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20" yWindow="-120" windowWidth="20730" windowHeight="11160" tabRatio="889" firstSheet="1" activeTab="1"/>
  </bookViews>
  <sheets>
    <sheet name="Abstract" sheetId="4" state="hidden" r:id="rId1"/>
    <sheet name="Abstract (3)" sheetId="10" r:id="rId2"/>
    <sheet name="Abstract (2)" sheetId="9" state="hidden" r:id="rId3"/>
    <sheet name=" Tharuni Associates" sheetId="7" r:id="rId4"/>
    <sheet name="Tharuni" sheetId="1" state="hidden" r:id="rId5"/>
    <sheet name="Coastline (ELURU Cluster)" sheetId="11" r:id="rId6"/>
    <sheet name="  (KADAPA Cluster)" sheetId="12" r:id="rId7"/>
    <sheet name="Srinivas (HINDUPUR Cluster)" sheetId="13" r:id="rId8"/>
    <sheet name="Srinivas setty(ADDANKICluster) " sheetId="14" r:id="rId9"/>
    <sheet name="V.Raju" sheetId="16" r:id="rId10"/>
    <sheet name="Zigma " sheetId="2" r:id="rId11"/>
    <sheet name="Saurastra" sheetId="3" r:id="rId12"/>
    <sheet name=" Tharuni Associates Old Cluster" sheetId="15" r:id="rId13"/>
    <sheet name="Sudhakar (2)" sheetId="8" r:id="rId14"/>
    <sheet name="Sudhakar" sheetId="5" state="hidden" r:id="rId15"/>
  </sheets>
  <externalReferences>
    <externalReference r:id="rId16"/>
  </externalReferences>
  <definedNames>
    <definedName name="_xlnm._FilterDatabase" localSheetId="6" hidden="1">'  (KADAPA Cluster)'!$A$4:$BU$16</definedName>
    <definedName name="_xlnm._FilterDatabase" localSheetId="3" hidden="1">' Tharuni Associates'!$A$4:$BT$4</definedName>
    <definedName name="_xlnm._FilterDatabase" localSheetId="12" hidden="1">' Tharuni Associates Old Cluster'!$A$4:$BV$77</definedName>
    <definedName name="_xlnm._FilterDatabase" localSheetId="5" hidden="1">'Coastline (ELURU Cluster)'!$A$4:$BU$13</definedName>
    <definedName name="_xlnm._FilterDatabase" localSheetId="7" hidden="1">'Srinivas (HINDUPUR Cluster)'!$A$4:$BU$11</definedName>
    <definedName name="_xlnm._FilterDatabase" localSheetId="8" hidden="1">'Srinivas setty(ADDANKICluster) '!$A$4:$BU$14</definedName>
    <definedName name="_xlnm._FilterDatabase" localSheetId="9" hidden="1">V.Raju!$A$4:$BU$10</definedName>
    <definedName name="_xlnm.Print_Area" localSheetId="6">'  (KADAPA Cluster)'!$A$1:$BH$16</definedName>
    <definedName name="_xlnm.Print_Area" localSheetId="3">' Tharuni Associates'!$B$1:$BA$36</definedName>
    <definedName name="_xlnm.Print_Area" localSheetId="12">' Tharuni Associates Old Cluster'!$A$1:$BC$77</definedName>
    <definedName name="_xlnm.Print_Area" localSheetId="0">Abstract!$A$1:$I$7</definedName>
    <definedName name="_xlnm.Print_Area" localSheetId="2">'Abstract (2)'!$A$2:$K$14</definedName>
    <definedName name="_xlnm.Print_Area" localSheetId="11">Saurastra!$B$1:$BB$18</definedName>
    <definedName name="_xlnm.Print_Area" localSheetId="8">'Srinivas setty(ADDANKICluster) '!$A$1:$BB$14</definedName>
    <definedName name="_xlnm.Print_Area" localSheetId="14">Sudhakar!$A$1:$AC$4</definedName>
    <definedName name="_xlnm.Print_Area" localSheetId="13">'Sudhakar (2)'!$A$1:$BA$7</definedName>
    <definedName name="_xlnm.Print_Area" localSheetId="4">Tharuni!$B$2:$W$80</definedName>
    <definedName name="_xlnm.Print_Titles" localSheetId="6">'  (KADAPA Cluster)'!$2:$4</definedName>
    <definedName name="_xlnm.Print_Titles" localSheetId="3">' Tharuni Associates'!$2:$4</definedName>
    <definedName name="_xlnm.Print_Titles" localSheetId="12">' Tharuni Associates Old Cluster'!$2:$4</definedName>
    <definedName name="_xlnm.Print_Titles" localSheetId="5">'Coastline (ELURU Cluster)'!$2:$4</definedName>
    <definedName name="_xlnm.Print_Titles" localSheetId="11">Saurastra!$2:$4</definedName>
    <definedName name="_xlnm.Print_Titles" localSheetId="7">'Srinivas (HINDUPUR Cluster)'!$2:$4</definedName>
    <definedName name="_xlnm.Print_Titles" localSheetId="8">'Srinivas setty(ADDANKICluster) '!$2:$4</definedName>
    <definedName name="_xlnm.Print_Titles" localSheetId="4">Tharuni!$2:$5</definedName>
    <definedName name="_xlnm.Print_Titles" localSheetId="9">V.Raju!$2:$4</definedName>
    <definedName name="_xlnm.Print_Titles" localSheetId="10">'Zigma '!$2:$4</definedName>
  </definedNames>
  <calcPr calcId="125725"/>
</workbook>
</file>

<file path=xl/calcChain.xml><?xml version="1.0" encoding="utf-8"?>
<calcChain xmlns="http://schemas.openxmlformats.org/spreadsheetml/2006/main">
  <c r="AU16" i="12"/>
  <c r="AU15" i="2"/>
  <c r="AU16" i="10"/>
  <c r="AU15"/>
  <c r="AZ7" i="8"/>
  <c r="AY7"/>
  <c r="BA75" i="15"/>
  <c r="BB75"/>
  <c r="BA76"/>
  <c r="AZ75"/>
  <c r="AZ76" s="1"/>
  <c r="BB63"/>
  <c r="BA63"/>
  <c r="AZ63"/>
  <c r="BB54"/>
  <c r="BA54"/>
  <c r="AZ54"/>
  <c r="BA17" i="3"/>
  <c r="AZ17"/>
  <c r="AY17"/>
  <c r="AY18" s="1"/>
  <c r="BA10"/>
  <c r="BA18" s="1"/>
  <c r="AZ10"/>
  <c r="AZ18" s="1"/>
  <c r="AY10"/>
  <c r="G36" i="7"/>
  <c r="AT16" i="10"/>
  <c r="AS16"/>
  <c r="AT15"/>
  <c r="AT17" s="1"/>
  <c r="AS15"/>
  <c r="AS17" s="1"/>
  <c r="AU12"/>
  <c r="AT12"/>
  <c r="AS12"/>
  <c r="AU11"/>
  <c r="AT11"/>
  <c r="AS11"/>
  <c r="AU8"/>
  <c r="AT8"/>
  <c r="AS8"/>
  <c r="AU7"/>
  <c r="AT7"/>
  <c r="AS7"/>
  <c r="AU6"/>
  <c r="AT6"/>
  <c r="AS6"/>
  <c r="AU5"/>
  <c r="AU10" s="1"/>
  <c r="AU13" s="1"/>
  <c r="AT5"/>
  <c r="AS5"/>
  <c r="AU4"/>
  <c r="AT4"/>
  <c r="AT10" s="1"/>
  <c r="AS4"/>
  <c r="AS10" s="1"/>
  <c r="BA41" i="2"/>
  <c r="AZ41"/>
  <c r="BA40"/>
  <c r="AZ40"/>
  <c r="AY40"/>
  <c r="AY41" s="1"/>
  <c r="BA33"/>
  <c r="AZ33"/>
  <c r="AY33"/>
  <c r="BA15"/>
  <c r="AZ15"/>
  <c r="AY15"/>
  <c r="BA8"/>
  <c r="AZ8"/>
  <c r="AY8"/>
  <c r="BA10" i="16"/>
  <c r="AZ10"/>
  <c r="BA14" i="14"/>
  <c r="AZ14"/>
  <c r="AY14"/>
  <c r="BA11" i="13"/>
  <c r="AZ11"/>
  <c r="AY11"/>
  <c r="BA16" i="12"/>
  <c r="AZ16"/>
  <c r="AY16"/>
  <c r="BA13" i="11"/>
  <c r="AZ13"/>
  <c r="AY13"/>
  <c r="AZ35" i="7"/>
  <c r="AZ36" s="1"/>
  <c r="AY35"/>
  <c r="AY36" s="1"/>
  <c r="AX35"/>
  <c r="AX36" s="1"/>
  <c r="BC33" i="2"/>
  <c r="BB33"/>
  <c r="AX33"/>
  <c r="AX19" i="7"/>
  <c r="AY19"/>
  <c r="AZ19"/>
  <c r="AZ14"/>
  <c r="AY14"/>
  <c r="AX14"/>
  <c r="AW14"/>
  <c r="AV14"/>
  <c r="M14"/>
  <c r="G14"/>
  <c r="H14"/>
  <c r="F14"/>
  <c r="AU17" i="10" l="1"/>
  <c r="AU18" s="1"/>
  <c r="BB76" i="15"/>
  <c r="AT13" i="10"/>
  <c r="AT18" s="1"/>
  <c r="AS13"/>
  <c r="AS18" s="1"/>
  <c r="I6" i="3"/>
  <c r="H6"/>
  <c r="N30" i="2"/>
  <c r="H30"/>
  <c r="G30"/>
  <c r="N20"/>
  <c r="H20"/>
  <c r="N9"/>
  <c r="H9"/>
  <c r="G9"/>
  <c r="N13"/>
  <c r="H13"/>
  <c r="G13"/>
  <c r="N10"/>
  <c r="H10"/>
  <c r="G10"/>
  <c r="N37"/>
  <c r="H37"/>
  <c r="G37"/>
  <c r="AX15"/>
  <c r="AW15"/>
  <c r="AV15"/>
  <c r="AT15"/>
  <c r="AS15"/>
  <c r="AR15"/>
  <c r="AQ15"/>
  <c r="AP15"/>
  <c r="AO15"/>
  <c r="AN15"/>
  <c r="AM15"/>
  <c r="AL15"/>
  <c r="AK15"/>
  <c r="AJ15"/>
  <c r="AI15"/>
  <c r="AH15"/>
  <c r="AF15"/>
  <c r="AE15"/>
  <c r="AD15"/>
  <c r="AC15"/>
  <c r="AB15"/>
  <c r="AA15"/>
  <c r="Z15"/>
  <c r="Y15"/>
  <c r="X15"/>
  <c r="W15"/>
  <c r="T15"/>
  <c r="S15"/>
  <c r="R15"/>
  <c r="Q15"/>
  <c r="P15"/>
  <c r="L15"/>
  <c r="I15"/>
  <c r="F15"/>
  <c r="E15"/>
  <c r="N14"/>
  <c r="H14"/>
  <c r="G14"/>
  <c r="N12"/>
  <c r="H12"/>
  <c r="G12"/>
  <c r="N11"/>
  <c r="H11"/>
  <c r="G11"/>
  <c r="O8" i="14"/>
  <c r="H12"/>
  <c r="I12"/>
  <c r="BI12"/>
  <c r="H13"/>
  <c r="I13"/>
  <c r="BI13"/>
  <c r="I8" i="12"/>
  <c r="H8"/>
  <c r="I7"/>
  <c r="H7"/>
  <c r="H9" i="13"/>
  <c r="G8"/>
  <c r="I8" s="1"/>
  <c r="BI8"/>
  <c r="O8"/>
  <c r="BI7"/>
  <c r="O7"/>
  <c r="I7"/>
  <c r="H7"/>
  <c r="I27" i="7"/>
  <c r="H27"/>
  <c r="I26"/>
  <c r="H26"/>
  <c r="I29"/>
  <c r="H29"/>
  <c r="I24"/>
  <c r="H24"/>
  <c r="G20" i="2" l="1"/>
  <c r="H15"/>
  <c r="G15"/>
  <c r="H8" i="13"/>
  <c r="AR15" i="10"/>
  <c r="AR11" i="13"/>
  <c r="AR6" i="10"/>
  <c r="AR5"/>
  <c r="AX11" i="13" l="1"/>
  <c r="AR7" i="10" s="1"/>
  <c r="G6" i="13"/>
  <c r="AW30" i="7"/>
  <c r="AW35" s="1"/>
  <c r="G13"/>
  <c r="AW7" i="8"/>
  <c r="AY75" i="15"/>
  <c r="AY63"/>
  <c r="AY54"/>
  <c r="AX17" i="3"/>
  <c r="AX10"/>
  <c r="AX40" i="2"/>
  <c r="AX24"/>
  <c r="AX8"/>
  <c r="AX10" i="16"/>
  <c r="AX14" i="14"/>
  <c r="AR8" i="10" s="1"/>
  <c r="AX16" i="12"/>
  <c r="AX13" i="11"/>
  <c r="AW19" i="7"/>
  <c r="AR16" i="10"/>
  <c r="AX41" i="2" l="1"/>
  <c r="AY76" i="15"/>
  <c r="AX18" i="3"/>
  <c r="AR12" i="10" s="1"/>
  <c r="AR11"/>
  <c r="AW36" i="7"/>
  <c r="AR4" i="10" s="1"/>
  <c r="AR10" s="1"/>
  <c r="AR17"/>
  <c r="AR13" l="1"/>
  <c r="AR18" s="1"/>
  <c r="M10" i="3" l="1"/>
  <c r="M16" i="12"/>
  <c r="J16"/>
  <c r="J13" i="11"/>
  <c r="AQ6" i="10"/>
  <c r="AQ5"/>
  <c r="G12" i="7"/>
  <c r="G18"/>
  <c r="AV7" i="8"/>
  <c r="AQ16" i="10" s="1"/>
  <c r="AX75" i="15"/>
  <c r="AX63"/>
  <c r="AX54"/>
  <c r="AW17" i="3"/>
  <c r="AW10"/>
  <c r="AW40" i="2"/>
  <c r="AW33"/>
  <c r="AW24"/>
  <c r="AW8"/>
  <c r="AW10" i="16"/>
  <c r="AW14" i="14"/>
  <c r="AQ8" i="10" s="1"/>
  <c r="AW11" i="13"/>
  <c r="AQ7" i="10" s="1"/>
  <c r="AW16" i="12"/>
  <c r="AW13" i="11"/>
  <c r="AV35" i="7"/>
  <c r="AV19"/>
  <c r="AW41" i="2" l="1"/>
  <c r="AQ11" i="10" s="1"/>
  <c r="AW18" i="3"/>
  <c r="AQ12" i="10" s="1"/>
  <c r="AX76" i="15"/>
  <c r="AQ15" i="10" s="1"/>
  <c r="AQ17" s="1"/>
  <c r="AV36" i="7"/>
  <c r="AQ4" i="10" s="1"/>
  <c r="AQ10" s="1"/>
  <c r="O6" i="12"/>
  <c r="AP6" i="10"/>
  <c r="AU7" i="8"/>
  <c r="AP16" i="10" s="1"/>
  <c r="AW75" i="15"/>
  <c r="AW63"/>
  <c r="AW54"/>
  <c r="AV17" i="3"/>
  <c r="AV10"/>
  <c r="AV40" i="2"/>
  <c r="AV33"/>
  <c r="AV24"/>
  <c r="AV8"/>
  <c r="AV10" i="16"/>
  <c r="AV14" i="14"/>
  <c r="AP8" i="10" s="1"/>
  <c r="AV11" i="13"/>
  <c r="AP7" i="10" s="1"/>
  <c r="AV16" i="12"/>
  <c r="AV13" i="11"/>
  <c r="AP5" i="10" s="1"/>
  <c r="AU35" i="7"/>
  <c r="AU19"/>
  <c r="AU14"/>
  <c r="AQ13" i="10" l="1"/>
  <c r="AQ18" s="1"/>
  <c r="AW76" i="15"/>
  <c r="AP15" i="10" s="1"/>
  <c r="AP17" s="1"/>
  <c r="AV18" i="3"/>
  <c r="AP12" i="10" s="1"/>
  <c r="AV41" i="2"/>
  <c r="AP11" i="10" s="1"/>
  <c r="AU36" i="7"/>
  <c r="AP4" i="10" s="1"/>
  <c r="AP10" s="1"/>
  <c r="L8" i="2"/>
  <c r="AO16" i="10"/>
  <c r="AO6"/>
  <c r="AT7" i="8"/>
  <c r="AV75" i="15"/>
  <c r="AV63"/>
  <c r="AV54"/>
  <c r="AU17" i="3"/>
  <c r="AU10"/>
  <c r="AU40" i="2"/>
  <c r="AU33"/>
  <c r="AU24"/>
  <c r="AU8"/>
  <c r="AU10" i="16"/>
  <c r="AU14" i="14"/>
  <c r="AO8" i="10" s="1"/>
  <c r="AU11" i="13"/>
  <c r="AO7" i="10" s="1"/>
  <c r="AU13" i="11"/>
  <c r="AO5" i="10" s="1"/>
  <c r="AT35" i="7"/>
  <c r="AT19"/>
  <c r="AT14"/>
  <c r="AP13" i="10" l="1"/>
  <c r="AP18" s="1"/>
  <c r="AV76" i="15"/>
  <c r="AO15" i="10" s="1"/>
  <c r="AO17" s="1"/>
  <c r="AU18" i="3"/>
  <c r="AO12" i="10" s="1"/>
  <c r="AT36" i="7"/>
  <c r="AO4" i="10" s="1"/>
  <c r="AO10" s="1"/>
  <c r="AU41" i="2"/>
  <c r="AO11" i="10" s="1"/>
  <c r="AN6"/>
  <c r="AS7" i="8"/>
  <c r="AN16" i="10" s="1"/>
  <c r="AU75" i="15"/>
  <c r="AU63"/>
  <c r="AU54"/>
  <c r="AT17" i="3"/>
  <c r="AT10"/>
  <c r="AT40" i="2"/>
  <c r="AT33"/>
  <c r="AT24"/>
  <c r="AT8"/>
  <c r="AT10" i="16"/>
  <c r="AT14" i="14"/>
  <c r="AN8" i="10" s="1"/>
  <c r="AT11" i="13"/>
  <c r="AN7" i="10" s="1"/>
  <c r="AT16" i="12"/>
  <c r="AT13" i="11"/>
  <c r="AN5" i="10" s="1"/>
  <c r="AS35" i="7"/>
  <c r="AS19"/>
  <c r="AS14"/>
  <c r="AO13" i="10" l="1"/>
  <c r="AO18" s="1"/>
  <c r="AT18" i="3"/>
  <c r="AN12" i="10" s="1"/>
  <c r="AT41" i="2"/>
  <c r="AN11" i="10" s="1"/>
  <c r="AS36" i="7"/>
  <c r="AN4" i="10" s="1"/>
  <c r="AN10" s="1"/>
  <c r="AU76" i="15"/>
  <c r="AN15" i="10" s="1"/>
  <c r="AN17" s="1"/>
  <c r="AM7"/>
  <c r="AM6"/>
  <c r="AR7" i="8"/>
  <c r="AM16" i="10" s="1"/>
  <c r="AT75" i="15"/>
  <c r="AT63"/>
  <c r="AT54"/>
  <c r="AS17" i="3"/>
  <c r="AS10"/>
  <c r="AS40" i="2"/>
  <c r="AS33"/>
  <c r="AS24"/>
  <c r="AS8"/>
  <c r="AS10" i="16"/>
  <c r="AS14" i="14"/>
  <c r="AM8" i="10" s="1"/>
  <c r="AS11" i="13"/>
  <c r="AS16" i="12"/>
  <c r="AR16"/>
  <c r="AS13" i="11"/>
  <c r="AM5" i="10" s="1"/>
  <c r="AR35" i="7"/>
  <c r="AR19"/>
  <c r="AR14"/>
  <c r="AL7" i="10"/>
  <c r="AL6"/>
  <c r="AQ7" i="8"/>
  <c r="AL16" i="10" s="1"/>
  <c r="AS75" i="15"/>
  <c r="AS63"/>
  <c r="AS54"/>
  <c r="AR17" i="3"/>
  <c r="AR10"/>
  <c r="AR40" i="2"/>
  <c r="AR33"/>
  <c r="AR24"/>
  <c r="AR8"/>
  <c r="AR10" i="16"/>
  <c r="AR14" i="14"/>
  <c r="AL8" i="10" s="1"/>
  <c r="AR13" i="11"/>
  <c r="AL5" i="10" s="1"/>
  <c r="AQ35" i="7"/>
  <c r="AQ19"/>
  <c r="AQ14"/>
  <c r="AQ10" i="16"/>
  <c r="AK6" i="10"/>
  <c r="AK7"/>
  <c r="AQ13" i="11"/>
  <c r="AK5" i="10" s="1"/>
  <c r="AQ16" i="12"/>
  <c r="AQ11" i="13"/>
  <c r="AQ14" i="14"/>
  <c r="AK8" i="10" s="1"/>
  <c r="AQ40" i="2"/>
  <c r="AQ33"/>
  <c r="AQ24"/>
  <c r="AQ8"/>
  <c r="AQ17" i="3"/>
  <c r="AQ10"/>
  <c r="AR75" i="15"/>
  <c r="AR63"/>
  <c r="AR54"/>
  <c r="AP7" i="8"/>
  <c r="AK16" i="10" s="1"/>
  <c r="AP35" i="7"/>
  <c r="AP19"/>
  <c r="AP14"/>
  <c r="AO7" i="8"/>
  <c r="AJ16" i="10" s="1"/>
  <c r="AN7" i="8"/>
  <c r="AI16" i="10" s="1"/>
  <c r="AQ75" i="15"/>
  <c r="AP75"/>
  <c r="AQ63"/>
  <c r="AP63"/>
  <c r="AQ54"/>
  <c r="AP54"/>
  <c r="AP17" i="3"/>
  <c r="AO17"/>
  <c r="AP10"/>
  <c r="AO10"/>
  <c r="AP40" i="2"/>
  <c r="AO40"/>
  <c r="AP33"/>
  <c r="AO33"/>
  <c r="AP24"/>
  <c r="AO24"/>
  <c r="AP8"/>
  <c r="AO8"/>
  <c r="AP10" i="16"/>
  <c r="AO10"/>
  <c r="AP14" i="14"/>
  <c r="AJ8" i="10" s="1"/>
  <c r="AO14" i="14"/>
  <c r="AI8" i="10" s="1"/>
  <c r="AP11" i="13"/>
  <c r="AO11"/>
  <c r="AP16" i="12"/>
  <c r="AO16"/>
  <c r="AP13" i="11"/>
  <c r="AJ5" i="10" s="1"/>
  <c r="AO13" i="11"/>
  <c r="AI5" i="10" s="1"/>
  <c r="AO35" i="7"/>
  <c r="AN35"/>
  <c r="AO19"/>
  <c r="AN19"/>
  <c r="AO14"/>
  <c r="AN14"/>
  <c r="AP18" i="3" l="1"/>
  <c r="AJ12" i="10" s="1"/>
  <c r="AS76" i="15"/>
  <c r="AL15" i="10" s="1"/>
  <c r="AL17" s="1"/>
  <c r="AS18" i="3"/>
  <c r="AM12" i="10" s="1"/>
  <c r="AN13"/>
  <c r="AN18" s="1"/>
  <c r="AT76" i="15"/>
  <c r="AM15" i="10" s="1"/>
  <c r="AM17" s="1"/>
  <c r="AR36" i="7"/>
  <c r="AM4" i="10" s="1"/>
  <c r="AM10" s="1"/>
  <c r="AS41" i="2"/>
  <c r="AM11" i="10" s="1"/>
  <c r="AR76" i="15"/>
  <c r="AK15" i="10" s="1"/>
  <c r="AK17" s="1"/>
  <c r="AQ76" i="15"/>
  <c r="AJ15" i="10" s="1"/>
  <c r="AR18" i="3"/>
  <c r="AL12" i="10" s="1"/>
  <c r="AQ18" i="3"/>
  <c r="AK12" i="10" s="1"/>
  <c r="AR41" i="2"/>
  <c r="AL11" i="10" s="1"/>
  <c r="AQ36" i="7"/>
  <c r="AL4" i="10" s="1"/>
  <c r="AL10" s="1"/>
  <c r="AO18" i="3"/>
  <c r="AI12" i="10" s="1"/>
  <c r="AP76" i="15"/>
  <c r="AI15" i="10" s="1"/>
  <c r="AP36" i="7"/>
  <c r="AK4" i="10" s="1"/>
  <c r="AK10" s="1"/>
  <c r="AQ41" i="2"/>
  <c r="AK11" i="10" s="1"/>
  <c r="AO41" i="2"/>
  <c r="AI11" i="10" s="1"/>
  <c r="AP41" i="2"/>
  <c r="AJ11" i="10" s="1"/>
  <c r="AO36" i="7"/>
  <c r="AJ4" i="10" s="1"/>
  <c r="AN36" i="7"/>
  <c r="AI4" i="10" s="1"/>
  <c r="AM13" l="1"/>
  <c r="AM18" s="1"/>
  <c r="AL13"/>
  <c r="AL18" s="1"/>
  <c r="AK13"/>
  <c r="AK18" s="1"/>
  <c r="AJ17"/>
  <c r="AJ7"/>
  <c r="AI7"/>
  <c r="AJ6"/>
  <c r="AI6"/>
  <c r="L40" i="2"/>
  <c r="L33"/>
  <c r="L24"/>
  <c r="M17" i="3"/>
  <c r="AB4" i="5"/>
  <c r="L41" i="2" l="1"/>
  <c r="AI17" i="10"/>
  <c r="AI10"/>
  <c r="AI13" s="1"/>
  <c r="AJ10"/>
  <c r="AJ13" s="1"/>
  <c r="AJ18" s="1"/>
  <c r="M18" i="3"/>
  <c r="AM7" i="8"/>
  <c r="AL7"/>
  <c r="AI18" i="10" l="1"/>
  <c r="AK7" i="8"/>
  <c r="AJ7"/>
  <c r="AI7"/>
  <c r="AH7"/>
  <c r="AG7"/>
  <c r="AF7" l="1"/>
  <c r="AE7" l="1"/>
  <c r="AD7"/>
  <c r="AC7"/>
  <c r="AB7"/>
  <c r="AA7" l="1"/>
  <c r="Z7"/>
  <c r="Y7"/>
  <c r="X7"/>
  <c r="W7" l="1"/>
  <c r="T7"/>
  <c r="S7"/>
  <c r="R7"/>
  <c r="Q7"/>
  <c r="P7"/>
  <c r="J7"/>
  <c r="I7"/>
  <c r="F7"/>
  <c r="E7"/>
  <c r="H5"/>
  <c r="G5"/>
  <c r="H7" l="1"/>
  <c r="G7"/>
  <c r="BR75" i="15" l="1"/>
  <c r="BQ75"/>
  <c r="BP75"/>
  <c r="BO75"/>
  <c r="BN75"/>
  <c r="BM75"/>
  <c r="BL75"/>
  <c r="BK75"/>
  <c r="BJ75"/>
  <c r="BI75"/>
  <c r="BH75"/>
  <c r="BG75"/>
  <c r="BE75"/>
  <c r="BD75"/>
  <c r="AO75"/>
  <c r="AN75"/>
  <c r="AM75"/>
  <c r="AL75"/>
  <c r="AK75"/>
  <c r="AJ75"/>
  <c r="AI75"/>
  <c r="AH75"/>
  <c r="AG75"/>
  <c r="AF75"/>
  <c r="AE75"/>
  <c r="AD75"/>
  <c r="AC75"/>
  <c r="AB75"/>
  <c r="AA75"/>
  <c r="Z75"/>
  <c r="Y75"/>
  <c r="W75"/>
  <c r="V75"/>
  <c r="U75"/>
  <c r="T75"/>
  <c r="S75"/>
  <c r="R75"/>
  <c r="Q75"/>
  <c r="P75"/>
  <c r="N75"/>
  <c r="M75"/>
  <c r="L75"/>
  <c r="K75"/>
  <c r="J75"/>
  <c r="G75"/>
  <c r="F75"/>
  <c r="I74"/>
  <c r="H74"/>
  <c r="I73"/>
  <c r="H73"/>
  <c r="I72"/>
  <c r="H72"/>
  <c r="BF71"/>
  <c r="I71"/>
  <c r="H71"/>
  <c r="I70"/>
  <c r="H70"/>
  <c r="I69"/>
  <c r="H69"/>
  <c r="I68"/>
  <c r="H68"/>
  <c r="I67"/>
  <c r="H67"/>
  <c r="I66"/>
  <c r="H66"/>
  <c r="I65"/>
  <c r="H65"/>
  <c r="I64"/>
  <c r="H64"/>
  <c r="BR63"/>
  <c r="BQ63"/>
  <c r="BP63"/>
  <c r="BO63"/>
  <c r="BN63"/>
  <c r="BM63"/>
  <c r="BL63"/>
  <c r="BK63"/>
  <c r="BJ63"/>
  <c r="BI63"/>
  <c r="BH63"/>
  <c r="BG63"/>
  <c r="BE63"/>
  <c r="BD63"/>
  <c r="AO63"/>
  <c r="AN63"/>
  <c r="AM63"/>
  <c r="AL63"/>
  <c r="AK63"/>
  <c r="AJ63"/>
  <c r="AI63"/>
  <c r="AH63"/>
  <c r="AG63"/>
  <c r="AF63"/>
  <c r="AE63"/>
  <c r="AD63"/>
  <c r="AC63"/>
  <c r="AB63"/>
  <c r="AA63"/>
  <c r="Z63"/>
  <c r="Y63"/>
  <c r="W63"/>
  <c r="V63"/>
  <c r="U63"/>
  <c r="T63"/>
  <c r="S63"/>
  <c r="R63"/>
  <c r="Q63"/>
  <c r="O63"/>
  <c r="M63"/>
  <c r="L63"/>
  <c r="K63"/>
  <c r="J63"/>
  <c r="G63"/>
  <c r="I63" s="1"/>
  <c r="F63"/>
  <c r="BF62"/>
  <c r="I62"/>
  <c r="H62"/>
  <c r="I61"/>
  <c r="H61"/>
  <c r="I60"/>
  <c r="H60"/>
  <c r="I59"/>
  <c r="H59"/>
  <c r="I58"/>
  <c r="H58"/>
  <c r="I57"/>
  <c r="H57"/>
  <c r="I56"/>
  <c r="H56"/>
  <c r="I55"/>
  <c r="H55"/>
  <c r="BR54"/>
  <c r="BQ54"/>
  <c r="BP54"/>
  <c r="BO54"/>
  <c r="BN54"/>
  <c r="BM54"/>
  <c r="BL54"/>
  <c r="BK54"/>
  <c r="BJ54"/>
  <c r="BI54"/>
  <c r="BH54"/>
  <c r="BG54"/>
  <c r="BE54"/>
  <c r="BD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W54"/>
  <c r="V54"/>
  <c r="U54"/>
  <c r="U76" s="1"/>
  <c r="T54"/>
  <c r="S54"/>
  <c r="R54"/>
  <c r="Q54"/>
  <c r="M54"/>
  <c r="L54"/>
  <c r="K54"/>
  <c r="J54"/>
  <c r="F54"/>
  <c r="F76" s="1"/>
  <c r="I53"/>
  <c r="H53"/>
  <c r="BF52"/>
  <c r="I52"/>
  <c r="H52"/>
  <c r="BF51"/>
  <c r="I51"/>
  <c r="H51"/>
  <c r="I50"/>
  <c r="H50"/>
  <c r="I49"/>
  <c r="H49"/>
  <c r="BF48"/>
  <c r="I48"/>
  <c r="H48"/>
  <c r="BF47"/>
  <c r="I47"/>
  <c r="H47"/>
  <c r="BF46"/>
  <c r="I46"/>
  <c r="H46"/>
  <c r="I45"/>
  <c r="H45"/>
  <c r="G44"/>
  <c r="G54" s="1"/>
  <c r="I43"/>
  <c r="H43"/>
  <c r="I42"/>
  <c r="H42"/>
  <c r="I41"/>
  <c r="H41"/>
  <c r="I40"/>
  <c r="H40"/>
  <c r="I39"/>
  <c r="H39"/>
  <c r="I38"/>
  <c r="H38"/>
  <c r="BD35"/>
  <c r="BC35"/>
  <c r="W35"/>
  <c r="V35"/>
  <c r="U35"/>
  <c r="M35"/>
  <c r="L35"/>
  <c r="K35"/>
  <c r="J35"/>
  <c r="F35"/>
  <c r="H34"/>
  <c r="H33"/>
  <c r="H32"/>
  <c r="H31"/>
  <c r="H30"/>
  <c r="H29"/>
  <c r="H28"/>
  <c r="H27"/>
  <c r="H26"/>
  <c r="H25"/>
  <c r="H23"/>
  <c r="G22"/>
  <c r="G35" s="1"/>
  <c r="H20"/>
  <c r="BD19"/>
  <c r="BC19"/>
  <c r="W19"/>
  <c r="V19"/>
  <c r="U19"/>
  <c r="P19"/>
  <c r="N19"/>
  <c r="M19"/>
  <c r="L19"/>
  <c r="K19"/>
  <c r="J19"/>
  <c r="F19"/>
  <c r="G18"/>
  <c r="H17"/>
  <c r="O14"/>
  <c r="G14"/>
  <c r="H14" s="1"/>
  <c r="BD13"/>
  <c r="BC13"/>
  <c r="W13"/>
  <c r="V13"/>
  <c r="U13"/>
  <c r="P13"/>
  <c r="O13"/>
  <c r="N13"/>
  <c r="M13"/>
  <c r="L13"/>
  <c r="K13"/>
  <c r="J13"/>
  <c r="F13"/>
  <c r="H11"/>
  <c r="G10"/>
  <c r="G8"/>
  <c r="BJ5"/>
  <c r="O5"/>
  <c r="G5"/>
  <c r="G13" l="1"/>
  <c r="Q76"/>
  <c r="AD76"/>
  <c r="Z76"/>
  <c r="G19"/>
  <c r="G36" s="1"/>
  <c r="W36"/>
  <c r="I44"/>
  <c r="R76"/>
  <c r="V76"/>
  <c r="AA76"/>
  <c r="AE76"/>
  <c r="AI76"/>
  <c r="AM76"/>
  <c r="BE76"/>
  <c r="BJ76"/>
  <c r="BN76"/>
  <c r="BR76"/>
  <c r="BF75"/>
  <c r="M76"/>
  <c r="H63"/>
  <c r="I54"/>
  <c r="S76"/>
  <c r="AF76"/>
  <c r="L36"/>
  <c r="L77" s="1"/>
  <c r="F36"/>
  <c r="F77" s="1"/>
  <c r="W76"/>
  <c r="W77" s="1"/>
  <c r="U36"/>
  <c r="U77" s="1"/>
  <c r="J76"/>
  <c r="T76"/>
  <c r="Y76"/>
  <c r="AC76"/>
  <c r="AG76"/>
  <c r="AK76"/>
  <c r="AO76"/>
  <c r="BH76"/>
  <c r="BL76"/>
  <c r="BP76"/>
  <c r="M36"/>
  <c r="AB76"/>
  <c r="J36"/>
  <c r="H18"/>
  <c r="H19" s="1"/>
  <c r="K36"/>
  <c r="V36"/>
  <c r="H54"/>
  <c r="K76"/>
  <c r="AH76"/>
  <c r="AL76"/>
  <c r="BD76"/>
  <c r="BI76"/>
  <c r="BM76"/>
  <c r="BQ76"/>
  <c r="H8"/>
  <c r="H5"/>
  <c r="H10"/>
  <c r="O19"/>
  <c r="H22"/>
  <c r="H35" s="1"/>
  <c r="AJ76"/>
  <c r="AN76"/>
  <c r="BF54"/>
  <c r="BG76"/>
  <c r="BK76"/>
  <c r="BO76"/>
  <c r="BF63"/>
  <c r="H75"/>
  <c r="G76"/>
  <c r="I75"/>
  <c r="L18" i="3"/>
  <c r="M77" i="15" l="1"/>
  <c r="V77"/>
  <c r="H13"/>
  <c r="J77"/>
  <c r="BF76"/>
  <c r="K77"/>
  <c r="H36"/>
  <c r="G77"/>
  <c r="I77" s="1"/>
  <c r="I76"/>
  <c r="H76" s="1"/>
  <c r="AN17" i="3"/>
  <c r="AM17"/>
  <c r="AL17"/>
  <c r="AK17"/>
  <c r="AJ17"/>
  <c r="AI17"/>
  <c r="AH17"/>
  <c r="AG17"/>
  <c r="AF17"/>
  <c r="AE17"/>
  <c r="AD17"/>
  <c r="AC17"/>
  <c r="AB17"/>
  <c r="AA17"/>
  <c r="Z17"/>
  <c r="Y17"/>
  <c r="X17"/>
  <c r="V17"/>
  <c r="U17"/>
  <c r="T17"/>
  <c r="S17"/>
  <c r="R17"/>
  <c r="Q17"/>
  <c r="K17"/>
  <c r="H77" i="15" l="1"/>
  <c r="J17" i="3"/>
  <c r="G17" l="1"/>
  <c r="F17"/>
  <c r="I16"/>
  <c r="I17" l="1"/>
  <c r="H16"/>
  <c r="I15"/>
  <c r="H15"/>
  <c r="I14"/>
  <c r="H14"/>
  <c r="I13"/>
  <c r="H13"/>
  <c r="I12"/>
  <c r="H12"/>
  <c r="I11"/>
  <c r="H11"/>
  <c r="AN10"/>
  <c r="AN18" s="1"/>
  <c r="AM10"/>
  <c r="AM18" s="1"/>
  <c r="AL10"/>
  <c r="AK10"/>
  <c r="AJ10"/>
  <c r="AJ18" s="1"/>
  <c r="AI10"/>
  <c r="AI18" s="1"/>
  <c r="AH10"/>
  <c r="AH18" s="1"/>
  <c r="AG10"/>
  <c r="AG18" s="1"/>
  <c r="AF10"/>
  <c r="AF18" s="1"/>
  <c r="AE10"/>
  <c r="AE18" s="1"/>
  <c r="AD10"/>
  <c r="AD18" s="1"/>
  <c r="AC10"/>
  <c r="AC18" s="1"/>
  <c r="AB10"/>
  <c r="AB18" s="1"/>
  <c r="AA10"/>
  <c r="AA18" s="1"/>
  <c r="Z10"/>
  <c r="Z18" s="1"/>
  <c r="Y10"/>
  <c r="Y18" s="1"/>
  <c r="X10"/>
  <c r="X18" s="1"/>
  <c r="V10"/>
  <c r="V18" s="1"/>
  <c r="U10"/>
  <c r="U18" s="1"/>
  <c r="T10"/>
  <c r="T18" s="1"/>
  <c r="S10"/>
  <c r="S18" s="1"/>
  <c r="R10"/>
  <c r="R18" s="1"/>
  <c r="Q10"/>
  <c r="Q18" s="1"/>
  <c r="K10"/>
  <c r="K18" s="1"/>
  <c r="J10"/>
  <c r="G10"/>
  <c r="G18" s="1"/>
  <c r="F10"/>
  <c r="F18" s="1"/>
  <c r="I9"/>
  <c r="H9"/>
  <c r="I8"/>
  <c r="H8"/>
  <c r="I7"/>
  <c r="H7"/>
  <c r="I5"/>
  <c r="H5"/>
  <c r="H17" l="1"/>
  <c r="I18"/>
  <c r="AL18"/>
  <c r="AK18" s="1"/>
  <c r="H10"/>
  <c r="I10"/>
  <c r="J18"/>
  <c r="AN40" i="2"/>
  <c r="AM40"/>
  <c r="AL40"/>
  <c r="AK40"/>
  <c r="AJ40"/>
  <c r="AI40"/>
  <c r="AH40"/>
  <c r="AF40"/>
  <c r="AE40"/>
  <c r="AD40"/>
  <c r="AC40"/>
  <c r="AB40"/>
  <c r="AA40"/>
  <c r="Z40"/>
  <c r="Y40"/>
  <c r="X40"/>
  <c r="W40"/>
  <c r="T40"/>
  <c r="H18" i="3" l="1"/>
  <c r="S40" i="2"/>
  <c r="R40"/>
  <c r="Q40"/>
  <c r="P40"/>
  <c r="I40"/>
  <c r="F40"/>
  <c r="E40"/>
  <c r="N39"/>
  <c r="H39"/>
  <c r="G39"/>
  <c r="N38"/>
  <c r="H38"/>
  <c r="G38"/>
  <c r="N36"/>
  <c r="H36"/>
  <c r="G36"/>
  <c r="N35"/>
  <c r="H35"/>
  <c r="G35"/>
  <c r="N34"/>
  <c r="H34"/>
  <c r="G34"/>
  <c r="H40" l="1"/>
  <c r="G40"/>
  <c r="AN33"/>
  <c r="AM33"/>
  <c r="AL33"/>
  <c r="AK33"/>
  <c r="AJ33"/>
  <c r="AI33"/>
  <c r="AH33"/>
  <c r="AF33"/>
  <c r="AE33"/>
  <c r="AD33"/>
  <c r="AC33"/>
  <c r="AB33"/>
  <c r="AA33"/>
  <c r="Z33"/>
  <c r="Y33"/>
  <c r="X33"/>
  <c r="W33"/>
  <c r="T33"/>
  <c r="S33"/>
  <c r="R33"/>
  <c r="Q33"/>
  <c r="P33"/>
  <c r="I33"/>
  <c r="F33" l="1"/>
  <c r="E33"/>
  <c r="N32"/>
  <c r="H32"/>
  <c r="G32"/>
  <c r="N31"/>
  <c r="H31"/>
  <c r="G31"/>
  <c r="N29"/>
  <c r="H29"/>
  <c r="G29"/>
  <c r="N28"/>
  <c r="H28"/>
  <c r="G28"/>
  <c r="N25"/>
  <c r="H25"/>
  <c r="G25"/>
  <c r="AN24"/>
  <c r="AM24"/>
  <c r="AL24"/>
  <c r="AK24"/>
  <c r="AJ24"/>
  <c r="AI24"/>
  <c r="AH24"/>
  <c r="AF24"/>
  <c r="AE24"/>
  <c r="AD24"/>
  <c r="AC24"/>
  <c r="AB24"/>
  <c r="AA24"/>
  <c r="Z24"/>
  <c r="Y24"/>
  <c r="X24"/>
  <c r="W24"/>
  <c r="T24"/>
  <c r="H33" l="1"/>
  <c r="G33"/>
  <c r="S24"/>
  <c r="R24"/>
  <c r="Q24"/>
  <c r="P24"/>
  <c r="I24"/>
  <c r="F24"/>
  <c r="E24"/>
  <c r="N23"/>
  <c r="H23"/>
  <c r="G23"/>
  <c r="N22"/>
  <c r="H22"/>
  <c r="G22"/>
  <c r="N21"/>
  <c r="H21"/>
  <c r="G21"/>
  <c r="N19"/>
  <c r="H19"/>
  <c r="G19"/>
  <c r="N17"/>
  <c r="H17"/>
  <c r="G17"/>
  <c r="N16"/>
  <c r="H16"/>
  <c r="G16"/>
  <c r="AN8"/>
  <c r="AN41" s="1"/>
  <c r="AM8"/>
  <c r="AM41" s="1"/>
  <c r="AL8"/>
  <c r="AL41" s="1"/>
  <c r="AK8"/>
  <c r="AK41" s="1"/>
  <c r="AJ8"/>
  <c r="AJ41" s="1"/>
  <c r="AI8"/>
  <c r="AI41" s="1"/>
  <c r="AH8"/>
  <c r="AH41" s="1"/>
  <c r="H24" l="1"/>
  <c r="G24"/>
  <c r="AF8"/>
  <c r="AF41" s="1"/>
  <c r="AE8"/>
  <c r="AE41" s="1"/>
  <c r="AD8"/>
  <c r="AD41" s="1"/>
  <c r="AC8"/>
  <c r="AC41" s="1"/>
  <c r="AB8"/>
  <c r="AB41" s="1"/>
  <c r="AA8"/>
  <c r="AA41" s="1"/>
  <c r="Z8"/>
  <c r="Z41" s="1"/>
  <c r="Y8"/>
  <c r="Y41" s="1"/>
  <c r="X8"/>
  <c r="X41" s="1"/>
  <c r="W8"/>
  <c r="W41" s="1"/>
  <c r="T8"/>
  <c r="T41" s="1"/>
  <c r="S8"/>
  <c r="S41" s="1"/>
  <c r="R8"/>
  <c r="R41" s="1"/>
  <c r="Q8"/>
  <c r="Q41" s="1"/>
  <c r="P8"/>
  <c r="P41" s="1"/>
  <c r="N8"/>
  <c r="J8"/>
  <c r="F8"/>
  <c r="F41" s="1"/>
  <c r="E8"/>
  <c r="E41" s="1"/>
  <c r="N6"/>
  <c r="I6"/>
  <c r="H6"/>
  <c r="G6"/>
  <c r="N5"/>
  <c r="H5"/>
  <c r="G5"/>
  <c r="BI10" i="16"/>
  <c r="BC10"/>
  <c r="AN10"/>
  <c r="AM10"/>
  <c r="AL10"/>
  <c r="AK10"/>
  <c r="AJ10"/>
  <c r="AI10"/>
  <c r="AH10"/>
  <c r="AG10"/>
  <c r="AF10"/>
  <c r="AE10"/>
  <c r="AD10"/>
  <c r="AC10"/>
  <c r="AB10"/>
  <c r="Z10"/>
  <c r="Y10"/>
  <c r="X10"/>
  <c r="W10"/>
  <c r="V10"/>
  <c r="U10"/>
  <c r="T10"/>
  <c r="S10"/>
  <c r="R10"/>
  <c r="Q10"/>
  <c r="M10"/>
  <c r="K10"/>
  <c r="J10"/>
  <c r="H41" i="2" l="1"/>
  <c r="I8"/>
  <c r="I41" s="1"/>
  <c r="H8"/>
  <c r="G8"/>
  <c r="G41" s="1"/>
  <c r="G10" i="16"/>
  <c r="F10"/>
  <c r="I9"/>
  <c r="H9"/>
  <c r="O8"/>
  <c r="I8"/>
  <c r="H8"/>
  <c r="BI7"/>
  <c r="I7"/>
  <c r="H7"/>
  <c r="BI5"/>
  <c r="O5"/>
  <c r="H5"/>
  <c r="BI14" i="14"/>
  <c r="BC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V14"/>
  <c r="U14"/>
  <c r="T14"/>
  <c r="S14"/>
  <c r="R14"/>
  <c r="Q14"/>
  <c r="M14"/>
  <c r="K14"/>
  <c r="J14"/>
  <c r="G14"/>
  <c r="F14"/>
  <c r="BI11"/>
  <c r="O11"/>
  <c r="I11"/>
  <c r="H11"/>
  <c r="BI10"/>
  <c r="O10"/>
  <c r="I10"/>
  <c r="H10"/>
  <c r="BI9"/>
  <c r="O9"/>
  <c r="I9"/>
  <c r="H9"/>
  <c r="BI8"/>
  <c r="I8"/>
  <c r="H8"/>
  <c r="BI7"/>
  <c r="I7"/>
  <c r="H7"/>
  <c r="O7" s="1"/>
  <c r="BI6"/>
  <c r="O6"/>
  <c r="I6"/>
  <c r="H6"/>
  <c r="BI5"/>
  <c r="O5"/>
  <c r="I5"/>
  <c r="H5"/>
  <c r="BI11" i="13"/>
  <c r="AN11"/>
  <c r="AM11"/>
  <c r="AL11"/>
  <c r="AK11"/>
  <c r="AI11"/>
  <c r="AH11"/>
  <c r="AG11"/>
  <c r="AF11"/>
  <c r="AE11"/>
  <c r="AD11"/>
  <c r="AC11"/>
  <c r="AB11"/>
  <c r="AA11"/>
  <c r="Z11"/>
  <c r="Y11"/>
  <c r="W11"/>
  <c r="V11"/>
  <c r="U11"/>
  <c r="T11"/>
  <c r="S11"/>
  <c r="R11"/>
  <c r="Q11"/>
  <c r="M11"/>
  <c r="K11"/>
  <c r="J11"/>
  <c r="G11"/>
  <c r="F11"/>
  <c r="O10"/>
  <c r="I10"/>
  <c r="H10"/>
  <c r="O9"/>
  <c r="I9"/>
  <c r="BI6"/>
  <c r="O6"/>
  <c r="I6"/>
  <c r="H6"/>
  <c r="BI5"/>
  <c r="O5"/>
  <c r="I5"/>
  <c r="H5"/>
  <c r="AN16" i="12"/>
  <c r="AM16"/>
  <c r="AL16"/>
  <c r="AK16"/>
  <c r="AJ16"/>
  <c r="AI16"/>
  <c r="AH16"/>
  <c r="AG16"/>
  <c r="AF16"/>
  <c r="AE16"/>
  <c r="AD16"/>
  <c r="AC16"/>
  <c r="AA16"/>
  <c r="Z16"/>
  <c r="Y16"/>
  <c r="X16"/>
  <c r="W16"/>
  <c r="V16"/>
  <c r="U16"/>
  <c r="T16"/>
  <c r="S16"/>
  <c r="R16"/>
  <c r="Q16"/>
  <c r="K16"/>
  <c r="G16"/>
  <c r="F16"/>
  <c r="I15"/>
  <c r="H15"/>
  <c r="I14"/>
  <c r="H14"/>
  <c r="I13"/>
  <c r="H13"/>
  <c r="I12"/>
  <c r="H12"/>
  <c r="I11"/>
  <c r="H11"/>
  <c r="I9"/>
  <c r="H9"/>
  <c r="I5"/>
  <c r="H5"/>
  <c r="BI13" i="11"/>
  <c r="BC13"/>
  <c r="AN13"/>
  <c r="AM13"/>
  <c r="AL13"/>
  <c r="AK13"/>
  <c r="AJ13"/>
  <c r="AI13"/>
  <c r="AH13"/>
  <c r="AG13"/>
  <c r="AF13"/>
  <c r="AE13"/>
  <c r="AD13"/>
  <c r="AC13"/>
  <c r="AB13"/>
  <c r="Z13"/>
  <c r="Y13"/>
  <c r="X13"/>
  <c r="W13"/>
  <c r="V13"/>
  <c r="U13"/>
  <c r="T13"/>
  <c r="S13"/>
  <c r="R13"/>
  <c r="Q13"/>
  <c r="M13"/>
  <c r="K13"/>
  <c r="G13"/>
  <c r="F13"/>
  <c r="O12"/>
  <c r="I12"/>
  <c r="H12"/>
  <c r="BI11"/>
  <c r="O11"/>
  <c r="I11"/>
  <c r="H11"/>
  <c r="BI10"/>
  <c r="O10"/>
  <c r="I10"/>
  <c r="H10"/>
  <c r="BI9"/>
  <c r="O9"/>
  <c r="I9"/>
  <c r="H9"/>
  <c r="BI8"/>
  <c r="H8"/>
  <c r="BI7"/>
  <c r="I7"/>
  <c r="H7"/>
  <c r="O7" s="1"/>
  <c r="BI6"/>
  <c r="O6"/>
  <c r="I6"/>
  <c r="H6"/>
  <c r="BI5"/>
  <c r="I5"/>
  <c r="H5"/>
  <c r="F110" i="1"/>
  <c r="H11" i="13" l="1"/>
  <c r="I14" i="14"/>
  <c r="I16" i="12"/>
  <c r="H16"/>
  <c r="H10" i="16"/>
  <c r="I11" i="13"/>
  <c r="I13" i="11"/>
  <c r="H13"/>
  <c r="H14" i="14"/>
  <c r="I10" i="16"/>
  <c r="D110" i="1"/>
  <c r="X109"/>
  <c r="X108"/>
  <c r="X107"/>
  <c r="X106"/>
  <c r="X105"/>
  <c r="X104"/>
  <c r="X103"/>
  <c r="X102"/>
  <c r="X101"/>
  <c r="AF100"/>
  <c r="X99"/>
  <c r="X98"/>
  <c r="X97"/>
  <c r="X96"/>
  <c r="X95"/>
  <c r="X94"/>
  <c r="X93"/>
  <c r="X92"/>
  <c r="X91"/>
  <c r="X90"/>
  <c r="X89"/>
  <c r="X88"/>
  <c r="AF109" l="1"/>
  <c r="X87"/>
  <c r="X86"/>
  <c r="AF85"/>
  <c r="E85"/>
  <c r="AF84"/>
  <c r="AF83"/>
  <c r="AF82"/>
  <c r="AG80"/>
  <c r="G85" l="1"/>
  <c r="X110"/>
  <c r="V80"/>
  <c r="U80"/>
  <c r="S80"/>
  <c r="R80"/>
  <c r="Q80"/>
  <c r="P80"/>
  <c r="O80"/>
  <c r="N80"/>
  <c r="M80"/>
  <c r="L80"/>
  <c r="K80"/>
  <c r="J80"/>
  <c r="I80"/>
  <c r="W79"/>
  <c r="W80" s="1"/>
  <c r="F79"/>
  <c r="D79"/>
  <c r="X78"/>
  <c r="X77"/>
  <c r="X76"/>
  <c r="X75"/>
  <c r="X74"/>
  <c r="X73"/>
  <c r="X72"/>
  <c r="X71"/>
  <c r="X70"/>
  <c r="AF70" s="1"/>
  <c r="W69"/>
  <c r="H69"/>
  <c r="H80" s="1"/>
  <c r="F69"/>
  <c r="D69"/>
  <c r="X68"/>
  <c r="T68"/>
  <c r="X67"/>
  <c r="T67"/>
  <c r="X66"/>
  <c r="T66"/>
  <c r="X65"/>
  <c r="T65"/>
  <c r="X64"/>
  <c r="X63"/>
  <c r="T63"/>
  <c r="X62"/>
  <c r="T62"/>
  <c r="X61"/>
  <c r="T61"/>
  <c r="X60"/>
  <c r="T60"/>
  <c r="W59"/>
  <c r="H59"/>
  <c r="F59"/>
  <c r="D59"/>
  <c r="X58"/>
  <c r="X57"/>
  <c r="X56"/>
  <c r="T56"/>
  <c r="X55"/>
  <c r="T55"/>
  <c r="X54"/>
  <c r="T54"/>
  <c r="X53"/>
  <c r="T53"/>
  <c r="X52"/>
  <c r="T52"/>
  <c r="X51"/>
  <c r="T51"/>
  <c r="X50"/>
  <c r="T50"/>
  <c r="AF49"/>
  <c r="H49" s="1"/>
  <c r="W48"/>
  <c r="H48"/>
  <c r="F48"/>
  <c r="D48"/>
  <c r="X47"/>
  <c r="T47"/>
  <c r="X46"/>
  <c r="T46"/>
  <c r="X45"/>
  <c r="T45"/>
  <c r="X44"/>
  <c r="T44"/>
  <c r="X43"/>
  <c r="T43"/>
  <c r="X42"/>
  <c r="T42"/>
  <c r="W41"/>
  <c r="F41"/>
  <c r="D41"/>
  <c r="X40"/>
  <c r="X39"/>
  <c r="T39"/>
  <c r="X38"/>
  <c r="T38"/>
  <c r="T80" s="1"/>
  <c r="X37"/>
  <c r="W37"/>
  <c r="F37"/>
  <c r="D37"/>
  <c r="AF36"/>
  <c r="AF35"/>
  <c r="AF34"/>
  <c r="T34"/>
  <c r="X33"/>
  <c r="W33"/>
  <c r="F33"/>
  <c r="D33"/>
  <c r="AF32"/>
  <c r="AF31"/>
  <c r="AF30"/>
  <c r="T30"/>
  <c r="X29"/>
  <c r="W29"/>
  <c r="F29"/>
  <c r="D29"/>
  <c r="AF28"/>
  <c r="AF27"/>
  <c r="T27"/>
  <c r="AF26"/>
  <c r="T26"/>
  <c r="X25"/>
  <c r="W25"/>
  <c r="F25"/>
  <c r="E25"/>
  <c r="D25"/>
  <c r="G25" s="1"/>
  <c r="AF24"/>
  <c r="G24"/>
  <c r="AF23"/>
  <c r="T23"/>
  <c r="G23"/>
  <c r="AF22" s="1"/>
  <c r="X22"/>
  <c r="W22"/>
  <c r="F22"/>
  <c r="D22"/>
  <c r="AF21"/>
  <c r="AF20"/>
  <c r="T20"/>
  <c r="AF19"/>
  <c r="T19"/>
  <c r="X18"/>
  <c r="W18"/>
  <c r="F18"/>
  <c r="D18"/>
  <c r="AF17"/>
  <c r="AF16"/>
  <c r="T16"/>
  <c r="X15"/>
  <c r="W15"/>
  <c r="F15"/>
  <c r="D15"/>
  <c r="AF14"/>
  <c r="AF13"/>
  <c r="T13"/>
  <c r="X12"/>
  <c r="W12"/>
  <c r="F12"/>
  <c r="D12"/>
  <c r="AF11"/>
  <c r="AF10"/>
  <c r="AF9"/>
  <c r="AF8"/>
  <c r="AF7"/>
  <c r="T7"/>
  <c r="AF6"/>
  <c r="T6"/>
  <c r="BP75" i="7"/>
  <c r="BO75"/>
  <c r="BN75"/>
  <c r="BM75"/>
  <c r="BL75"/>
  <c r="BK75"/>
  <c r="BJ75"/>
  <c r="BI75"/>
  <c r="BH75"/>
  <c r="BG75"/>
  <c r="BF75"/>
  <c r="BE75"/>
  <c r="BC75"/>
  <c r="BB75"/>
  <c r="BA75"/>
  <c r="R75"/>
  <c r="Q75"/>
  <c r="P75"/>
  <c r="O75"/>
  <c r="N75"/>
  <c r="M75"/>
  <c r="L75"/>
  <c r="K75"/>
  <c r="J75"/>
  <c r="X41" i="1" l="1"/>
  <c r="X69"/>
  <c r="X48"/>
  <c r="X59"/>
  <c r="AF50"/>
  <c r="AF68"/>
  <c r="AF78"/>
  <c r="F80"/>
  <c r="AF58"/>
  <c r="X79"/>
  <c r="AF48"/>
  <c r="AF40"/>
  <c r="AF47"/>
  <c r="D80"/>
  <c r="F75" i="7"/>
  <c r="H74"/>
  <c r="H73"/>
  <c r="H72"/>
  <c r="BD71"/>
  <c r="BD75" s="1"/>
  <c r="H71"/>
  <c r="G70"/>
  <c r="H70" s="1"/>
  <c r="G69"/>
  <c r="G75" s="1"/>
  <c r="H68"/>
  <c r="H67"/>
  <c r="H66"/>
  <c r="H65"/>
  <c r="H64"/>
  <c r="H63"/>
  <c r="H62"/>
  <c r="BP61"/>
  <c r="BO61"/>
  <c r="BN61"/>
  <c r="BM61"/>
  <c r="BL61"/>
  <c r="BK61"/>
  <c r="BJ61"/>
  <c r="BI61"/>
  <c r="BH61"/>
  <c r="BG61"/>
  <c r="BF61"/>
  <c r="BE61"/>
  <c r="BC61"/>
  <c r="BB61"/>
  <c r="BA61"/>
  <c r="R61"/>
  <c r="Q61"/>
  <c r="O61"/>
  <c r="M61"/>
  <c r="L61"/>
  <c r="K61"/>
  <c r="J61"/>
  <c r="G61"/>
  <c r="F61"/>
  <c r="BD60"/>
  <c r="H60"/>
  <c r="H59"/>
  <c r="H58"/>
  <c r="H57"/>
  <c r="H56"/>
  <c r="H55"/>
  <c r="BP54"/>
  <c r="BO54"/>
  <c r="BN54"/>
  <c r="BM54"/>
  <c r="BL54"/>
  <c r="BK54"/>
  <c r="BJ54"/>
  <c r="BI54"/>
  <c r="BH54"/>
  <c r="BG54"/>
  <c r="BF54"/>
  <c r="BE54"/>
  <c r="BC54"/>
  <c r="BB54"/>
  <c r="BA54"/>
  <c r="R54"/>
  <c r="Q54"/>
  <c r="P54"/>
  <c r="O54"/>
  <c r="N54"/>
  <c r="M54"/>
  <c r="L54"/>
  <c r="K54"/>
  <c r="J54"/>
  <c r="F54"/>
  <c r="H53"/>
  <c r="BD52"/>
  <c r="H52"/>
  <c r="BD51"/>
  <c r="H51"/>
  <c r="H50"/>
  <c r="H49"/>
  <c r="BD48"/>
  <c r="H48"/>
  <c r="BD47"/>
  <c r="H47"/>
  <c r="BD46"/>
  <c r="BD54" s="1"/>
  <c r="H46"/>
  <c r="G45"/>
  <c r="H45" s="1"/>
  <c r="G44"/>
  <c r="H43"/>
  <c r="H42"/>
  <c r="H41"/>
  <c r="H40"/>
  <c r="H39"/>
  <c r="H38"/>
  <c r="BC76" l="1"/>
  <c r="G54"/>
  <c r="G76" s="1"/>
  <c r="R76"/>
  <c r="Q76"/>
  <c r="J76"/>
  <c r="BA76"/>
  <c r="BF76"/>
  <c r="BJ76"/>
  <c r="BN76"/>
  <c r="BB76"/>
  <c r="BG76"/>
  <c r="BK76"/>
  <c r="BO76"/>
  <c r="M76"/>
  <c r="H75"/>
  <c r="X80" i="1"/>
  <c r="X111" s="1"/>
  <c r="U111" s="1"/>
  <c r="T111" s="1"/>
  <c r="S111" s="1"/>
  <c r="R111" s="1"/>
  <c r="Q111" s="1"/>
  <c r="P111" s="1"/>
  <c r="O111" s="1"/>
  <c r="N111" s="1"/>
  <c r="M111" s="1"/>
  <c r="L111" s="1"/>
  <c r="K111" s="1"/>
  <c r="J111" s="1"/>
  <c r="I111" s="1"/>
  <c r="H111" s="1"/>
  <c r="AF79"/>
  <c r="BL76" i="7"/>
  <c r="BP76"/>
  <c r="BD61"/>
  <c r="H69"/>
  <c r="BH76"/>
  <c r="H44"/>
  <c r="H54" s="1"/>
  <c r="F76"/>
  <c r="K76"/>
  <c r="BE76"/>
  <c r="BI76"/>
  <c r="BM76"/>
  <c r="L76"/>
  <c r="L77" s="1"/>
  <c r="H61"/>
  <c r="BB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M35"/>
  <c r="K35"/>
  <c r="J35"/>
  <c r="G35"/>
  <c r="F35"/>
  <c r="H34"/>
  <c r="H33"/>
  <c r="I32"/>
  <c r="H32"/>
  <c r="I31"/>
  <c r="H31"/>
  <c r="I30"/>
  <c r="H30"/>
  <c r="I28" s="1"/>
  <c r="H28"/>
  <c r="I25"/>
  <c r="H25"/>
  <c r="I23"/>
  <c r="H23"/>
  <c r="I20"/>
  <c r="H20"/>
  <c r="BB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M19"/>
  <c r="K19"/>
  <c r="J19"/>
  <c r="F19"/>
  <c r="G19"/>
  <c r="O15"/>
  <c r="I15"/>
  <c r="H15"/>
  <c r="BB14"/>
  <c r="AG14"/>
  <c r="AF14"/>
  <c r="AE14"/>
  <c r="AD14"/>
  <c r="AC14"/>
  <c r="AB14"/>
  <c r="AA14"/>
  <c r="Z14"/>
  <c r="Y14"/>
  <c r="X14"/>
  <c r="W14"/>
  <c r="V14"/>
  <c r="U14"/>
  <c r="T14"/>
  <c r="S14"/>
  <c r="R14"/>
  <c r="Q14"/>
  <c r="H18" l="1"/>
  <c r="H19" s="1"/>
  <c r="I18"/>
  <c r="Q36"/>
  <c r="Q77" s="1"/>
  <c r="U36"/>
  <c r="BD76"/>
  <c r="R36"/>
  <c r="R77" s="1"/>
  <c r="V36"/>
  <c r="K36"/>
  <c r="K77" s="1"/>
  <c r="S36"/>
  <c r="T36"/>
  <c r="Y36"/>
  <c r="AC36"/>
  <c r="H76"/>
  <c r="I19"/>
  <c r="Z36"/>
  <c r="AD36"/>
  <c r="W36"/>
  <c r="AA36"/>
  <c r="AE36"/>
  <c r="AG36"/>
  <c r="X36"/>
  <c r="AB36"/>
  <c r="AF36"/>
  <c r="I35"/>
  <c r="H35"/>
  <c r="I13"/>
  <c r="H13"/>
  <c r="I12"/>
  <c r="H12"/>
  <c r="AM14" l="1"/>
  <c r="J36"/>
  <c r="J77" s="1"/>
  <c r="I9"/>
  <c r="H9"/>
  <c r="BH5"/>
  <c r="O5"/>
  <c r="I5"/>
  <c r="H5"/>
  <c r="J14" i="9"/>
  <c r="I14"/>
  <c r="M36" i="7" l="1"/>
  <c r="AL14"/>
  <c r="AM36"/>
  <c r="C14" i="9"/>
  <c r="M77" i="7" l="1"/>
  <c r="AK14"/>
  <c r="AL36"/>
  <c r="H36"/>
  <c r="H77" s="1"/>
  <c r="AJ14" l="1"/>
  <c r="AK36"/>
  <c r="F36"/>
  <c r="F77" s="1"/>
  <c r="J11" i="9"/>
  <c r="I11"/>
  <c r="I14" i="7" l="1"/>
  <c r="AI14"/>
  <c r="AJ36"/>
  <c r="G77"/>
  <c r="I36"/>
  <c r="C11" i="9"/>
  <c r="K10"/>
  <c r="E10"/>
  <c r="D10"/>
  <c r="K9"/>
  <c r="H10" l="1"/>
  <c r="F10"/>
  <c r="AH14" i="7"/>
  <c r="AH36" s="1"/>
  <c r="AI36"/>
  <c r="K14" i="9"/>
  <c r="K11"/>
  <c r="K12" s="1"/>
  <c r="G10"/>
  <c r="E9"/>
  <c r="E11" s="1"/>
  <c r="D9" l="1"/>
  <c r="J7"/>
  <c r="J12" s="1"/>
  <c r="I7"/>
  <c r="I12" s="1"/>
  <c r="C7"/>
  <c r="C12" s="1"/>
  <c r="K6"/>
  <c r="E6"/>
  <c r="D6"/>
  <c r="K5"/>
  <c r="G6" l="1"/>
  <c r="H6"/>
  <c r="F6"/>
  <c r="D14"/>
  <c r="D11"/>
  <c r="H9"/>
  <c r="F9"/>
  <c r="E5"/>
  <c r="D5"/>
  <c r="D7" s="1"/>
  <c r="K4"/>
  <c r="K7" s="1"/>
  <c r="H4"/>
  <c r="E4"/>
  <c r="E7" s="1"/>
  <c r="G5" l="1"/>
  <c r="G4"/>
  <c r="F4"/>
  <c r="F7" s="1"/>
  <c r="H5"/>
  <c r="H7" s="1"/>
  <c r="G7"/>
  <c r="E12"/>
  <c r="D12" s="1"/>
  <c r="G9"/>
  <c r="H14"/>
  <c r="H11"/>
  <c r="F5"/>
  <c r="K22" i="10"/>
  <c r="G11" i="9" l="1"/>
  <c r="F11" s="1"/>
  <c r="H12"/>
  <c r="G12" s="1"/>
  <c r="J22" i="10"/>
  <c r="D22"/>
  <c r="K20"/>
  <c r="J20"/>
  <c r="F12" i="9" l="1"/>
  <c r="D20" i="10" l="1"/>
  <c r="K17" l="1"/>
  <c r="J17"/>
  <c r="D17"/>
  <c r="AH16"/>
  <c r="AG16" l="1"/>
  <c r="AF16" s="1"/>
  <c r="AE16"/>
  <c r="AD16" s="1"/>
  <c r="AC16" s="1"/>
  <c r="AB16" s="1"/>
  <c r="AA16" s="1"/>
  <c r="Z16" s="1"/>
  <c r="Y16" s="1"/>
  <c r="X16" s="1"/>
  <c r="W16"/>
  <c r="V16"/>
  <c r="U16" s="1"/>
  <c r="T16" s="1"/>
  <c r="S16" s="1"/>
  <c r="R16" s="1"/>
  <c r="Q16"/>
  <c r="P16" s="1"/>
  <c r="O16" s="1"/>
  <c r="N16"/>
  <c r="M16" s="1"/>
  <c r="L16" s="1"/>
  <c r="F16"/>
  <c r="H16" s="1"/>
  <c r="AH15"/>
  <c r="V15"/>
  <c r="Q15"/>
  <c r="P15"/>
  <c r="O15"/>
  <c r="N15"/>
  <c r="M15" s="1"/>
  <c r="L15" s="1"/>
  <c r="F15"/>
  <c r="E15"/>
  <c r="G15" l="1"/>
  <c r="I15" s="1"/>
  <c r="H15"/>
  <c r="G16"/>
  <c r="I16" s="1"/>
  <c r="O22"/>
  <c r="O20"/>
  <c r="O17"/>
  <c r="N17" s="1"/>
  <c r="M17" s="1"/>
  <c r="L17" s="1"/>
  <c r="AG15"/>
  <c r="AH17"/>
  <c r="P22"/>
  <c r="P20"/>
  <c r="P17"/>
  <c r="F17"/>
  <c r="E17"/>
  <c r="U15"/>
  <c r="T15" s="1"/>
  <c r="S15" s="1"/>
  <c r="R15" s="1"/>
  <c r="V17"/>
  <c r="G17" l="1"/>
  <c r="I17"/>
  <c r="U17"/>
  <c r="T17" s="1"/>
  <c r="S17" s="1"/>
  <c r="R17" s="1"/>
  <c r="Q17" s="1"/>
  <c r="H17"/>
  <c r="AF15"/>
  <c r="AE15" s="1"/>
  <c r="AD15" s="1"/>
  <c r="AC15" s="1"/>
  <c r="AG17"/>
  <c r="AB15" l="1"/>
  <c r="AC17"/>
  <c r="AF17"/>
  <c r="AE17" s="1"/>
  <c r="AD17" s="1"/>
  <c r="AA15" l="1"/>
  <c r="Z15" s="1"/>
  <c r="Y15" s="1"/>
  <c r="X15" s="1"/>
  <c r="W15" s="1"/>
  <c r="AB17"/>
  <c r="AH12"/>
  <c r="AG12"/>
  <c r="AF12" s="1"/>
  <c r="AE12" s="1"/>
  <c r="AD12" s="1"/>
  <c r="AC12" s="1"/>
  <c r="AB12" s="1"/>
  <c r="AA12" s="1"/>
  <c r="Z12" s="1"/>
  <c r="Y12" s="1"/>
  <c r="X12" s="1"/>
  <c r="W12" s="1"/>
  <c r="V12" s="1"/>
  <c r="U12" s="1"/>
  <c r="T12" s="1"/>
  <c r="S12" s="1"/>
  <c r="R12" s="1"/>
  <c r="Q12"/>
  <c r="P12" s="1"/>
  <c r="O12" s="1"/>
  <c r="N12"/>
  <c r="M12" s="1"/>
  <c r="L12" s="1"/>
  <c r="AA17" l="1"/>
  <c r="Z17" s="1"/>
  <c r="Y17" s="1"/>
  <c r="X17" s="1"/>
  <c r="W17" s="1"/>
  <c r="F12"/>
  <c r="E12" s="1"/>
  <c r="AH11"/>
  <c r="AG11" s="1"/>
  <c r="AF11" s="1"/>
  <c r="AE11" s="1"/>
  <c r="AD11" s="1"/>
  <c r="AC11" s="1"/>
  <c r="AB11" s="1"/>
  <c r="AA11" s="1"/>
  <c r="Z11" s="1"/>
  <c r="Y11" s="1"/>
  <c r="X11" s="1"/>
  <c r="W11" s="1"/>
  <c r="V11" s="1"/>
  <c r="U11" s="1"/>
  <c r="T11" s="1"/>
  <c r="S11" s="1"/>
  <c r="R11" s="1"/>
  <c r="Q11"/>
  <c r="P11" s="1"/>
  <c r="O11" s="1"/>
  <c r="N11"/>
  <c r="M11" s="1"/>
  <c r="L11" s="1"/>
  <c r="F11"/>
  <c r="E11"/>
  <c r="G11" l="1"/>
  <c r="I11" s="1"/>
  <c r="G12"/>
  <c r="I12" s="1"/>
  <c r="H11"/>
  <c r="H12" l="1"/>
  <c r="K10"/>
  <c r="K13" s="1"/>
  <c r="K18" s="1"/>
  <c r="J10"/>
  <c r="J13" s="1"/>
  <c r="J18" l="1"/>
  <c r="D10"/>
  <c r="D13" s="1"/>
  <c r="D18" s="1"/>
  <c r="AH8"/>
  <c r="AG8"/>
  <c r="AF8" s="1"/>
  <c r="AE8" s="1"/>
  <c r="AD8" s="1"/>
  <c r="AC8" s="1"/>
  <c r="AB8"/>
  <c r="AA8" s="1"/>
  <c r="Z8"/>
  <c r="Y8"/>
  <c r="X8"/>
  <c r="W8"/>
  <c r="V8"/>
  <c r="U8" s="1"/>
  <c r="T8"/>
  <c r="S8" s="1"/>
  <c r="R8"/>
  <c r="Q8" s="1"/>
  <c r="P8"/>
  <c r="O8"/>
  <c r="N8"/>
  <c r="M8"/>
  <c r="L8" s="1"/>
  <c r="F8"/>
  <c r="E8" s="1"/>
  <c r="AH7"/>
  <c r="AG7"/>
  <c r="AF7"/>
  <c r="AE7"/>
  <c r="AD7"/>
  <c r="AC7"/>
  <c r="AB7"/>
  <c r="AA7" s="1"/>
  <c r="Z7"/>
  <c r="Y7"/>
  <c r="X7"/>
  <c r="W7"/>
  <c r="V7"/>
  <c r="U7"/>
  <c r="T7"/>
  <c r="S7" s="1"/>
  <c r="R7" s="1"/>
  <c r="Q7" s="1"/>
  <c r="P7"/>
  <c r="O7"/>
  <c r="N7"/>
  <c r="M7"/>
  <c r="L7" s="1"/>
  <c r="F7"/>
  <c r="E7" s="1"/>
  <c r="AH6"/>
  <c r="AG6"/>
  <c r="AF6"/>
  <c r="AE6"/>
  <c r="AD6"/>
  <c r="AC6"/>
  <c r="AB6"/>
  <c r="AA6"/>
  <c r="Z6"/>
  <c r="Y6"/>
  <c r="X6"/>
  <c r="W6"/>
  <c r="V6"/>
  <c r="U6"/>
  <c r="T6" s="1"/>
  <c r="S6" s="1"/>
  <c r="R6"/>
  <c r="Q6" s="1"/>
  <c r="P6"/>
  <c r="O6"/>
  <c r="N6"/>
  <c r="M6"/>
  <c r="L6" s="1"/>
  <c r="F6"/>
  <c r="E6" s="1"/>
  <c r="AH5"/>
  <c r="AG5" s="1"/>
  <c r="AF5" s="1"/>
  <c r="AE5" s="1"/>
  <c r="AD5" s="1"/>
  <c r="AC5" s="1"/>
  <c r="AB5" s="1"/>
  <c r="AA5" s="1"/>
  <c r="Z5" s="1"/>
  <c r="Y5" s="1"/>
  <c r="X5" s="1"/>
  <c r="W5" s="1"/>
  <c r="V5"/>
  <c r="U5" s="1"/>
  <c r="T5"/>
  <c r="S5"/>
  <c r="R5"/>
  <c r="Q5" s="1"/>
  <c r="P5"/>
  <c r="O5"/>
  <c r="N5"/>
  <c r="M5"/>
  <c r="L5" s="1"/>
  <c r="F5"/>
  <c r="E5" s="1"/>
  <c r="AH4"/>
  <c r="AG4" l="1"/>
  <c r="AF4" s="1"/>
  <c r="AE4" s="1"/>
  <c r="AD4" s="1"/>
  <c r="AC4" s="1"/>
  <c r="AB4" s="1"/>
  <c r="AH10"/>
  <c r="H5"/>
  <c r="G5" s="1"/>
  <c r="I5" s="1"/>
  <c r="P4"/>
  <c r="P10" s="1"/>
  <c r="AA4" l="1"/>
  <c r="AB10"/>
  <c r="AG10"/>
  <c r="AF10" s="1"/>
  <c r="AH13"/>
  <c r="O4"/>
  <c r="O10" s="1"/>
  <c r="N4"/>
  <c r="M4" s="1"/>
  <c r="L4" s="1"/>
  <c r="G4"/>
  <c r="I4" s="1"/>
  <c r="F4"/>
  <c r="N10" l="1"/>
  <c r="N13" s="1"/>
  <c r="F20"/>
  <c r="F22"/>
  <c r="I20"/>
  <c r="M10"/>
  <c r="Z4"/>
  <c r="AA10"/>
  <c r="AE10"/>
  <c r="AF13"/>
  <c r="AG13"/>
  <c r="AH18"/>
  <c r="E4"/>
  <c r="AD10" l="1"/>
  <c r="AE13"/>
  <c r="E22"/>
  <c r="E20"/>
  <c r="G20" s="1"/>
  <c r="AG18"/>
  <c r="AF18" s="1"/>
  <c r="L10"/>
  <c r="L13" s="1"/>
  <c r="M13"/>
  <c r="Y4"/>
  <c r="X4" s="1"/>
  <c r="W4" s="1"/>
  <c r="Z10"/>
  <c r="H4"/>
  <c r="C7" i="4"/>
  <c r="I6"/>
  <c r="AE18" i="10" l="1"/>
  <c r="V4"/>
  <c r="U4" s="1"/>
  <c r="W10"/>
  <c r="AC10"/>
  <c r="AD13"/>
  <c r="AD18" s="1"/>
  <c r="Y10"/>
  <c r="H20"/>
  <c r="E6" i="4"/>
  <c r="D6" s="1"/>
  <c r="H6" s="1"/>
  <c r="G6" s="1"/>
  <c r="F6" s="1"/>
  <c r="I5"/>
  <c r="E5"/>
  <c r="D5"/>
  <c r="G5" l="1"/>
  <c r="F5"/>
  <c r="T4" i="10"/>
  <c r="U10"/>
  <c r="X10"/>
  <c r="X13" s="1"/>
  <c r="W13" s="1"/>
  <c r="Y13"/>
  <c r="H5" i="4"/>
  <c r="V10" i="10"/>
  <c r="V13" s="1"/>
  <c r="AC13"/>
  <c r="AB13" s="1"/>
  <c r="AA13" s="1"/>
  <c r="Z13" s="1"/>
  <c r="I4" i="4"/>
  <c r="E4"/>
  <c r="D4"/>
  <c r="I3"/>
  <c r="I7" s="1"/>
  <c r="E3"/>
  <c r="D3"/>
  <c r="H3" s="1"/>
  <c r="F3" l="1"/>
  <c r="G3"/>
  <c r="G4"/>
  <c r="AC18" i="10"/>
  <c r="AB18" s="1"/>
  <c r="AA18" s="1"/>
  <c r="Z18" s="1"/>
  <c r="Y18" s="1"/>
  <c r="X18" s="1"/>
  <c r="W18" s="1"/>
  <c r="V18" s="1"/>
  <c r="F4" i="4"/>
  <c r="S4" i="10"/>
  <c r="T10"/>
  <c r="H4" i="4"/>
  <c r="H7" s="1"/>
  <c r="U13" i="10"/>
  <c r="T13" l="1"/>
  <c r="R4"/>
  <c r="S10"/>
  <c r="S13" s="1"/>
  <c r="U18"/>
  <c r="T18" l="1"/>
  <c r="Q4"/>
  <c r="Q10" s="1"/>
  <c r="Q13" s="1"/>
  <c r="P13" s="1"/>
  <c r="O13" s="1"/>
  <c r="R10"/>
  <c r="R13" s="1"/>
  <c r="S18"/>
  <c r="R18" l="1"/>
  <c r="Q18" s="1"/>
  <c r="P18" s="1"/>
  <c r="O18" s="1"/>
  <c r="N18" s="1"/>
  <c r="M18" s="1"/>
  <c r="L18" s="1"/>
  <c r="E7" i="4"/>
  <c r="D7"/>
  <c r="F7"/>
  <c r="G6" i="10"/>
  <c r="I6" s="1"/>
  <c r="G7"/>
  <c r="I7" s="1"/>
  <c r="G8"/>
  <c r="I8" s="1"/>
  <c r="G9"/>
  <c r="I9" s="1"/>
  <c r="H22"/>
  <c r="H6"/>
  <c r="H8"/>
  <c r="F9"/>
  <c r="F10" s="1"/>
  <c r="H7"/>
  <c r="E9"/>
  <c r="E10" s="1"/>
  <c r="E13" s="1"/>
  <c r="E18" s="1"/>
  <c r="E14" i="9"/>
  <c r="G14" s="1"/>
  <c r="G7" i="4" l="1"/>
  <c r="G22" i="10"/>
  <c r="F14" i="9"/>
  <c r="I22" i="10"/>
  <c r="G10"/>
  <c r="G13" s="1"/>
  <c r="G18" s="1"/>
  <c r="I10"/>
  <c r="I13" s="1"/>
  <c r="I18" s="1"/>
  <c r="F13"/>
  <c r="H10"/>
  <c r="H9"/>
  <c r="F18" l="1"/>
  <c r="H18" s="1"/>
  <c r="H13"/>
  <c r="AF69" i="1"/>
  <c r="AF59"/>
  <c r="AF41"/>
  <c r="AF38"/>
  <c r="AF37"/>
  <c r="AF33"/>
  <c r="AF29"/>
  <c r="AF25"/>
  <c r="AF18"/>
  <c r="AF15"/>
  <c r="AF12"/>
  <c r="AF80"/>
  <c r="F111"/>
  <c r="E82"/>
  <c r="E110" s="1"/>
  <c r="E83"/>
  <c r="E84"/>
  <c r="AF86"/>
  <c r="E86"/>
  <c r="AF87"/>
  <c r="E87"/>
  <c r="AF88"/>
  <c r="E88"/>
  <c r="AF89"/>
  <c r="E89"/>
  <c r="AF90"/>
  <c r="E90"/>
  <c r="AF91"/>
  <c r="E91"/>
  <c r="G91" s="1"/>
  <c r="AF92"/>
  <c r="E92"/>
  <c r="G92" s="1"/>
  <c r="AF93"/>
  <c r="E93" s="1"/>
  <c r="G93" s="1"/>
  <c r="AF94"/>
  <c r="E94" s="1"/>
  <c r="G94" s="1"/>
  <c r="AF95"/>
  <c r="E95"/>
  <c r="AF96"/>
  <c r="E96"/>
  <c r="AF97"/>
  <c r="E97"/>
  <c r="AF98"/>
  <c r="E98"/>
  <c r="G98" s="1"/>
  <c r="AF99"/>
  <c r="E99"/>
  <c r="G99" s="1"/>
  <c r="E100"/>
  <c r="G100" s="1"/>
  <c r="AF101"/>
  <c r="E101" s="1"/>
  <c r="G101" s="1"/>
  <c r="AF102"/>
  <c r="E102"/>
  <c r="AF103"/>
  <c r="E103" s="1"/>
  <c r="G103" s="1"/>
  <c r="AF104"/>
  <c r="E104"/>
  <c r="AF105"/>
  <c r="E105"/>
  <c r="AF106"/>
  <c r="E106"/>
  <c r="AF107"/>
  <c r="E107"/>
  <c r="AF108"/>
  <c r="E108"/>
  <c r="E109"/>
  <c r="E70"/>
  <c r="AF71"/>
  <c r="E71" s="1"/>
  <c r="G71" s="1"/>
  <c r="AF72"/>
  <c r="E72" s="1"/>
  <c r="G72" s="1"/>
  <c r="AF73"/>
  <c r="E73"/>
  <c r="AF74"/>
  <c r="E74"/>
  <c r="AF75"/>
  <c r="E75"/>
  <c r="G75" s="1"/>
  <c r="AF76"/>
  <c r="E76"/>
  <c r="G76" s="1"/>
  <c r="AF77"/>
  <c r="E77"/>
  <c r="G77" s="1"/>
  <c r="AF60"/>
  <c r="E60"/>
  <c r="AF61"/>
  <c r="E61" s="1"/>
  <c r="AF62"/>
  <c r="E62" s="1"/>
  <c r="G62" s="1"/>
  <c r="AF63"/>
  <c r="E63"/>
  <c r="AF64"/>
  <c r="E64"/>
  <c r="AF65"/>
  <c r="E65"/>
  <c r="G65" s="1"/>
  <c r="AF66"/>
  <c r="E66"/>
  <c r="G66" s="1"/>
  <c r="AF67"/>
  <c r="E67" s="1"/>
  <c r="G67" s="1"/>
  <c r="E68"/>
  <c r="E50"/>
  <c r="AF51"/>
  <c r="E51" s="1"/>
  <c r="AF52"/>
  <c r="E52"/>
  <c r="AF53"/>
  <c r="E53"/>
  <c r="AF54"/>
  <c r="E54"/>
  <c r="G54" s="1"/>
  <c r="AF55"/>
  <c r="E55"/>
  <c r="G55" s="1"/>
  <c r="AF56"/>
  <c r="E56"/>
  <c r="G56" s="1"/>
  <c r="AF57"/>
  <c r="E57" s="1"/>
  <c r="G57" s="1"/>
  <c r="E58"/>
  <c r="AF42"/>
  <c r="E42"/>
  <c r="AF43"/>
  <c r="E43"/>
  <c r="AF44"/>
  <c r="E44"/>
  <c r="AF45"/>
  <c r="E45"/>
  <c r="G45" s="1"/>
  <c r="AF46"/>
  <c r="E46"/>
  <c r="G46" s="1"/>
  <c r="E47"/>
  <c r="G47" s="1"/>
  <c r="E48"/>
  <c r="G48" s="1"/>
  <c r="AF39"/>
  <c r="E39" s="1"/>
  <c r="E40"/>
  <c r="E38"/>
  <c r="E34"/>
  <c r="E35"/>
  <c r="E36"/>
  <c r="G36" s="1"/>
  <c r="E37"/>
  <c r="E30"/>
  <c r="E31"/>
  <c r="E32"/>
  <c r="E33"/>
  <c r="G33" s="1"/>
  <c r="E27"/>
  <c r="G27" s="1"/>
  <c r="E28"/>
  <c r="E29"/>
  <c r="G29" s="1"/>
  <c r="E26"/>
  <c r="E20"/>
  <c r="E21"/>
  <c r="E22" s="1"/>
  <c r="G22" s="1"/>
  <c r="E19"/>
  <c r="E16"/>
  <c r="E17"/>
  <c r="E18"/>
  <c r="E13"/>
  <c r="E14"/>
  <c r="E15"/>
  <c r="E7"/>
  <c r="E12" s="1"/>
  <c r="G12" s="1"/>
  <c r="E8"/>
  <c r="G8" s="1"/>
  <c r="E9"/>
  <c r="G9" s="1"/>
  <c r="E10"/>
  <c r="G10" s="1"/>
  <c r="E11"/>
  <c r="G11" s="1"/>
  <c r="E6"/>
  <c r="D111"/>
  <c r="G83"/>
  <c r="G84"/>
  <c r="G86"/>
  <c r="G87"/>
  <c r="G88"/>
  <c r="G89"/>
  <c r="G90"/>
  <c r="G95"/>
  <c r="G96"/>
  <c r="G97"/>
  <c r="G102"/>
  <c r="G104"/>
  <c r="G105"/>
  <c r="G106"/>
  <c r="G107"/>
  <c r="G108"/>
  <c r="G109"/>
  <c r="G70"/>
  <c r="G73"/>
  <c r="G74"/>
  <c r="G38"/>
  <c r="G37"/>
  <c r="G26"/>
  <c r="G19"/>
  <c r="G18"/>
  <c r="G15"/>
  <c r="G6"/>
  <c r="G21"/>
  <c r="G28"/>
  <c r="G30"/>
  <c r="G35"/>
  <c r="G40"/>
  <c r="G53"/>
  <c r="G63"/>
  <c r="G31"/>
  <c r="G43"/>
  <c r="G17"/>
  <c r="G32"/>
  <c r="G34"/>
  <c r="G52"/>
  <c r="E78"/>
  <c r="G78" s="1"/>
  <c r="G13"/>
  <c r="G42"/>
  <c r="G64"/>
  <c r="G7"/>
  <c r="G14"/>
  <c r="G16"/>
  <c r="G20"/>
  <c r="G44"/>
  <c r="G50"/>
  <c r="G58"/>
  <c r="G68"/>
  <c r="G60"/>
  <c r="C4" i="5"/>
  <c r="E4" s="1"/>
  <c r="E79" i="1" l="1"/>
  <c r="E69"/>
  <c r="G69" s="1"/>
  <c r="G61"/>
  <c r="G79"/>
  <c r="G80" s="1"/>
  <c r="G39"/>
  <c r="E41"/>
  <c r="G41" s="1"/>
  <c r="G51"/>
  <c r="E59"/>
  <c r="G59" s="1"/>
  <c r="G82"/>
  <c r="G110" s="1"/>
  <c r="E80" l="1"/>
  <c r="E111" s="1"/>
  <c r="G111"/>
</calcChain>
</file>

<file path=xl/sharedStrings.xml><?xml version="1.0" encoding="utf-8"?>
<sst xmlns="http://schemas.openxmlformats.org/spreadsheetml/2006/main" count="2028" uniqueCount="703">
  <si>
    <t xml:space="preserve">Legacy Waste Scheduled timelines for completion of total quantity before 2nd October 2025 </t>
  </si>
  <si>
    <t>Agency</t>
  </si>
  <si>
    <t>Cluster</t>
  </si>
  <si>
    <t>ULB</t>
  </si>
  <si>
    <t>No of Machines</t>
  </si>
  <si>
    <t>Details of Machinery</t>
  </si>
  <si>
    <t>No-of days requred for Completion</t>
  </si>
  <si>
    <t>Expected date of completion</t>
  </si>
  <si>
    <t>Remarks</t>
  </si>
  <si>
    <t>Machine No</t>
  </si>
  <si>
    <t>Daily capacity</t>
  </si>
  <si>
    <t>Start date</t>
  </si>
  <si>
    <t>M/s Tharuni Associates</t>
  </si>
  <si>
    <t>Kadapa Municipal Corporation</t>
  </si>
  <si>
    <t>Kadapa</t>
  </si>
  <si>
    <t>M1</t>
  </si>
  <si>
    <t>M2</t>
  </si>
  <si>
    <t>M3</t>
  </si>
  <si>
    <t>Srikakulam</t>
  </si>
  <si>
    <t>M4</t>
  </si>
  <si>
    <t>M5</t>
  </si>
  <si>
    <t>Ichapuram</t>
  </si>
  <si>
    <t xml:space="preserve">Palasa -Kasibugga </t>
  </si>
  <si>
    <t>Amadalavalasa</t>
  </si>
  <si>
    <t>Palakonda</t>
  </si>
  <si>
    <t>Total</t>
  </si>
  <si>
    <t>Vizianagaram</t>
  </si>
  <si>
    <t>M6</t>
  </si>
  <si>
    <t>Nellimerla</t>
  </si>
  <si>
    <t>Rajahmundry</t>
  </si>
  <si>
    <t>M7</t>
  </si>
  <si>
    <t>M8</t>
  </si>
  <si>
    <t>Kovvuru</t>
  </si>
  <si>
    <t>Kakinada</t>
  </si>
  <si>
    <t>M9</t>
  </si>
  <si>
    <t>M10</t>
  </si>
  <si>
    <t>M11</t>
  </si>
  <si>
    <t>Amalapuram</t>
  </si>
  <si>
    <t>M12</t>
  </si>
  <si>
    <t>Mumidivaram</t>
  </si>
  <si>
    <t xml:space="preserve">Mumidivaram Qty shifted to amalapuram </t>
  </si>
  <si>
    <t>Guntur</t>
  </si>
  <si>
    <t>M13</t>
  </si>
  <si>
    <t>Ponnur</t>
  </si>
  <si>
    <t>Ponnur Qty Shifted to Guntur</t>
  </si>
  <si>
    <t>Chilakaluripet</t>
  </si>
  <si>
    <t>M14</t>
  </si>
  <si>
    <t>M6(M/C)</t>
  </si>
  <si>
    <t>M6(M/C) shifted to Chilakaluripet</t>
  </si>
  <si>
    <t>Bapatla</t>
  </si>
  <si>
    <t>M15</t>
  </si>
  <si>
    <t>Repalle</t>
  </si>
  <si>
    <t>Repalle Qty shifted to Bapatla</t>
  </si>
  <si>
    <t>Macherla</t>
  </si>
  <si>
    <t>M16</t>
  </si>
  <si>
    <t>Gurazala</t>
  </si>
  <si>
    <t>Gurazal Qty shifted to Macherla</t>
  </si>
  <si>
    <t>Dachepalli</t>
  </si>
  <si>
    <t>Dachepalle Qty shifted to Macherla</t>
  </si>
  <si>
    <t>Narasarao pet</t>
  </si>
  <si>
    <t>M17</t>
  </si>
  <si>
    <t>M18</t>
  </si>
  <si>
    <t>Vinukonda</t>
  </si>
  <si>
    <t>Vinukonda qty shifted to Narasaraopet</t>
  </si>
  <si>
    <t>Piduguralla</t>
  </si>
  <si>
    <t>Piduguralla qty shifted to Narasaraopet</t>
  </si>
  <si>
    <t>Palacole</t>
  </si>
  <si>
    <t>M19</t>
  </si>
  <si>
    <t>Bhimavaram</t>
  </si>
  <si>
    <t>M20</t>
  </si>
  <si>
    <t>M21</t>
  </si>
  <si>
    <t>Akividu</t>
  </si>
  <si>
    <t>Akeevidu Qty shifted to Bhimavaram</t>
  </si>
  <si>
    <t>Hindupur</t>
  </si>
  <si>
    <t>M25</t>
  </si>
  <si>
    <t>Dharmavaram</t>
  </si>
  <si>
    <t>M26</t>
  </si>
  <si>
    <t>Kadiri</t>
  </si>
  <si>
    <t>M27</t>
  </si>
  <si>
    <t>Penukonda</t>
  </si>
  <si>
    <t>M28(M/C) shifted from Puttaparty</t>
  </si>
  <si>
    <t>Puttaparthy</t>
  </si>
  <si>
    <t>M28</t>
  </si>
  <si>
    <t>Madakasira</t>
  </si>
  <si>
    <t>M27(M/C) shifted from Kadiri</t>
  </si>
  <si>
    <t>Per day Capacity</t>
  </si>
  <si>
    <t>Ongole</t>
  </si>
  <si>
    <t>K1</t>
  </si>
  <si>
    <t>Addanki</t>
  </si>
  <si>
    <t>K2</t>
  </si>
  <si>
    <t>Markapuram</t>
  </si>
  <si>
    <t>K3</t>
  </si>
  <si>
    <t>Chirala</t>
  </si>
  <si>
    <t>K4</t>
  </si>
  <si>
    <t>Kandukuru</t>
  </si>
  <si>
    <t>K5</t>
  </si>
  <si>
    <t>Chimakurthy</t>
  </si>
  <si>
    <t>K1(M/C)</t>
  </si>
  <si>
    <t>K1(M/C) shifted to Chimakurty</t>
  </si>
  <si>
    <t>Kanigiri</t>
  </si>
  <si>
    <t>K2(M/C)</t>
  </si>
  <si>
    <t>K2(M/C) shifted to Kanigiri</t>
  </si>
  <si>
    <t>Darsi</t>
  </si>
  <si>
    <t>K3(S)</t>
  </si>
  <si>
    <t>Material Shifted to Markapuram</t>
  </si>
  <si>
    <t>Podili</t>
  </si>
  <si>
    <t>K4(S)</t>
  </si>
  <si>
    <t>Material Shifted to Chirala</t>
  </si>
  <si>
    <t>Eluru</t>
  </si>
  <si>
    <t>CM1</t>
  </si>
  <si>
    <t>CM2</t>
  </si>
  <si>
    <t>Gudivada</t>
  </si>
  <si>
    <t>CM3</t>
  </si>
  <si>
    <t>Machilipatnam</t>
  </si>
  <si>
    <t>CM4</t>
  </si>
  <si>
    <t>CM5</t>
  </si>
  <si>
    <t>Tadepalligudem</t>
  </si>
  <si>
    <t>M22</t>
  </si>
  <si>
    <t>Vijayawada</t>
  </si>
  <si>
    <t>Jaggaiahpet</t>
  </si>
  <si>
    <t>CM6</t>
  </si>
  <si>
    <t>Kondapalli</t>
  </si>
  <si>
    <t>Nandigama</t>
  </si>
  <si>
    <t>Nuzvid</t>
  </si>
  <si>
    <t>Proddatur</t>
  </si>
  <si>
    <t>Rayachoti</t>
  </si>
  <si>
    <t>Badvel</t>
  </si>
  <si>
    <t>Rajampet</t>
  </si>
  <si>
    <t>M24</t>
  </si>
  <si>
    <t>Mydukur</t>
  </si>
  <si>
    <t>Pulivendula</t>
  </si>
  <si>
    <t>Jammalamadugu</t>
  </si>
  <si>
    <t>Yerraguntla</t>
  </si>
  <si>
    <t>Kamalapuram</t>
  </si>
  <si>
    <t>30th April 2025</t>
  </si>
  <si>
    <t>S.No.</t>
  </si>
  <si>
    <t>Name of the ULB</t>
  </si>
  <si>
    <t>Quantity to be remediated in MT</t>
  </si>
  <si>
    <t>Cumulative Quantity remediated till date in MT</t>
  </si>
  <si>
    <t>Balance Quantity in MT</t>
  </si>
  <si>
    <t>Difference b/w Col.11 &amp; Col.15</t>
  </si>
  <si>
    <t xml:space="preserve">No. Machines </t>
  </si>
  <si>
    <t>Starting date</t>
  </si>
  <si>
    <t xml:space="preserve">No. of days </t>
  </si>
  <si>
    <t>Completion Date</t>
  </si>
  <si>
    <t>Nellore Municipal Corporation</t>
  </si>
  <si>
    <t>Allipuram</t>
  </si>
  <si>
    <t>Donthali</t>
  </si>
  <si>
    <t>GVMC</t>
  </si>
  <si>
    <t>Chittoor</t>
  </si>
  <si>
    <t>Madanapalle</t>
  </si>
  <si>
    <t>B.Kothakota</t>
  </si>
  <si>
    <t>M4(S)</t>
  </si>
  <si>
    <t>Punganur</t>
  </si>
  <si>
    <t>Kuppam</t>
  </si>
  <si>
    <t>Palamaneru</t>
  </si>
  <si>
    <t xml:space="preserve"> Tirupati</t>
  </si>
  <si>
    <t>Srikalahasti</t>
  </si>
  <si>
    <t>Sullurpet</t>
  </si>
  <si>
    <t>Nagari</t>
  </si>
  <si>
    <t>Puttur</t>
  </si>
  <si>
    <t>Venkatagiri</t>
  </si>
  <si>
    <t>Kavali</t>
  </si>
  <si>
    <t>Gudur(N)</t>
  </si>
  <si>
    <t>M8(M/C)</t>
  </si>
  <si>
    <t>Atmakur(N)</t>
  </si>
  <si>
    <t>M9(M/C)</t>
  </si>
  <si>
    <t>Naidupet</t>
  </si>
  <si>
    <t>Alluru</t>
  </si>
  <si>
    <t>M1(S)</t>
  </si>
  <si>
    <t>Anantapur, Cluster 
(6 ULBs)</t>
  </si>
  <si>
    <t>Anantapur</t>
  </si>
  <si>
    <t>Tadipatri</t>
  </si>
  <si>
    <t>Guntakal</t>
  </si>
  <si>
    <t>Kalyanadurgam</t>
  </si>
  <si>
    <t>Rayadurgam</t>
  </si>
  <si>
    <t>Gooty</t>
  </si>
  <si>
    <t>M/s Zigma global Enviro Solutions Private limited, Erode</t>
  </si>
  <si>
    <t>M/s Saurashtra Enviro private limited, Gujarat</t>
  </si>
  <si>
    <t xml:space="preserve">M/s Tharuni Assosiates, Guntur </t>
  </si>
  <si>
    <t>Kurnool</t>
  </si>
  <si>
    <t>29.04.2025</t>
  </si>
  <si>
    <t>15.06.2025</t>
  </si>
  <si>
    <t>Dhone</t>
  </si>
  <si>
    <t>30.06.2025</t>
  </si>
  <si>
    <t>20.07.2025</t>
  </si>
  <si>
    <t>Adoni</t>
  </si>
  <si>
    <t>06.07.2025</t>
  </si>
  <si>
    <t>Gudur(K)</t>
  </si>
  <si>
    <t>20.06.2025</t>
  </si>
  <si>
    <t>Nandyal</t>
  </si>
  <si>
    <t>28.04.2025</t>
  </si>
  <si>
    <t>10.06.2025</t>
  </si>
  <si>
    <t>Nandikotkur</t>
  </si>
  <si>
    <t>05.07.2025</t>
  </si>
  <si>
    <t>M5 (S)</t>
  </si>
  <si>
    <t>10.07.2025</t>
  </si>
  <si>
    <t>Giddalur</t>
  </si>
  <si>
    <t>30.05.2025</t>
  </si>
  <si>
    <t>Allagadda</t>
  </si>
  <si>
    <t>Difference b/n Col.11 &amp; Col.15</t>
  </si>
  <si>
    <t>M/s Saurastra Enviro Pvt Ltd, Gujarat</t>
  </si>
  <si>
    <t xml:space="preserve">S. No. </t>
  </si>
  <si>
    <t>Name of the Agency</t>
  </si>
  <si>
    <t>Total Quantity Awarded
(in MT)</t>
  </si>
  <si>
    <t>Total Quantity remediated till date
(in MT)</t>
  </si>
  <si>
    <t>Balance Quantity 
(in MT)</t>
  </si>
  <si>
    <t>% of work</t>
  </si>
  <si>
    <t>M/s Sudhakar Infra Pvt.Ltd.</t>
  </si>
  <si>
    <t>Tenali</t>
  </si>
  <si>
    <t>M1&amp;M2</t>
  </si>
  <si>
    <t>10.02.2025</t>
  </si>
  <si>
    <t xml:space="preserve">Quantity 
to be remediated (in MT) </t>
  </si>
  <si>
    <t>Quantity  remediated 
(in MT)</t>
  </si>
  <si>
    <t xml:space="preserve">Balance Quantity 
(in MT)   </t>
  </si>
  <si>
    <t>Actual Quantity  remediated per day 
(in MT)</t>
  </si>
  <si>
    <t>Qty will be Shifted to Vizianagaram</t>
  </si>
  <si>
    <t>Qty will be Shifted to Srikakulam</t>
  </si>
  <si>
    <t>Qty will be Shifted to Rahahmundry</t>
  </si>
  <si>
    <t>CM4
(M/C)</t>
  </si>
  <si>
    <t>CM6
(M/C)</t>
  </si>
  <si>
    <t>Kadapa, Cluster 
(9 ULBs)</t>
  </si>
  <si>
    <t>Eluru, Cluster 
(11 ULBs)</t>
  </si>
  <si>
    <t>Addanki, Cluster 
(9 ULBs)</t>
  </si>
  <si>
    <t>Hindupur, Cluster 
(6 ULBs)</t>
  </si>
  <si>
    <t>M28
(M/C)</t>
  </si>
  <si>
    <t>M27
(M/C)</t>
  </si>
  <si>
    <t xml:space="preserve">Kurnool, Cluster
 (5 ULBs) 
</t>
  </si>
  <si>
    <t>M2 
(M/c)</t>
  </si>
  <si>
    <t>Cumulative Quantity remediated till date 
in MT</t>
  </si>
  <si>
    <t>M5 
(M/c)</t>
  </si>
  <si>
    <t>M6 
(M/c)</t>
  </si>
  <si>
    <t xml:space="preserve">Nandyal, Cluster  
(6 ULBs) 
</t>
  </si>
  <si>
    <t>S.
No.</t>
  </si>
  <si>
    <t>Capacity of Machine per day to be installed 
(in MT)</t>
  </si>
  <si>
    <t xml:space="preserve">Chittoor, Cluster 
(6 ULBs)
</t>
  </si>
  <si>
    <t xml:space="preserve">Tirupati, Cluster 
(6 ULBs)
</t>
  </si>
  <si>
    <t xml:space="preserve">Nellore, Cluster 
(6 ULBs)
</t>
  </si>
  <si>
    <t>Quantity to be remediated 
in MT</t>
  </si>
  <si>
    <t>Balance Quantity 
in MT</t>
  </si>
  <si>
    <t>30th April 2025 
(Qty in MT)</t>
  </si>
  <si>
    <t>M4
(M/C)(S)</t>
  </si>
  <si>
    <t>1st May 2025 
Qty in MT</t>
  </si>
  <si>
    <t>2nd May 2025 
Qty in MT</t>
  </si>
  <si>
    <t>3rd May 2025 
Qty in MT</t>
  </si>
  <si>
    <t>4th May 2025 
Qty in MT</t>
  </si>
  <si>
    <t>5th May 2025 
Qty in MT</t>
  </si>
  <si>
    <t>6th May 2025 
Qty in MT</t>
  </si>
  <si>
    <t>7th May 2025 
Qty in MT</t>
  </si>
  <si>
    <t xml:space="preserve">Status </t>
  </si>
  <si>
    <t xml:space="preserve"> Quantity remediated upto 30th April 2025 
in MT</t>
  </si>
  <si>
    <t>1st May 2025</t>
  </si>
  <si>
    <t>2nd May 2025</t>
  </si>
  <si>
    <t>3rd May 2025</t>
  </si>
  <si>
    <t>4th May 2025</t>
  </si>
  <si>
    <t>5th May 2025</t>
  </si>
  <si>
    <t>6th May 2025</t>
  </si>
  <si>
    <t>7th May 2025</t>
  </si>
  <si>
    <t>8th May 2025</t>
  </si>
  <si>
    <t>Quantity  remediated upto 30th April 
(in MT)</t>
  </si>
  <si>
    <t>Status</t>
  </si>
  <si>
    <t>Samalkot</t>
  </si>
  <si>
    <t>Rajam</t>
  </si>
  <si>
    <t>Bobbili</t>
  </si>
  <si>
    <t>Tuni</t>
  </si>
  <si>
    <t>Gollaprolu NP</t>
  </si>
  <si>
    <t>Parvathipuram</t>
  </si>
  <si>
    <t>Salur</t>
  </si>
  <si>
    <t xml:space="preserve">Narsipatnam </t>
  </si>
  <si>
    <t>Ramachandrapuram</t>
  </si>
  <si>
    <t xml:space="preserve"> Yeleswaram</t>
  </si>
  <si>
    <t>Mandapeta</t>
  </si>
  <si>
    <t>Jangareddygudem</t>
  </si>
  <si>
    <t>Narsapur</t>
  </si>
  <si>
    <t xml:space="preserve"> Vuyyuru</t>
  </si>
  <si>
    <t>Chintalapudi</t>
  </si>
  <si>
    <t>Pedana</t>
  </si>
  <si>
    <t>1st May to 8th 2025</t>
  </si>
  <si>
    <t>8th May 2025 
Qty in MT</t>
  </si>
  <si>
    <t>1st to 8th May 2025 
Qty in MT</t>
  </si>
  <si>
    <t>Work is in Progress</t>
  </si>
  <si>
    <t>No.of ULBs</t>
  </si>
  <si>
    <t xml:space="preserve">M/s Tharuni Assosiates &amp; Avinash agency, Guntur </t>
  </si>
  <si>
    <t>Yelamanchili</t>
  </si>
  <si>
    <t>Pithapuram</t>
  </si>
  <si>
    <t>Peddapuram</t>
  </si>
  <si>
    <t xml:space="preserve">Kovvur </t>
  </si>
  <si>
    <t>Nidadavole</t>
  </si>
  <si>
    <t>Tanuku</t>
  </si>
  <si>
    <t xml:space="preserve"> Nuzvid</t>
  </si>
  <si>
    <t>YSR Tadigadapa</t>
  </si>
  <si>
    <t xml:space="preserve"> Tiruvuru</t>
  </si>
  <si>
    <t>Mangalagiri Tadepalli</t>
  </si>
  <si>
    <t>-</t>
  </si>
  <si>
    <t>Sattenapalle</t>
  </si>
  <si>
    <t>Totals</t>
  </si>
  <si>
    <t>Cluster-1,2&amp;3</t>
  </si>
  <si>
    <t>Work on Hold dueto rain</t>
  </si>
  <si>
    <t>Trail run Completed,Procedding of Legacy yet to start</t>
  </si>
  <si>
    <t>Work is in Progress,but Processing material is less then the machine Capacity</t>
  </si>
  <si>
    <t>As per agency plan of Action Work should be started on 01 may 2025,But work not started.</t>
  </si>
  <si>
    <t>Chilakaluripeta, Cluster (13 ULBs)</t>
  </si>
  <si>
    <t>Narsaraopet</t>
  </si>
  <si>
    <t>Ponnuru</t>
  </si>
  <si>
    <t>Rajahmundry, Cluster 
(3 ULBs)</t>
  </si>
  <si>
    <t>Kakinada, Cluster 
(3 ULBs)</t>
  </si>
  <si>
    <t>Kovvur</t>
  </si>
  <si>
    <t>M17(s)</t>
  </si>
  <si>
    <t>Vinukonda qty  will be shifted to Narasaraopet</t>
  </si>
  <si>
    <t>M16(s)</t>
  </si>
  <si>
    <t>Dachepalli qty  will be shifted to Macherla</t>
  </si>
  <si>
    <t>Repalle qty  will be shifted to Bapatla</t>
  </si>
  <si>
    <t>Gurazala qty  will be shifted to Macherla</t>
  </si>
  <si>
    <t>1. Trail run Completed.
2.Processing of Legacy waste to be started.</t>
  </si>
  <si>
    <t>Work on Hold
(Inauguration is Completeed )</t>
  </si>
  <si>
    <t>S.no</t>
  </si>
  <si>
    <t>C-M1</t>
  </si>
  <si>
    <t>C-M2</t>
  </si>
  <si>
    <t>C-M3</t>
  </si>
  <si>
    <t>C-M4</t>
  </si>
  <si>
    <t>M23</t>
  </si>
  <si>
    <t>M7 (S)</t>
  </si>
  <si>
    <t xml:space="preserve">M1 functioning </t>
  </si>
  <si>
    <t>M2 functioning</t>
  </si>
  <si>
    <t>M3 errection work is in progress</t>
  </si>
  <si>
    <t>M8 (M/c)</t>
  </si>
  <si>
    <t>M8 Machinery will be shifted from Gollaprolu</t>
  </si>
  <si>
    <t>Machinery under installation</t>
  </si>
  <si>
    <t>Machinery in transit &amp; to be installed</t>
  </si>
  <si>
    <t>Cluster 01</t>
  </si>
  <si>
    <t>Nellimarla</t>
  </si>
  <si>
    <t>M6(S)</t>
  </si>
  <si>
    <t>M25(S)</t>
  </si>
  <si>
    <t>15.05.2025</t>
  </si>
  <si>
    <t xml:space="preserve">Narsipatnam Material will be shifted to Tuni </t>
  </si>
  <si>
    <t>Cluster 02</t>
  </si>
  <si>
    <t>M26(S)</t>
  </si>
  <si>
    <t xml:space="preserve">15.05.2025 </t>
  </si>
  <si>
    <t xml:space="preserve">Yelleswaram Material will be shifted to Samalkota </t>
  </si>
  <si>
    <t>Mummidivaram</t>
  </si>
  <si>
    <t>Qty will be Shifted to Amalapuram</t>
  </si>
  <si>
    <t>Cluster 03</t>
  </si>
  <si>
    <t>15.07.2025</t>
  </si>
  <si>
    <t>Work in progress</t>
  </si>
  <si>
    <t>Akiveedu</t>
  </si>
  <si>
    <t>M28(S)</t>
  </si>
  <si>
    <t>01.07.2025</t>
  </si>
  <si>
    <t>31.07.2025</t>
  </si>
  <si>
    <t>Vuyyuru material will be shifted to Pedana</t>
  </si>
  <si>
    <t>25.05.2025</t>
  </si>
  <si>
    <t>Erection Work in Progress</t>
  </si>
  <si>
    <t>Electrical connections under progress</t>
  </si>
  <si>
    <t>Material will be shifted to Vizainagaram</t>
  </si>
  <si>
    <t>M16 (s)</t>
  </si>
  <si>
    <t>M13 (S)</t>
  </si>
  <si>
    <t>Ponnuru material  will be shifted to Guntur</t>
  </si>
  <si>
    <t>M17 (M/c)</t>
  </si>
  <si>
    <t>M18 (M/c)</t>
  </si>
  <si>
    <t>01--7-2025</t>
  </si>
  <si>
    <t>M15 (S)</t>
  </si>
  <si>
    <t>H-M1</t>
  </si>
  <si>
    <t>H-M2</t>
  </si>
  <si>
    <t xml:space="preserve">Hindupur, Cluster 
(6 ULBs)
</t>
  </si>
  <si>
    <t>M24(S)</t>
  </si>
  <si>
    <t>30.09.2025</t>
  </si>
  <si>
    <t>01.06.2025</t>
  </si>
  <si>
    <t>Material Will be shifted to Tuni</t>
  </si>
  <si>
    <t>Material will be shifted to Srikkulam</t>
  </si>
  <si>
    <t>Material will be shifted to samalkota</t>
  </si>
  <si>
    <t>M12(S)</t>
  </si>
  <si>
    <t>M21(S)</t>
  </si>
  <si>
    <t>15.09.2025</t>
  </si>
  <si>
    <t>M18(S)</t>
  </si>
  <si>
    <t>Material will be shifted to Ramchandra puram</t>
  </si>
  <si>
    <t>Material will be shifted to Amalapuram</t>
  </si>
  <si>
    <t>Difference B/W</t>
  </si>
  <si>
    <t>Agency Name</t>
  </si>
  <si>
    <t>o</t>
  </si>
  <si>
    <t>Material will be shifted to Bobbili</t>
  </si>
  <si>
    <t>Quantity  remediated per day 
(in MT)</t>
  </si>
  <si>
    <t>Avinash agency</t>
  </si>
  <si>
    <t>M/c will be shifted from Vizainagaram on 03.07.2025</t>
  </si>
  <si>
    <t>Piduguralla Material  will be shifted to Narasaraopet</t>
  </si>
  <si>
    <t>1.M/c will be shifted from Ramachandrapuram
2.Piduguralla Material (10793)  will be shifted to Narasaraopet from 01-07-2025</t>
  </si>
  <si>
    <t>1.M/c will be shifted from Jangareddigudem 
2.Vinukonda Material(11195) will be shifted  01-07-205</t>
  </si>
  <si>
    <t>Repalle material (7203) will be shifted to Bapatla from 15-06-2025</t>
  </si>
  <si>
    <t>Dachepalli materia(6194)l  will be shifted to Macherla from 15-07-2025
Gurazala material  will be shifted to Macherla</t>
  </si>
  <si>
    <t>Material Will be shifted to Pedana</t>
  </si>
  <si>
    <t>Material will be shifted to Bhimavaram</t>
  </si>
  <si>
    <t>M17(S)</t>
  </si>
  <si>
    <t>30.07.2025</t>
  </si>
  <si>
    <t>A-M1</t>
  </si>
  <si>
    <t>A-M2</t>
  </si>
  <si>
    <t>A-M3</t>
  </si>
  <si>
    <t>A-M4</t>
  </si>
  <si>
    <t>A-M5</t>
  </si>
  <si>
    <t>Required Rate of Progress 
(in MT)</t>
  </si>
  <si>
    <t xml:space="preserve">Weighbridge under installation </t>
  </si>
  <si>
    <t>New Clusters Total</t>
  </si>
  <si>
    <t>M/s Tharuni Assosiates &amp; Avinash agency, Guntur (Old)</t>
  </si>
  <si>
    <t>Grand Total</t>
  </si>
  <si>
    <t>Old Clusters Total</t>
  </si>
  <si>
    <t>Old clusters Total</t>
  </si>
  <si>
    <t>Quantity  remediated Today  
(in MT)</t>
  </si>
  <si>
    <t>No.of Machines Functioning</t>
  </si>
  <si>
    <t>*Note</t>
  </si>
  <si>
    <t>Machine Under Installation</t>
  </si>
  <si>
    <t>Capacity of the Functioning Machines 
(in MT)</t>
  </si>
  <si>
    <t>Required rate of progress per day to complete by 2nd October 2025 (in MT)</t>
  </si>
  <si>
    <t>M10 is Functioning</t>
  </si>
  <si>
    <t>Ramachandra-puram</t>
  </si>
  <si>
    <t>M12 is Functioning</t>
  </si>
  <si>
    <t>Material will be shifted  to 
Jangareddy Gudem</t>
  </si>
  <si>
    <t>M4 functional is slow due to bad weather conditions</t>
  </si>
  <si>
    <t>M5 functional is slow due to bad weather conditions</t>
  </si>
  <si>
    <t>M27 is functioning</t>
  </si>
  <si>
    <t>Agency Wise Legacy Waste Status Abstract as on 13.05.2025</t>
  </si>
  <si>
    <t>1a</t>
  </si>
  <si>
    <t>1b</t>
  </si>
  <si>
    <t>1c</t>
  </si>
  <si>
    <t>1d</t>
  </si>
  <si>
    <t>1e</t>
  </si>
  <si>
    <t xml:space="preserve">M/s Tharuni Assosiates, Guntur and Sub- Contractor s </t>
  </si>
  <si>
    <t>Sub Total</t>
  </si>
  <si>
    <t>Quantity  remediated on 13.05.2025
(in MT)</t>
  </si>
  <si>
    <t>Quantity  remediated on 12.05.2025
(in MT)</t>
  </si>
  <si>
    <t>Agency Wise Legacy Waste Details</t>
  </si>
  <si>
    <t>M6 functioning</t>
  </si>
  <si>
    <t>Quantity  remediated on 13.05.2025 
(in MT)</t>
  </si>
  <si>
    <t>Quantity  remediated on  12.05.2025 
(in MT)</t>
  </si>
  <si>
    <t>Work Completed</t>
  </si>
  <si>
    <t>Tharuni Assosiates-Coastline</t>
  </si>
  <si>
    <t>Tharuni Assosiates-Srinivas</t>
  </si>
  <si>
    <t>Tharuni Assosiates-Srinivas setty</t>
  </si>
  <si>
    <t>CumulativeQuantity remediated till date
(in MT)</t>
  </si>
  <si>
    <t>Quantity  remediated on 14.05.2025 
(in MT)</t>
  </si>
  <si>
    <t>Quantity  remediated on 14.05.2025
(in MT)</t>
  </si>
  <si>
    <t>Quantity  remediated on 15.05.2025 
(in MT)</t>
  </si>
  <si>
    <t>Quantity  remediated on 15.05.2025
(in MT)</t>
  </si>
  <si>
    <t>A-M3(S)</t>
  </si>
  <si>
    <t>A-M4(S)</t>
  </si>
  <si>
    <t>Expected date of Completion Date</t>
  </si>
  <si>
    <t>% of Comp.</t>
  </si>
  <si>
    <t>Quantity 
to be remediated in MT</t>
  </si>
  <si>
    <t>% of work Comp.</t>
  </si>
  <si>
    <t>%of Comp.</t>
  </si>
  <si>
    <t>Quantity  remediated on 16.05.2025
(in MT)</t>
  </si>
  <si>
    <t>Quantity  remediated on 16.05.2025 
(in MT)</t>
  </si>
  <si>
    <t xml:space="preserve">M2 functioning </t>
  </si>
  <si>
    <t>Jangareddy-gudem</t>
  </si>
  <si>
    <t>Quantity  remediated on 17.05.2025
(in MT)</t>
  </si>
  <si>
    <t>Quantity  remediated on 17.05.2025 
(in MT)</t>
  </si>
  <si>
    <t>Quantity  remediated on 18.05.2025
(in MT)</t>
  </si>
  <si>
    <t>Quantity  remediated on 18.05.2025 
(in MT)</t>
  </si>
  <si>
    <t>Quantity  remediated on 19.05.2025
(in MT)</t>
  </si>
  <si>
    <t>Quantity  remediated on 19.05.2025 
(in MT)</t>
  </si>
  <si>
    <t>Quantity  remediated on 20.05.2025 
(in MT)</t>
  </si>
  <si>
    <t>Quantity  remediated on 20.05.2025
(in MT)</t>
  </si>
  <si>
    <t xml:space="preserve">Quantity  remediated on 21.05.2025
(in MT) </t>
  </si>
  <si>
    <t>Quantity  remediated on 21.05.2025 
(in MT)</t>
  </si>
  <si>
    <t xml:space="preserve">Quantity  remediated on 22.05.2025
(in MT) </t>
  </si>
  <si>
    <t>Quantity  remediated on 22.05.2025 
(in MT)</t>
  </si>
  <si>
    <t>H-M2(S)</t>
  </si>
  <si>
    <t xml:space="preserve">Quantity  remediated on 23.05.2025
(in MT) </t>
  </si>
  <si>
    <t>Quantity  remediated on 23.05.2025 
(in MT)</t>
  </si>
  <si>
    <t xml:space="preserve">Quantity  remediated on 24.05.2025
(in MT) </t>
  </si>
  <si>
    <t>Quantity  remediated on 24.05.2025 
(in MT)</t>
  </si>
  <si>
    <t>Agency Wise Legacy Waste Status Abstract as on 25.05.2025</t>
  </si>
  <si>
    <t xml:space="preserve">Quantity  remediated on 25.05.2025
(in MT) </t>
  </si>
  <si>
    <t>Quantity  remediated on 25.05.2025 
(in MT)</t>
  </si>
  <si>
    <t>p</t>
  </si>
  <si>
    <t>Required rate of progress per day to complete by 2nd October 2025 
(in MT)</t>
  </si>
  <si>
    <t>Tharuni Assosiates</t>
  </si>
  <si>
    <t>C-M4(S)</t>
  </si>
  <si>
    <t>Machine Fabrication work is progress  at Machilipatnam site</t>
  </si>
  <si>
    <t>H-M3</t>
  </si>
  <si>
    <t>H-M3(S)</t>
  </si>
  <si>
    <t>M11(S)</t>
  </si>
  <si>
    <t xml:space="preserve">M26 </t>
  </si>
  <si>
    <t xml:space="preserve">Quantity  remediated on 26.05.2025
(in MT) </t>
  </si>
  <si>
    <t>Quantity  remediated on 26.05.2025 
(in MT)</t>
  </si>
  <si>
    <t>Quantity  remediated on 27.05.2025 
(in MT)</t>
  </si>
  <si>
    <t xml:space="preserve">Quantity  remediated on 27.05.2025
(in MT) </t>
  </si>
  <si>
    <t xml:space="preserve">Work in progress </t>
  </si>
  <si>
    <t>M15(M/C)</t>
  </si>
  <si>
    <t>15.08.2025</t>
  </si>
  <si>
    <t>25.07.2025</t>
  </si>
  <si>
    <t>M29</t>
  </si>
  <si>
    <t>M15 erection under progress</t>
  </si>
  <si>
    <t>M7 M/c</t>
  </si>
  <si>
    <t>M19 (S)</t>
  </si>
  <si>
    <t>M17 +M20</t>
  </si>
  <si>
    <t>Qty Shifted to Guntakal</t>
  </si>
  <si>
    <t>M21(M/C)</t>
  </si>
  <si>
    <t>M9(S)</t>
  </si>
  <si>
    <t xml:space="preserve">Eluru, Cluster 
</t>
  </si>
  <si>
    <t>Quantity  remediated on 28.05.2025 
(in MT)</t>
  </si>
  <si>
    <t>1f</t>
  </si>
  <si>
    <t>V.Raju</t>
  </si>
  <si>
    <t xml:space="preserve">Quantity  remediated on 28.05.2025
(in MT) </t>
  </si>
  <si>
    <t xml:space="preserve">Kakinada, Cluster 
</t>
  </si>
  <si>
    <t>Chilakaluripeta, Cluster
 (13 ULBs)</t>
  </si>
  <si>
    <t>Avinash 
Agency</t>
  </si>
  <si>
    <t>Tharuni Assosiates- V.Raju</t>
  </si>
  <si>
    <t xml:space="preserve">Kakinada, </t>
  </si>
  <si>
    <t xml:space="preserve">Eluru, 
Cluster 
</t>
  </si>
  <si>
    <t xml:space="preserve">Quantity  remediated on 29.05.2025
(in MT) </t>
  </si>
  <si>
    <t>Quantity  remediated on 29.05.2025 
(in MT)</t>
  </si>
  <si>
    <t xml:space="preserve">Quantity  remediated on 30.05.2025
(in MT) </t>
  </si>
  <si>
    <t>Srinivas Setty
 (ADDANKI Cluster)</t>
  </si>
  <si>
    <r>
      <rPr>
        <b/>
        <sz val="16"/>
        <color theme="1"/>
        <rFont val="Verdana"/>
        <family val="2"/>
      </rPr>
      <t>Work not yet started</t>
    </r>
    <r>
      <rPr>
        <sz val="16"/>
        <color theme="1"/>
        <rFont val="Verdana"/>
        <family val="2"/>
      </rPr>
      <t xml:space="preserve">
(Agency is awaiting for permission from municipality's to inauguration and  start the work.)</t>
    </r>
  </si>
  <si>
    <r>
      <rPr>
        <b/>
        <sz val="16"/>
        <color rgb="FF00B050"/>
        <rFont val="Verdana"/>
        <family val="2"/>
      </rPr>
      <t xml:space="preserve">Vinukonda Material 11195MT </t>
    </r>
    <r>
      <rPr>
        <sz val="16"/>
        <color theme="1"/>
        <rFont val="Verdana"/>
        <family val="2"/>
      </rPr>
      <t xml:space="preserve">will be shifted to </t>
    </r>
    <r>
      <rPr>
        <b/>
        <sz val="16"/>
        <color theme="1"/>
        <rFont val="Verdana"/>
        <family val="2"/>
      </rPr>
      <t>Narasaraopet</t>
    </r>
  </si>
  <si>
    <r>
      <rPr>
        <b/>
        <sz val="16"/>
        <color rgb="FF00B050"/>
        <rFont val="Verdana"/>
        <family val="2"/>
      </rPr>
      <t>Ponnuru material 8376MT</t>
    </r>
    <r>
      <rPr>
        <sz val="16"/>
        <color theme="1"/>
        <rFont val="Verdana"/>
        <family val="2"/>
      </rPr>
      <t xml:space="preserve"> will be shifted to </t>
    </r>
    <r>
      <rPr>
        <b/>
        <sz val="16"/>
        <color theme="1"/>
        <rFont val="Verdana"/>
        <family val="2"/>
      </rPr>
      <t>Guntur</t>
    </r>
  </si>
  <si>
    <r>
      <rPr>
        <b/>
        <sz val="16"/>
        <color rgb="FF00B050"/>
        <rFont val="Verdana"/>
        <family val="2"/>
      </rPr>
      <t>Repalle material 7203MT</t>
    </r>
    <r>
      <rPr>
        <sz val="16"/>
        <color theme="1"/>
        <rFont val="Verdana"/>
        <family val="2"/>
      </rPr>
      <t xml:space="preserve"> will be shifted to</t>
    </r>
    <r>
      <rPr>
        <b/>
        <sz val="16"/>
        <color theme="1"/>
        <rFont val="Verdana"/>
        <family val="2"/>
      </rPr>
      <t xml:space="preserve"> Bapatla</t>
    </r>
  </si>
  <si>
    <r>
      <rPr>
        <b/>
        <sz val="16"/>
        <color rgb="FF00B050"/>
        <rFont val="Verdana"/>
        <family val="2"/>
      </rPr>
      <t>Gurazala Material 1675MT</t>
    </r>
    <r>
      <rPr>
        <sz val="16"/>
        <color theme="1"/>
        <rFont val="Verdana"/>
        <family val="2"/>
      </rPr>
      <t xml:space="preserve">  will be shifted to </t>
    </r>
    <r>
      <rPr>
        <b/>
        <sz val="16"/>
        <color theme="1"/>
        <rFont val="Verdana"/>
        <family val="2"/>
      </rPr>
      <t>Macherla</t>
    </r>
  </si>
  <si>
    <t>Quantity  remediated on 30.05.25 
(in MT)</t>
  </si>
  <si>
    <t>Quantity  remediated on 29.05.25 
(in MT)</t>
  </si>
  <si>
    <t>Quantity  remediated on 28.05.25 
(in MT)</t>
  </si>
  <si>
    <t>Sattena-palle</t>
  </si>
  <si>
    <r>
      <rPr>
        <b/>
        <sz val="16"/>
        <color rgb="FF00B050"/>
        <rFont val="Verdana"/>
        <family val="2"/>
      </rPr>
      <t>Kondapalli material 5000MT</t>
    </r>
    <r>
      <rPr>
        <sz val="16"/>
        <color theme="1"/>
        <rFont val="Verdana"/>
        <family val="2"/>
      </rPr>
      <t xml:space="preserve"> will be shifted to </t>
    </r>
    <r>
      <rPr>
        <b/>
        <sz val="16"/>
        <color theme="1"/>
        <rFont val="Verdana"/>
        <family val="2"/>
      </rPr>
      <t>Jaggaiahpet</t>
    </r>
  </si>
  <si>
    <r>
      <rPr>
        <b/>
        <sz val="16"/>
        <color rgb="FF00B050"/>
        <rFont val="Verdana"/>
        <family val="2"/>
      </rPr>
      <t>Nandigama material 1398MT</t>
    </r>
    <r>
      <rPr>
        <sz val="16"/>
        <color theme="1"/>
        <rFont val="Verdana"/>
        <family val="2"/>
      </rPr>
      <t xml:space="preserve"> will be shifted to </t>
    </r>
    <r>
      <rPr>
        <b/>
        <sz val="16"/>
        <color theme="1"/>
        <rFont val="Verdana"/>
        <family val="2"/>
      </rPr>
      <t>Jaggaiahpet</t>
    </r>
  </si>
  <si>
    <r>
      <rPr>
        <b/>
        <sz val="16"/>
        <color rgb="FF00B050"/>
        <rFont val="Verdana"/>
        <family val="2"/>
      </rPr>
      <t>Kovvuru Material (915MT)</t>
    </r>
    <r>
      <rPr>
        <sz val="16"/>
        <color theme="1"/>
        <rFont val="Verdana"/>
        <family val="2"/>
      </rPr>
      <t xml:space="preserve"> Will be shifted to </t>
    </r>
    <r>
      <rPr>
        <b/>
        <sz val="16"/>
        <color theme="1"/>
        <rFont val="Verdana"/>
        <family val="2"/>
      </rPr>
      <t>Rajahmundry</t>
    </r>
  </si>
  <si>
    <t>Quantity  remediated on 30.05.2025 
(in MT)</t>
  </si>
  <si>
    <r>
      <rPr>
        <b/>
        <sz val="16"/>
        <color rgb="FF00B050"/>
        <rFont val="Verdana"/>
        <family val="2"/>
      </rPr>
      <t>Puttapaty matrial 10299Mt</t>
    </r>
    <r>
      <rPr>
        <sz val="16"/>
        <color theme="1"/>
        <rFont val="Verdana"/>
        <family val="2"/>
      </rPr>
      <t xml:space="preserve"> Will be shifted to </t>
    </r>
    <r>
      <rPr>
        <b/>
        <sz val="16"/>
        <color theme="1"/>
        <rFont val="Verdana"/>
        <family val="2"/>
      </rPr>
      <t>Penukonda</t>
    </r>
  </si>
  <si>
    <r>
      <rPr>
        <b/>
        <sz val="16"/>
        <color rgb="FF00B050"/>
        <rFont val="Verdana"/>
        <family val="2"/>
      </rPr>
      <t>Kadiri matrial 20000Mt</t>
    </r>
    <r>
      <rPr>
        <sz val="16"/>
        <color theme="1"/>
        <rFont val="Verdana"/>
        <family val="2"/>
      </rPr>
      <t xml:space="preserve"> Will be shifted to </t>
    </r>
    <r>
      <rPr>
        <b/>
        <sz val="16"/>
        <color theme="1"/>
        <rFont val="Verdana"/>
        <family val="2"/>
      </rPr>
      <t>Dharmavaram</t>
    </r>
  </si>
  <si>
    <r>
      <t xml:space="preserve">M7 (M/C) Shifted to </t>
    </r>
    <r>
      <rPr>
        <b/>
        <sz val="16"/>
        <color rgb="FFFF0000"/>
        <rFont val="Verdana"/>
        <family val="2"/>
      </rPr>
      <t>Chittoor from Palamaneru on 
25-07-2025</t>
    </r>
    <r>
      <rPr>
        <sz val="16"/>
        <color theme="1"/>
        <rFont val="Verdana"/>
        <family val="2"/>
      </rPr>
      <t xml:space="preserve">
</t>
    </r>
  </si>
  <si>
    <r>
      <t xml:space="preserve">New Machine Orderd </t>
    </r>
    <r>
      <rPr>
        <sz val="16"/>
        <color rgb="FFFF0000"/>
        <rFont val="Verdana"/>
        <family val="2"/>
      </rPr>
      <t>M21</t>
    </r>
  </si>
  <si>
    <r>
      <t xml:space="preserve">M21(M/C) Shifted to </t>
    </r>
    <r>
      <rPr>
        <sz val="16"/>
        <color rgb="FFFF0000"/>
        <rFont val="Verdana"/>
        <family val="2"/>
      </rPr>
      <t>Kalyanadurgam</t>
    </r>
  </si>
  <si>
    <r>
      <t xml:space="preserve">M2 M/c will be shifted from </t>
    </r>
    <r>
      <rPr>
        <b/>
        <sz val="16"/>
        <color rgb="FFC00000"/>
        <rFont val="Verdana"/>
        <family val="2"/>
      </rPr>
      <t>Dhone</t>
    </r>
  </si>
  <si>
    <r>
      <t xml:space="preserve">M5 M/c will be shifted from </t>
    </r>
    <r>
      <rPr>
        <b/>
        <sz val="16"/>
        <color rgb="FFC00000"/>
        <rFont val="Verdana"/>
        <family val="2"/>
      </rPr>
      <t>Bethamcherla</t>
    </r>
  </si>
  <si>
    <r>
      <rPr>
        <b/>
        <sz val="16"/>
        <color rgb="FF00B050"/>
        <rFont val="Verdana"/>
        <family val="2"/>
      </rPr>
      <t>Quantity 3596MT</t>
    </r>
    <r>
      <rPr>
        <sz val="16"/>
        <color theme="1"/>
        <rFont val="Verdana"/>
        <family val="2"/>
      </rPr>
      <t xml:space="preserve"> will be shifted to</t>
    </r>
    <r>
      <rPr>
        <b/>
        <sz val="16"/>
        <color theme="1"/>
        <rFont val="Verdana"/>
        <family val="2"/>
      </rPr>
      <t xml:space="preserve"> Nandikotkur</t>
    </r>
  </si>
  <si>
    <r>
      <t xml:space="preserve">M6 M/c shifted from </t>
    </r>
    <r>
      <rPr>
        <b/>
        <sz val="16"/>
        <color rgb="FFC00000"/>
        <rFont val="Verdana"/>
        <family val="2"/>
      </rPr>
      <t>Giddalur</t>
    </r>
  </si>
  <si>
    <t>Atmakur
(K)</t>
  </si>
  <si>
    <t>Yemmi-ganur</t>
  </si>
  <si>
    <t>02.06.2025</t>
  </si>
  <si>
    <t>Betham-cherla</t>
  </si>
  <si>
    <r>
      <rPr>
        <b/>
        <sz val="16"/>
        <color rgb="FF00B050"/>
        <rFont val="Verdana"/>
        <family val="2"/>
      </rPr>
      <t>Parvathipuram material 11921MT</t>
    </r>
    <r>
      <rPr>
        <sz val="16"/>
        <color theme="1"/>
        <rFont val="Verdana"/>
        <family val="2"/>
      </rPr>
      <t xml:space="preserve"> will be shifted to </t>
    </r>
    <r>
      <rPr>
        <b/>
        <sz val="16"/>
        <color theme="1"/>
        <rFont val="Verdana"/>
        <family val="2"/>
      </rPr>
      <t>Bobbili</t>
    </r>
  </si>
  <si>
    <r>
      <rPr>
        <b/>
        <sz val="16"/>
        <color rgb="FF00B050"/>
        <rFont val="Verdana"/>
        <family val="2"/>
      </rPr>
      <t>Salur material12042MT</t>
    </r>
    <r>
      <rPr>
        <sz val="16"/>
        <color theme="1"/>
        <rFont val="Verdana"/>
        <family val="2"/>
      </rPr>
      <t xml:space="preserve"> will be shifted to </t>
    </r>
    <r>
      <rPr>
        <b/>
        <sz val="16"/>
        <color theme="1"/>
        <rFont val="Verdana"/>
        <family val="2"/>
      </rPr>
      <t>Bobbili</t>
    </r>
  </si>
  <si>
    <r>
      <rPr>
        <b/>
        <sz val="16"/>
        <color rgb="FF00B050"/>
        <rFont val="Verdana"/>
        <family val="2"/>
      </rPr>
      <t>Nellimarla material 7727MT</t>
    </r>
    <r>
      <rPr>
        <sz val="16"/>
        <color theme="1"/>
        <rFont val="Verdana"/>
        <family val="2"/>
      </rPr>
      <t xml:space="preserve"> will be shifted to </t>
    </r>
    <r>
      <rPr>
        <b/>
        <sz val="16"/>
        <color theme="1"/>
        <rFont val="Verdana"/>
        <family val="2"/>
      </rPr>
      <t>Vizainagaram</t>
    </r>
  </si>
  <si>
    <r>
      <rPr>
        <b/>
        <sz val="16"/>
        <color rgb="FF00B050"/>
        <rFont val="Verdana"/>
        <family val="2"/>
      </rPr>
      <t>Yelleswaram material11022MT</t>
    </r>
    <r>
      <rPr>
        <sz val="16"/>
        <color theme="1"/>
        <rFont val="Verdana"/>
        <family val="2"/>
      </rPr>
      <t xml:space="preserve"> will be shifted to </t>
    </r>
    <r>
      <rPr>
        <b/>
        <sz val="16"/>
        <color theme="1"/>
        <rFont val="Verdana"/>
        <family val="2"/>
      </rPr>
      <t>Kakinada</t>
    </r>
  </si>
  <si>
    <r>
      <rPr>
        <b/>
        <sz val="16"/>
        <color rgb="FF00B050"/>
        <rFont val="Verdana"/>
        <family val="2"/>
      </rPr>
      <t>Mumidivaram material5624 MT</t>
    </r>
    <r>
      <rPr>
        <sz val="16"/>
        <color theme="1"/>
        <rFont val="Verdana"/>
        <family val="2"/>
      </rPr>
      <t xml:space="preserve"> will be shifted to </t>
    </r>
    <r>
      <rPr>
        <b/>
        <sz val="16"/>
        <color theme="1"/>
        <rFont val="Verdana"/>
        <family val="2"/>
      </rPr>
      <t>Amalapuram</t>
    </r>
  </si>
  <si>
    <r>
      <rPr>
        <b/>
        <sz val="16"/>
        <color rgb="FF00B050"/>
        <rFont val="Verdana"/>
        <family val="2"/>
      </rPr>
      <t>Akiveedu material7312MT</t>
    </r>
    <r>
      <rPr>
        <sz val="16"/>
        <color theme="1"/>
        <rFont val="Verdana"/>
        <family val="2"/>
      </rPr>
      <t xml:space="preserve"> will be shifted to </t>
    </r>
    <r>
      <rPr>
        <b/>
        <sz val="16"/>
        <color theme="1"/>
        <rFont val="Verdana"/>
        <family val="2"/>
      </rPr>
      <t>Bhimavaram</t>
    </r>
  </si>
  <si>
    <t>Work in progress with previous material</t>
  </si>
  <si>
    <t xml:space="preserve">Quantity  remediated on 31.05.2025
(in MT) </t>
  </si>
  <si>
    <t>Quantity  remediated on 31.05.25 
(in MT)</t>
  </si>
  <si>
    <t>Quantity  remediated on 31.05.2025 
(in MT)</t>
  </si>
  <si>
    <t>Work in Progress</t>
  </si>
  <si>
    <t>M/s Zigma global</t>
  </si>
  <si>
    <t>Tadepalli-gudem</t>
  </si>
  <si>
    <t>Buchireddy-palem</t>
  </si>
  <si>
    <t>Quantity  remediated on 01.06.25 
(in MT)</t>
  </si>
  <si>
    <t xml:space="preserve">Quantity  remediated on 01.06.2025
(in MT) </t>
  </si>
  <si>
    <t>Quantity  remediated on 01.06.2025 
(in MT)</t>
  </si>
  <si>
    <t>31.05.2025</t>
  </si>
  <si>
    <t>Quantity  remediated on 01.02.2025 
(in MT)</t>
  </si>
  <si>
    <t>M5a</t>
  </si>
  <si>
    <t>M5b</t>
  </si>
  <si>
    <t xml:space="preserve">Quantity  remediated on 02.06.2025
(in MT) </t>
  </si>
  <si>
    <t>Quantity  remediated on 02.06.25 
(in MT)</t>
  </si>
  <si>
    <t>Quantity  remediated on 02.06.2025 
(in MT)</t>
  </si>
  <si>
    <t>Quantity  remediated on 02.02.2025 
(in MT)</t>
  </si>
  <si>
    <t xml:space="preserve">Quantity  remediated on 03.06.2025
(in MT) </t>
  </si>
  <si>
    <t xml:space="preserve">Quantity  remediated on 04.06.2025
(in MT) </t>
  </si>
  <si>
    <t>Quantity  remediated on 03.06.25 
(in MT)</t>
  </si>
  <si>
    <t>Quantity  remediated on 04.06.25 
(in MT)</t>
  </si>
  <si>
    <t>Quantity  remediated on 03.06.2025 
(in MT)</t>
  </si>
  <si>
    <t>Quantity  remediated on 04.06.2025 
(in MT)</t>
  </si>
  <si>
    <t>Work process Completed.Machine will be shifted to rajahmundry</t>
  </si>
  <si>
    <t>Work Completed, Machine wiil be  functioning for material shifting quantity</t>
  </si>
  <si>
    <t>Work Completed, Machine will be  functioning for material shifting quantity</t>
  </si>
  <si>
    <r>
      <rPr>
        <b/>
        <sz val="16"/>
        <color rgb="FF00B050"/>
        <rFont val="Verdana"/>
        <family val="2"/>
      </rPr>
      <t>Chintalapudi material 7300MT</t>
    </r>
    <r>
      <rPr>
        <sz val="16"/>
        <color theme="1"/>
        <rFont val="Verdana"/>
        <family val="2"/>
      </rPr>
      <t xml:space="preserve"> will be shifted to
</t>
    </r>
    <r>
      <rPr>
        <b/>
        <sz val="16"/>
        <color theme="1"/>
        <rFont val="Verdana"/>
        <family val="2"/>
      </rPr>
      <t>Jangareddy Gudem</t>
    </r>
  </si>
  <si>
    <t>(KADAPA Cluster)</t>
  </si>
  <si>
    <t>Quantity  remediated on 05.06.25 
(in MT)</t>
  </si>
  <si>
    <t xml:space="preserve">Quantity  remediated on 05.06.2025
(in MT) </t>
  </si>
  <si>
    <t>Coastline 
(ELURU Cluster)</t>
  </si>
  <si>
    <t>Srinivas 
(HINDUPUR Cluster)</t>
  </si>
  <si>
    <t>Quantity  remediated on 05.06.2025 
(in MT)</t>
  </si>
  <si>
    <t>Amadalavalasa material 6679MT will be shifted to Srikakulam</t>
  </si>
  <si>
    <t>Palasa material 9626MT will be shifted to Srikakulam</t>
  </si>
  <si>
    <t>Palakonda material 7700MT will be shifted to Srikakulam</t>
  </si>
  <si>
    <r>
      <rPr>
        <b/>
        <sz val="16"/>
        <color rgb="FF00B050"/>
        <rFont val="Verdana"/>
        <family val="2"/>
      </rPr>
      <t>Ichapuram material 6260MT</t>
    </r>
    <r>
      <rPr>
        <sz val="16"/>
        <color theme="1"/>
        <rFont val="Verdana"/>
        <family val="2"/>
      </rPr>
      <t xml:space="preserve"> will be shifted to </t>
    </r>
    <r>
      <rPr>
        <b/>
        <sz val="16"/>
        <color theme="1"/>
        <rFont val="Verdana"/>
        <family val="2"/>
      </rPr>
      <t>Srikakulam</t>
    </r>
  </si>
  <si>
    <r>
      <rPr>
        <b/>
        <sz val="16"/>
        <color rgb="FF00B050"/>
        <rFont val="Verdana"/>
        <family val="2"/>
      </rPr>
      <t>Quantity 2666MT</t>
    </r>
    <r>
      <rPr>
        <sz val="16"/>
        <color theme="1"/>
        <rFont val="Verdana"/>
        <family val="2"/>
      </rPr>
      <t xml:space="preserve"> will be shifted to </t>
    </r>
    <r>
      <rPr>
        <b/>
        <sz val="16"/>
        <color theme="1"/>
        <rFont val="Verdana"/>
        <family val="2"/>
      </rPr>
      <t>Kurnool</t>
    </r>
  </si>
  <si>
    <t xml:space="preserve">Quantity  remediated on 06.06.2025
(in MT) </t>
  </si>
  <si>
    <t>Quantity  remediated on 06.06.25 
(in MT)</t>
  </si>
  <si>
    <t>Quantity  remediated on 06.06.2025 
(in MT)</t>
  </si>
  <si>
    <t xml:space="preserve">Quantity  remediated on 07.06.2025
(in MT) </t>
  </si>
  <si>
    <t>Quantity  remediated on 07.06.25 
(in MT)</t>
  </si>
  <si>
    <t>Quantity  remediated on 07.06.2025 
(in MT)</t>
  </si>
  <si>
    <t xml:space="preserve">Quantity  remediated on 08.06.2025
(in MT) </t>
  </si>
  <si>
    <t>Quantity  remediated on 08.06.25 
(in MT)</t>
  </si>
  <si>
    <t>Quantity  remediated on 08.06.2025 
(in MT)</t>
  </si>
  <si>
    <t>As per tender Quantity is remediated,But disposal of remediated waste is Pending</t>
  </si>
  <si>
    <t xml:space="preserve">Work is  in progress </t>
  </si>
  <si>
    <t xml:space="preserve">Quantity  remediated on 09.06.2025
(in MT) </t>
  </si>
  <si>
    <t>Quantity  remediated on 09.06.25 
(in MT)</t>
  </si>
  <si>
    <t>Quantity  remediated on 09.06.2025 
(in MT)</t>
  </si>
  <si>
    <t>Machine Intsallation Completed. Weigh bridge yet to Installed</t>
  </si>
  <si>
    <t>1. Machine Under Installation.
2. As per agency, date has been changed from 10.06.2025 to 19.06.2025.
3.Fresh Waste is dumping at Site.</t>
  </si>
  <si>
    <t>Machine Installation Completeed.Weigh bridge Calibration pending</t>
  </si>
  <si>
    <t>Machine and Weigh bridge Under Installation</t>
  </si>
  <si>
    <t>Pre segregation work in Progress</t>
  </si>
  <si>
    <r>
      <rPr>
        <b/>
        <sz val="14"/>
        <color rgb="FF00B050"/>
        <rFont val="Verdana"/>
        <family val="2"/>
      </rPr>
      <t xml:space="preserve">Buchireddipalem material 6030 MT </t>
    </r>
    <r>
      <rPr>
        <sz val="14"/>
        <color theme="1"/>
        <rFont val="Verdana"/>
        <family val="2"/>
      </rPr>
      <t>will be shifted to</t>
    </r>
    <r>
      <rPr>
        <b/>
        <sz val="14"/>
        <color theme="1"/>
        <rFont val="Verdana"/>
        <family val="2"/>
      </rPr>
      <t xml:space="preserve"> Nellore</t>
    </r>
  </si>
  <si>
    <r>
      <rPr>
        <b/>
        <sz val="14"/>
        <color rgb="FF00B050"/>
        <rFont val="Verdana"/>
        <family val="2"/>
      </rPr>
      <t xml:space="preserve">Naidupet material 4186MT </t>
    </r>
    <r>
      <rPr>
        <sz val="14"/>
        <color theme="1"/>
        <rFont val="Verdana"/>
        <family val="2"/>
      </rPr>
      <t xml:space="preserve">will be shifted to </t>
    </r>
    <r>
      <rPr>
        <b/>
        <sz val="14"/>
        <color theme="1"/>
        <rFont val="Verdana"/>
        <family val="2"/>
      </rPr>
      <t>Gudur(N)</t>
    </r>
  </si>
  <si>
    <r>
      <rPr>
        <b/>
        <sz val="14"/>
        <color rgb="FF00B050"/>
        <rFont val="Verdana"/>
        <family val="2"/>
      </rPr>
      <t xml:space="preserve">Alluru material 908MT </t>
    </r>
    <r>
      <rPr>
        <sz val="14"/>
        <color theme="1"/>
        <rFont val="Verdana"/>
        <family val="2"/>
      </rPr>
      <t>will be shifted to</t>
    </r>
    <r>
      <rPr>
        <b/>
        <sz val="14"/>
        <color theme="1"/>
        <rFont val="Verdana"/>
        <family val="2"/>
      </rPr>
      <t xml:space="preserve"> Nellore</t>
    </r>
  </si>
  <si>
    <r>
      <t xml:space="preserve">
</t>
    </r>
    <r>
      <rPr>
        <b/>
        <sz val="16"/>
        <color theme="1"/>
        <rFont val="Verdana"/>
        <family val="2"/>
      </rPr>
      <t>Local residence restraining</t>
    </r>
  </si>
  <si>
    <t>18.06.2025</t>
  </si>
  <si>
    <t>Machine Will be arrived on 12-06-2025</t>
  </si>
  <si>
    <t>10.08.2025</t>
  </si>
  <si>
    <t>20.08.2025</t>
  </si>
  <si>
    <t xml:space="preserve">Machine Installation and Weigh bridge Work In progress </t>
  </si>
  <si>
    <t>01.08.2025</t>
  </si>
  <si>
    <t>05.09.2025</t>
  </si>
  <si>
    <t>01.09.2025</t>
  </si>
  <si>
    <t xml:space="preserve">M26(S) </t>
  </si>
  <si>
    <r>
      <rPr>
        <b/>
        <sz val="16"/>
        <color rgb="FF00B050"/>
        <rFont val="Verdana"/>
        <family val="2"/>
      </rPr>
      <t xml:space="preserve">Piduguralla Material 10793MT </t>
    </r>
    <r>
      <rPr>
        <sz val="16"/>
        <color theme="1"/>
        <rFont val="Verdana"/>
        <family val="2"/>
      </rPr>
      <t xml:space="preserve">will be shifted to </t>
    </r>
    <r>
      <rPr>
        <b/>
        <sz val="16"/>
        <color theme="1"/>
        <rFont val="Verdana"/>
        <family val="2"/>
      </rPr>
      <t>Narasaraopet</t>
    </r>
  </si>
  <si>
    <t>M8 (M/C)</t>
  </si>
  <si>
    <t>M25 (M/C)</t>
  </si>
  <si>
    <t>M30</t>
  </si>
  <si>
    <t>M31</t>
  </si>
  <si>
    <t>M32</t>
  </si>
  <si>
    <t>M32(S)</t>
  </si>
  <si>
    <t>M3(S)</t>
  </si>
  <si>
    <r>
      <rPr>
        <b/>
        <sz val="16"/>
        <color rgb="FF00B050"/>
        <rFont val="Verdana"/>
        <family val="2"/>
      </rPr>
      <t>Yerraguntla Material 2021MT</t>
    </r>
    <r>
      <rPr>
        <sz val="16"/>
        <color theme="1"/>
        <rFont val="Verdana"/>
        <family val="2"/>
      </rPr>
      <t xml:space="preserve"> will be shifted to </t>
    </r>
    <r>
      <rPr>
        <b/>
        <sz val="16"/>
        <color theme="1"/>
        <rFont val="Verdana"/>
        <family val="2"/>
      </rPr>
      <t>proddatur</t>
    </r>
  </si>
  <si>
    <r>
      <rPr>
        <b/>
        <sz val="16"/>
        <color rgb="FF00B050"/>
        <rFont val="Verdana"/>
        <family val="2"/>
      </rPr>
      <t>Jammalamadugu material4916MT</t>
    </r>
    <r>
      <rPr>
        <sz val="16"/>
        <color theme="1"/>
        <rFont val="Verdana"/>
        <family val="2"/>
      </rPr>
      <t xml:space="preserve"> will be shifted to </t>
    </r>
    <r>
      <rPr>
        <b/>
        <sz val="16"/>
        <color theme="1"/>
        <rFont val="Verdana"/>
        <family val="2"/>
      </rPr>
      <t>proddatur</t>
    </r>
  </si>
  <si>
    <r>
      <rPr>
        <b/>
        <sz val="16"/>
        <color rgb="FF00B050"/>
        <rFont val="Verdana"/>
        <family val="2"/>
      </rPr>
      <t>Kamalapuram material 1763MT</t>
    </r>
    <r>
      <rPr>
        <sz val="16"/>
        <color theme="1"/>
        <rFont val="Verdana"/>
        <family val="2"/>
      </rPr>
      <t xml:space="preserve"> shifted to </t>
    </r>
    <r>
      <rPr>
        <b/>
        <sz val="16"/>
        <color theme="1"/>
        <rFont val="Verdana"/>
        <family val="2"/>
      </rPr>
      <t>kadapa</t>
    </r>
  </si>
  <si>
    <r>
      <t xml:space="preserve">M/c will be shifted from </t>
    </r>
    <r>
      <rPr>
        <sz val="16"/>
        <color rgb="FFFF0000"/>
        <rFont val="Verdana"/>
        <family val="2"/>
      </rPr>
      <t xml:space="preserve">Bapatla </t>
    </r>
  </si>
  <si>
    <r>
      <rPr>
        <b/>
        <sz val="16"/>
        <color rgb="FFC00000"/>
        <rFont val="Verdana"/>
        <family val="2"/>
      </rPr>
      <t>M8(M/C)</t>
    </r>
    <r>
      <rPr>
        <sz val="16"/>
        <color theme="1"/>
        <rFont val="Verdana"/>
        <family val="2"/>
      </rPr>
      <t xml:space="preserve"> Will be Shifted from Gollapurolu</t>
    </r>
  </si>
  <si>
    <t>Machine has arrived near the site and currently waiting outside due to Political issue</t>
  </si>
  <si>
    <t>Due to no Vehicle movement acess from Narsipatnam to Tuni , Tuni machinery will be shifted to Raychoti</t>
  </si>
  <si>
    <t>05.08.2025</t>
  </si>
  <si>
    <t>Machine arrived at Site on 10-06-2025</t>
  </si>
  <si>
    <t xml:space="preserve">15.08.2025 </t>
  </si>
  <si>
    <t>M27M/c</t>
  </si>
  <si>
    <t>M27M/c Will be Shifted from Narsapur from 15-07-2025</t>
  </si>
  <si>
    <t>M27(S)</t>
  </si>
  <si>
    <t>16.08.2025</t>
  </si>
  <si>
    <t>30.08.2025</t>
  </si>
  <si>
    <r>
      <rPr>
        <b/>
        <sz val="16"/>
        <color rgb="FF00B050"/>
        <rFont val="Verdana"/>
        <family val="2"/>
      </rPr>
      <t>Pedana material 5821Mt</t>
    </r>
    <r>
      <rPr>
        <sz val="16"/>
        <color rgb="FF00B050"/>
        <rFont val="Verdana"/>
        <family val="2"/>
      </rPr>
      <t xml:space="preserve"> </t>
    </r>
    <r>
      <rPr>
        <sz val="16"/>
        <color theme="1"/>
        <rFont val="Verdana"/>
        <family val="2"/>
      </rPr>
      <t xml:space="preserve">will be shifted to </t>
    </r>
    <r>
      <rPr>
        <b/>
        <sz val="16"/>
        <color theme="1"/>
        <rFont val="Verdana"/>
        <family val="2"/>
      </rPr>
      <t>Vuyyuru</t>
    </r>
  </si>
  <si>
    <t>Ready to start. Awaiting for Inaugaration</t>
  </si>
  <si>
    <t>Machine and Weigh bridge  Under Installation</t>
  </si>
  <si>
    <t xml:space="preserve">Quantity  remediated on 10.06.2025
(in MT) </t>
  </si>
  <si>
    <t>Quantity  remediated on 10.06.25 
(in MT)</t>
  </si>
  <si>
    <t>Quantity  remediated on 10.06.2025 
(in MT)</t>
  </si>
  <si>
    <t>08.06.2025</t>
  </si>
  <si>
    <t>M31(M/C)</t>
  </si>
  <si>
    <r>
      <rPr>
        <b/>
        <sz val="16"/>
        <color rgb="FFC00000"/>
        <rFont val="Verdana"/>
        <family val="2"/>
      </rPr>
      <t>M8(M/C)</t>
    </r>
    <r>
      <rPr>
        <sz val="16"/>
        <color theme="1"/>
        <rFont val="Verdana"/>
        <family val="2"/>
      </rPr>
      <t>Will be Shifted from Mydkur</t>
    </r>
  </si>
  <si>
    <t xml:space="preserve">Quantity  remediated on 11.06.2025
(in MT) </t>
  </si>
  <si>
    <t>Quantity  remediated on 11.06.25 
(in MT)</t>
  </si>
  <si>
    <t>Quantity  remediated on 11.06.2025 
(in MT)</t>
  </si>
  <si>
    <t>09.03.2025</t>
  </si>
  <si>
    <t>18.02.2025</t>
  </si>
  <si>
    <t>23.02.2025</t>
  </si>
  <si>
    <t>12.02.2025</t>
  </si>
  <si>
    <t>23.12.2024</t>
  </si>
  <si>
    <t>02.04.2025</t>
  </si>
  <si>
    <t>15.11.2024</t>
  </si>
  <si>
    <t>Work Completed.Machine Will be shifted to raychoti</t>
  </si>
  <si>
    <t xml:space="preserve">Quantity  remediated on 12.06.2025
(in MT) </t>
  </si>
  <si>
    <t>Quantity  remediated on 12.06.25 
(in MT)</t>
  </si>
  <si>
    <t>Quantity  remediated on 12.06.2025 
(in MT)</t>
  </si>
  <si>
    <t>Work on hold due to rain</t>
  </si>
  <si>
    <t>A-M3(M/C)</t>
  </si>
  <si>
    <t>New machine to be deployed of Capacity 800MT</t>
  </si>
  <si>
    <r>
      <rPr>
        <b/>
        <sz val="16"/>
        <color rgb="FF00B050"/>
        <rFont val="Verdana"/>
        <family val="2"/>
      </rPr>
      <t>Dachepalli Material 6194MT</t>
    </r>
    <r>
      <rPr>
        <sz val="16"/>
        <color theme="1"/>
        <rFont val="Verdana"/>
        <family val="2"/>
      </rPr>
      <t xml:space="preserve">  will be shifted to </t>
    </r>
    <r>
      <rPr>
        <b/>
        <sz val="16"/>
        <color theme="1"/>
        <rFont val="Verdana"/>
        <family val="2"/>
      </rPr>
      <t>Macherla</t>
    </r>
  </si>
  <si>
    <t>Badvel
(Hasper)</t>
  </si>
  <si>
    <t>No legacy available at site.</t>
  </si>
  <si>
    <t>New machine Under Installation</t>
  </si>
  <si>
    <t>New machine to be Installed</t>
  </si>
  <si>
    <r>
      <rPr>
        <b/>
        <sz val="16"/>
        <color rgb="FF00B050"/>
        <rFont val="Verdana"/>
        <family val="2"/>
      </rPr>
      <t>Madakasira matrial 664Mt</t>
    </r>
    <r>
      <rPr>
        <sz val="16"/>
        <color theme="1"/>
        <rFont val="Verdana"/>
        <family val="2"/>
      </rPr>
      <t xml:space="preserve">  shifted </t>
    </r>
    <r>
      <rPr>
        <b/>
        <sz val="16"/>
        <color theme="1"/>
        <rFont val="Verdana"/>
        <family val="2"/>
      </rPr>
      <t xml:space="preserve">Penukonda </t>
    </r>
    <r>
      <rPr>
        <b/>
        <sz val="16"/>
        <color rgb="FFFF0000"/>
        <rFont val="Verdana"/>
        <family val="2"/>
      </rPr>
      <t>and Process also Completed</t>
    </r>
  </si>
  <si>
    <t>New machine to be Deployed</t>
  </si>
  <si>
    <t>A-M6</t>
  </si>
  <si>
    <r>
      <t xml:space="preserve">A-M2(M/C) shifted from </t>
    </r>
    <r>
      <rPr>
        <b/>
        <sz val="16"/>
        <color rgb="FFFF0000"/>
        <rFont val="Verdana"/>
        <family val="2"/>
      </rPr>
      <t>Markapuram</t>
    </r>
  </si>
  <si>
    <r>
      <rPr>
        <b/>
        <sz val="16"/>
        <color rgb="FF00B050"/>
        <rFont val="Verdana"/>
        <family val="2"/>
      </rPr>
      <t>Darsi material1602MT</t>
    </r>
    <r>
      <rPr>
        <sz val="16"/>
        <color theme="1"/>
        <rFont val="Verdana"/>
        <family val="2"/>
      </rPr>
      <t xml:space="preserve"> will beShifted to </t>
    </r>
    <r>
      <rPr>
        <b/>
        <sz val="16"/>
        <color theme="1"/>
        <rFont val="Verdana"/>
        <family val="2"/>
      </rPr>
      <t>Kanigiri</t>
    </r>
  </si>
  <si>
    <r>
      <rPr>
        <b/>
        <sz val="16"/>
        <color rgb="FF00B050"/>
        <rFont val="Verdana"/>
        <family val="2"/>
      </rPr>
      <t>Podili material1075MT</t>
    </r>
    <r>
      <rPr>
        <sz val="16"/>
        <color theme="1"/>
        <rFont val="Verdana"/>
        <family val="2"/>
      </rPr>
      <t xml:space="preserve"> will be Shifted to </t>
    </r>
    <r>
      <rPr>
        <b/>
        <sz val="16"/>
        <color theme="1"/>
        <rFont val="Verdana"/>
        <family val="2"/>
      </rPr>
      <t>Kanigiri</t>
    </r>
  </si>
  <si>
    <r>
      <rPr>
        <b/>
        <sz val="16"/>
        <color rgb="FF00B050"/>
        <rFont val="Verdana"/>
        <family val="2"/>
      </rPr>
      <t>B.Kothakota material 25772Mt</t>
    </r>
    <r>
      <rPr>
        <sz val="16"/>
        <color theme="1"/>
        <rFont val="Verdana"/>
        <family val="2"/>
      </rPr>
      <t xml:space="preserve"> will be shifted to </t>
    </r>
    <r>
      <rPr>
        <b/>
        <sz val="16"/>
        <color theme="1"/>
        <rFont val="Verdana"/>
        <family val="2"/>
      </rPr>
      <t>Punganur</t>
    </r>
  </si>
  <si>
    <t>New machine to be deployed of 1000MT</t>
  </si>
  <si>
    <t>M18B</t>
  </si>
  <si>
    <t>M18A</t>
  </si>
  <si>
    <t>New machine to be deployed</t>
  </si>
  <si>
    <t>M10a</t>
  </si>
  <si>
    <t>New machine to be deployed of Capacity 1400MT to achive the target quantity.</t>
  </si>
  <si>
    <t>M3 Functioning</t>
  </si>
  <si>
    <t>M11 arrived at site</t>
  </si>
  <si>
    <t>Quantity  remediated on 13.06.25 
(in MT)</t>
  </si>
  <si>
    <t>Quantity  remediated on 14.06.25 
(in MT)</t>
  </si>
  <si>
    <t>Quantity  remediated on 15.06.25 
(in MT)</t>
  </si>
  <si>
    <t xml:space="preserve">Srikakulam
</t>
  </si>
  <si>
    <t>Quantity  remediated on 13.06.2025 
(in MT)</t>
  </si>
  <si>
    <t>Quantity  remediated on 14.06.2025 
(in MT)</t>
  </si>
  <si>
    <t>Quantity  remediated on 15.06.2025 
(in MT)</t>
  </si>
  <si>
    <r>
      <rPr>
        <b/>
        <sz val="16"/>
        <color rgb="FFC00000"/>
        <rFont val="Verdana"/>
        <family val="2"/>
      </rPr>
      <t>M25(M/C)</t>
    </r>
    <r>
      <rPr>
        <sz val="16"/>
        <color theme="1"/>
        <rFont val="Verdana"/>
        <family val="2"/>
      </rPr>
      <t xml:space="preserve"> arried from Tuni</t>
    </r>
  </si>
  <si>
    <t>Data not recived from Tharuni associates</t>
  </si>
  <si>
    <t>1.Work in progress
2.The value is taken appaoximately due to Printer Issue</t>
  </si>
  <si>
    <t>Machine Installatiobn Completed.Waiting for Inaugaration</t>
  </si>
  <si>
    <t>New machine to be Deployed  to achive the target quantity.</t>
  </si>
  <si>
    <t>Work in progrss</t>
  </si>
  <si>
    <t>New machine to be deployed of 800MT</t>
  </si>
  <si>
    <t>Agency Wise Legacy Waste Status Abstract as on 16.06.2025</t>
  </si>
  <si>
    <t xml:space="preserve">Quantity  remediated on 13.06.2025
(in MT) </t>
  </si>
  <si>
    <t xml:space="preserve">Quantity  remediated on 14.06.2025
(in MT) </t>
  </si>
  <si>
    <t xml:space="preserve">Quantity  remediated on 15.06.2025
(in MT) </t>
  </si>
  <si>
    <t xml:space="preserve">Work in Progress </t>
  </si>
  <si>
    <t>Machine Installation completed.Waiting for Inaugaration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</si>
</sst>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4" formatCode="_ * #,##0_ ;_ * \-#,##0_ ;_ * &quot;-&quot;??_ ;_ @_ "/>
    <numFmt numFmtId="165" formatCode="_ * #,##0.0000_ ;_ * \-#,##0.0000_ ;_ * &quot;-&quot;??_ ;_ @_ 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1"/>
      <name val="Bookman Old Style"/>
      <family val="1"/>
    </font>
    <font>
      <sz val="11"/>
      <color theme="1"/>
      <name val="Bookman Old Style"/>
      <family val="1"/>
    </font>
    <font>
      <b/>
      <sz val="11"/>
      <color theme="1"/>
      <name val="Bookman Old Style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Bookman Old Style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</font>
    <font>
      <b/>
      <sz val="12"/>
      <color theme="1"/>
      <name val="Bookman Old Style"/>
      <family val="1"/>
    </font>
    <font>
      <b/>
      <sz val="18"/>
      <name val="Times New Roman"/>
      <family val="1"/>
    </font>
    <font>
      <sz val="18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8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24"/>
      <color theme="1"/>
      <name val="Verdana"/>
      <family val="2"/>
    </font>
    <font>
      <b/>
      <sz val="18"/>
      <name val="Verdana"/>
      <family val="2"/>
    </font>
    <font>
      <b/>
      <sz val="16"/>
      <name val="Verdana"/>
      <family val="2"/>
    </font>
    <font>
      <sz val="18"/>
      <name val="Verdana"/>
      <family val="2"/>
    </font>
    <font>
      <b/>
      <sz val="16"/>
      <color theme="1"/>
      <name val="Verdana"/>
      <family val="2"/>
    </font>
    <font>
      <sz val="16"/>
      <color theme="1"/>
      <name val="Verdana"/>
      <family val="2"/>
    </font>
    <font>
      <sz val="16"/>
      <name val="Verdana"/>
      <family val="2"/>
    </font>
    <font>
      <sz val="16"/>
      <color rgb="FFFF0000"/>
      <name val="Verdana"/>
      <family val="2"/>
    </font>
    <font>
      <b/>
      <sz val="16"/>
      <color rgb="FFFF0000"/>
      <name val="Verdana"/>
      <family val="2"/>
    </font>
    <font>
      <b/>
      <sz val="16"/>
      <color rgb="FF00B050"/>
      <name val="Verdana"/>
      <family val="2"/>
    </font>
    <font>
      <sz val="15"/>
      <color theme="1"/>
      <name val="Verdana"/>
      <family val="2"/>
    </font>
    <font>
      <sz val="12"/>
      <color theme="1"/>
      <name val="Verdana"/>
      <family val="2"/>
    </font>
    <font>
      <b/>
      <sz val="16"/>
      <color rgb="FFC00000"/>
      <name val="Verdana"/>
      <family val="2"/>
    </font>
    <font>
      <b/>
      <sz val="15.5"/>
      <color theme="1"/>
      <name val="Verdana"/>
      <family val="2"/>
    </font>
    <font>
      <sz val="15.5"/>
      <name val="Verdana"/>
      <family val="2"/>
    </font>
    <font>
      <sz val="15.5"/>
      <color theme="1"/>
      <name val="Verdana"/>
      <family val="2"/>
    </font>
    <font>
      <sz val="14"/>
      <color theme="1"/>
      <name val="Verdana"/>
      <family val="2"/>
    </font>
    <font>
      <sz val="11"/>
      <color theme="1"/>
      <name val="Verdana"/>
      <family val="2"/>
    </font>
    <font>
      <b/>
      <sz val="15"/>
      <color theme="1"/>
      <name val="Verdana"/>
      <family val="2"/>
    </font>
    <font>
      <b/>
      <sz val="14"/>
      <color rgb="FF00B050"/>
      <name val="Verdana"/>
      <family val="2"/>
    </font>
    <font>
      <b/>
      <sz val="14"/>
      <color theme="1"/>
      <name val="Verdana"/>
      <family val="2"/>
    </font>
    <font>
      <sz val="16"/>
      <color rgb="FF00B050"/>
      <name val="Verdana"/>
      <family val="2"/>
    </font>
    <font>
      <sz val="14"/>
      <color rgb="FFFF0000"/>
      <name val="Verdana"/>
      <family val="2"/>
    </font>
  </fonts>
  <fills count="1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6768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0" borderId="0"/>
    <xf numFmtId="0" fontId="15" fillId="0" borderId="0"/>
    <xf numFmtId="0" fontId="1" fillId="0" borderId="0"/>
    <xf numFmtId="0" fontId="16" fillId="0" borderId="0"/>
    <xf numFmtId="0" fontId="17" fillId="0" borderId="0">
      <protection locked="0"/>
    </xf>
  </cellStyleXfs>
  <cellXfs count="736">
    <xf numFmtId="0" fontId="0" fillId="0" borderId="0" xfId="0"/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1" fillId="0" borderId="1" xfId="1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43" fontId="2" fillId="0" borderId="1" xfId="1" applyFont="1" applyBorder="1" applyAlignment="1">
      <alignment vertical="center" wrapText="1"/>
    </xf>
    <xf numFmtId="43" fontId="3" fillId="0" borderId="1" xfId="1" applyFont="1" applyBorder="1" applyAlignment="1">
      <alignment horizontal="center" vertical="center"/>
    </xf>
    <xf numFmtId="43" fontId="4" fillId="0" borderId="1" xfId="1" applyFont="1" applyBorder="1" applyAlignment="1">
      <alignment horizontal="center" vertical="center"/>
    </xf>
    <xf numFmtId="43" fontId="3" fillId="0" borderId="0" xfId="1" applyFont="1" applyAlignment="1">
      <alignment horizontal="center" vertical="center"/>
    </xf>
    <xf numFmtId="43" fontId="5" fillId="0" borderId="1" xfId="1" applyFont="1" applyBorder="1" applyAlignment="1">
      <alignment horizontal="center" vertical="center" wrapText="1"/>
    </xf>
    <xf numFmtId="43" fontId="5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3" fontId="7" fillId="10" borderId="1" xfId="1" applyFont="1" applyFill="1" applyBorder="1" applyAlignment="1">
      <alignment horizontal="center" vertical="center"/>
    </xf>
    <xf numFmtId="43" fontId="4" fillId="10" borderId="1" xfId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43" fontId="6" fillId="0" borderId="1" xfId="1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43" fontId="6" fillId="0" borderId="1" xfId="1" applyFont="1" applyFill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43" fontId="6" fillId="9" borderId="1" xfId="1" applyFont="1" applyFill="1" applyBorder="1" applyAlignment="1">
      <alignment vertical="center" wrapText="1"/>
    </xf>
    <xf numFmtId="164" fontId="6" fillId="9" borderId="1" xfId="1" applyNumberFormat="1" applyFont="1" applyFill="1" applyBorder="1" applyAlignment="1">
      <alignment vertical="center" wrapText="1"/>
    </xf>
    <xf numFmtId="164" fontId="3" fillId="0" borderId="1" xfId="1" applyNumberFormat="1" applyFont="1" applyBorder="1" applyAlignment="1">
      <alignment horizontal="center" vertical="center"/>
    </xf>
    <xf numFmtId="164" fontId="6" fillId="0" borderId="1" xfId="1" applyNumberFormat="1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10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4" fontId="3" fillId="10" borderId="1" xfId="0" applyNumberFormat="1" applyFont="1" applyFill="1" applyBorder="1" applyAlignment="1">
      <alignment vertical="center"/>
    </xf>
    <xf numFmtId="43" fontId="7" fillId="10" borderId="1" xfId="1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/>
    </xf>
    <xf numFmtId="43" fontId="4" fillId="9" borderId="1" xfId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left" vertical="center"/>
    </xf>
    <xf numFmtId="164" fontId="4" fillId="0" borderId="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4" fontId="3" fillId="0" borderId="2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4" fontId="3" fillId="0" borderId="5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14" fontId="3" fillId="0" borderId="4" xfId="0" applyNumberFormat="1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164" fontId="13" fillId="5" borderId="1" xfId="0" applyNumberFormat="1" applyFont="1" applyFill="1" applyBorder="1" applyAlignment="1">
      <alignment horizontal="center" vertical="center" wrapText="1"/>
    </xf>
    <xf numFmtId="164" fontId="11" fillId="4" borderId="1" xfId="1" applyNumberFormat="1" applyFont="1" applyFill="1" applyBorder="1" applyAlignment="1">
      <alignment vertical="center" wrapText="1"/>
    </xf>
    <xf numFmtId="14" fontId="11" fillId="0" borderId="1" xfId="0" applyNumberFormat="1" applyFont="1" applyBorder="1" applyAlignment="1">
      <alignment horizontal="center" vertical="center"/>
    </xf>
    <xf numFmtId="164" fontId="11" fillId="4" borderId="1" xfId="1" applyNumberFormat="1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center" vertical="center" wrapText="1"/>
    </xf>
    <xf numFmtId="164" fontId="19" fillId="4" borderId="1" xfId="0" applyNumberFormat="1" applyFont="1" applyFill="1" applyBorder="1" applyAlignment="1">
      <alignment horizontal="right" vertical="center"/>
    </xf>
    <xf numFmtId="164" fontId="19" fillId="4" borderId="1" xfId="2" applyNumberFormat="1" applyFont="1" applyFill="1" applyBorder="1" applyAlignment="1">
      <alignment horizontal="center" vertical="center" wrapText="1"/>
    </xf>
    <xf numFmtId="9" fontId="19" fillId="4" borderId="1" xfId="2" applyFont="1" applyFill="1" applyBorder="1" applyAlignment="1">
      <alignment vertical="center" wrapText="1"/>
    </xf>
    <xf numFmtId="0" fontId="20" fillId="6" borderId="1" xfId="0" applyFont="1" applyFill="1" applyBorder="1"/>
    <xf numFmtId="0" fontId="19" fillId="6" borderId="1" xfId="0" applyFont="1" applyFill="1" applyBorder="1" applyAlignment="1">
      <alignment horizontal="left" vertical="center" wrapText="1"/>
    </xf>
    <xf numFmtId="0" fontId="19" fillId="6" borderId="1" xfId="0" applyFont="1" applyFill="1" applyBorder="1" applyAlignment="1">
      <alignment horizontal="center" vertical="center" wrapText="1"/>
    </xf>
    <xf numFmtId="9" fontId="19" fillId="6" borderId="1" xfId="2" applyFont="1" applyFill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 wrapText="1"/>
    </xf>
    <xf numFmtId="164" fontId="10" fillId="5" borderId="1" xfId="1" applyNumberFormat="1" applyFont="1" applyFill="1" applyBorder="1" applyAlignment="1">
      <alignment horizontal="right" vertical="center" wrapText="1"/>
    </xf>
    <xf numFmtId="164" fontId="10" fillId="5" borderId="1" xfId="1" applyNumberFormat="1" applyFont="1" applyFill="1" applyBorder="1" applyAlignment="1">
      <alignment horizontal="center" vertical="center" wrapText="1"/>
    </xf>
    <xf numFmtId="164" fontId="10" fillId="5" borderId="1" xfId="0" applyNumberFormat="1" applyFont="1" applyFill="1" applyBorder="1" applyAlignment="1">
      <alignment horizontal="center" vertical="center"/>
    </xf>
    <xf numFmtId="43" fontId="10" fillId="5" borderId="1" xfId="0" applyNumberFormat="1" applyFont="1" applyFill="1" applyBorder="1" applyAlignment="1">
      <alignment horizontal="center" vertical="center"/>
    </xf>
    <xf numFmtId="164" fontId="10" fillId="2" borderId="1" xfId="1" applyNumberFormat="1" applyFont="1" applyFill="1" applyBorder="1" applyAlignment="1">
      <alignment horizontal="center" vertical="center"/>
    </xf>
    <xf numFmtId="43" fontId="10" fillId="2" borderId="1" xfId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164" fontId="11" fillId="0" borderId="0" xfId="1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64" fontId="11" fillId="12" borderId="1" xfId="1" applyNumberFormat="1" applyFont="1" applyFill="1" applyBorder="1" applyAlignment="1">
      <alignment vertical="center"/>
    </xf>
    <xf numFmtId="164" fontId="11" fillId="12" borderId="1" xfId="1" applyNumberFormat="1" applyFont="1" applyFill="1" applyBorder="1" applyAlignment="1">
      <alignment vertical="center" wrapText="1"/>
    </xf>
    <xf numFmtId="164" fontId="11" fillId="0" borderId="1" xfId="1" applyNumberFormat="1" applyFont="1" applyBorder="1" applyAlignment="1">
      <alignment vertical="center"/>
    </xf>
    <xf numFmtId="164" fontId="10" fillId="0" borderId="1" xfId="1" applyNumberFormat="1" applyFont="1" applyBorder="1" applyAlignment="1">
      <alignment vertical="center"/>
    </xf>
    <xf numFmtId="164" fontId="10" fillId="5" borderId="1" xfId="1" applyNumberFormat="1" applyFont="1" applyFill="1" applyBorder="1" applyAlignment="1">
      <alignment vertical="center" wrapText="1"/>
    </xf>
    <xf numFmtId="164" fontId="10" fillId="2" borderId="1" xfId="1" applyNumberFormat="1" applyFont="1" applyFill="1" applyBorder="1" applyAlignment="1">
      <alignment vertical="center"/>
    </xf>
    <xf numFmtId="164" fontId="10" fillId="2" borderId="1" xfId="1" applyNumberFormat="1" applyFont="1" applyFill="1" applyBorder="1" applyAlignment="1">
      <alignment horizontal="right" vertical="center"/>
    </xf>
    <xf numFmtId="164" fontId="13" fillId="5" borderId="1" xfId="1" applyNumberFormat="1" applyFont="1" applyFill="1" applyBorder="1" applyAlignment="1">
      <alignment vertical="center" wrapText="1"/>
    </xf>
    <xf numFmtId="164" fontId="10" fillId="5" borderId="1" xfId="1" applyNumberFormat="1" applyFont="1" applyFill="1" applyBorder="1" applyAlignment="1">
      <alignment vertical="center"/>
    </xf>
    <xf numFmtId="164" fontId="11" fillId="0" borderId="0" xfId="1" applyNumberFormat="1" applyFont="1" applyAlignment="1">
      <alignment horizontal="right" vertical="center"/>
    </xf>
    <xf numFmtId="164" fontId="11" fillId="0" borderId="0" xfId="0" applyNumberFormat="1" applyFont="1" applyAlignment="1">
      <alignment horizontal="center" vertical="center"/>
    </xf>
    <xf numFmtId="164" fontId="19" fillId="4" borderId="1" xfId="1" applyNumberFormat="1" applyFont="1" applyFill="1" applyBorder="1" applyAlignment="1">
      <alignment vertical="center" wrapText="1"/>
    </xf>
    <xf numFmtId="1" fontId="19" fillId="6" borderId="1" xfId="0" applyNumberFormat="1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9" fillId="2" borderId="1" xfId="0" applyFont="1" applyFill="1" applyBorder="1" applyAlignment="1">
      <alignment horizontal="center" wrapText="1"/>
    </xf>
    <xf numFmtId="164" fontId="21" fillId="4" borderId="1" xfId="0" applyNumberFormat="1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9" fontId="21" fillId="4" borderId="1" xfId="2" applyFont="1" applyFill="1" applyBorder="1" applyAlignment="1">
      <alignment horizontal="center" vertical="center" wrapText="1"/>
    </xf>
    <xf numFmtId="9" fontId="21" fillId="0" borderId="0" xfId="2" applyFont="1" applyFill="1" applyBorder="1" applyAlignment="1">
      <alignment horizontal="center" vertical="center"/>
    </xf>
    <xf numFmtId="9" fontId="19" fillId="6" borderId="1" xfId="2" applyFont="1" applyFill="1" applyBorder="1" applyAlignment="1">
      <alignment horizontal="center" vertical="center"/>
    </xf>
    <xf numFmtId="9" fontId="19" fillId="2" borderId="1" xfId="2" applyFont="1" applyFill="1" applyBorder="1" applyAlignment="1">
      <alignment horizontal="center" vertical="center"/>
    </xf>
    <xf numFmtId="9" fontId="19" fillId="9" borderId="1" xfId="2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 wrapText="1"/>
    </xf>
    <xf numFmtId="9" fontId="21" fillId="6" borderId="1" xfId="2" applyFont="1" applyFill="1" applyBorder="1" applyAlignment="1">
      <alignment horizontal="center" vertical="center"/>
    </xf>
    <xf numFmtId="9" fontId="0" fillId="0" borderId="0" xfId="2" applyFont="1"/>
    <xf numFmtId="164" fontId="21" fillId="4" borderId="1" xfId="2" applyNumberFormat="1" applyFont="1" applyFill="1" applyBorder="1" applyAlignment="1">
      <alignment horizontal="center" vertical="center" wrapText="1"/>
    </xf>
    <xf numFmtId="164" fontId="21" fillId="4" borderId="1" xfId="1" applyNumberFormat="1" applyFont="1" applyFill="1" applyBorder="1" applyAlignment="1">
      <alignment horizontal="center" vertical="center" wrapText="1"/>
    </xf>
    <xf numFmtId="164" fontId="21" fillId="6" borderId="1" xfId="0" applyNumberFormat="1" applyFont="1" applyFill="1" applyBorder="1" applyAlignment="1">
      <alignment horizontal="center" vertical="center"/>
    </xf>
    <xf numFmtId="164" fontId="21" fillId="6" borderId="1" xfId="1" applyNumberFormat="1" applyFont="1" applyFill="1" applyBorder="1" applyAlignment="1">
      <alignment horizontal="center" vertical="center" wrapText="1"/>
    </xf>
    <xf numFmtId="164" fontId="21" fillId="0" borderId="0" xfId="0" applyNumberFormat="1" applyFont="1" applyAlignment="1">
      <alignment horizontal="center" vertical="center"/>
    </xf>
    <xf numFmtId="164" fontId="21" fillId="0" borderId="0" xfId="1" applyNumberFormat="1" applyFont="1" applyFill="1" applyBorder="1" applyAlignment="1">
      <alignment horizontal="center" vertical="center" wrapText="1"/>
    </xf>
    <xf numFmtId="164" fontId="21" fillId="4" borderId="1" xfId="1" applyNumberFormat="1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164" fontId="19" fillId="6" borderId="1" xfId="1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/>
    </xf>
    <xf numFmtId="164" fontId="19" fillId="2" borderId="1" xfId="1" applyNumberFormat="1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164" fontId="19" fillId="9" borderId="1" xfId="1" applyNumberFormat="1" applyFont="1" applyFill="1" applyBorder="1" applyAlignment="1">
      <alignment horizontal="center" vertical="center" wrapText="1"/>
    </xf>
    <xf numFmtId="164" fontId="12" fillId="4" borderId="1" xfId="1" applyNumberFormat="1" applyFont="1" applyFill="1" applyBorder="1" applyAlignment="1">
      <alignment horizontal="center" vertical="center" wrapText="1"/>
    </xf>
    <xf numFmtId="164" fontId="13" fillId="5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4" fontId="13" fillId="5" borderId="6" xfId="0" applyNumberFormat="1" applyFont="1" applyFill="1" applyBorder="1" applyAlignment="1">
      <alignment horizontal="center" vertical="center" wrapText="1"/>
    </xf>
    <xf numFmtId="164" fontId="11" fillId="0" borderId="1" xfId="1" applyNumberFormat="1" applyFont="1" applyBorder="1" applyAlignment="1">
      <alignment horizontal="right" vertical="center"/>
    </xf>
    <xf numFmtId="164" fontId="11" fillId="12" borderId="1" xfId="1" applyNumberFormat="1" applyFont="1" applyFill="1" applyBorder="1" applyAlignment="1">
      <alignment horizontal="center" vertical="center"/>
    </xf>
    <xf numFmtId="164" fontId="11" fillId="12" borderId="1" xfId="1" applyNumberFormat="1" applyFont="1" applyFill="1" applyBorder="1" applyAlignment="1">
      <alignment horizontal="center" vertical="center" wrapText="1"/>
    </xf>
    <xf numFmtId="164" fontId="11" fillId="12" borderId="1" xfId="1" applyNumberFormat="1" applyFont="1" applyFill="1" applyBorder="1" applyAlignment="1">
      <alignment horizontal="right" vertical="center"/>
    </xf>
    <xf numFmtId="164" fontId="11" fillId="0" borderId="1" xfId="1" applyNumberFormat="1" applyFont="1" applyBorder="1" applyAlignment="1">
      <alignment horizontal="center" vertical="center" wrapText="1"/>
    </xf>
    <xf numFmtId="164" fontId="11" fillId="5" borderId="1" xfId="1" applyNumberFormat="1" applyFont="1" applyFill="1" applyBorder="1" applyAlignment="1">
      <alignment horizontal="center" vertical="center"/>
    </xf>
    <xf numFmtId="164" fontId="10" fillId="5" borderId="1" xfId="1" applyNumberFormat="1" applyFont="1" applyFill="1" applyBorder="1" applyAlignment="1">
      <alignment horizontal="center" vertical="center"/>
    </xf>
    <xf numFmtId="164" fontId="10" fillId="5" borderId="1" xfId="1" applyNumberFormat="1" applyFont="1" applyFill="1" applyBorder="1" applyAlignment="1">
      <alignment horizontal="right" vertical="center"/>
    </xf>
    <xf numFmtId="164" fontId="13" fillId="2" borderId="1" xfId="1" applyNumberFormat="1" applyFont="1" applyFill="1" applyBorder="1" applyAlignment="1">
      <alignment horizontal="center" vertical="center"/>
    </xf>
    <xf numFmtId="164" fontId="11" fillId="0" borderId="0" xfId="1" applyNumberFormat="1" applyFont="1" applyAlignment="1">
      <alignment vertical="center"/>
    </xf>
    <xf numFmtId="14" fontId="11" fillId="0" borderId="1" xfId="1" applyNumberFormat="1" applyFont="1" applyBorder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14" fontId="11" fillId="12" borderId="1" xfId="1" applyNumberFormat="1" applyFont="1" applyFill="1" applyBorder="1" applyAlignment="1">
      <alignment horizontal="center" vertical="center"/>
    </xf>
    <xf numFmtId="14" fontId="10" fillId="5" borderId="1" xfId="1" applyNumberFormat="1" applyFont="1" applyFill="1" applyBorder="1" applyAlignment="1">
      <alignment horizontal="center" vertical="center" wrapText="1"/>
    </xf>
    <xf numFmtId="14" fontId="11" fillId="12" borderId="1" xfId="1" applyNumberFormat="1" applyFont="1" applyFill="1" applyBorder="1" applyAlignment="1">
      <alignment vertical="center"/>
    </xf>
    <xf numFmtId="14" fontId="10" fillId="5" borderId="1" xfId="1" applyNumberFormat="1" applyFont="1" applyFill="1" applyBorder="1" applyAlignment="1">
      <alignment horizontal="center" vertical="center"/>
    </xf>
    <xf numFmtId="14" fontId="10" fillId="2" borderId="1" xfId="1" applyNumberFormat="1" applyFont="1" applyFill="1" applyBorder="1" applyAlignment="1">
      <alignment horizontal="center" vertical="center"/>
    </xf>
    <xf numFmtId="14" fontId="13" fillId="5" borderId="1" xfId="1" applyNumberFormat="1" applyFont="1" applyFill="1" applyBorder="1" applyAlignment="1">
      <alignment vertical="center" wrapText="1"/>
    </xf>
    <xf numFmtId="14" fontId="11" fillId="0" borderId="0" xfId="1" applyNumberFormat="1" applyFont="1" applyAlignment="1">
      <alignment horizontal="center" vertical="center"/>
    </xf>
    <xf numFmtId="0" fontId="11" fillId="0" borderId="1" xfId="1" applyNumberFormat="1" applyFont="1" applyBorder="1" applyAlignment="1">
      <alignment horizontal="left" vertical="center" wrapText="1"/>
    </xf>
    <xf numFmtId="0" fontId="13" fillId="5" borderId="1" xfId="1" applyNumberFormat="1" applyFont="1" applyFill="1" applyBorder="1" applyAlignment="1">
      <alignment horizontal="left" vertical="center" wrapText="1"/>
    </xf>
    <xf numFmtId="0" fontId="11" fillId="12" borderId="1" xfId="1" applyNumberFormat="1" applyFont="1" applyFill="1" applyBorder="1" applyAlignment="1">
      <alignment horizontal="left" vertical="center"/>
    </xf>
    <xf numFmtId="0" fontId="11" fillId="0" borderId="1" xfId="1" applyNumberFormat="1" applyFont="1" applyBorder="1" applyAlignment="1">
      <alignment horizontal="left" vertical="center"/>
    </xf>
    <xf numFmtId="0" fontId="10" fillId="5" borderId="1" xfId="1" applyNumberFormat="1" applyFont="1" applyFill="1" applyBorder="1" applyAlignment="1">
      <alignment horizontal="left" vertical="center" wrapText="1"/>
    </xf>
    <xf numFmtId="0" fontId="10" fillId="5" borderId="1" xfId="1" applyNumberFormat="1" applyFont="1" applyFill="1" applyBorder="1" applyAlignment="1">
      <alignment horizontal="left" vertical="center"/>
    </xf>
    <xf numFmtId="0" fontId="10" fillId="2" borderId="1" xfId="1" applyNumberFormat="1" applyFont="1" applyFill="1" applyBorder="1" applyAlignment="1">
      <alignment horizontal="left" vertical="center"/>
    </xf>
    <xf numFmtId="0" fontId="11" fillId="0" borderId="0" xfId="1" applyNumberFormat="1" applyFont="1" applyAlignment="1">
      <alignment horizontal="left" vertical="center" wrapText="1"/>
    </xf>
    <xf numFmtId="14" fontId="11" fillId="12" borderId="0" xfId="1" applyNumberFormat="1" applyFont="1" applyFill="1" applyBorder="1" applyAlignment="1">
      <alignment horizontal="center" vertical="center"/>
    </xf>
    <xf numFmtId="14" fontId="11" fillId="0" borderId="0" xfId="1" applyNumberFormat="1" applyFont="1" applyBorder="1" applyAlignment="1">
      <alignment horizontal="center" vertical="center"/>
    </xf>
    <xf numFmtId="14" fontId="10" fillId="5" borderId="0" xfId="1" applyNumberFormat="1" applyFont="1" applyFill="1" applyBorder="1" applyAlignment="1">
      <alignment horizontal="center" vertical="center" wrapText="1"/>
    </xf>
    <xf numFmtId="14" fontId="11" fillId="12" borderId="0" xfId="1" applyNumberFormat="1" applyFont="1" applyFill="1" applyBorder="1" applyAlignment="1">
      <alignment vertical="center"/>
    </xf>
    <xf numFmtId="14" fontId="10" fillId="5" borderId="0" xfId="1" applyNumberFormat="1" applyFont="1" applyFill="1" applyBorder="1" applyAlignment="1">
      <alignment horizontal="center" vertical="center"/>
    </xf>
    <xf numFmtId="14" fontId="10" fillId="2" borderId="0" xfId="1" applyNumberFormat="1" applyFont="1" applyFill="1" applyBorder="1" applyAlignment="1">
      <alignment horizontal="center" vertical="center"/>
    </xf>
    <xf numFmtId="14" fontId="13" fillId="5" borderId="0" xfId="1" applyNumberFormat="1" applyFont="1" applyFill="1" applyBorder="1" applyAlignment="1">
      <alignment vertical="center" wrapText="1"/>
    </xf>
    <xf numFmtId="0" fontId="24" fillId="0" borderId="1" xfId="0" applyFont="1" applyBorder="1" applyAlignment="1">
      <alignment horizontal="center" vertical="center" wrapText="1"/>
    </xf>
    <xf numFmtId="164" fontId="26" fillId="7" borderId="1" xfId="0" applyNumberFormat="1" applyFont="1" applyFill="1" applyBorder="1" applyAlignment="1">
      <alignment horizontal="center" vertical="center" wrapText="1"/>
    </xf>
    <xf numFmtId="0" fontId="27" fillId="4" borderId="2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 wrapText="1"/>
    </xf>
    <xf numFmtId="164" fontId="27" fillId="4" borderId="1" xfId="0" applyNumberFormat="1" applyFont="1" applyFill="1" applyBorder="1" applyAlignment="1">
      <alignment horizontal="center" vertical="center"/>
    </xf>
    <xf numFmtId="164" fontId="27" fillId="4" borderId="1" xfId="1" applyNumberFormat="1" applyFont="1" applyFill="1" applyBorder="1" applyAlignment="1">
      <alignment vertical="center" wrapText="1"/>
    </xf>
    <xf numFmtId="0" fontId="27" fillId="16" borderId="1" xfId="0" applyFont="1" applyFill="1" applyBorder="1" applyAlignment="1">
      <alignment horizontal="center" vertical="center" wrapText="1"/>
    </xf>
    <xf numFmtId="164" fontId="27" fillId="16" borderId="1" xfId="1" applyNumberFormat="1" applyFont="1" applyFill="1" applyBorder="1" applyAlignment="1">
      <alignment horizontal="center" vertical="center" wrapText="1"/>
    </xf>
    <xf numFmtId="164" fontId="27" fillId="4" borderId="1" xfId="2" applyNumberFormat="1" applyFont="1" applyFill="1" applyBorder="1" applyAlignment="1">
      <alignment horizontal="center" vertical="center" wrapText="1"/>
    </xf>
    <xf numFmtId="0" fontId="27" fillId="6" borderId="1" xfId="0" applyFont="1" applyFill="1" applyBorder="1" applyAlignment="1">
      <alignment horizontal="center" vertical="center" wrapText="1"/>
    </xf>
    <xf numFmtId="164" fontId="27" fillId="6" borderId="1" xfId="1" applyNumberFormat="1" applyFont="1" applyFill="1" applyBorder="1" applyAlignment="1">
      <alignment horizontal="center" vertical="center" wrapText="1"/>
    </xf>
    <xf numFmtId="0" fontId="27" fillId="17" borderId="1" xfId="0" applyFont="1" applyFill="1" applyBorder="1" applyAlignment="1">
      <alignment horizontal="center" vertical="center" wrapText="1"/>
    </xf>
    <xf numFmtId="164" fontId="27" fillId="6" borderId="1" xfId="1" applyNumberFormat="1" applyFont="1" applyFill="1" applyBorder="1" applyAlignment="1">
      <alignment vertical="center" wrapText="1"/>
    </xf>
    <xf numFmtId="164" fontId="27" fillId="4" borderId="1" xfId="1" applyNumberFormat="1" applyFont="1" applyFill="1" applyBorder="1" applyAlignment="1">
      <alignment horizontal="center" vertical="center"/>
    </xf>
    <xf numFmtId="164" fontId="27" fillId="4" borderId="1" xfId="1" applyNumberFormat="1" applyFont="1" applyFill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 wrapText="1"/>
    </xf>
    <xf numFmtId="164" fontId="26" fillId="6" borderId="1" xfId="1" applyNumberFormat="1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164" fontId="26" fillId="2" borderId="1" xfId="1" applyNumberFormat="1" applyFont="1" applyFill="1" applyBorder="1" applyAlignment="1">
      <alignment horizontal="center" vertical="center" wrapText="1"/>
    </xf>
    <xf numFmtId="0" fontId="29" fillId="0" borderId="3" xfId="0" applyFont="1" applyBorder="1" applyAlignment="1">
      <alignment vertical="center" wrapText="1"/>
    </xf>
    <xf numFmtId="0" fontId="3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left" vertical="center" wrapText="1"/>
    </xf>
    <xf numFmtId="164" fontId="29" fillId="2" borderId="1" xfId="1" applyNumberFormat="1" applyFont="1" applyFill="1" applyBorder="1" applyAlignment="1">
      <alignment horizontal="center" vertical="center"/>
    </xf>
    <xf numFmtId="0" fontId="29" fillId="3" borderId="3" xfId="0" applyFont="1" applyFill="1" applyBorder="1" applyAlignment="1">
      <alignment horizontal="center" vertical="center"/>
    </xf>
    <xf numFmtId="0" fontId="29" fillId="3" borderId="3" xfId="1" applyNumberFormat="1" applyFont="1" applyFill="1" applyBorder="1" applyAlignment="1">
      <alignment horizontal="center" vertical="center"/>
    </xf>
    <xf numFmtId="0" fontId="29" fillId="3" borderId="1" xfId="1" applyNumberFormat="1" applyFont="1" applyFill="1" applyBorder="1" applyAlignment="1">
      <alignment horizontal="center" vertical="center"/>
    </xf>
    <xf numFmtId="0" fontId="29" fillId="3" borderId="0" xfId="1" applyNumberFormat="1" applyFont="1" applyFill="1" applyBorder="1" applyAlignment="1">
      <alignment horizontal="center" vertical="center"/>
    </xf>
    <xf numFmtId="0" fontId="29" fillId="3" borderId="1" xfId="1" applyNumberFormat="1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164" fontId="31" fillId="0" borderId="2" xfId="1" applyNumberFormat="1" applyFont="1" applyBorder="1" applyAlignment="1">
      <alignment horizontal="center" vertical="center" wrapText="1"/>
    </xf>
    <xf numFmtId="164" fontId="30" fillId="0" borderId="1" xfId="1" applyNumberFormat="1" applyFont="1" applyBorder="1" applyAlignment="1">
      <alignment horizontal="center" vertical="center"/>
    </xf>
    <xf numFmtId="164" fontId="30" fillId="0" borderId="1" xfId="1" applyNumberFormat="1" applyFont="1" applyBorder="1" applyAlignment="1">
      <alignment horizontal="right" vertical="center"/>
    </xf>
    <xf numFmtId="14" fontId="30" fillId="0" borderId="1" xfId="1" applyNumberFormat="1" applyFont="1" applyBorder="1" applyAlignment="1">
      <alignment horizontal="center" vertical="center"/>
    </xf>
    <xf numFmtId="164" fontId="30" fillId="0" borderId="2" xfId="1" applyNumberFormat="1" applyFont="1" applyBorder="1" applyAlignment="1">
      <alignment horizontal="center" vertical="center"/>
    </xf>
    <xf numFmtId="164" fontId="30" fillId="0" borderId="0" xfId="1" applyNumberFormat="1" applyFont="1" applyBorder="1" applyAlignment="1">
      <alignment horizontal="center" vertical="center"/>
    </xf>
    <xf numFmtId="0" fontId="30" fillId="0" borderId="1" xfId="1" applyNumberFormat="1" applyFont="1" applyBorder="1" applyAlignment="1">
      <alignment horizontal="left" vertical="center" wrapText="1"/>
    </xf>
    <xf numFmtId="0" fontId="30" fillId="0" borderId="1" xfId="0" applyFont="1" applyBorder="1" applyAlignment="1">
      <alignment horizontal="center" vertical="center" wrapText="1"/>
    </xf>
    <xf numFmtId="164" fontId="31" fillId="0" borderId="4" xfId="1" applyNumberFormat="1" applyFont="1" applyBorder="1" applyAlignment="1">
      <alignment horizontal="center" vertical="center" wrapText="1"/>
    </xf>
    <xf numFmtId="164" fontId="30" fillId="0" borderId="4" xfId="1" applyNumberFormat="1" applyFont="1" applyBorder="1" applyAlignment="1">
      <alignment horizontal="center" vertical="center"/>
    </xf>
    <xf numFmtId="164" fontId="31" fillId="0" borderId="5" xfId="1" applyNumberFormat="1" applyFont="1" applyBorder="1" applyAlignment="1">
      <alignment horizontal="center" vertical="center" wrapText="1"/>
    </xf>
    <xf numFmtId="164" fontId="30" fillId="0" borderId="5" xfId="1" applyNumberFormat="1" applyFont="1" applyBorder="1" applyAlignment="1">
      <alignment horizontal="center" vertical="center"/>
    </xf>
    <xf numFmtId="164" fontId="31" fillId="4" borderId="2" xfId="1" applyNumberFormat="1" applyFont="1" applyFill="1" applyBorder="1" applyAlignment="1">
      <alignment horizontal="center" vertical="center" wrapText="1"/>
    </xf>
    <xf numFmtId="0" fontId="30" fillId="11" borderId="1" xfId="0" applyFont="1" applyFill="1" applyBorder="1" applyAlignment="1">
      <alignment horizontal="center" vertical="center" wrapText="1"/>
    </xf>
    <xf numFmtId="164" fontId="31" fillId="0" borderId="1" xfId="1" applyNumberFormat="1" applyFont="1" applyBorder="1" applyAlignment="1">
      <alignment horizontal="center" vertical="center" wrapText="1"/>
    </xf>
    <xf numFmtId="164" fontId="31" fillId="0" borderId="1" xfId="1" applyNumberFormat="1" applyFont="1" applyFill="1" applyBorder="1" applyAlignment="1">
      <alignment horizontal="center" vertical="center" wrapText="1"/>
    </xf>
    <xf numFmtId="164" fontId="30" fillId="0" borderId="1" xfId="1" applyNumberFormat="1" applyFont="1" applyFill="1" applyBorder="1" applyAlignment="1">
      <alignment horizontal="center" vertical="center"/>
    </xf>
    <xf numFmtId="164" fontId="30" fillId="0" borderId="1" xfId="1" applyNumberFormat="1" applyFont="1" applyBorder="1" applyAlignment="1">
      <alignment vertical="center"/>
    </xf>
    <xf numFmtId="164" fontId="31" fillId="4" borderId="5" xfId="1" applyNumberFormat="1" applyFont="1" applyFill="1" applyBorder="1" applyAlignment="1">
      <alignment horizontal="center" vertical="center" wrapText="1"/>
    </xf>
    <xf numFmtId="164" fontId="30" fillId="13" borderId="1" xfId="1" applyNumberFormat="1" applyFont="1" applyFill="1" applyBorder="1" applyAlignment="1">
      <alignment horizontal="center" vertical="center"/>
    </xf>
    <xf numFmtId="164" fontId="30" fillId="0" borderId="3" xfId="1" applyNumberFormat="1" applyFont="1" applyBorder="1" applyAlignment="1">
      <alignment horizontal="center" vertical="center" wrapText="1"/>
    </xf>
    <xf numFmtId="164" fontId="27" fillId="5" borderId="1" xfId="1" applyNumberFormat="1" applyFont="1" applyFill="1" applyBorder="1" applyAlignment="1">
      <alignment horizontal="center" vertical="center" wrapText="1"/>
    </xf>
    <xf numFmtId="164" fontId="27" fillId="5" borderId="1" xfId="1" applyNumberFormat="1" applyFont="1" applyFill="1" applyBorder="1" applyAlignment="1">
      <alignment horizontal="right" vertical="center" wrapText="1"/>
    </xf>
    <xf numFmtId="14" fontId="27" fillId="5" borderId="1" xfId="1" applyNumberFormat="1" applyFont="1" applyFill="1" applyBorder="1" applyAlignment="1">
      <alignment horizontal="center" vertical="center" wrapText="1"/>
    </xf>
    <xf numFmtId="164" fontId="27" fillId="5" borderId="0" xfId="1" applyNumberFormat="1" applyFont="1" applyFill="1" applyBorder="1" applyAlignment="1">
      <alignment horizontal="center" vertical="center" wrapText="1"/>
    </xf>
    <xf numFmtId="0" fontId="27" fillId="5" borderId="1" xfId="1" applyNumberFormat="1" applyFont="1" applyFill="1" applyBorder="1" applyAlignment="1">
      <alignment horizontal="left" vertical="center" wrapText="1"/>
    </xf>
    <xf numFmtId="164" fontId="27" fillId="5" borderId="1" xfId="0" applyNumberFormat="1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30" fillId="0" borderId="2" xfId="1" applyNumberFormat="1" applyFont="1" applyFill="1" applyBorder="1" applyAlignment="1">
      <alignment horizontal="center" vertical="center"/>
    </xf>
    <xf numFmtId="0" fontId="30" fillId="0" borderId="1" xfId="0" applyFont="1" applyBorder="1" applyAlignment="1">
      <alignment horizontal="left" vertical="center" wrapText="1"/>
    </xf>
    <xf numFmtId="164" fontId="30" fillId="0" borderId="4" xfId="1" applyNumberFormat="1" applyFont="1" applyFill="1" applyBorder="1" applyAlignment="1">
      <alignment vertical="center"/>
    </xf>
    <xf numFmtId="164" fontId="30" fillId="0" borderId="5" xfId="1" applyNumberFormat="1" applyFont="1" applyFill="1" applyBorder="1" applyAlignment="1">
      <alignment vertical="center"/>
    </xf>
    <xf numFmtId="164" fontId="30" fillId="0" borderId="5" xfId="1" applyNumberFormat="1" applyFont="1" applyBorder="1" applyAlignment="1">
      <alignment vertical="center"/>
    </xf>
    <xf numFmtId="164" fontId="31" fillId="4" borderId="1" xfId="1" applyNumberFormat="1" applyFont="1" applyFill="1" applyBorder="1" applyAlignment="1">
      <alignment horizontal="center" vertical="center" wrapText="1"/>
    </xf>
    <xf numFmtId="164" fontId="31" fillId="0" borderId="1" xfId="1" applyNumberFormat="1" applyFont="1" applyFill="1" applyBorder="1" applyAlignment="1">
      <alignment vertical="center" wrapText="1"/>
    </xf>
    <xf numFmtId="164" fontId="30" fillId="0" borderId="1" xfId="1" applyNumberFormat="1" applyFont="1" applyFill="1" applyBorder="1" applyAlignment="1">
      <alignment vertical="center"/>
    </xf>
    <xf numFmtId="0" fontId="30" fillId="0" borderId="1" xfId="1" applyNumberFormat="1" applyFont="1" applyFill="1" applyBorder="1" applyAlignment="1">
      <alignment horizontal="left" vertical="center" wrapText="1"/>
    </xf>
    <xf numFmtId="164" fontId="27" fillId="5" borderId="1" xfId="1" applyNumberFormat="1" applyFont="1" applyFill="1" applyBorder="1" applyAlignment="1">
      <alignment vertical="center" wrapText="1"/>
    </xf>
    <xf numFmtId="164" fontId="30" fillId="0" borderId="2" xfId="1" applyNumberFormat="1" applyFont="1" applyBorder="1" applyAlignment="1">
      <alignment vertical="center"/>
    </xf>
    <xf numFmtId="164" fontId="30" fillId="0" borderId="1" xfId="1" applyNumberFormat="1" applyFont="1" applyBorder="1" applyAlignment="1">
      <alignment vertical="center" wrapText="1"/>
    </xf>
    <xf numFmtId="164" fontId="30" fillId="0" borderId="2" xfId="1" applyNumberFormat="1" applyFont="1" applyFill="1" applyBorder="1" applyAlignment="1">
      <alignment vertical="center"/>
    </xf>
    <xf numFmtId="164" fontId="30" fillId="4" borderId="1" xfId="1" applyNumberFormat="1" applyFont="1" applyFill="1" applyBorder="1" applyAlignment="1">
      <alignment horizontal="center" vertical="center"/>
    </xf>
    <xf numFmtId="164" fontId="29" fillId="0" borderId="1" xfId="1" applyNumberFormat="1" applyFont="1" applyFill="1" applyBorder="1" applyAlignment="1">
      <alignment vertical="center"/>
    </xf>
    <xf numFmtId="164" fontId="29" fillId="0" borderId="1" xfId="1" applyNumberFormat="1" applyFont="1" applyBorder="1" applyAlignment="1">
      <alignment vertical="center"/>
    </xf>
    <xf numFmtId="164" fontId="30" fillId="12" borderId="1" xfId="1" applyNumberFormat="1" applyFont="1" applyFill="1" applyBorder="1" applyAlignment="1">
      <alignment horizontal="center" vertical="center"/>
    </xf>
    <xf numFmtId="164" fontId="27" fillId="15" borderId="1" xfId="1" applyNumberFormat="1" applyFont="1" applyFill="1" applyBorder="1" applyAlignment="1">
      <alignment horizontal="center" vertical="center" wrapText="1"/>
    </xf>
    <xf numFmtId="164" fontId="27" fillId="15" borderId="1" xfId="1" applyNumberFormat="1" applyFont="1" applyFill="1" applyBorder="1" applyAlignment="1">
      <alignment vertical="center" wrapText="1"/>
    </xf>
    <xf numFmtId="14" fontId="27" fillId="15" borderId="1" xfId="1" applyNumberFormat="1" applyFont="1" applyFill="1" applyBorder="1" applyAlignment="1">
      <alignment vertical="center" wrapText="1"/>
    </xf>
    <xf numFmtId="164" fontId="27" fillId="15" borderId="0" xfId="1" applyNumberFormat="1" applyFont="1" applyFill="1" applyBorder="1" applyAlignment="1">
      <alignment horizontal="center" vertical="center" wrapText="1"/>
    </xf>
    <xf numFmtId="0" fontId="27" fillId="15" borderId="1" xfId="1" applyNumberFormat="1" applyFont="1" applyFill="1" applyBorder="1" applyAlignment="1">
      <alignment horizontal="left" vertical="center" wrapText="1"/>
    </xf>
    <xf numFmtId="0" fontId="30" fillId="0" borderId="1" xfId="1" applyNumberFormat="1" applyFont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/>
    </xf>
    <xf numFmtId="0" fontId="29" fillId="3" borderId="2" xfId="0" applyFont="1" applyFill="1" applyBorder="1" applyAlignment="1">
      <alignment horizontal="center" vertical="center"/>
    </xf>
    <xf numFmtId="164" fontId="29" fillId="3" borderId="2" xfId="0" applyNumberFormat="1" applyFont="1" applyFill="1" applyBorder="1" applyAlignment="1">
      <alignment horizontal="center" vertical="center"/>
    </xf>
    <xf numFmtId="0" fontId="29" fillId="3" borderId="0" xfId="0" applyFont="1" applyFill="1" applyAlignment="1">
      <alignment horizontal="center" vertical="center"/>
    </xf>
    <xf numFmtId="0" fontId="29" fillId="3" borderId="2" xfId="0" applyFont="1" applyFill="1" applyBorder="1" applyAlignment="1">
      <alignment horizontal="center" vertical="center" wrapText="1"/>
    </xf>
    <xf numFmtId="14" fontId="30" fillId="0" borderId="1" xfId="1" applyNumberFormat="1" applyFont="1" applyBorder="1" applyAlignment="1">
      <alignment vertical="center"/>
    </xf>
    <xf numFmtId="164" fontId="31" fillId="0" borderId="5" xfId="1" applyNumberFormat="1" applyFont="1" applyFill="1" applyBorder="1" applyAlignment="1">
      <alignment horizontal="center" vertical="center" wrapText="1"/>
    </xf>
    <xf numFmtId="164" fontId="29" fillId="0" borderId="5" xfId="1" applyNumberFormat="1" applyFont="1" applyFill="1" applyBorder="1" applyAlignment="1">
      <alignment horizontal="center" vertical="center"/>
    </xf>
    <xf numFmtId="164" fontId="30" fillId="0" borderId="5" xfId="1" applyNumberFormat="1" applyFont="1" applyFill="1" applyBorder="1" applyAlignment="1">
      <alignment horizontal="center" vertical="center"/>
    </xf>
    <xf numFmtId="14" fontId="30" fillId="0" borderId="2" xfId="1" applyNumberFormat="1" applyFont="1" applyBorder="1" applyAlignment="1">
      <alignment vertical="center"/>
    </xf>
    <xf numFmtId="164" fontId="30" fillId="0" borderId="0" xfId="1" applyNumberFormat="1" applyFont="1" applyBorder="1" applyAlignment="1">
      <alignment vertical="center"/>
    </xf>
    <xf numFmtId="164" fontId="29" fillId="0" borderId="1" xfId="1" applyNumberFormat="1" applyFont="1" applyFill="1" applyBorder="1" applyAlignment="1">
      <alignment horizontal="center" vertical="center"/>
    </xf>
    <xf numFmtId="164" fontId="30" fillId="14" borderId="1" xfId="1" applyNumberFormat="1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 wrapText="1"/>
    </xf>
    <xf numFmtId="0" fontId="27" fillId="5" borderId="1" xfId="1" applyNumberFormat="1" applyFont="1" applyFill="1" applyBorder="1" applyAlignment="1">
      <alignment horizontal="center" vertical="center" wrapText="1"/>
    </xf>
    <xf numFmtId="0" fontId="29" fillId="10" borderId="1" xfId="0" applyFont="1" applyFill="1" applyBorder="1" applyAlignment="1">
      <alignment horizontal="center" vertical="center"/>
    </xf>
    <xf numFmtId="164" fontId="29" fillId="3" borderId="1" xfId="0" applyNumberFormat="1" applyFont="1" applyFill="1" applyBorder="1" applyAlignment="1">
      <alignment horizontal="center" vertical="center"/>
    </xf>
    <xf numFmtId="164" fontId="30" fillId="0" borderId="1" xfId="1" applyNumberFormat="1" applyFont="1" applyFill="1" applyBorder="1" applyAlignment="1">
      <alignment horizontal="center" vertical="center" wrapText="1"/>
    </xf>
    <xf numFmtId="9" fontId="30" fillId="0" borderId="1" xfId="2" applyFont="1" applyFill="1" applyBorder="1" applyAlignment="1">
      <alignment vertical="center"/>
    </xf>
    <xf numFmtId="164" fontId="30" fillId="0" borderId="1" xfId="1" applyNumberFormat="1" applyFont="1" applyBorder="1" applyAlignment="1">
      <alignment horizontal="left" vertical="center" wrapText="1"/>
    </xf>
    <xf numFmtId="164" fontId="27" fillId="5" borderId="0" xfId="1" applyNumberFormat="1" applyFont="1" applyFill="1" applyBorder="1" applyAlignment="1">
      <alignment vertical="center" wrapText="1"/>
    </xf>
    <xf numFmtId="164" fontId="27" fillId="5" borderId="1" xfId="1" applyNumberFormat="1" applyFont="1" applyFill="1" applyBorder="1" applyAlignment="1">
      <alignment horizontal="left" vertical="center" wrapText="1"/>
    </xf>
    <xf numFmtId="0" fontId="27" fillId="0" borderId="1" xfId="0" applyFont="1" applyBorder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164" fontId="31" fillId="0" borderId="1" xfId="1" applyNumberFormat="1" applyFont="1" applyBorder="1" applyAlignment="1">
      <alignment horizontal="center" vertical="center"/>
    </xf>
    <xf numFmtId="164" fontId="31" fillId="0" borderId="1" xfId="1" applyNumberFormat="1" applyFont="1" applyFill="1" applyBorder="1" applyAlignment="1">
      <alignment vertical="center"/>
    </xf>
    <xf numFmtId="0" fontId="31" fillId="4" borderId="1" xfId="0" applyFont="1" applyFill="1" applyBorder="1" applyAlignment="1">
      <alignment horizontal="center" vertical="center"/>
    </xf>
    <xf numFmtId="164" fontId="30" fillId="0" borderId="1" xfId="1" applyNumberFormat="1" applyFont="1" applyBorder="1" applyAlignment="1">
      <alignment horizontal="center" vertical="center" wrapText="1"/>
    </xf>
    <xf numFmtId="14" fontId="30" fillId="0" borderId="1" xfId="1" applyNumberFormat="1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164" fontId="36" fillId="0" borderId="0" xfId="1" applyNumberFormat="1" applyFont="1" applyAlignment="1">
      <alignment horizontal="right" vertical="center"/>
    </xf>
    <xf numFmtId="164" fontId="36" fillId="0" borderId="0" xfId="1" applyNumberFormat="1" applyFont="1" applyAlignment="1">
      <alignment horizontal="center" vertical="center"/>
    </xf>
    <xf numFmtId="164" fontId="36" fillId="0" borderId="0" xfId="0" applyNumberFormat="1" applyFont="1" applyAlignment="1">
      <alignment horizontal="center" vertical="center"/>
    </xf>
    <xf numFmtId="14" fontId="36" fillId="0" borderId="0" xfId="0" applyNumberFormat="1" applyFont="1" applyAlignment="1">
      <alignment horizontal="center" vertical="center"/>
    </xf>
    <xf numFmtId="0" fontId="36" fillId="0" borderId="0" xfId="0" applyFont="1" applyAlignment="1">
      <alignment horizontal="left" vertical="center" wrapText="1"/>
    </xf>
    <xf numFmtId="0" fontId="29" fillId="3" borderId="0" xfId="1" applyNumberFormat="1" applyFont="1" applyFill="1" applyBorder="1" applyAlignment="1">
      <alignment horizontal="center" vertical="center" wrapText="1"/>
    </xf>
    <xf numFmtId="164" fontId="31" fillId="0" borderId="2" xfId="1" applyNumberFormat="1" applyFont="1" applyBorder="1" applyAlignment="1">
      <alignment vertical="center"/>
    </xf>
    <xf numFmtId="14" fontId="31" fillId="0" borderId="1" xfId="1" applyNumberFormat="1" applyFont="1" applyBorder="1" applyAlignment="1">
      <alignment horizontal="center" vertical="center"/>
    </xf>
    <xf numFmtId="164" fontId="31" fillId="0" borderId="1" xfId="1" applyNumberFormat="1" applyFont="1" applyBorder="1" applyAlignment="1">
      <alignment vertical="center"/>
    </xf>
    <xf numFmtId="14" fontId="31" fillId="0" borderId="1" xfId="1" applyNumberFormat="1" applyFont="1" applyBorder="1" applyAlignment="1">
      <alignment vertical="center"/>
    </xf>
    <xf numFmtId="164" fontId="31" fillId="0" borderId="5" xfId="1" applyNumberFormat="1" applyFont="1" applyBorder="1" applyAlignment="1">
      <alignment horizontal="center" vertical="center"/>
    </xf>
    <xf numFmtId="164" fontId="31" fillId="0" borderId="5" xfId="1" applyNumberFormat="1" applyFont="1" applyBorder="1" applyAlignment="1">
      <alignment vertical="center"/>
    </xf>
    <xf numFmtId="164" fontId="31" fillId="0" borderId="0" xfId="1" applyNumberFormat="1" applyFont="1" applyBorder="1" applyAlignment="1">
      <alignment vertical="center"/>
    </xf>
    <xf numFmtId="0" fontId="30" fillId="0" borderId="0" xfId="0" applyFont="1"/>
    <xf numFmtId="0" fontId="29" fillId="5" borderId="1" xfId="0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wrapText="1"/>
    </xf>
    <xf numFmtId="0" fontId="29" fillId="5" borderId="1" xfId="0" applyFont="1" applyFill="1" applyBorder="1" applyAlignment="1">
      <alignment horizontal="center"/>
    </xf>
    <xf numFmtId="14" fontId="29" fillId="5" borderId="1" xfId="0" applyNumberFormat="1" applyFont="1" applyFill="1" applyBorder="1" applyAlignment="1">
      <alignment horizontal="center" vertical="center" wrapText="1"/>
    </xf>
    <xf numFmtId="0" fontId="29" fillId="5" borderId="0" xfId="0" applyFont="1" applyFill="1" applyAlignment="1">
      <alignment horizontal="center" vertical="center"/>
    </xf>
    <xf numFmtId="164" fontId="30" fillId="4" borderId="1" xfId="1" applyNumberFormat="1" applyFont="1" applyFill="1" applyBorder="1" applyAlignment="1">
      <alignment horizontal="center" vertical="center" wrapText="1"/>
    </xf>
    <xf numFmtId="164" fontId="30" fillId="0" borderId="0" xfId="1" applyNumberFormat="1" applyFont="1" applyBorder="1" applyAlignment="1">
      <alignment horizontal="right" vertical="center"/>
    </xf>
    <xf numFmtId="0" fontId="30" fillId="0" borderId="2" xfId="1" applyNumberFormat="1" applyFont="1" applyBorder="1" applyAlignment="1">
      <alignment vertical="center" wrapText="1"/>
    </xf>
    <xf numFmtId="0" fontId="30" fillId="0" borderId="1" xfId="1" applyNumberFormat="1" applyFont="1" applyBorder="1" applyAlignment="1">
      <alignment vertical="center" wrapText="1"/>
    </xf>
    <xf numFmtId="164" fontId="27" fillId="8" borderId="1" xfId="1" applyNumberFormat="1" applyFont="1" applyFill="1" applyBorder="1" applyAlignment="1">
      <alignment horizontal="center" vertical="center" wrapText="1"/>
    </xf>
    <xf numFmtId="0" fontId="27" fillId="8" borderId="1" xfId="1" applyNumberFormat="1" applyFont="1" applyFill="1" applyBorder="1" applyAlignment="1">
      <alignment horizontal="center" vertical="center" wrapText="1"/>
    </xf>
    <xf numFmtId="164" fontId="29" fillId="8" borderId="1" xfId="1" applyNumberFormat="1" applyFont="1" applyFill="1" applyBorder="1" applyAlignment="1">
      <alignment horizontal="center" vertical="center" wrapText="1"/>
    </xf>
    <xf numFmtId="164" fontId="30" fillId="8" borderId="1" xfId="1" applyNumberFormat="1" applyFont="1" applyFill="1" applyBorder="1" applyAlignment="1">
      <alignment horizontal="center" vertical="center"/>
    </xf>
    <xf numFmtId="14" fontId="30" fillId="8" borderId="1" xfId="1" applyNumberFormat="1" applyFont="1" applyFill="1" applyBorder="1" applyAlignment="1">
      <alignment horizontal="center" vertical="center"/>
    </xf>
    <xf numFmtId="164" fontId="29" fillId="8" borderId="1" xfId="1" applyNumberFormat="1" applyFont="1" applyFill="1" applyBorder="1" applyAlignment="1">
      <alignment horizontal="right" vertical="center" wrapText="1"/>
    </xf>
    <xf numFmtId="164" fontId="29" fillId="8" borderId="0" xfId="1" applyNumberFormat="1" applyFont="1" applyFill="1" applyBorder="1" applyAlignment="1">
      <alignment horizontal="right" vertical="center" wrapText="1"/>
    </xf>
    <xf numFmtId="0" fontId="30" fillId="8" borderId="1" xfId="1" applyNumberFormat="1" applyFont="1" applyFill="1" applyBorder="1" applyAlignment="1">
      <alignment horizontal="left" vertical="center" wrapText="1"/>
    </xf>
    <xf numFmtId="0" fontId="30" fillId="0" borderId="1" xfId="1" applyNumberFormat="1" applyFont="1" applyBorder="1" applyAlignment="1">
      <alignment horizontal="center" vertical="center"/>
    </xf>
    <xf numFmtId="164" fontId="29" fillId="0" borderId="1" xfId="1" applyNumberFormat="1" applyFont="1" applyFill="1" applyBorder="1" applyAlignment="1">
      <alignment horizontal="center" vertical="center" wrapText="1"/>
    </xf>
    <xf numFmtId="164" fontId="31" fillId="0" borderId="1" xfId="1" applyNumberFormat="1" applyFont="1" applyFill="1" applyBorder="1" applyAlignment="1">
      <alignment horizontal="left" vertical="center" wrapText="1"/>
    </xf>
    <xf numFmtId="164" fontId="30" fillId="4" borderId="1" xfId="1" applyNumberFormat="1" applyFont="1" applyFill="1" applyBorder="1" applyAlignment="1">
      <alignment vertical="center" wrapText="1"/>
    </xf>
    <xf numFmtId="164" fontId="27" fillId="8" borderId="1" xfId="1" applyNumberFormat="1" applyFont="1" applyFill="1" applyBorder="1" applyAlignment="1">
      <alignment horizontal="left" vertical="center" wrapText="1"/>
    </xf>
    <xf numFmtId="164" fontId="31" fillId="4" borderId="1" xfId="1" applyNumberFormat="1" applyFont="1" applyFill="1" applyBorder="1" applyAlignment="1">
      <alignment horizontal="left" vertical="center" wrapText="1"/>
    </xf>
    <xf numFmtId="164" fontId="30" fillId="14" borderId="1" xfId="1" applyNumberFormat="1" applyFont="1" applyFill="1" applyBorder="1" applyAlignment="1">
      <alignment horizontal="center" vertical="center" wrapText="1"/>
    </xf>
    <xf numFmtId="0" fontId="30" fillId="8" borderId="1" xfId="1" applyNumberFormat="1" applyFont="1" applyFill="1" applyBorder="1" applyAlignment="1">
      <alignment horizontal="center" vertical="center"/>
    </xf>
    <xf numFmtId="164" fontId="30" fillId="13" borderId="1" xfId="1" applyNumberFormat="1" applyFont="1" applyFill="1" applyBorder="1" applyAlignment="1">
      <alignment horizontal="center" vertical="center" wrapText="1"/>
    </xf>
    <xf numFmtId="164" fontId="29" fillId="8" borderId="1" xfId="1" applyNumberFormat="1" applyFont="1" applyFill="1" applyBorder="1" applyAlignment="1">
      <alignment horizontal="center" vertical="center"/>
    </xf>
    <xf numFmtId="164" fontId="29" fillId="8" borderId="1" xfId="1" applyNumberFormat="1" applyFont="1" applyFill="1" applyBorder="1" applyAlignment="1">
      <alignment horizontal="right" vertical="center"/>
    </xf>
    <xf numFmtId="164" fontId="29" fillId="8" borderId="0" xfId="1" applyNumberFormat="1" applyFont="1" applyFill="1" applyBorder="1" applyAlignment="1">
      <alignment horizontal="right" vertical="center"/>
    </xf>
    <xf numFmtId="164" fontId="30" fillId="9" borderId="1" xfId="1" applyNumberFormat="1" applyFont="1" applyFill="1" applyBorder="1" applyAlignment="1">
      <alignment horizontal="center" vertical="center"/>
    </xf>
    <xf numFmtId="0" fontId="30" fillId="9" borderId="1" xfId="1" applyNumberFormat="1" applyFont="1" applyFill="1" applyBorder="1" applyAlignment="1">
      <alignment horizontal="center" vertical="center"/>
    </xf>
    <xf numFmtId="164" fontId="27" fillId="9" borderId="1" xfId="1" applyNumberFormat="1" applyFont="1" applyFill="1" applyBorder="1" applyAlignment="1">
      <alignment vertical="center" wrapText="1"/>
    </xf>
    <xf numFmtId="164" fontId="29" fillId="9" borderId="1" xfId="1" applyNumberFormat="1" applyFont="1" applyFill="1" applyBorder="1" applyAlignment="1">
      <alignment vertical="center" wrapText="1"/>
    </xf>
    <xf numFmtId="164" fontId="29" fillId="9" borderId="1" xfId="1" applyNumberFormat="1" applyFont="1" applyFill="1" applyBorder="1" applyAlignment="1">
      <alignment vertical="center"/>
    </xf>
    <xf numFmtId="164" fontId="30" fillId="9" borderId="1" xfId="1" applyNumberFormat="1" applyFont="1" applyFill="1" applyBorder="1" applyAlignment="1">
      <alignment vertical="center"/>
    </xf>
    <xf numFmtId="14" fontId="30" fillId="9" borderId="1" xfId="1" applyNumberFormat="1" applyFont="1" applyFill="1" applyBorder="1" applyAlignment="1">
      <alignment vertical="center"/>
    </xf>
    <xf numFmtId="164" fontId="29" fillId="9" borderId="1" xfId="1" applyNumberFormat="1" applyFont="1" applyFill="1" applyBorder="1" applyAlignment="1">
      <alignment horizontal="right" vertical="center"/>
    </xf>
    <xf numFmtId="164" fontId="29" fillId="9" borderId="0" xfId="1" applyNumberFormat="1" applyFont="1" applyFill="1" applyBorder="1" applyAlignment="1">
      <alignment horizontal="right" vertical="center"/>
    </xf>
    <xf numFmtId="0" fontId="30" fillId="9" borderId="1" xfId="1" applyNumberFormat="1" applyFont="1" applyFill="1" applyBorder="1" applyAlignment="1">
      <alignment horizontal="left" vertical="center" wrapText="1"/>
    </xf>
    <xf numFmtId="0" fontId="30" fillId="0" borderId="0" xfId="0" applyFont="1" applyAlignment="1">
      <alignment horizontal="center"/>
    </xf>
    <xf numFmtId="0" fontId="30" fillId="0" borderId="0" xfId="0" applyFont="1" applyAlignment="1">
      <alignment wrapText="1"/>
    </xf>
    <xf numFmtId="14" fontId="30" fillId="0" borderId="0" xfId="0" applyNumberFormat="1" applyFont="1"/>
    <xf numFmtId="0" fontId="29" fillId="5" borderId="0" xfId="0" applyFont="1" applyFill="1" applyAlignment="1">
      <alignment horizontal="center"/>
    </xf>
    <xf numFmtId="164" fontId="31" fillId="8" borderId="1" xfId="1" applyNumberFormat="1" applyFont="1" applyFill="1" applyBorder="1" applyAlignment="1">
      <alignment horizontal="center" vertical="center" wrapText="1"/>
    </xf>
    <xf numFmtId="164" fontId="30" fillId="8" borderId="0" xfId="1" applyNumberFormat="1" applyFont="1" applyFill="1" applyBorder="1" applyAlignment="1">
      <alignment horizontal="center" vertical="center"/>
    </xf>
    <xf numFmtId="0" fontId="30" fillId="8" borderId="0" xfId="0" applyFont="1" applyFill="1"/>
    <xf numFmtId="164" fontId="39" fillId="0" borderId="1" xfId="1" applyNumberFormat="1" applyFont="1" applyBorder="1" applyAlignment="1">
      <alignment horizontal="center" vertical="center" wrapText="1"/>
    </xf>
    <xf numFmtId="164" fontId="31" fillId="0" borderId="1" xfId="1" applyNumberFormat="1" applyFont="1" applyBorder="1" applyAlignment="1">
      <alignment horizontal="justify" vertical="center" wrapText="1"/>
    </xf>
    <xf numFmtId="164" fontId="30" fillId="8" borderId="1" xfId="1" applyNumberFormat="1" applyFont="1" applyFill="1" applyBorder="1"/>
    <xf numFmtId="164" fontId="29" fillId="8" borderId="1" xfId="1" applyNumberFormat="1" applyFont="1" applyFill="1" applyBorder="1" applyAlignment="1">
      <alignment vertical="center"/>
    </xf>
    <xf numFmtId="164" fontId="30" fillId="8" borderId="1" xfId="1" applyNumberFormat="1" applyFont="1" applyFill="1" applyBorder="1" applyAlignment="1">
      <alignment vertical="center"/>
    </xf>
    <xf numFmtId="164" fontId="30" fillId="8" borderId="0" xfId="1" applyNumberFormat="1" applyFont="1" applyFill="1" applyBorder="1" applyAlignment="1">
      <alignment vertical="center"/>
    </xf>
    <xf numFmtId="0" fontId="30" fillId="8" borderId="1" xfId="1" applyNumberFormat="1" applyFont="1" applyFill="1" applyBorder="1" applyAlignment="1">
      <alignment horizontal="left" vertical="center"/>
    </xf>
    <xf numFmtId="0" fontId="30" fillId="6" borderId="1" xfId="0" applyFont="1" applyFill="1" applyBorder="1"/>
    <xf numFmtId="164" fontId="30" fillId="9" borderId="1" xfId="1" applyNumberFormat="1" applyFont="1" applyFill="1" applyBorder="1"/>
    <xf numFmtId="164" fontId="29" fillId="9" borderId="1" xfId="1" applyNumberFormat="1" applyFont="1" applyFill="1" applyBorder="1" applyAlignment="1">
      <alignment horizontal="center" vertical="center"/>
    </xf>
    <xf numFmtId="164" fontId="30" fillId="9" borderId="0" xfId="1" applyNumberFormat="1" applyFont="1" applyFill="1" applyBorder="1" applyAlignment="1">
      <alignment vertical="center"/>
    </xf>
    <xf numFmtId="0" fontId="30" fillId="9" borderId="1" xfId="1" applyNumberFormat="1" applyFont="1" applyFill="1" applyBorder="1" applyAlignment="1">
      <alignment horizontal="left" vertical="center"/>
    </xf>
    <xf numFmtId="14" fontId="30" fillId="0" borderId="0" xfId="0" applyNumberFormat="1" applyFont="1" applyAlignment="1">
      <alignment horizontal="center"/>
    </xf>
    <xf numFmtId="0" fontId="30" fillId="0" borderId="0" xfId="0" applyFont="1" applyAlignment="1">
      <alignment horizontal="left"/>
    </xf>
    <xf numFmtId="0" fontId="30" fillId="0" borderId="0" xfId="0" applyFont="1" applyAlignment="1">
      <alignment horizontal="center" vertical="center"/>
    </xf>
    <xf numFmtId="164" fontId="27" fillId="15" borderId="0" xfId="1" applyNumberFormat="1" applyFont="1" applyFill="1" applyBorder="1" applyAlignment="1">
      <alignment vertical="center" wrapText="1"/>
    </xf>
    <xf numFmtId="0" fontId="30" fillId="0" borderId="0" xfId="0" applyFont="1" applyAlignment="1">
      <alignment horizontal="center" vertical="center" wrapText="1"/>
    </xf>
    <xf numFmtId="164" fontId="27" fillId="5" borderId="6" xfId="0" applyNumberFormat="1" applyFont="1" applyFill="1" applyBorder="1" applyAlignment="1">
      <alignment horizontal="center" vertical="center" wrapText="1"/>
    </xf>
    <xf numFmtId="164" fontId="30" fillId="12" borderId="1" xfId="1" applyNumberFormat="1" applyFont="1" applyFill="1" applyBorder="1" applyAlignment="1">
      <alignment horizontal="center" vertical="center" wrapText="1"/>
    </xf>
    <xf numFmtId="164" fontId="30" fillId="12" borderId="1" xfId="1" applyNumberFormat="1" applyFont="1" applyFill="1" applyBorder="1" applyAlignment="1">
      <alignment vertical="center"/>
    </xf>
    <xf numFmtId="164" fontId="30" fillId="12" borderId="1" xfId="1" applyNumberFormat="1" applyFont="1" applyFill="1" applyBorder="1" applyAlignment="1">
      <alignment horizontal="right" vertical="center"/>
    </xf>
    <xf numFmtId="164" fontId="30" fillId="12" borderId="0" xfId="1" applyNumberFormat="1" applyFont="1" applyFill="1" applyBorder="1" applyAlignment="1">
      <alignment horizontal="center" vertical="center"/>
    </xf>
    <xf numFmtId="165" fontId="30" fillId="12" borderId="1" xfId="1" applyNumberFormat="1" applyFont="1" applyFill="1" applyBorder="1" applyAlignment="1">
      <alignment horizontal="center" vertical="center"/>
    </xf>
    <xf numFmtId="0" fontId="30" fillId="12" borderId="1" xfId="1" applyNumberFormat="1" applyFont="1" applyFill="1" applyBorder="1" applyAlignment="1">
      <alignment horizontal="left" vertical="center" wrapText="1"/>
    </xf>
    <xf numFmtId="0" fontId="30" fillId="12" borderId="1" xfId="0" applyFont="1" applyFill="1" applyBorder="1" applyAlignment="1">
      <alignment horizontal="center" vertical="center"/>
    </xf>
    <xf numFmtId="164" fontId="30" fillId="12" borderId="1" xfId="1" applyNumberFormat="1" applyFont="1" applyFill="1" applyBorder="1" applyAlignment="1">
      <alignment vertical="center" wrapText="1"/>
    </xf>
    <xf numFmtId="164" fontId="40" fillId="4" borderId="1" xfId="1" applyNumberFormat="1" applyFont="1" applyFill="1" applyBorder="1" applyAlignment="1">
      <alignment horizontal="center" vertical="center" wrapText="1"/>
    </xf>
    <xf numFmtId="14" fontId="30" fillId="0" borderId="1" xfId="0" applyNumberFormat="1" applyFont="1" applyBorder="1" applyAlignment="1">
      <alignment horizontal="center" vertical="center"/>
    </xf>
    <xf numFmtId="164" fontId="30" fillId="5" borderId="1" xfId="1" applyNumberFormat="1" applyFont="1" applyFill="1" applyBorder="1" applyAlignment="1">
      <alignment horizontal="center" vertical="center"/>
    </xf>
    <xf numFmtId="164" fontId="29" fillId="5" borderId="1" xfId="1" applyNumberFormat="1" applyFont="1" applyFill="1" applyBorder="1" applyAlignment="1">
      <alignment vertical="center" wrapText="1"/>
    </xf>
    <xf numFmtId="164" fontId="29" fillId="5" borderId="1" xfId="1" applyNumberFormat="1" applyFont="1" applyFill="1" applyBorder="1" applyAlignment="1">
      <alignment horizontal="center" vertical="center" wrapText="1"/>
    </xf>
    <xf numFmtId="164" fontId="29" fillId="5" borderId="1" xfId="1" applyNumberFormat="1" applyFont="1" applyFill="1" applyBorder="1" applyAlignment="1">
      <alignment horizontal="right" vertical="center" wrapText="1"/>
    </xf>
    <xf numFmtId="164" fontId="29" fillId="5" borderId="0" xfId="1" applyNumberFormat="1" applyFont="1" applyFill="1" applyBorder="1" applyAlignment="1">
      <alignment horizontal="center" vertical="center" wrapText="1"/>
    </xf>
    <xf numFmtId="0" fontId="29" fillId="5" borderId="1" xfId="1" applyNumberFormat="1" applyFont="1" applyFill="1" applyBorder="1" applyAlignment="1">
      <alignment horizontal="left" vertical="center" wrapText="1"/>
    </xf>
    <xf numFmtId="164" fontId="30" fillId="12" borderId="0" xfId="1" applyNumberFormat="1" applyFont="1" applyFill="1" applyBorder="1" applyAlignment="1">
      <alignment vertical="center"/>
    </xf>
    <xf numFmtId="0" fontId="30" fillId="12" borderId="1" xfId="0" applyFont="1" applyFill="1" applyBorder="1" applyAlignment="1">
      <alignment horizontal="center" vertical="center" wrapText="1"/>
    </xf>
    <xf numFmtId="0" fontId="31" fillId="0" borderId="1" xfId="1" applyNumberFormat="1" applyFont="1" applyBorder="1" applyAlignment="1">
      <alignment horizontal="left" vertical="center" wrapText="1"/>
    </xf>
    <xf numFmtId="164" fontId="41" fillId="4" borderId="1" xfId="1" applyNumberFormat="1" applyFont="1" applyFill="1" applyBorder="1" applyAlignment="1">
      <alignment horizontal="center" vertical="center" wrapText="1"/>
    </xf>
    <xf numFmtId="0" fontId="30" fillId="0" borderId="1" xfId="1" applyNumberFormat="1" applyFont="1" applyBorder="1" applyAlignment="1">
      <alignment vertical="center"/>
    </xf>
    <xf numFmtId="164" fontId="29" fillId="5" borderId="1" xfId="1" applyNumberFormat="1" applyFont="1" applyFill="1" applyBorder="1" applyAlignment="1">
      <alignment vertical="center"/>
    </xf>
    <xf numFmtId="164" fontId="29" fillId="5" borderId="1" xfId="1" applyNumberFormat="1" applyFont="1" applyFill="1" applyBorder="1" applyAlignment="1">
      <alignment horizontal="center" vertical="center"/>
    </xf>
    <xf numFmtId="164" fontId="29" fillId="5" borderId="1" xfId="1" applyNumberFormat="1" applyFont="1" applyFill="1" applyBorder="1" applyAlignment="1">
      <alignment horizontal="right" vertical="center"/>
    </xf>
    <xf numFmtId="164" fontId="29" fillId="5" borderId="0" xfId="1" applyNumberFormat="1" applyFont="1" applyFill="1" applyBorder="1" applyAlignment="1">
      <alignment horizontal="center" vertical="center"/>
    </xf>
    <xf numFmtId="164" fontId="29" fillId="5" borderId="1" xfId="0" applyNumberFormat="1" applyFont="1" applyFill="1" applyBorder="1" applyAlignment="1">
      <alignment horizontal="center" vertical="center"/>
    </xf>
    <xf numFmtId="43" fontId="29" fillId="5" borderId="1" xfId="0" applyNumberFormat="1" applyFont="1" applyFill="1" applyBorder="1" applyAlignment="1">
      <alignment horizontal="center" vertical="center"/>
    </xf>
    <xf numFmtId="164" fontId="27" fillId="2" borderId="1" xfId="1" applyNumberFormat="1" applyFont="1" applyFill="1" applyBorder="1" applyAlignment="1">
      <alignment horizontal="center" vertical="center"/>
    </xf>
    <xf numFmtId="164" fontId="29" fillId="2" borderId="1" xfId="1" applyNumberFormat="1" applyFont="1" applyFill="1" applyBorder="1" applyAlignment="1">
      <alignment vertical="center"/>
    </xf>
    <xf numFmtId="164" fontId="29" fillId="2" borderId="1" xfId="1" applyNumberFormat="1" applyFont="1" applyFill="1" applyBorder="1" applyAlignment="1">
      <alignment horizontal="right" vertical="center"/>
    </xf>
    <xf numFmtId="164" fontId="29" fillId="2" borderId="0" xfId="1" applyNumberFormat="1" applyFont="1" applyFill="1" applyBorder="1" applyAlignment="1">
      <alignment horizontal="center" vertical="center"/>
    </xf>
    <xf numFmtId="0" fontId="29" fillId="2" borderId="1" xfId="1" applyNumberFormat="1" applyFont="1" applyFill="1" applyBorder="1" applyAlignment="1">
      <alignment horizontal="left" vertical="center" wrapText="1"/>
    </xf>
    <xf numFmtId="43" fontId="29" fillId="2" borderId="1" xfId="1" applyFont="1" applyFill="1" applyBorder="1" applyAlignment="1">
      <alignment horizontal="center" vertical="center"/>
    </xf>
    <xf numFmtId="164" fontId="30" fillId="0" borderId="0" xfId="1" applyNumberFormat="1" applyFont="1" applyAlignment="1">
      <alignment horizontal="center" vertical="center"/>
    </xf>
    <xf numFmtId="164" fontId="30" fillId="0" borderId="0" xfId="1" applyNumberFormat="1" applyFont="1" applyAlignment="1">
      <alignment vertical="center"/>
    </xf>
    <xf numFmtId="164" fontId="30" fillId="0" borderId="0" xfId="1" applyNumberFormat="1" applyFont="1" applyAlignment="1">
      <alignment horizontal="right" vertical="center"/>
    </xf>
    <xf numFmtId="0" fontId="30" fillId="0" borderId="0" xfId="1" applyNumberFormat="1" applyFont="1" applyAlignment="1">
      <alignment horizontal="left" vertical="center" wrapText="1"/>
    </xf>
    <xf numFmtId="0" fontId="30" fillId="0" borderId="0" xfId="0" applyFont="1" applyAlignment="1">
      <alignment horizontal="left" vertical="center" wrapText="1"/>
    </xf>
    <xf numFmtId="0" fontId="30" fillId="0" borderId="0" xfId="0" applyFont="1" applyAlignment="1">
      <alignment vertical="center"/>
    </xf>
    <xf numFmtId="164" fontId="30" fillId="0" borderId="0" xfId="0" applyNumberFormat="1" applyFont="1" applyAlignment="1">
      <alignment horizontal="center" vertical="center"/>
    </xf>
    <xf numFmtId="0" fontId="42" fillId="0" borderId="0" xfId="0" applyFont="1"/>
    <xf numFmtId="0" fontId="29" fillId="9" borderId="1" xfId="0" applyFont="1" applyFill="1" applyBorder="1" applyAlignment="1">
      <alignment horizontal="center" vertical="center"/>
    </xf>
    <xf numFmtId="1" fontId="29" fillId="9" borderId="1" xfId="0" applyNumberFormat="1" applyFont="1" applyFill="1" applyBorder="1" applyAlignment="1">
      <alignment horizontal="center" vertical="center"/>
    </xf>
    <xf numFmtId="0" fontId="29" fillId="9" borderId="1" xfId="0" applyFont="1" applyFill="1" applyBorder="1" applyAlignment="1">
      <alignment vertical="center"/>
    </xf>
    <xf numFmtId="1" fontId="29" fillId="9" borderId="0" xfId="0" applyNumberFormat="1" applyFont="1" applyFill="1" applyAlignment="1">
      <alignment horizontal="center" vertical="center"/>
    </xf>
    <xf numFmtId="0" fontId="30" fillId="9" borderId="1" xfId="0" applyFont="1" applyFill="1" applyBorder="1"/>
    <xf numFmtId="0" fontId="42" fillId="0" borderId="0" xfId="0" applyFont="1" applyAlignment="1">
      <alignment horizontal="center" vertical="center"/>
    </xf>
    <xf numFmtId="1" fontId="42" fillId="0" borderId="0" xfId="0" applyNumberFormat="1" applyFont="1" applyAlignment="1">
      <alignment horizontal="center" vertical="center"/>
    </xf>
    <xf numFmtId="1" fontId="29" fillId="5" borderId="1" xfId="0" applyNumberFormat="1" applyFont="1" applyFill="1" applyBorder="1" applyAlignment="1">
      <alignment horizontal="center" vertical="center"/>
    </xf>
    <xf numFmtId="0" fontId="42" fillId="0" borderId="0" xfId="0" applyFont="1" applyAlignment="1">
      <alignment vertical="center"/>
    </xf>
    <xf numFmtId="164" fontId="30" fillId="0" borderId="0" xfId="1" applyNumberFormat="1" applyFont="1" applyFill="1" applyBorder="1" applyAlignment="1">
      <alignment vertical="center"/>
    </xf>
    <xf numFmtId="164" fontId="30" fillId="0" borderId="1" xfId="1" applyNumberFormat="1" applyFont="1" applyFill="1" applyBorder="1" applyAlignment="1">
      <alignment vertical="center" wrapText="1"/>
    </xf>
    <xf numFmtId="164" fontId="30" fillId="0" borderId="1" xfId="1" applyNumberFormat="1" applyFont="1" applyFill="1" applyBorder="1" applyAlignment="1">
      <alignment horizontal="right" vertical="center"/>
    </xf>
    <xf numFmtId="164" fontId="30" fillId="0" borderId="0" xfId="1" applyNumberFormat="1" applyFont="1" applyFill="1" applyBorder="1" applyAlignment="1">
      <alignment horizontal="center" vertical="center"/>
    </xf>
    <xf numFmtId="165" fontId="30" fillId="0" borderId="1" xfId="1" applyNumberFormat="1" applyFont="1" applyFill="1" applyBorder="1" applyAlignment="1">
      <alignment horizontal="center" vertical="center"/>
    </xf>
    <xf numFmtId="0" fontId="30" fillId="0" borderId="1" xfId="1" applyNumberFormat="1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7" fillId="4" borderId="1" xfId="0" applyFont="1" applyFill="1" applyBorder="1" applyAlignment="1">
      <alignment horizontal="left" vertical="center" wrapText="1"/>
    </xf>
    <xf numFmtId="0" fontId="27" fillId="16" borderId="1" xfId="0" applyFont="1" applyFill="1" applyBorder="1" applyAlignment="1">
      <alignment horizontal="left" vertical="center" wrapText="1"/>
    </xf>
    <xf numFmtId="0" fontId="27" fillId="6" borderId="1" xfId="0" applyFont="1" applyFill="1" applyBorder="1" applyAlignment="1">
      <alignment horizontal="left" vertical="center" wrapText="1"/>
    </xf>
    <xf numFmtId="0" fontId="26" fillId="2" borderId="1" xfId="0" applyFont="1" applyFill="1" applyBorder="1" applyAlignment="1">
      <alignment horizontal="left" vertical="center" wrapText="1"/>
    </xf>
    <xf numFmtId="0" fontId="30" fillId="0" borderId="1" xfId="1" applyNumberFormat="1" applyFont="1" applyFill="1" applyBorder="1" applyAlignment="1">
      <alignment horizontal="center" vertical="center" wrapText="1"/>
    </xf>
    <xf numFmtId="164" fontId="30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left" vertical="center" wrapText="1"/>
    </xf>
    <xf numFmtId="14" fontId="31" fillId="0" borderId="1" xfId="1" applyNumberFormat="1" applyFont="1" applyFill="1" applyBorder="1" applyAlignment="1">
      <alignment horizontal="center" vertical="center"/>
    </xf>
    <xf numFmtId="14" fontId="30" fillId="0" borderId="5" xfId="1" applyNumberFormat="1" applyFont="1" applyFill="1" applyBorder="1" applyAlignment="1">
      <alignment horizontal="center" vertical="center"/>
    </xf>
    <xf numFmtId="0" fontId="30" fillId="0" borderId="5" xfId="1" applyNumberFormat="1" applyFont="1" applyFill="1" applyBorder="1" applyAlignment="1">
      <alignment horizontal="center" vertical="center" wrapText="1"/>
    </xf>
    <xf numFmtId="10" fontId="27" fillId="4" borderId="1" xfId="2" applyNumberFormat="1" applyFont="1" applyFill="1" applyBorder="1" applyAlignment="1">
      <alignment horizontal="center" vertical="center" wrapText="1"/>
    </xf>
    <xf numFmtId="10" fontId="27" fillId="16" borderId="1" xfId="2" applyNumberFormat="1" applyFont="1" applyFill="1" applyBorder="1" applyAlignment="1">
      <alignment horizontal="center" vertical="center" wrapText="1"/>
    </xf>
    <xf numFmtId="10" fontId="27" fillId="6" borderId="1" xfId="2" applyNumberFormat="1" applyFont="1" applyFill="1" applyBorder="1" applyAlignment="1">
      <alignment horizontal="center" vertical="center"/>
    </xf>
    <xf numFmtId="10" fontId="26" fillId="6" borderId="1" xfId="2" applyNumberFormat="1" applyFont="1" applyFill="1" applyBorder="1" applyAlignment="1">
      <alignment horizontal="center" vertical="center"/>
    </xf>
    <xf numFmtId="10" fontId="26" fillId="2" borderId="1" xfId="2" applyNumberFormat="1" applyFont="1" applyFill="1" applyBorder="1" applyAlignment="1">
      <alignment horizontal="center" vertical="center"/>
    </xf>
    <xf numFmtId="10" fontId="30" fillId="0" borderId="1" xfId="2" applyNumberFormat="1" applyFont="1" applyFill="1" applyBorder="1" applyAlignment="1">
      <alignment horizontal="center" vertical="center"/>
    </xf>
    <xf numFmtId="10" fontId="30" fillId="0" borderId="2" xfId="2" applyNumberFormat="1" applyFont="1" applyFill="1" applyBorder="1" applyAlignment="1">
      <alignment horizontal="center" vertical="center"/>
    </xf>
    <xf numFmtId="10" fontId="27" fillId="5" borderId="1" xfId="2" applyNumberFormat="1" applyFont="1" applyFill="1" applyBorder="1" applyAlignment="1">
      <alignment horizontal="center" vertical="center" wrapText="1"/>
    </xf>
    <xf numFmtId="10" fontId="27" fillId="15" borderId="1" xfId="2" applyNumberFormat="1" applyFont="1" applyFill="1" applyBorder="1" applyAlignment="1">
      <alignment horizontal="center" vertical="center" wrapText="1"/>
    </xf>
    <xf numFmtId="10" fontId="11" fillId="12" borderId="1" xfId="2" applyNumberFormat="1" applyFont="1" applyFill="1" applyBorder="1" applyAlignment="1">
      <alignment vertical="center"/>
    </xf>
    <xf numFmtId="10" fontId="11" fillId="0" borderId="1" xfId="2" applyNumberFormat="1" applyFont="1" applyBorder="1" applyAlignment="1">
      <alignment vertical="center"/>
    </xf>
    <xf numFmtId="10" fontId="10" fillId="5" borderId="1" xfId="2" applyNumberFormat="1" applyFont="1" applyFill="1" applyBorder="1" applyAlignment="1">
      <alignment vertical="center" wrapText="1"/>
    </xf>
    <xf numFmtId="10" fontId="10" fillId="5" borderId="1" xfId="2" applyNumberFormat="1" applyFont="1" applyFill="1" applyBorder="1" applyAlignment="1">
      <alignment vertical="center"/>
    </xf>
    <xf numFmtId="10" fontId="10" fillId="2" borderId="1" xfId="2" applyNumberFormat="1" applyFont="1" applyFill="1" applyBorder="1" applyAlignment="1">
      <alignment vertical="center"/>
    </xf>
    <xf numFmtId="10" fontId="13" fillId="5" borderId="1" xfId="2" applyNumberFormat="1" applyFont="1" applyFill="1" applyBorder="1" applyAlignment="1">
      <alignment vertical="center" wrapText="1"/>
    </xf>
    <xf numFmtId="10" fontId="11" fillId="0" borderId="0" xfId="2" applyNumberFormat="1" applyFont="1" applyAlignment="1">
      <alignment horizontal="center" vertical="center"/>
    </xf>
    <xf numFmtId="0" fontId="29" fillId="3" borderId="1" xfId="2" applyNumberFormat="1" applyFont="1" applyFill="1" applyBorder="1" applyAlignment="1">
      <alignment horizontal="center" vertical="center"/>
    </xf>
    <xf numFmtId="10" fontId="30" fillId="0" borderId="1" xfId="2" applyNumberFormat="1" applyFont="1" applyBorder="1" applyAlignment="1">
      <alignment vertical="center"/>
    </xf>
    <xf numFmtId="10" fontId="30" fillId="0" borderId="4" xfId="2" applyNumberFormat="1" applyFont="1" applyBorder="1" applyAlignment="1">
      <alignment horizontal="center" vertical="center"/>
    </xf>
    <xf numFmtId="10" fontId="30" fillId="0" borderId="2" xfId="2" applyNumberFormat="1" applyFont="1" applyBorder="1" applyAlignment="1">
      <alignment vertical="center"/>
    </xf>
    <xf numFmtId="10" fontId="30" fillId="0" borderId="1" xfId="1" applyNumberFormat="1" applyFont="1" applyFill="1" applyBorder="1" applyAlignment="1">
      <alignment horizontal="center" vertical="center"/>
    </xf>
    <xf numFmtId="10" fontId="30" fillId="0" borderId="2" xfId="2" applyNumberFormat="1" applyFont="1" applyBorder="1" applyAlignment="1">
      <alignment horizontal="center" vertical="center"/>
    </xf>
    <xf numFmtId="10" fontId="30" fillId="0" borderId="1" xfId="2" applyNumberFormat="1" applyFont="1" applyFill="1" applyBorder="1" applyAlignment="1">
      <alignment vertical="center"/>
    </xf>
    <xf numFmtId="10" fontId="27" fillId="5" borderId="1" xfId="2" applyNumberFormat="1" applyFont="1" applyFill="1" applyBorder="1" applyAlignment="1">
      <alignment vertical="center" wrapText="1"/>
    </xf>
    <xf numFmtId="10" fontId="30" fillId="4" borderId="1" xfId="2" applyNumberFormat="1" applyFont="1" applyFill="1" applyBorder="1" applyAlignment="1">
      <alignment horizontal="center" vertical="center" wrapText="1"/>
    </xf>
    <xf numFmtId="10" fontId="29" fillId="8" borderId="1" xfId="2" applyNumberFormat="1" applyFont="1" applyFill="1" applyBorder="1" applyAlignment="1">
      <alignment horizontal="center" vertical="center" wrapText="1"/>
    </xf>
    <xf numFmtId="10" fontId="29" fillId="9" borderId="1" xfId="2" applyNumberFormat="1" applyFont="1" applyFill="1" applyBorder="1" applyAlignment="1">
      <alignment horizontal="center" vertical="center"/>
    </xf>
    <xf numFmtId="10" fontId="30" fillId="0" borderId="1" xfId="2" applyNumberFormat="1" applyFont="1" applyBorder="1" applyAlignment="1">
      <alignment horizontal="center" vertical="center"/>
    </xf>
    <xf numFmtId="10" fontId="29" fillId="8" borderId="1" xfId="2" applyNumberFormat="1" applyFont="1" applyFill="1" applyBorder="1" applyAlignment="1">
      <alignment horizontal="center" vertical="center"/>
    </xf>
    <xf numFmtId="10" fontId="30" fillId="12" borderId="1" xfId="2" applyNumberFormat="1" applyFont="1" applyFill="1" applyBorder="1" applyAlignment="1">
      <alignment vertical="center"/>
    </xf>
    <xf numFmtId="10" fontId="29" fillId="5" borderId="1" xfId="2" applyNumberFormat="1" applyFont="1" applyFill="1" applyBorder="1" applyAlignment="1">
      <alignment vertical="center" wrapText="1"/>
    </xf>
    <xf numFmtId="10" fontId="29" fillId="5" borderId="1" xfId="2" applyNumberFormat="1" applyFont="1" applyFill="1" applyBorder="1" applyAlignment="1">
      <alignment vertical="center"/>
    </xf>
    <xf numFmtId="10" fontId="29" fillId="2" borderId="1" xfId="2" applyNumberFormat="1" applyFont="1" applyFill="1" applyBorder="1" applyAlignment="1">
      <alignment vertical="center"/>
    </xf>
    <xf numFmtId="0" fontId="27" fillId="16" borderId="1" xfId="1" applyNumberFormat="1" applyFont="1" applyFill="1" applyBorder="1" applyAlignment="1">
      <alignment horizontal="center" vertical="center" wrapText="1"/>
    </xf>
    <xf numFmtId="164" fontId="30" fillId="0" borderId="4" xfId="1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164" fontId="30" fillId="0" borderId="2" xfId="1" applyNumberFormat="1" applyFont="1" applyBorder="1" applyAlignment="1">
      <alignment horizontal="center" vertical="center"/>
    </xf>
    <xf numFmtId="164" fontId="30" fillId="0" borderId="5" xfId="1" applyNumberFormat="1" applyFont="1" applyBorder="1" applyAlignment="1">
      <alignment horizontal="center" vertical="center"/>
    </xf>
    <xf numFmtId="164" fontId="30" fillId="0" borderId="4" xfId="1" applyNumberFormat="1" applyFont="1" applyBorder="1" applyAlignment="1">
      <alignment horizontal="center" vertical="center"/>
    </xf>
    <xf numFmtId="164" fontId="30" fillId="0" borderId="2" xfId="1" applyNumberFormat="1" applyFont="1" applyBorder="1" applyAlignment="1">
      <alignment vertical="center"/>
    </xf>
    <xf numFmtId="164" fontId="30" fillId="0" borderId="1" xfId="1" applyNumberFormat="1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/>
    </xf>
    <xf numFmtId="43" fontId="30" fillId="0" borderId="2" xfId="1" applyFont="1" applyBorder="1" applyAlignment="1">
      <alignment horizontal="center" vertical="center"/>
    </xf>
    <xf numFmtId="43" fontId="30" fillId="0" borderId="5" xfId="1" applyFont="1" applyBorder="1" applyAlignment="1">
      <alignment horizontal="center" vertical="center"/>
    </xf>
    <xf numFmtId="164" fontId="30" fillId="4" borderId="1" xfId="1" applyNumberFormat="1" applyFont="1" applyFill="1" applyBorder="1" applyAlignment="1">
      <alignment vertical="center"/>
    </xf>
    <xf numFmtId="164" fontId="32" fillId="0" borderId="2" xfId="1" applyNumberFormat="1" applyFont="1" applyBorder="1" applyAlignment="1">
      <alignment horizontal="center" vertical="center"/>
    </xf>
    <xf numFmtId="164" fontId="32" fillId="0" borderId="1" xfId="1" applyNumberFormat="1" applyFont="1" applyBorder="1" applyAlignment="1">
      <alignment horizontal="right" vertical="center"/>
    </xf>
    <xf numFmtId="164" fontId="32" fillId="0" borderId="1" xfId="1" applyNumberFormat="1" applyFont="1" applyBorder="1" applyAlignment="1">
      <alignment vertical="center"/>
    </xf>
    <xf numFmtId="0" fontId="32" fillId="0" borderId="1" xfId="1" applyNumberFormat="1" applyFont="1" applyBorder="1" applyAlignment="1">
      <alignment horizontal="left" vertical="center" wrapText="1"/>
    </xf>
    <xf numFmtId="164" fontId="32" fillId="18" borderId="1" xfId="1" applyNumberFormat="1" applyFont="1" applyFill="1" applyBorder="1" applyAlignment="1">
      <alignment horizontal="center" vertical="center"/>
    </xf>
    <xf numFmtId="164" fontId="32" fillId="0" borderId="1" xfId="1" applyNumberFormat="1" applyFont="1" applyBorder="1" applyAlignment="1">
      <alignment horizontal="center" vertical="center" wrapText="1"/>
    </xf>
    <xf numFmtId="0" fontId="32" fillId="0" borderId="1" xfId="1" applyNumberFormat="1" applyFont="1" applyBorder="1" applyAlignment="1">
      <alignment horizontal="center" vertical="center" wrapText="1"/>
    </xf>
    <xf numFmtId="164" fontId="32" fillId="0" borderId="1" xfId="1" applyNumberFormat="1" applyFont="1" applyFill="1" applyBorder="1" applyAlignment="1">
      <alignment vertical="center" wrapText="1"/>
    </xf>
    <xf numFmtId="164" fontId="32" fillId="0" borderId="5" xfId="1" applyNumberFormat="1" applyFont="1" applyFill="1" applyBorder="1" applyAlignment="1">
      <alignment vertical="center" wrapText="1"/>
    </xf>
    <xf numFmtId="164" fontId="32" fillId="0" borderId="1" xfId="1" applyNumberFormat="1" applyFont="1" applyFill="1" applyBorder="1" applyAlignment="1">
      <alignment horizontal="center" vertical="center" wrapText="1"/>
    </xf>
    <xf numFmtId="164" fontId="32" fillId="0" borderId="1" xfId="1" applyNumberFormat="1" applyFont="1" applyFill="1" applyBorder="1" applyAlignment="1">
      <alignment horizontal="left" vertical="center" wrapText="1"/>
    </xf>
    <xf numFmtId="164" fontId="47" fillId="0" borderId="1" xfId="1" applyNumberFormat="1" applyFont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0" fontId="27" fillId="6" borderId="3" xfId="0" applyFont="1" applyFill="1" applyBorder="1" applyAlignment="1">
      <alignment horizontal="center" vertical="center" wrapText="1"/>
    </xf>
    <xf numFmtId="0" fontId="27" fillId="6" borderId="6" xfId="0" applyFont="1" applyFill="1" applyBorder="1" applyAlignment="1">
      <alignment horizontal="center" vertical="center" wrapText="1"/>
    </xf>
    <xf numFmtId="0" fontId="27" fillId="4" borderId="1" xfId="0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27" fillId="16" borderId="3" xfId="0" applyFont="1" applyFill="1" applyBorder="1" applyAlignment="1">
      <alignment horizontal="center" vertical="center"/>
    </xf>
    <xf numFmtId="0" fontId="27" fillId="16" borderId="6" xfId="0" applyFont="1" applyFill="1" applyBorder="1" applyAlignment="1">
      <alignment horizontal="center" vertical="center"/>
    </xf>
    <xf numFmtId="0" fontId="27" fillId="4" borderId="2" xfId="0" applyFont="1" applyFill="1" applyBorder="1" applyAlignment="1">
      <alignment horizontal="center" vertical="center"/>
    </xf>
    <xf numFmtId="0" fontId="27" fillId="4" borderId="4" xfId="0" applyFont="1" applyFill="1" applyBorder="1" applyAlignment="1">
      <alignment horizontal="center" vertical="center"/>
    </xf>
    <xf numFmtId="0" fontId="27" fillId="4" borderId="5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4" fontId="30" fillId="0" borderId="2" xfId="1" applyNumberFormat="1" applyFont="1" applyBorder="1" applyAlignment="1">
      <alignment horizontal="center" vertical="center"/>
    </xf>
    <xf numFmtId="164" fontId="30" fillId="0" borderId="5" xfId="1" applyNumberFormat="1" applyFont="1" applyBorder="1" applyAlignment="1">
      <alignment horizontal="center" vertical="center"/>
    </xf>
    <xf numFmtId="164" fontId="30" fillId="0" borderId="4" xfId="1" applyNumberFormat="1" applyFont="1" applyBorder="1" applyAlignment="1">
      <alignment horizontal="center" vertical="center"/>
    </xf>
    <xf numFmtId="0" fontId="29" fillId="2" borderId="1" xfId="1" applyNumberFormat="1" applyFont="1" applyFill="1" applyBorder="1" applyAlignment="1">
      <alignment horizontal="center" vertical="center" wrapText="1"/>
    </xf>
    <xf numFmtId="164" fontId="30" fillId="0" borderId="0" xfId="1" applyNumberFormat="1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29" fillId="0" borderId="6" xfId="0" applyFont="1" applyBorder="1" applyAlignment="1">
      <alignment horizontal="center" vertical="center" wrapText="1"/>
    </xf>
    <xf numFmtId="0" fontId="29" fillId="2" borderId="2" xfId="1" applyNumberFormat="1" applyFont="1" applyFill="1" applyBorder="1" applyAlignment="1">
      <alignment horizontal="center" vertical="center" wrapText="1"/>
    </xf>
    <xf numFmtId="0" fontId="29" fillId="2" borderId="5" xfId="1" applyNumberFormat="1" applyFont="1" applyFill="1" applyBorder="1" applyAlignment="1">
      <alignment horizontal="center" vertical="center" wrapText="1"/>
    </xf>
    <xf numFmtId="14" fontId="29" fillId="2" borderId="1" xfId="1" applyNumberFormat="1" applyFont="1" applyFill="1" applyBorder="1" applyAlignment="1">
      <alignment horizontal="center" vertical="center" wrapText="1"/>
    </xf>
    <xf numFmtId="14" fontId="29" fillId="2" borderId="2" xfId="1" applyNumberFormat="1" applyFont="1" applyFill="1" applyBorder="1" applyAlignment="1">
      <alignment horizontal="center" vertical="center"/>
    </xf>
    <xf numFmtId="14" fontId="29" fillId="2" borderId="5" xfId="1" applyNumberFormat="1" applyFont="1" applyFill="1" applyBorder="1" applyAlignment="1">
      <alignment horizontal="center" vertical="center"/>
    </xf>
    <xf numFmtId="164" fontId="29" fillId="2" borderId="2" xfId="1" applyNumberFormat="1" applyFont="1" applyFill="1" applyBorder="1" applyAlignment="1">
      <alignment horizontal="center" vertical="center" wrapText="1"/>
    </xf>
    <xf numFmtId="164" fontId="29" fillId="2" borderId="5" xfId="1" applyNumberFormat="1" applyFont="1" applyFill="1" applyBorder="1" applyAlignment="1">
      <alignment horizontal="center" vertical="center" wrapText="1"/>
    </xf>
    <xf numFmtId="164" fontId="29" fillId="2" borderId="1" xfId="1" applyNumberFormat="1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 wrapText="1"/>
    </xf>
    <xf numFmtId="0" fontId="29" fillId="2" borderId="5" xfId="0" applyFont="1" applyFill="1" applyBorder="1" applyAlignment="1">
      <alignment horizontal="center" vertical="center" wrapText="1"/>
    </xf>
    <xf numFmtId="164" fontId="29" fillId="2" borderId="0" xfId="1" applyNumberFormat="1" applyFont="1" applyFill="1" applyBorder="1" applyAlignment="1">
      <alignment horizontal="center" vertical="center" wrapText="1"/>
    </xf>
    <xf numFmtId="0" fontId="29" fillId="2" borderId="3" xfId="0" applyFont="1" applyFill="1" applyBorder="1" applyAlignment="1">
      <alignment horizontal="center" vertical="center"/>
    </xf>
    <xf numFmtId="0" fontId="29" fillId="2" borderId="3" xfId="0" applyFont="1" applyFill="1" applyBorder="1" applyAlignment="1">
      <alignment horizontal="center"/>
    </xf>
    <xf numFmtId="164" fontId="29" fillId="2" borderId="1" xfId="1" applyNumberFormat="1" applyFont="1" applyFill="1" applyBorder="1" applyAlignment="1">
      <alignment horizontal="center" vertical="center"/>
    </xf>
    <xf numFmtId="164" fontId="29" fillId="2" borderId="1" xfId="1" applyNumberFormat="1" applyFont="1" applyFill="1" applyBorder="1" applyAlignment="1">
      <alignment horizontal="center"/>
    </xf>
    <xf numFmtId="164" fontId="29" fillId="2" borderId="2" xfId="1" applyNumberFormat="1" applyFont="1" applyFill="1" applyBorder="1" applyAlignment="1">
      <alignment horizontal="center" vertical="center"/>
    </xf>
    <xf numFmtId="164" fontId="29" fillId="2" borderId="5" xfId="1" applyNumberFormat="1" applyFont="1" applyFill="1" applyBorder="1" applyAlignment="1">
      <alignment horizontal="center"/>
    </xf>
    <xf numFmtId="164" fontId="29" fillId="2" borderId="1" xfId="1" applyNumberFormat="1" applyFont="1" applyFill="1" applyBorder="1" applyAlignment="1">
      <alignment horizontal="center" wrapText="1"/>
    </xf>
    <xf numFmtId="164" fontId="31" fillId="0" borderId="2" xfId="1" applyNumberFormat="1" applyFont="1" applyBorder="1" applyAlignment="1">
      <alignment horizontal="center" vertical="center" wrapText="1"/>
    </xf>
    <xf numFmtId="164" fontId="31" fillId="0" borderId="4" xfId="1" applyNumberFormat="1" applyFont="1" applyBorder="1" applyAlignment="1">
      <alignment horizontal="center" vertical="center" wrapText="1"/>
    </xf>
    <xf numFmtId="164" fontId="31" fillId="0" borderId="5" xfId="1" applyNumberFormat="1" applyFont="1" applyBorder="1" applyAlignment="1">
      <alignment horizontal="center" vertical="center" wrapText="1"/>
    </xf>
    <xf numFmtId="164" fontId="30" fillId="0" borderId="2" xfId="1" applyNumberFormat="1" applyFont="1" applyBorder="1" applyAlignment="1">
      <alignment horizontal="center" vertical="center" wrapText="1"/>
    </xf>
    <xf numFmtId="164" fontId="30" fillId="0" borderId="4" xfId="1" applyNumberFormat="1" applyFont="1" applyBorder="1" applyAlignment="1">
      <alignment horizontal="center" vertical="center" wrapText="1"/>
    </xf>
    <xf numFmtId="164" fontId="30" fillId="0" borderId="5" xfId="1" applyNumberFormat="1" applyFont="1" applyBorder="1" applyAlignment="1">
      <alignment horizontal="center" vertical="center" wrapText="1"/>
    </xf>
    <xf numFmtId="10" fontId="31" fillId="0" borderId="2" xfId="2" applyNumberFormat="1" applyFont="1" applyBorder="1" applyAlignment="1">
      <alignment horizontal="center" vertical="center" wrapText="1"/>
    </xf>
    <xf numFmtId="10" fontId="31" fillId="0" borderId="5" xfId="2" applyNumberFormat="1" applyFont="1" applyBorder="1" applyAlignment="1">
      <alignment horizontal="center" vertical="center" wrapText="1"/>
    </xf>
    <xf numFmtId="164" fontId="11" fillId="0" borderId="2" xfId="1" applyNumberFormat="1" applyFont="1" applyBorder="1" applyAlignment="1">
      <alignment horizontal="center" vertical="center"/>
    </xf>
    <xf numFmtId="164" fontId="11" fillId="0" borderId="4" xfId="1" applyNumberFormat="1" applyFont="1" applyBorder="1" applyAlignment="1">
      <alignment horizontal="center" vertical="center"/>
    </xf>
    <xf numFmtId="164" fontId="11" fillId="0" borderId="5" xfId="1" applyNumberFormat="1" applyFont="1" applyBorder="1" applyAlignment="1">
      <alignment horizontal="center" vertical="center"/>
    </xf>
    <xf numFmtId="164" fontId="13" fillId="0" borderId="0" xfId="1" applyNumberFormat="1" applyFont="1" applyAlignment="1">
      <alignment horizontal="center" vertical="center" wrapText="1"/>
    </xf>
    <xf numFmtId="164" fontId="27" fillId="15" borderId="3" xfId="1" applyNumberFormat="1" applyFont="1" applyFill="1" applyBorder="1" applyAlignment="1">
      <alignment horizontal="center" vertical="center" wrapText="1"/>
    </xf>
    <xf numFmtId="164" fontId="27" fillId="15" borderId="6" xfId="1" applyNumberFormat="1" applyFont="1" applyFill="1" applyBorder="1" applyAlignment="1">
      <alignment horizontal="center" vertical="center" wrapText="1"/>
    </xf>
    <xf numFmtId="164" fontId="27" fillId="5" borderId="3" xfId="1" applyNumberFormat="1" applyFont="1" applyFill="1" applyBorder="1" applyAlignment="1">
      <alignment horizontal="center" vertical="center" wrapText="1"/>
    </xf>
    <xf numFmtId="164" fontId="27" fillId="5" borderId="6" xfId="1" applyNumberFormat="1" applyFont="1" applyFill="1" applyBorder="1" applyAlignment="1">
      <alignment horizontal="center" vertical="center" wrapText="1"/>
    </xf>
    <xf numFmtId="10" fontId="30" fillId="0" borderId="2" xfId="2" applyNumberFormat="1" applyFont="1" applyFill="1" applyBorder="1" applyAlignment="1">
      <alignment horizontal="center" vertical="center"/>
    </xf>
    <xf numFmtId="10" fontId="30" fillId="0" borderId="4" xfId="2" applyNumberFormat="1" applyFont="1" applyFill="1" applyBorder="1" applyAlignment="1">
      <alignment horizontal="center" vertical="center"/>
    </xf>
    <xf numFmtId="10" fontId="30" fillId="0" borderId="5" xfId="2" applyNumberFormat="1" applyFont="1" applyFill="1" applyBorder="1" applyAlignment="1">
      <alignment horizontal="center" vertical="center"/>
    </xf>
    <xf numFmtId="164" fontId="32" fillId="0" borderId="2" xfId="1" applyNumberFormat="1" applyFont="1" applyBorder="1" applyAlignment="1">
      <alignment horizontal="center" vertical="center"/>
    </xf>
    <xf numFmtId="164" fontId="32" fillId="0" borderId="4" xfId="1" applyNumberFormat="1" applyFont="1" applyBorder="1" applyAlignment="1">
      <alignment horizontal="center" vertical="center"/>
    </xf>
    <xf numFmtId="164" fontId="32" fillId="0" borderId="5" xfId="1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 wrapText="1"/>
    </xf>
    <xf numFmtId="164" fontId="11" fillId="0" borderId="2" xfId="1" applyNumberFormat="1" applyFont="1" applyBorder="1" applyAlignment="1">
      <alignment horizontal="center" vertical="center" wrapText="1"/>
    </xf>
    <xf numFmtId="164" fontId="11" fillId="0" borderId="4" xfId="1" applyNumberFormat="1" applyFont="1" applyBorder="1" applyAlignment="1">
      <alignment horizontal="center" vertical="center" wrapText="1"/>
    </xf>
    <xf numFmtId="164" fontId="11" fillId="0" borderId="5" xfId="1" applyNumberFormat="1" applyFont="1" applyBorder="1" applyAlignment="1">
      <alignment horizontal="center" vertical="center" wrapText="1"/>
    </xf>
    <xf numFmtId="10" fontId="29" fillId="2" borderId="1" xfId="2" applyNumberFormat="1" applyFont="1" applyFill="1" applyBorder="1" applyAlignment="1">
      <alignment horizontal="center" vertical="center" wrapText="1"/>
    </xf>
    <xf numFmtId="10" fontId="29" fillId="2" borderId="1" xfId="2" applyNumberFormat="1" applyFont="1" applyFill="1" applyBorder="1" applyAlignment="1">
      <alignment horizontal="center" wrapText="1"/>
    </xf>
    <xf numFmtId="164" fontId="13" fillId="5" borderId="3" xfId="1" applyNumberFormat="1" applyFont="1" applyFill="1" applyBorder="1" applyAlignment="1">
      <alignment horizontal="center" vertical="center" wrapText="1"/>
    </xf>
    <xf numFmtId="164" fontId="13" fillId="5" borderId="7" xfId="1" applyNumberFormat="1" applyFont="1" applyFill="1" applyBorder="1" applyAlignment="1">
      <alignment horizontal="center" vertical="center" wrapText="1"/>
    </xf>
    <xf numFmtId="164" fontId="13" fillId="5" borderId="6" xfId="1" applyNumberFormat="1" applyFont="1" applyFill="1" applyBorder="1" applyAlignment="1">
      <alignment horizontal="center" vertical="center" wrapText="1"/>
    </xf>
    <xf numFmtId="164" fontId="13" fillId="2" borderId="3" xfId="1" applyNumberFormat="1" applyFont="1" applyFill="1" applyBorder="1" applyAlignment="1">
      <alignment horizontal="center" vertical="center"/>
    </xf>
    <xf numFmtId="164" fontId="13" fillId="2" borderId="7" xfId="1" applyNumberFormat="1" applyFont="1" applyFill="1" applyBorder="1" applyAlignment="1">
      <alignment horizontal="center" vertical="center"/>
    </xf>
    <xf numFmtId="164" fontId="13" fillId="2" borderId="6" xfId="1" applyNumberFormat="1" applyFont="1" applyFill="1" applyBorder="1" applyAlignment="1">
      <alignment horizontal="center" vertical="center"/>
    </xf>
    <xf numFmtId="164" fontId="31" fillId="4" borderId="2" xfId="1" applyNumberFormat="1" applyFont="1" applyFill="1" applyBorder="1" applyAlignment="1">
      <alignment horizontal="center" vertical="center" wrapText="1"/>
    </xf>
    <xf numFmtId="164" fontId="31" fillId="4" borderId="4" xfId="1" applyNumberFormat="1" applyFont="1" applyFill="1" applyBorder="1" applyAlignment="1">
      <alignment horizontal="center" vertical="center" wrapText="1"/>
    </xf>
    <xf numFmtId="164" fontId="31" fillId="4" borderId="5" xfId="1" applyNumberFormat="1" applyFont="1" applyFill="1" applyBorder="1" applyAlignment="1">
      <alignment horizontal="center" vertical="center" wrapText="1"/>
    </xf>
    <xf numFmtId="164" fontId="32" fillId="0" borderId="4" xfId="1" applyNumberFormat="1" applyFont="1" applyBorder="1" applyAlignment="1">
      <alignment vertical="center"/>
    </xf>
    <xf numFmtId="164" fontId="32" fillId="0" borderId="5" xfId="1" applyNumberFormat="1" applyFont="1" applyBorder="1" applyAlignment="1">
      <alignment vertical="center"/>
    </xf>
    <xf numFmtId="164" fontId="30" fillId="0" borderId="2" xfId="1" applyNumberFormat="1" applyFont="1" applyFill="1" applyBorder="1" applyAlignment="1">
      <alignment horizontal="center" vertical="center"/>
    </xf>
    <xf numFmtId="164" fontId="30" fillId="0" borderId="4" xfId="1" applyNumberFormat="1" applyFont="1" applyFill="1" applyBorder="1" applyAlignment="1">
      <alignment vertical="center"/>
    </xf>
    <xf numFmtId="164" fontId="30" fillId="0" borderId="5" xfId="1" applyNumberFormat="1" applyFont="1" applyFill="1" applyBorder="1" applyAlignment="1">
      <alignment vertical="center"/>
    </xf>
    <xf numFmtId="164" fontId="30" fillId="0" borderId="2" xfId="1" applyNumberFormat="1" applyFont="1" applyBorder="1" applyAlignment="1">
      <alignment vertical="center"/>
    </xf>
    <xf numFmtId="164" fontId="30" fillId="0" borderId="4" xfId="1" applyNumberFormat="1" applyFont="1" applyBorder="1" applyAlignment="1">
      <alignment vertical="center"/>
    </xf>
    <xf numFmtId="164" fontId="30" fillId="0" borderId="5" xfId="1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3" fontId="4" fillId="2" borderId="1" xfId="1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/>
    </xf>
    <xf numFmtId="0" fontId="29" fillId="2" borderId="2" xfId="0" applyFont="1" applyFill="1" applyBorder="1" applyAlignment="1">
      <alignment horizontal="center" vertical="center"/>
    </xf>
    <xf numFmtId="0" fontId="29" fillId="2" borderId="5" xfId="0" applyFont="1" applyFill="1" applyBorder="1" applyAlignment="1">
      <alignment horizontal="center"/>
    </xf>
    <xf numFmtId="164" fontId="29" fillId="2" borderId="1" xfId="0" applyNumberFormat="1" applyFont="1" applyFill="1" applyBorder="1" applyAlignment="1">
      <alignment horizontal="center" vertical="center" wrapText="1"/>
    </xf>
    <xf numFmtId="164" fontId="29" fillId="2" borderId="1" xfId="0" applyNumberFormat="1" applyFont="1" applyFill="1" applyBorder="1" applyAlignment="1">
      <alignment horizontal="center" wrapText="1"/>
    </xf>
    <xf numFmtId="0" fontId="29" fillId="2" borderId="1" xfId="0" applyFont="1" applyFill="1" applyBorder="1" applyAlignment="1">
      <alignment horizontal="center" wrapText="1"/>
    </xf>
    <xf numFmtId="14" fontId="29" fillId="2" borderId="2" xfId="0" applyNumberFormat="1" applyFont="1" applyFill="1" applyBorder="1" applyAlignment="1">
      <alignment horizontal="center" vertical="center"/>
    </xf>
    <xf numFmtId="14" fontId="29" fillId="2" borderId="5" xfId="0" applyNumberFormat="1" applyFont="1" applyFill="1" applyBorder="1" applyAlignment="1">
      <alignment horizontal="center" vertical="center"/>
    </xf>
    <xf numFmtId="14" fontId="29" fillId="2" borderId="1" xfId="0" applyNumberFormat="1" applyFont="1" applyFill="1" applyBorder="1" applyAlignment="1">
      <alignment horizontal="center" vertical="center" wrapText="1"/>
    </xf>
    <xf numFmtId="164" fontId="29" fillId="2" borderId="2" xfId="0" applyNumberFormat="1" applyFont="1" applyFill="1" applyBorder="1" applyAlignment="1">
      <alignment horizontal="center" vertical="center" wrapText="1"/>
    </xf>
    <xf numFmtId="164" fontId="29" fillId="2" borderId="5" xfId="0" applyNumberFormat="1" applyFont="1" applyFill="1" applyBorder="1" applyAlignment="1">
      <alignment horizontal="center" vertical="center" wrapText="1"/>
    </xf>
    <xf numFmtId="164" fontId="30" fillId="0" borderId="2" xfId="1" applyNumberFormat="1" applyFont="1" applyFill="1" applyBorder="1" applyAlignment="1">
      <alignment horizontal="center" vertical="center" wrapText="1"/>
    </xf>
    <xf numFmtId="164" fontId="30" fillId="0" borderId="5" xfId="1" applyNumberFormat="1" applyFont="1" applyFill="1" applyBorder="1" applyAlignment="1">
      <alignment horizontal="center" vertical="center" wrapText="1"/>
    </xf>
    <xf numFmtId="164" fontId="32" fillId="0" borderId="2" xfId="1" applyNumberFormat="1" applyFont="1" applyFill="1" applyBorder="1" applyAlignment="1">
      <alignment horizontal="center" vertical="center" wrapText="1"/>
    </xf>
    <xf numFmtId="164" fontId="32" fillId="0" borderId="5" xfId="1" applyNumberFormat="1" applyFont="1" applyFill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29" fillId="2" borderId="5" xfId="0" applyFont="1" applyFill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164" fontId="31" fillId="0" borderId="2" xfId="1" applyNumberFormat="1" applyFont="1" applyBorder="1" applyAlignment="1">
      <alignment horizontal="center" vertical="center"/>
    </xf>
    <xf numFmtId="164" fontId="31" fillId="0" borderId="5" xfId="1" applyNumberFormat="1" applyFont="1" applyBorder="1" applyAlignment="1">
      <alignment horizontal="center" vertical="center"/>
    </xf>
    <xf numFmtId="10" fontId="31" fillId="0" borderId="2" xfId="2" applyNumberFormat="1" applyFont="1" applyBorder="1" applyAlignment="1">
      <alignment horizontal="center" vertical="center"/>
    </xf>
    <xf numFmtId="10" fontId="31" fillId="0" borderId="5" xfId="2" applyNumberFormat="1" applyFont="1" applyBorder="1" applyAlignment="1">
      <alignment horizontal="center" vertical="center"/>
    </xf>
    <xf numFmtId="0" fontId="43" fillId="5" borderId="1" xfId="0" applyFont="1" applyFill="1" applyBorder="1" applyAlignment="1">
      <alignment horizontal="center" vertical="center" wrapText="1"/>
    </xf>
    <xf numFmtId="0" fontId="43" fillId="5" borderId="1" xfId="0" applyFont="1" applyFill="1" applyBorder="1" applyAlignment="1">
      <alignment horizontal="center" wrapText="1"/>
    </xf>
    <xf numFmtId="164" fontId="30" fillId="0" borderId="4" xfId="1" applyNumberFormat="1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wrapText="1"/>
    </xf>
    <xf numFmtId="1" fontId="29" fillId="5" borderId="1" xfId="0" applyNumberFormat="1" applyFont="1" applyFill="1" applyBorder="1" applyAlignment="1">
      <alignment horizontal="center" wrapText="1"/>
    </xf>
    <xf numFmtId="0" fontId="29" fillId="5" borderId="1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/>
    </xf>
    <xf numFmtId="0" fontId="29" fillId="5" borderId="0" xfId="0" applyFont="1" applyFill="1" applyAlignment="1">
      <alignment horizontal="center" vertical="center" wrapText="1"/>
    </xf>
    <xf numFmtId="0" fontId="29" fillId="5" borderId="0" xfId="0" applyFont="1" applyFill="1" applyAlignment="1">
      <alignment horizontal="center" wrapText="1"/>
    </xf>
    <xf numFmtId="0" fontId="29" fillId="5" borderId="2" xfId="0" applyFont="1" applyFill="1" applyBorder="1" applyAlignment="1">
      <alignment horizontal="center" vertical="center" wrapText="1"/>
    </xf>
    <xf numFmtId="0" fontId="29" fillId="5" borderId="5" xfId="0" applyFont="1" applyFill="1" applyBorder="1" applyAlignment="1">
      <alignment horizontal="center" vertical="center" wrapText="1"/>
    </xf>
    <xf numFmtId="164" fontId="30" fillId="0" borderId="1" xfId="1" applyNumberFormat="1" applyFont="1" applyBorder="1" applyAlignment="1">
      <alignment horizontal="center" vertical="center" wrapText="1"/>
    </xf>
    <xf numFmtId="0" fontId="30" fillId="0" borderId="2" xfId="1" applyNumberFormat="1" applyFont="1" applyBorder="1" applyAlignment="1">
      <alignment horizontal="center" vertical="center" wrapText="1"/>
    </xf>
    <xf numFmtId="0" fontId="30" fillId="0" borderId="4" xfId="1" applyNumberFormat="1" applyFont="1" applyBorder="1" applyAlignment="1">
      <alignment horizontal="center" vertical="center" wrapText="1"/>
    </xf>
    <xf numFmtId="0" fontId="30" fillId="0" borderId="5" xfId="1" applyNumberFormat="1" applyFont="1" applyBorder="1" applyAlignment="1">
      <alignment horizontal="center" vertical="center" wrapText="1"/>
    </xf>
    <xf numFmtId="164" fontId="31" fillId="0" borderId="2" xfId="1" applyNumberFormat="1" applyFont="1" applyFill="1" applyBorder="1" applyAlignment="1">
      <alignment horizontal="center" vertical="center" wrapText="1"/>
    </xf>
    <xf numFmtId="164" fontId="31" fillId="0" borderId="5" xfId="1" applyNumberFormat="1" applyFont="1" applyFill="1" applyBorder="1" applyAlignment="1">
      <alignment horizontal="center" vertical="center" wrapText="1"/>
    </xf>
    <xf numFmtId="164" fontId="30" fillId="4" borderId="2" xfId="1" applyNumberFormat="1" applyFont="1" applyFill="1" applyBorder="1" applyAlignment="1">
      <alignment horizontal="center" vertical="center" wrapText="1"/>
    </xf>
    <xf numFmtId="164" fontId="30" fillId="4" borderId="5" xfId="1" applyNumberFormat="1" applyFont="1" applyFill="1" applyBorder="1" applyAlignment="1">
      <alignment horizontal="center" vertical="center" wrapText="1"/>
    </xf>
    <xf numFmtId="164" fontId="30" fillId="0" borderId="5" xfId="1" applyNumberFormat="1" applyFont="1" applyFill="1" applyBorder="1" applyAlignment="1">
      <alignment horizontal="center" vertical="center"/>
    </xf>
    <xf numFmtId="10" fontId="30" fillId="4" borderId="2" xfId="2" applyNumberFormat="1" applyFont="1" applyFill="1" applyBorder="1" applyAlignment="1">
      <alignment horizontal="center" vertical="center" wrapText="1"/>
    </xf>
    <xf numFmtId="10" fontId="30" fillId="4" borderId="5" xfId="2" applyNumberFormat="1" applyFont="1" applyFill="1" applyBorder="1" applyAlignment="1">
      <alignment horizontal="center" vertical="center" wrapText="1"/>
    </xf>
    <xf numFmtId="14" fontId="30" fillId="0" borderId="2" xfId="1" applyNumberFormat="1" applyFont="1" applyBorder="1" applyAlignment="1">
      <alignment horizontal="center" vertical="center"/>
    </xf>
    <xf numFmtId="14" fontId="30" fillId="0" borderId="5" xfId="1" applyNumberFormat="1" applyFont="1" applyBorder="1" applyAlignment="1">
      <alignment horizontal="center" vertical="center"/>
    </xf>
    <xf numFmtId="0" fontId="30" fillId="0" borderId="2" xfId="1" applyNumberFormat="1" applyFont="1" applyBorder="1" applyAlignment="1">
      <alignment horizontal="center" vertical="center"/>
    </xf>
    <xf numFmtId="0" fontId="30" fillId="0" borderId="5" xfId="1" applyNumberFormat="1" applyFont="1" applyBorder="1" applyAlignment="1">
      <alignment horizontal="center" vertical="center"/>
    </xf>
    <xf numFmtId="164" fontId="30" fillId="0" borderId="1" xfId="1" applyNumberFormat="1" applyFont="1" applyFill="1" applyBorder="1" applyAlignment="1">
      <alignment horizontal="center" vertical="center" wrapText="1"/>
    </xf>
    <xf numFmtId="164" fontId="31" fillId="0" borderId="1" xfId="1" applyNumberFormat="1" applyFont="1" applyFill="1" applyBorder="1" applyAlignment="1">
      <alignment horizontal="center" vertical="center" wrapText="1"/>
    </xf>
    <xf numFmtId="164" fontId="31" fillId="0" borderId="4" xfId="1" applyNumberFormat="1" applyFont="1" applyFill="1" applyBorder="1" applyAlignment="1">
      <alignment horizontal="center" vertical="center" wrapText="1"/>
    </xf>
    <xf numFmtId="0" fontId="30" fillId="0" borderId="4" xfId="1" applyNumberFormat="1" applyFont="1" applyBorder="1" applyAlignment="1">
      <alignment horizontal="center" vertical="center"/>
    </xf>
    <xf numFmtId="164" fontId="30" fillId="4" borderId="4" xfId="1" applyNumberFormat="1" applyFont="1" applyFill="1" applyBorder="1" applyAlignment="1">
      <alignment horizontal="center" vertical="center" wrapText="1"/>
    </xf>
    <xf numFmtId="10" fontId="30" fillId="4" borderId="4" xfId="2" applyNumberFormat="1" applyFont="1" applyFill="1" applyBorder="1" applyAlignment="1">
      <alignment horizontal="center" vertical="center" wrapText="1"/>
    </xf>
    <xf numFmtId="164" fontId="30" fillId="0" borderId="4" xfId="1" applyNumberFormat="1" applyFont="1" applyFill="1" applyBorder="1" applyAlignment="1">
      <alignment horizontal="center" vertical="center"/>
    </xf>
    <xf numFmtId="0" fontId="38" fillId="5" borderId="1" xfId="0" applyFont="1" applyFill="1" applyBorder="1" applyAlignment="1">
      <alignment horizontal="center" vertical="center" wrapText="1"/>
    </xf>
    <xf numFmtId="0" fontId="38" fillId="5" borderId="1" xfId="0" applyFont="1" applyFill="1" applyBorder="1" applyAlignment="1">
      <alignment horizontal="center" wrapText="1"/>
    </xf>
    <xf numFmtId="164" fontId="29" fillId="0" borderId="2" xfId="1" applyNumberFormat="1" applyFont="1" applyBorder="1" applyAlignment="1">
      <alignment horizontal="center" vertical="center" wrapText="1"/>
    </xf>
    <xf numFmtId="164" fontId="29" fillId="0" borderId="4" xfId="1" applyNumberFormat="1" applyFont="1" applyBorder="1" applyAlignment="1">
      <alignment horizontal="center" vertical="center" wrapText="1"/>
    </xf>
    <xf numFmtId="164" fontId="29" fillId="0" borderId="5" xfId="1" applyNumberFormat="1" applyFont="1" applyBorder="1" applyAlignment="1">
      <alignment horizontal="center" vertical="center" wrapText="1"/>
    </xf>
    <xf numFmtId="164" fontId="30" fillId="9" borderId="3" xfId="1" applyNumberFormat="1" applyFont="1" applyFill="1" applyBorder="1" applyAlignment="1">
      <alignment horizontal="center"/>
    </xf>
    <xf numFmtId="164" fontId="30" fillId="9" borderId="6" xfId="1" applyNumberFormat="1" applyFont="1" applyFill="1" applyBorder="1" applyAlignment="1">
      <alignment horizontal="center"/>
    </xf>
    <xf numFmtId="0" fontId="29" fillId="0" borderId="1" xfId="0" applyFont="1" applyBorder="1" applyAlignment="1">
      <alignment horizontal="center" vertical="center" wrapText="1"/>
    </xf>
    <xf numFmtId="1" fontId="29" fillId="5" borderId="1" xfId="0" applyNumberFormat="1" applyFont="1" applyFill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164" fontId="27" fillId="5" borderId="7" xfId="1" applyNumberFormat="1" applyFont="1" applyFill="1" applyBorder="1" applyAlignment="1">
      <alignment horizontal="center" vertical="center" wrapText="1"/>
    </xf>
    <xf numFmtId="164" fontId="27" fillId="0" borderId="0" xfId="1" applyNumberFormat="1" applyFont="1" applyAlignment="1">
      <alignment horizontal="center" vertical="center" wrapText="1"/>
    </xf>
    <xf numFmtId="164" fontId="30" fillId="0" borderId="2" xfId="1" applyNumberFormat="1" applyFont="1" applyFill="1" applyBorder="1" applyAlignment="1">
      <alignment vertical="center"/>
    </xf>
    <xf numFmtId="164" fontId="27" fillId="2" borderId="3" xfId="1" applyNumberFormat="1" applyFont="1" applyFill="1" applyBorder="1" applyAlignment="1">
      <alignment horizontal="center" vertical="center"/>
    </xf>
    <xf numFmtId="164" fontId="27" fillId="2" borderId="7" xfId="1" applyNumberFormat="1" applyFont="1" applyFill="1" applyBorder="1" applyAlignment="1">
      <alignment horizontal="center" vertical="center"/>
    </xf>
    <xf numFmtId="164" fontId="27" fillId="2" borderId="6" xfId="1" applyNumberFormat="1" applyFont="1" applyFill="1" applyBorder="1" applyAlignment="1">
      <alignment horizontal="center" vertical="center"/>
    </xf>
    <xf numFmtId="164" fontId="29" fillId="2" borderId="5" xfId="1" applyNumberFormat="1" applyFont="1" applyFill="1" applyBorder="1" applyAlignment="1">
      <alignment horizontal="center" vertical="center"/>
    </xf>
    <xf numFmtId="43" fontId="30" fillId="0" borderId="2" xfId="1" applyFont="1" applyBorder="1" applyAlignment="1">
      <alignment horizontal="center" vertical="center"/>
    </xf>
    <xf numFmtId="43" fontId="30" fillId="0" borderId="5" xfId="1" applyFont="1" applyBorder="1" applyAlignment="1">
      <alignment horizontal="center" vertical="center"/>
    </xf>
    <xf numFmtId="1" fontId="30" fillId="0" borderId="2" xfId="0" applyNumberFormat="1" applyFont="1" applyBorder="1" applyAlignment="1">
      <alignment horizontal="center" vertical="center"/>
    </xf>
    <xf numFmtId="1" fontId="30" fillId="0" borderId="5" xfId="0" applyNumberFormat="1" applyFont="1" applyBorder="1" applyAlignment="1">
      <alignment horizontal="center" vertical="center"/>
    </xf>
    <xf numFmtId="0" fontId="29" fillId="9" borderId="3" xfId="0" applyFont="1" applyFill="1" applyBorder="1" applyAlignment="1">
      <alignment horizontal="center" vertical="center"/>
    </xf>
    <xf numFmtId="0" fontId="29" fillId="9" borderId="7" xfId="0" applyFont="1" applyFill="1" applyBorder="1" applyAlignment="1">
      <alignment horizontal="center" vertical="center"/>
    </xf>
    <xf numFmtId="0" fontId="29" fillId="9" borderId="6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10" fontId="30" fillId="0" borderId="2" xfId="2" applyNumberFormat="1" applyFont="1" applyBorder="1" applyAlignment="1">
      <alignment horizontal="center" vertical="center" wrapText="1"/>
    </xf>
    <xf numFmtId="10" fontId="30" fillId="0" borderId="5" xfId="2" applyNumberFormat="1" applyFont="1" applyBorder="1" applyAlignment="1">
      <alignment horizontal="center" vertical="center" wrapText="1"/>
    </xf>
    <xf numFmtId="1" fontId="30" fillId="0" borderId="0" xfId="0" applyNumberFormat="1" applyFont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/>
    </xf>
    <xf numFmtId="0" fontId="18" fillId="4" borderId="7" xfId="0" applyFont="1" applyFill="1" applyBorder="1" applyAlignment="1">
      <alignment horizontal="left" vertical="center"/>
    </xf>
    <xf numFmtId="0" fontId="18" fillId="4" borderId="6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43" fontId="11" fillId="0" borderId="0" xfId="0" applyNumberFormat="1" applyFont="1" applyAlignment="1">
      <alignment horizontal="center" vertical="center"/>
    </xf>
    <xf numFmtId="164" fontId="30" fillId="4" borderId="2" xfId="1" applyNumberFormat="1" applyFont="1" applyFill="1" applyBorder="1" applyAlignment="1">
      <alignment horizontal="center" vertical="center"/>
    </xf>
    <xf numFmtId="164" fontId="30" fillId="4" borderId="4" xfId="1" applyNumberFormat="1" applyFont="1" applyFill="1" applyBorder="1" applyAlignment="1">
      <alignment horizontal="center" vertical="center"/>
    </xf>
    <xf numFmtId="164" fontId="30" fillId="4" borderId="5" xfId="1" applyNumberFormat="1" applyFont="1" applyFill="1" applyBorder="1" applyAlignment="1">
      <alignment horizontal="center" vertical="center"/>
    </xf>
    <xf numFmtId="10" fontId="31" fillId="0" borderId="4" xfId="2" applyNumberFormat="1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/>
    </xf>
  </cellXfs>
  <cellStyles count="9">
    <cellStyle name="Comma" xfId="1" builtinId="3"/>
    <cellStyle name="Comma 2" xfId="3"/>
    <cellStyle name="Normal" xfId="0" builtinId="0"/>
    <cellStyle name="Normal 2" xfId="4"/>
    <cellStyle name="Normal 2 2" xfId="6"/>
    <cellStyle name="Normal 3" xfId="5"/>
    <cellStyle name="Normal 4" xfId="7"/>
    <cellStyle name="Normal 9" xfId="8"/>
    <cellStyle name="Percent" xfId="2" builtinId="5"/>
  </cellStyles>
  <dxfs count="0"/>
  <tableStyles count="0" defaultTableStyle="TableStyleMedium2" defaultPivotStyle="PivotStyleLight16"/>
  <colors>
    <mruColors>
      <color rgb="FFFF0066"/>
      <color rgb="FFF676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egacy%20Waste%20Daily%20%20Status_08.05.202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stract"/>
      <sheetName val="Abstract (2)"/>
      <sheetName val=" Tharuni Associates"/>
      <sheetName val="Tharuni"/>
      <sheetName val="Zigma "/>
      <sheetName val="Saurastra"/>
      <sheetName val="Sudhakar (2)"/>
      <sheetName val="Sudhak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6">
          <cell r="E6">
            <v>63555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7"/>
  <sheetViews>
    <sheetView zoomScaleNormal="100" workbookViewId="0">
      <selection activeCell="I16" sqref="I16"/>
    </sheetView>
  </sheetViews>
  <sheetFormatPr defaultRowHeight="15"/>
  <cols>
    <col min="1" max="1" width="7.28515625" customWidth="1"/>
    <col min="2" max="2" width="49.140625" customWidth="1"/>
    <col min="3" max="3" width="9.5703125" customWidth="1"/>
    <col min="4" max="4" width="16.85546875" customWidth="1"/>
    <col min="5" max="5" width="16.5703125" customWidth="1"/>
    <col min="6" max="6" width="18.7109375" customWidth="1"/>
    <col min="7" max="7" width="11.42578125" customWidth="1"/>
    <col min="8" max="8" width="18.85546875" customWidth="1"/>
    <col min="9" max="9" width="26.28515625" customWidth="1"/>
  </cols>
  <sheetData>
    <row r="1" spans="1:9" ht="128.65" customHeight="1">
      <c r="A1" s="90" t="s">
        <v>202</v>
      </c>
      <c r="B1" s="90" t="s">
        <v>203</v>
      </c>
      <c r="C1" s="90" t="s">
        <v>281</v>
      </c>
      <c r="D1" s="90" t="s">
        <v>204</v>
      </c>
      <c r="E1" s="90" t="s">
        <v>205</v>
      </c>
      <c r="F1" s="90" t="s">
        <v>206</v>
      </c>
      <c r="G1" s="90" t="s">
        <v>207</v>
      </c>
      <c r="H1" s="90" t="s">
        <v>396</v>
      </c>
      <c r="I1" s="90" t="s">
        <v>379</v>
      </c>
    </row>
    <row r="2" spans="1:9" ht="18.75" hidden="1" customHeight="1">
      <c r="A2" s="90">
        <v>1</v>
      </c>
      <c r="B2" s="90">
        <v>2</v>
      </c>
      <c r="C2" s="90"/>
      <c r="D2" s="90">
        <v>3</v>
      </c>
      <c r="E2" s="90">
        <v>4</v>
      </c>
      <c r="F2" s="90">
        <v>5</v>
      </c>
      <c r="G2" s="90">
        <v>6</v>
      </c>
      <c r="H2" s="90"/>
      <c r="I2" s="90"/>
    </row>
    <row r="3" spans="1:9" ht="45">
      <c r="A3" s="91">
        <v>1</v>
      </c>
      <c r="B3" s="92" t="s">
        <v>282</v>
      </c>
      <c r="C3" s="93">
        <v>85</v>
      </c>
      <c r="D3" s="94">
        <f>' Tharuni Associates'!F77</f>
        <v>1914267.31</v>
      </c>
      <c r="E3" s="94">
        <f>' Tharuni Associates'!G77</f>
        <v>640341.75</v>
      </c>
      <c r="F3" s="95">
        <f>D3-E3</f>
        <v>1273925.56</v>
      </c>
      <c r="G3" s="96">
        <f>E3/D3</f>
        <v>0.33451010036837542</v>
      </c>
      <c r="H3" s="94">
        <f>D3/145</f>
        <v>13201.843517241379</v>
      </c>
      <c r="I3" s="126" t="e">
        <f>' Tharuni Associates'!#REF!</f>
        <v>#REF!</v>
      </c>
    </row>
    <row r="4" spans="1:9" ht="67.5">
      <c r="A4" s="91">
        <v>2</v>
      </c>
      <c r="B4" s="92" t="s">
        <v>177</v>
      </c>
      <c r="C4" s="93">
        <v>26</v>
      </c>
      <c r="D4" s="94">
        <f>'Zigma '!E41</f>
        <v>1440437</v>
      </c>
      <c r="E4" s="94">
        <f>'Zigma '!F41</f>
        <v>203278</v>
      </c>
      <c r="F4" s="95">
        <f>D4-E4</f>
        <v>1237159</v>
      </c>
      <c r="G4" s="96">
        <f>E4/D4</f>
        <v>0.14112245103395707</v>
      </c>
      <c r="H4" s="94">
        <f>D4/145</f>
        <v>9934.0482758620692</v>
      </c>
      <c r="I4" s="126" t="e">
        <f>'Zigma '!S41</f>
        <v>#REF!</v>
      </c>
    </row>
    <row r="5" spans="1:9" ht="45">
      <c r="A5" s="91">
        <v>3</v>
      </c>
      <c r="B5" s="92" t="s">
        <v>178</v>
      </c>
      <c r="C5" s="93">
        <v>11</v>
      </c>
      <c r="D5" s="94">
        <f>Saurastra!F18</f>
        <v>314825</v>
      </c>
      <c r="E5" s="94">
        <f>Saurastra!G18</f>
        <v>95388</v>
      </c>
      <c r="F5" s="95">
        <f>D5-E5</f>
        <v>219437</v>
      </c>
      <c r="G5" s="96">
        <f>E5/D5</f>
        <v>0.30298737393790198</v>
      </c>
      <c r="H5" s="94">
        <f>D5/145</f>
        <v>2171.2068965517242</v>
      </c>
      <c r="I5" s="126">
        <f>Saurastra!T18</f>
        <v>2252.1899999999996</v>
      </c>
    </row>
    <row r="6" spans="1:9" ht="33" customHeight="1">
      <c r="A6" s="91">
        <v>4</v>
      </c>
      <c r="B6" s="92" t="s">
        <v>208</v>
      </c>
      <c r="C6" s="93">
        <v>1</v>
      </c>
      <c r="D6" s="94">
        <f>'Sudhakar (2)'!E7</f>
        <v>63550</v>
      </c>
      <c r="E6" s="94">
        <f>'Sudhakar (2)'!F7</f>
        <v>63550</v>
      </c>
      <c r="F6" s="94">
        <f>'Sudhakar (2)'!G7</f>
        <v>0</v>
      </c>
      <c r="G6" s="96">
        <f>E6/D6</f>
        <v>1</v>
      </c>
      <c r="H6" s="94">
        <f>D6/45</f>
        <v>1412.2222222222222</v>
      </c>
      <c r="I6" s="126">
        <f>'Sudhakar (2)'!S7</f>
        <v>944.11</v>
      </c>
    </row>
    <row r="7" spans="1:9" ht="32.25" customHeight="1">
      <c r="A7" s="97"/>
      <c r="B7" s="98" t="s">
        <v>25</v>
      </c>
      <c r="C7" s="99">
        <f>SUM(C3:C6)</f>
        <v>123</v>
      </c>
      <c r="D7" s="127">
        <f>SUM(D3:D6)</f>
        <v>3733079.31</v>
      </c>
      <c r="E7" s="127">
        <f>SUM(E3:E6)</f>
        <v>1002557.75</v>
      </c>
      <c r="F7" s="127">
        <f>SUM(F3:F6)</f>
        <v>2730521.56</v>
      </c>
      <c r="G7" s="100">
        <f>E7/D7</f>
        <v>0.26856052785013024</v>
      </c>
      <c r="H7" s="127">
        <f>SUM(H3:H6)</f>
        <v>26719.320911877396</v>
      </c>
      <c r="I7" s="127" t="e">
        <f>SUM(I3:I6)</f>
        <v>#REF!</v>
      </c>
    </row>
  </sheetData>
  <printOptions horizontalCentered="1"/>
  <pageMargins left="0.70866141732283472" right="0.70866141732283472" top="0.74803149606299213" bottom="0.55118110236220474" header="0.31496062992125984" footer="0.31496062992125984"/>
  <pageSetup paperSize="9" scale="84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N36"/>
  <sheetViews>
    <sheetView view="pageBreakPreview" topLeftCell="B1" zoomScale="50" zoomScaleNormal="60" zoomScaleSheetLayoutView="50" workbookViewId="0">
      <pane ySplit="4" topLeftCell="A5" activePane="bottomLeft" state="frozen"/>
      <selection activeCell="BE15" sqref="BE15"/>
      <selection pane="bottomLeft" activeCell="BE15" sqref="BE15"/>
    </sheetView>
  </sheetViews>
  <sheetFormatPr defaultColWidth="10.7109375" defaultRowHeight="15.75"/>
  <cols>
    <col min="1" max="1" width="9.7109375" style="101" hidden="1" customWidth="1"/>
    <col min="2" max="2" width="14.5703125" style="101" customWidth="1"/>
    <col min="3" max="3" width="19.42578125" style="101" customWidth="1"/>
    <col min="4" max="4" width="7.85546875" style="101" customWidth="1"/>
    <col min="5" max="5" width="23.28515625" style="112" customWidth="1"/>
    <col min="6" max="6" width="24.5703125" style="124" customWidth="1"/>
    <col min="7" max="7" width="18" style="113" customWidth="1"/>
    <col min="8" max="8" width="21.42578125" style="113" customWidth="1"/>
    <col min="9" max="9" width="14" style="113" customWidth="1"/>
    <col min="10" max="10" width="16.28515625" style="125" customWidth="1"/>
    <col min="11" max="11" width="14.85546875" style="101" hidden="1" customWidth="1"/>
    <col min="12" max="12" width="13.85546875" style="101" customWidth="1"/>
    <col min="13" max="13" width="17.7109375" style="101" customWidth="1"/>
    <col min="14" max="14" width="21" style="176" customWidth="1"/>
    <col min="15" max="15" width="17.28515625" style="101" customWidth="1"/>
    <col min="16" max="16" width="20.28515625" style="176" customWidth="1"/>
    <col min="17" max="18" width="17.85546875" style="101" hidden="1" customWidth="1"/>
    <col min="19" max="19" width="16.85546875" style="176" hidden="1" customWidth="1"/>
    <col min="20" max="23" width="18.140625" style="176" hidden="1" customWidth="1"/>
    <col min="24" max="26" width="17.85546875" style="101" hidden="1" customWidth="1"/>
    <col min="27" max="27" width="16.85546875" style="101" hidden="1" customWidth="1"/>
    <col min="28" max="32" width="17.85546875" style="101" hidden="1" customWidth="1"/>
    <col min="33" max="33" width="17.140625" style="101" hidden="1" customWidth="1"/>
    <col min="34" max="41" width="17.85546875" style="101" hidden="1" customWidth="1"/>
    <col min="42" max="51" width="22.85546875" style="101" hidden="1" customWidth="1"/>
    <col min="52" max="53" width="22.85546875" style="101" customWidth="1"/>
    <col min="54" max="54" width="32.140625" style="114" customWidth="1"/>
    <col min="55" max="56" width="11.85546875" style="101" hidden="1" customWidth="1"/>
    <col min="57" max="57" width="15.140625" style="101" hidden="1" customWidth="1"/>
    <col min="58" max="58" width="15.42578125" style="101" hidden="1" customWidth="1"/>
    <col min="59" max="61" width="11.85546875" style="101" hidden="1" customWidth="1"/>
    <col min="62" max="62" width="62.42578125" style="114" hidden="1" customWidth="1"/>
    <col min="63" max="63" width="20.5703125" style="101" hidden="1" customWidth="1"/>
    <col min="64" max="73" width="0" style="101" hidden="1" customWidth="1"/>
    <col min="74" max="16384" width="10.7109375" style="101"/>
  </cols>
  <sheetData>
    <row r="1" spans="1:66" ht="27.6" customHeight="1">
      <c r="A1" s="219" t="s">
        <v>467</v>
      </c>
      <c r="B1" s="537" t="s">
        <v>426</v>
      </c>
      <c r="C1" s="538"/>
      <c r="D1" s="538"/>
      <c r="E1" s="538"/>
      <c r="F1" s="538"/>
      <c r="G1" s="538"/>
      <c r="H1" s="538"/>
      <c r="I1" s="538"/>
      <c r="J1" s="538"/>
      <c r="K1" s="538"/>
      <c r="L1" s="538"/>
      <c r="M1" s="538"/>
      <c r="N1" s="538"/>
      <c r="O1" s="538"/>
      <c r="P1" s="538"/>
      <c r="Q1" s="538"/>
      <c r="R1" s="538"/>
      <c r="S1" s="538"/>
      <c r="T1" s="538"/>
      <c r="U1" s="538"/>
      <c r="V1" s="538"/>
      <c r="W1" s="538"/>
      <c r="X1" s="538"/>
      <c r="Y1" s="538"/>
      <c r="Z1" s="538"/>
      <c r="AA1" s="538"/>
      <c r="AB1" s="538"/>
      <c r="AC1" s="538"/>
      <c r="AD1" s="538"/>
      <c r="AE1" s="538"/>
      <c r="AF1" s="538"/>
      <c r="AG1" s="538"/>
      <c r="AH1" s="538"/>
      <c r="AI1" s="538"/>
      <c r="AJ1" s="538"/>
      <c r="AK1" s="538"/>
      <c r="AL1" s="538"/>
      <c r="AM1" s="538"/>
      <c r="AN1" s="538"/>
      <c r="AO1" s="538"/>
      <c r="AP1" s="538"/>
      <c r="AQ1" s="538"/>
      <c r="AR1" s="538"/>
      <c r="AS1" s="538"/>
      <c r="AT1" s="538"/>
      <c r="AU1" s="538"/>
      <c r="AV1" s="538"/>
      <c r="AW1" s="538"/>
      <c r="AX1" s="538"/>
      <c r="AY1" s="538"/>
      <c r="AZ1" s="538"/>
      <c r="BA1" s="538"/>
      <c r="BB1" s="539"/>
      <c r="BC1" s="220"/>
      <c r="BD1" s="220"/>
      <c r="BE1" s="220"/>
      <c r="BF1" s="220"/>
      <c r="BG1" s="220"/>
      <c r="BH1" s="220"/>
      <c r="BI1" s="220"/>
      <c r="BJ1" s="221"/>
    </row>
    <row r="2" spans="1:66" ht="57.6" customHeight="1">
      <c r="A2" s="552" t="s">
        <v>1</v>
      </c>
      <c r="B2" s="627" t="s">
        <v>1</v>
      </c>
      <c r="C2" s="627" t="s">
        <v>2</v>
      </c>
      <c r="D2" s="629" t="s">
        <v>315</v>
      </c>
      <c r="E2" s="627" t="s">
        <v>3</v>
      </c>
      <c r="F2" s="631" t="s">
        <v>137</v>
      </c>
      <c r="G2" s="631" t="s">
        <v>229</v>
      </c>
      <c r="H2" s="631" t="s">
        <v>139</v>
      </c>
      <c r="I2" s="637" t="s">
        <v>442</v>
      </c>
      <c r="J2" s="631" t="s">
        <v>234</v>
      </c>
      <c r="K2" s="548" t="s">
        <v>4</v>
      </c>
      <c r="L2" s="549" t="s">
        <v>9</v>
      </c>
      <c r="M2" s="549" t="s">
        <v>10</v>
      </c>
      <c r="N2" s="634" t="s">
        <v>11</v>
      </c>
      <c r="O2" s="548" t="s">
        <v>6</v>
      </c>
      <c r="P2" s="636" t="s">
        <v>7</v>
      </c>
      <c r="Q2" s="547" t="s">
        <v>429</v>
      </c>
      <c r="R2" s="547" t="s">
        <v>428</v>
      </c>
      <c r="S2" s="547" t="s">
        <v>435</v>
      </c>
      <c r="T2" s="547" t="s">
        <v>437</v>
      </c>
      <c r="U2" s="547" t="s">
        <v>447</v>
      </c>
      <c r="V2" s="547" t="s">
        <v>458</v>
      </c>
      <c r="W2" s="551" t="s">
        <v>451</v>
      </c>
      <c r="X2" s="547" t="s">
        <v>453</v>
      </c>
      <c r="Y2" s="547" t="s">
        <v>455</v>
      </c>
      <c r="Z2" s="547" t="s">
        <v>456</v>
      </c>
      <c r="AA2" s="549" t="s">
        <v>375</v>
      </c>
      <c r="AB2" s="547" t="s">
        <v>459</v>
      </c>
      <c r="AC2" s="547" t="s">
        <v>461</v>
      </c>
      <c r="AD2" s="547" t="s">
        <v>464</v>
      </c>
      <c r="AE2" s="547" t="s">
        <v>466</v>
      </c>
      <c r="AF2" s="547" t="s">
        <v>469</v>
      </c>
      <c r="AG2" s="547" t="s">
        <v>480</v>
      </c>
      <c r="AH2" s="547" t="s">
        <v>481</v>
      </c>
      <c r="AI2" s="547" t="s">
        <v>496</v>
      </c>
      <c r="AJ2" s="547" t="s">
        <v>507</v>
      </c>
      <c r="AK2" s="547" t="s">
        <v>522</v>
      </c>
      <c r="AL2" s="547" t="s">
        <v>545</v>
      </c>
      <c r="AM2" s="547" t="s">
        <v>552</v>
      </c>
      <c r="AN2" s="547" t="s">
        <v>559</v>
      </c>
      <c r="AO2" s="547" t="s">
        <v>565</v>
      </c>
      <c r="AP2" s="547" t="s">
        <v>566</v>
      </c>
      <c r="AQ2" s="547" t="s">
        <v>576</v>
      </c>
      <c r="AR2" s="547" t="s">
        <v>584</v>
      </c>
      <c r="AS2" s="547" t="s">
        <v>587</v>
      </c>
      <c r="AT2" s="547" t="s">
        <v>590</v>
      </c>
      <c r="AU2" s="547" t="s">
        <v>595</v>
      </c>
      <c r="AV2" s="547" t="s">
        <v>642</v>
      </c>
      <c r="AW2" s="547" t="s">
        <v>648</v>
      </c>
      <c r="AX2" s="547" t="s">
        <v>659</v>
      </c>
      <c r="AY2" s="547" t="s">
        <v>687</v>
      </c>
      <c r="AZ2" s="547" t="s">
        <v>688</v>
      </c>
      <c r="BA2" s="547" t="s">
        <v>689</v>
      </c>
      <c r="BB2" s="548" t="s">
        <v>8</v>
      </c>
      <c r="BC2" s="549" t="s">
        <v>134</v>
      </c>
      <c r="BD2" s="549" t="s">
        <v>254</v>
      </c>
      <c r="BE2" s="549" t="s">
        <v>255</v>
      </c>
      <c r="BF2" s="549" t="s">
        <v>256</v>
      </c>
      <c r="BG2" s="549" t="s">
        <v>257</v>
      </c>
      <c r="BH2" s="549" t="s">
        <v>258</v>
      </c>
      <c r="BI2" s="549" t="s">
        <v>277</v>
      </c>
      <c r="BJ2" s="548" t="s">
        <v>260</v>
      </c>
    </row>
    <row r="3" spans="1:66" ht="86.25" customHeight="1">
      <c r="A3" s="553"/>
      <c r="B3" s="628"/>
      <c r="C3" s="628"/>
      <c r="D3" s="630"/>
      <c r="E3" s="628"/>
      <c r="F3" s="632"/>
      <c r="G3" s="632"/>
      <c r="H3" s="632"/>
      <c r="I3" s="638"/>
      <c r="J3" s="632"/>
      <c r="K3" s="633"/>
      <c r="L3" s="550"/>
      <c r="M3" s="550"/>
      <c r="N3" s="635"/>
      <c r="O3" s="548"/>
      <c r="P3" s="636"/>
      <c r="Q3" s="547"/>
      <c r="R3" s="547"/>
      <c r="S3" s="547"/>
      <c r="T3" s="547"/>
      <c r="U3" s="547"/>
      <c r="V3" s="547"/>
      <c r="W3" s="551"/>
      <c r="X3" s="547"/>
      <c r="Y3" s="547"/>
      <c r="Z3" s="547"/>
      <c r="AA3" s="550"/>
      <c r="AB3" s="547"/>
      <c r="AC3" s="547"/>
      <c r="AD3" s="547"/>
      <c r="AE3" s="547"/>
      <c r="AF3" s="547"/>
      <c r="AG3" s="547"/>
      <c r="AH3" s="547"/>
      <c r="AI3" s="547"/>
      <c r="AJ3" s="547"/>
      <c r="AK3" s="547"/>
      <c r="AL3" s="547"/>
      <c r="AM3" s="547"/>
      <c r="AN3" s="547"/>
      <c r="AO3" s="547"/>
      <c r="AP3" s="547"/>
      <c r="AQ3" s="547"/>
      <c r="AR3" s="547"/>
      <c r="AS3" s="547"/>
      <c r="AT3" s="547"/>
      <c r="AU3" s="547"/>
      <c r="AV3" s="547"/>
      <c r="AW3" s="547"/>
      <c r="AX3" s="547"/>
      <c r="AY3" s="547"/>
      <c r="AZ3" s="547"/>
      <c r="BA3" s="547"/>
      <c r="BB3" s="548"/>
      <c r="BC3" s="550"/>
      <c r="BD3" s="550"/>
      <c r="BE3" s="550"/>
      <c r="BF3" s="550"/>
      <c r="BG3" s="550"/>
      <c r="BH3" s="550"/>
      <c r="BI3" s="550"/>
      <c r="BJ3" s="548"/>
    </row>
    <row r="4" spans="1:66" ht="26.25" customHeight="1">
      <c r="A4" s="223">
        <v>1</v>
      </c>
      <c r="B4" s="223">
        <v>1</v>
      </c>
      <c r="C4" s="283">
        <v>2</v>
      </c>
      <c r="D4" s="283">
        <v>3</v>
      </c>
      <c r="E4" s="284">
        <v>4</v>
      </c>
      <c r="F4" s="285">
        <v>5</v>
      </c>
      <c r="G4" s="285">
        <v>6</v>
      </c>
      <c r="H4" s="285">
        <v>7</v>
      </c>
      <c r="I4" s="285">
        <v>8</v>
      </c>
      <c r="J4" s="284">
        <v>9</v>
      </c>
      <c r="K4" s="284">
        <v>10</v>
      </c>
      <c r="L4" s="284">
        <v>10</v>
      </c>
      <c r="M4" s="284">
        <v>11</v>
      </c>
      <c r="N4" s="284">
        <v>12</v>
      </c>
      <c r="O4" s="284">
        <v>123</v>
      </c>
      <c r="P4" s="284">
        <v>14</v>
      </c>
      <c r="Q4" s="284">
        <v>16</v>
      </c>
      <c r="R4" s="284">
        <v>16</v>
      </c>
      <c r="S4" s="284">
        <v>16</v>
      </c>
      <c r="T4" s="284">
        <v>16</v>
      </c>
      <c r="U4" s="284">
        <v>17</v>
      </c>
      <c r="V4" s="284">
        <v>17</v>
      </c>
      <c r="W4" s="286">
        <v>16</v>
      </c>
      <c r="X4" s="284">
        <v>16</v>
      </c>
      <c r="Y4" s="284">
        <v>16</v>
      </c>
      <c r="Z4" s="284">
        <v>16</v>
      </c>
      <c r="AA4" s="284">
        <v>18</v>
      </c>
      <c r="AB4" s="284">
        <v>16</v>
      </c>
      <c r="AC4" s="284">
        <v>16</v>
      </c>
      <c r="AD4" s="284">
        <v>15</v>
      </c>
      <c r="AE4" s="284">
        <v>15</v>
      </c>
      <c r="AF4" s="284">
        <v>15</v>
      </c>
      <c r="AG4" s="284">
        <v>15</v>
      </c>
      <c r="AH4" s="284">
        <v>15</v>
      </c>
      <c r="AI4" s="284">
        <v>16</v>
      </c>
      <c r="AJ4" s="284">
        <v>15</v>
      </c>
      <c r="AK4" s="284">
        <v>15</v>
      </c>
      <c r="AL4" s="284">
        <v>15</v>
      </c>
      <c r="AM4" s="284">
        <v>16</v>
      </c>
      <c r="AN4" s="284">
        <v>17</v>
      </c>
      <c r="AO4" s="284">
        <v>15</v>
      </c>
      <c r="AP4" s="284">
        <v>15</v>
      </c>
      <c r="AQ4" s="284">
        <v>15</v>
      </c>
      <c r="AR4" s="284">
        <v>15</v>
      </c>
      <c r="AS4" s="284">
        <v>16</v>
      </c>
      <c r="AT4" s="284">
        <v>15</v>
      </c>
      <c r="AU4" s="284">
        <v>15</v>
      </c>
      <c r="AV4" s="284">
        <v>15</v>
      </c>
      <c r="AW4" s="284">
        <v>15</v>
      </c>
      <c r="AX4" s="284">
        <v>16</v>
      </c>
      <c r="AY4" s="284"/>
      <c r="AZ4" s="284">
        <v>15</v>
      </c>
      <c r="BA4" s="284">
        <v>16</v>
      </c>
      <c r="BB4" s="287">
        <v>17</v>
      </c>
      <c r="BC4" s="228">
        <v>21</v>
      </c>
      <c r="BD4" s="228">
        <v>24</v>
      </c>
      <c r="BE4" s="228">
        <v>25</v>
      </c>
      <c r="BF4" s="228"/>
      <c r="BG4" s="228">
        <v>26</v>
      </c>
      <c r="BH4" s="228">
        <v>27</v>
      </c>
      <c r="BI4" s="228">
        <v>28</v>
      </c>
      <c r="BJ4" s="229">
        <v>20</v>
      </c>
    </row>
    <row r="5" spans="1:66" ht="109.5" customHeight="1">
      <c r="A5" s="230"/>
      <c r="B5" s="647" t="s">
        <v>503</v>
      </c>
      <c r="C5" s="593" t="s">
        <v>505</v>
      </c>
      <c r="D5" s="650">
        <v>1</v>
      </c>
      <c r="E5" s="650" t="s">
        <v>68</v>
      </c>
      <c r="F5" s="650">
        <v>32358</v>
      </c>
      <c r="G5" s="650">
        <v>0</v>
      </c>
      <c r="H5" s="650">
        <f>F5-G5</f>
        <v>32358</v>
      </c>
      <c r="I5" s="652">
        <v>0</v>
      </c>
      <c r="J5" s="650">
        <v>1000</v>
      </c>
      <c r="K5" s="319">
        <v>2</v>
      </c>
      <c r="L5" s="307" t="s">
        <v>69</v>
      </c>
      <c r="M5" s="307">
        <v>500</v>
      </c>
      <c r="N5" s="455">
        <v>45823</v>
      </c>
      <c r="O5" s="321">
        <f>P5-N5</f>
        <v>107</v>
      </c>
      <c r="P5" s="322">
        <v>45930</v>
      </c>
      <c r="Q5" s="321">
        <v>0</v>
      </c>
      <c r="R5" s="321">
        <v>0</v>
      </c>
      <c r="S5" s="321">
        <v>0</v>
      </c>
      <c r="T5" s="321">
        <v>0</v>
      </c>
      <c r="U5" s="321">
        <v>0</v>
      </c>
      <c r="V5" s="321">
        <v>0</v>
      </c>
      <c r="W5" s="321">
        <v>0</v>
      </c>
      <c r="X5" s="321">
        <v>0</v>
      </c>
      <c r="Y5" s="321">
        <v>0</v>
      </c>
      <c r="Z5" s="321">
        <v>0</v>
      </c>
      <c r="AA5" s="307"/>
      <c r="AB5" s="321">
        <v>0</v>
      </c>
      <c r="AC5" s="321" t="s">
        <v>470</v>
      </c>
      <c r="AD5" s="321">
        <v>0</v>
      </c>
      <c r="AE5" s="321">
        <v>0</v>
      </c>
      <c r="AF5" s="321">
        <v>0</v>
      </c>
      <c r="AG5" s="321">
        <v>0</v>
      </c>
      <c r="AH5" s="321">
        <v>0</v>
      </c>
      <c r="AI5" s="321">
        <v>0</v>
      </c>
      <c r="AJ5" s="321">
        <v>0</v>
      </c>
      <c r="AK5" s="321">
        <v>0</v>
      </c>
      <c r="AL5" s="321">
        <v>0</v>
      </c>
      <c r="AM5" s="321">
        <v>0</v>
      </c>
      <c r="AN5" s="321">
        <v>0</v>
      </c>
      <c r="AO5" s="321">
        <v>0</v>
      </c>
      <c r="AP5" s="321">
        <v>0</v>
      </c>
      <c r="AQ5" s="321">
        <v>0</v>
      </c>
      <c r="AR5" s="321">
        <v>0</v>
      </c>
      <c r="AS5" s="321">
        <v>0</v>
      </c>
      <c r="AT5" s="321">
        <v>0</v>
      </c>
      <c r="AU5" s="321">
        <v>0</v>
      </c>
      <c r="AV5" s="321">
        <v>0</v>
      </c>
      <c r="AW5" s="321">
        <v>0</v>
      </c>
      <c r="AX5" s="321">
        <v>0</v>
      </c>
      <c r="AY5" s="321"/>
      <c r="AZ5" s="321">
        <v>0</v>
      </c>
      <c r="BA5" s="321">
        <v>0</v>
      </c>
      <c r="BB5" s="452" t="s">
        <v>638</v>
      </c>
      <c r="BC5" s="220">
        <v>0</v>
      </c>
      <c r="BD5" s="220"/>
      <c r="BE5" s="220"/>
      <c r="BF5" s="220"/>
      <c r="BG5" s="220"/>
      <c r="BH5" s="220"/>
      <c r="BI5" s="238">
        <f>SUM(BD5:BH5)</f>
        <v>0</v>
      </c>
      <c r="BJ5" s="238"/>
    </row>
    <row r="6" spans="1:66" ht="99.75" customHeight="1">
      <c r="A6" s="230"/>
      <c r="B6" s="648"/>
      <c r="C6" s="594"/>
      <c r="D6" s="651"/>
      <c r="E6" s="651"/>
      <c r="F6" s="651"/>
      <c r="G6" s="651"/>
      <c r="H6" s="651"/>
      <c r="I6" s="653"/>
      <c r="J6" s="651"/>
      <c r="K6" s="324"/>
      <c r="L6" s="307" t="s">
        <v>70</v>
      </c>
      <c r="M6" s="307"/>
      <c r="N6" s="320">
        <v>45839</v>
      </c>
      <c r="O6" s="324"/>
      <c r="P6" s="322">
        <v>45930</v>
      </c>
      <c r="Q6" s="324"/>
      <c r="R6" s="324"/>
      <c r="S6" s="324"/>
      <c r="T6" s="324"/>
      <c r="U6" s="324"/>
      <c r="V6" s="324"/>
      <c r="W6" s="325"/>
      <c r="X6" s="324"/>
      <c r="Y6" s="324"/>
      <c r="Z6" s="324"/>
      <c r="AA6" s="323"/>
      <c r="AB6" s="324"/>
      <c r="AC6" s="324"/>
      <c r="AD6" s="324"/>
      <c r="AE6" s="324"/>
      <c r="AF6" s="324"/>
      <c r="AG6" s="324"/>
      <c r="AH6" s="324"/>
      <c r="AI6" s="324"/>
      <c r="AJ6" s="324"/>
      <c r="AK6" s="321">
        <v>0</v>
      </c>
      <c r="AL6" s="321">
        <v>0</v>
      </c>
      <c r="AM6" s="321">
        <v>0</v>
      </c>
      <c r="AN6" s="321">
        <v>0</v>
      </c>
      <c r="AO6" s="321">
        <v>0</v>
      </c>
      <c r="AP6" s="321">
        <v>0</v>
      </c>
      <c r="AQ6" s="321">
        <v>0</v>
      </c>
      <c r="AR6" s="321">
        <v>0</v>
      </c>
      <c r="AS6" s="321">
        <v>0</v>
      </c>
      <c r="AT6" s="321">
        <v>0</v>
      </c>
      <c r="AU6" s="321">
        <v>0</v>
      </c>
      <c r="AV6" s="321">
        <v>0</v>
      </c>
      <c r="AW6" s="321">
        <v>0</v>
      </c>
      <c r="AX6" s="321">
        <v>0</v>
      </c>
      <c r="AY6" s="321"/>
      <c r="AZ6" s="321">
        <v>0</v>
      </c>
      <c r="BA6" s="321">
        <v>0</v>
      </c>
      <c r="BB6" s="282"/>
      <c r="BC6" s="220"/>
      <c r="BD6" s="220"/>
      <c r="BE6" s="220"/>
      <c r="BF6" s="220"/>
      <c r="BG6" s="220"/>
      <c r="BH6" s="220"/>
      <c r="BI6" s="238"/>
      <c r="BJ6" s="238"/>
    </row>
    <row r="7" spans="1:66" ht="109.5" customHeight="1">
      <c r="A7" s="230"/>
      <c r="B7" s="648"/>
      <c r="C7" s="594"/>
      <c r="D7" s="245">
        <v>2</v>
      </c>
      <c r="E7" s="245" t="s">
        <v>548</v>
      </c>
      <c r="F7" s="246">
        <v>30258</v>
      </c>
      <c r="G7" s="294">
        <v>0</v>
      </c>
      <c r="H7" s="247">
        <f>F7-G7</f>
        <v>30258</v>
      </c>
      <c r="I7" s="479">
        <f>G7/F7</f>
        <v>0</v>
      </c>
      <c r="J7" s="232">
        <v>500</v>
      </c>
      <c r="K7" s="232"/>
      <c r="L7" s="307" t="s">
        <v>117</v>
      </c>
      <c r="M7" s="307"/>
      <c r="N7" s="320">
        <v>45838</v>
      </c>
      <c r="O7" s="232"/>
      <c r="P7" s="234">
        <v>45930</v>
      </c>
      <c r="Q7" s="232">
        <v>0</v>
      </c>
      <c r="R7" s="232">
        <v>0</v>
      </c>
      <c r="S7" s="232">
        <v>0</v>
      </c>
      <c r="T7" s="232">
        <v>0</v>
      </c>
      <c r="U7" s="232">
        <v>0</v>
      </c>
      <c r="V7" s="232">
        <v>0</v>
      </c>
      <c r="W7" s="236">
        <v>0</v>
      </c>
      <c r="X7" s="232">
        <v>0</v>
      </c>
      <c r="Y7" s="232">
        <v>0</v>
      </c>
      <c r="Z7" s="232">
        <v>0</v>
      </c>
      <c r="AA7" s="232"/>
      <c r="AB7" s="232">
        <v>0</v>
      </c>
      <c r="AC7" s="232">
        <v>0</v>
      </c>
      <c r="AD7" s="232">
        <v>0</v>
      </c>
      <c r="AE7" s="232">
        <v>0</v>
      </c>
      <c r="AF7" s="232">
        <v>0</v>
      </c>
      <c r="AG7" s="232">
        <v>0</v>
      </c>
      <c r="AH7" s="232">
        <v>0</v>
      </c>
      <c r="AI7" s="232">
        <v>0</v>
      </c>
      <c r="AJ7" s="232">
        <v>0</v>
      </c>
      <c r="AK7" s="232">
        <v>0</v>
      </c>
      <c r="AL7" s="232">
        <v>0</v>
      </c>
      <c r="AM7" s="232">
        <v>0</v>
      </c>
      <c r="AN7" s="232">
        <v>0</v>
      </c>
      <c r="AO7" s="232">
        <v>0</v>
      </c>
      <c r="AP7" s="232">
        <v>0</v>
      </c>
      <c r="AQ7" s="232">
        <v>0</v>
      </c>
      <c r="AR7" s="232">
        <v>0</v>
      </c>
      <c r="AS7" s="232">
        <v>0</v>
      </c>
      <c r="AT7" s="232">
        <v>0</v>
      </c>
      <c r="AU7" s="232">
        <v>0</v>
      </c>
      <c r="AV7" s="232">
        <v>0</v>
      </c>
      <c r="AW7" s="232">
        <v>0</v>
      </c>
      <c r="AX7" s="232">
        <v>0</v>
      </c>
      <c r="AY7" s="232"/>
      <c r="AZ7" s="232">
        <v>0</v>
      </c>
      <c r="BA7" s="232">
        <v>0</v>
      </c>
      <c r="BB7" s="282" t="s">
        <v>604</v>
      </c>
      <c r="BC7" s="220">
        <v>0</v>
      </c>
      <c r="BD7" s="220"/>
      <c r="BE7" s="220"/>
      <c r="BF7" s="220"/>
      <c r="BG7" s="220"/>
      <c r="BH7" s="220"/>
      <c r="BI7" s="238">
        <f>SUM(BD7:BH7)</f>
        <v>0</v>
      </c>
      <c r="BJ7" s="238"/>
    </row>
    <row r="8" spans="1:66" ht="88.5" customHeight="1">
      <c r="A8" s="230"/>
      <c r="B8" s="648"/>
      <c r="C8" s="595"/>
      <c r="D8" s="245">
        <v>3</v>
      </c>
      <c r="E8" s="245" t="s">
        <v>123</v>
      </c>
      <c r="F8" s="246">
        <v>18458</v>
      </c>
      <c r="G8" s="294">
        <v>0</v>
      </c>
      <c r="H8" s="247">
        <f>F8-G8</f>
        <v>18458</v>
      </c>
      <c r="I8" s="479">
        <f>G8/F8</f>
        <v>0</v>
      </c>
      <c r="J8" s="232">
        <v>400</v>
      </c>
      <c r="K8" s="232">
        <v>1</v>
      </c>
      <c r="L8" s="310" t="s">
        <v>320</v>
      </c>
      <c r="M8" s="232">
        <v>400</v>
      </c>
      <c r="N8" s="234">
        <v>45834</v>
      </c>
      <c r="O8" s="232">
        <f>P8-N8</f>
        <v>45</v>
      </c>
      <c r="P8" s="234">
        <v>45879</v>
      </c>
      <c r="Q8" s="232">
        <v>0</v>
      </c>
      <c r="R8" s="232">
        <v>0</v>
      </c>
      <c r="S8" s="232">
        <v>0</v>
      </c>
      <c r="T8" s="232">
        <v>0</v>
      </c>
      <c r="U8" s="232">
        <v>0</v>
      </c>
      <c r="V8" s="232">
        <v>0</v>
      </c>
      <c r="W8" s="236">
        <v>0</v>
      </c>
      <c r="X8" s="232">
        <v>0</v>
      </c>
      <c r="Y8" s="232">
        <v>0</v>
      </c>
      <c r="Z8" s="232">
        <v>0</v>
      </c>
      <c r="AA8" s="232"/>
      <c r="AB8" s="232">
        <v>0</v>
      </c>
      <c r="AC8" s="232">
        <v>0</v>
      </c>
      <c r="AD8" s="232">
        <v>0</v>
      </c>
      <c r="AE8" s="232">
        <v>0</v>
      </c>
      <c r="AF8" s="232">
        <v>0</v>
      </c>
      <c r="AG8" s="232">
        <v>0</v>
      </c>
      <c r="AH8" s="232">
        <v>0</v>
      </c>
      <c r="AI8" s="232">
        <v>0</v>
      </c>
      <c r="AJ8" s="232">
        <v>0</v>
      </c>
      <c r="AK8" s="232">
        <v>0</v>
      </c>
      <c r="AL8" s="232">
        <v>0</v>
      </c>
      <c r="AM8" s="232">
        <v>0</v>
      </c>
      <c r="AN8" s="232">
        <v>0</v>
      </c>
      <c r="AO8" s="232">
        <v>0</v>
      </c>
      <c r="AP8" s="232">
        <v>0</v>
      </c>
      <c r="AQ8" s="232">
        <v>0</v>
      </c>
      <c r="AR8" s="232">
        <v>0</v>
      </c>
      <c r="AS8" s="232">
        <v>0</v>
      </c>
      <c r="AT8" s="232">
        <v>0</v>
      </c>
      <c r="AU8" s="232">
        <v>0</v>
      </c>
      <c r="AV8" s="232">
        <v>0</v>
      </c>
      <c r="AW8" s="232">
        <v>0</v>
      </c>
      <c r="AX8" s="232">
        <v>0</v>
      </c>
      <c r="AY8" s="232"/>
      <c r="AZ8" s="232">
        <v>0</v>
      </c>
      <c r="BA8" s="232">
        <v>0</v>
      </c>
      <c r="BB8" s="282" t="s">
        <v>639</v>
      </c>
      <c r="BC8" s="220"/>
      <c r="BD8" s="220"/>
      <c r="BE8" s="220"/>
      <c r="BF8" s="220"/>
      <c r="BG8" s="220"/>
      <c r="BH8" s="220"/>
      <c r="BI8" s="238"/>
      <c r="BJ8" s="238"/>
    </row>
    <row r="9" spans="1:66" ht="134.25" customHeight="1">
      <c r="A9" s="230"/>
      <c r="B9" s="649"/>
      <c r="C9" s="265" t="s">
        <v>504</v>
      </c>
      <c r="D9" s="265">
        <v>4</v>
      </c>
      <c r="E9" s="245" t="s">
        <v>66</v>
      </c>
      <c r="F9" s="266">
        <v>30000</v>
      </c>
      <c r="G9" s="274">
        <v>317</v>
      </c>
      <c r="H9" s="267">
        <f>F9-G9</f>
        <v>29683</v>
      </c>
      <c r="I9" s="463">
        <f>G9/F9</f>
        <v>1.0566666666666667E-2</v>
      </c>
      <c r="J9" s="248">
        <v>600</v>
      </c>
      <c r="K9" s="232">
        <v>1</v>
      </c>
      <c r="L9" s="232" t="s">
        <v>67</v>
      </c>
      <c r="M9" s="233">
        <v>600</v>
      </c>
      <c r="N9" s="455">
        <v>45818</v>
      </c>
      <c r="O9" s="232">
        <v>55</v>
      </c>
      <c r="P9" s="234">
        <v>45930</v>
      </c>
      <c r="Q9" s="232">
        <v>0</v>
      </c>
      <c r="R9" s="232">
        <v>0</v>
      </c>
      <c r="S9" s="232">
        <v>0</v>
      </c>
      <c r="T9" s="232">
        <v>0</v>
      </c>
      <c r="U9" s="232">
        <v>0</v>
      </c>
      <c r="V9" s="232">
        <v>0</v>
      </c>
      <c r="W9" s="236">
        <v>0</v>
      </c>
      <c r="X9" s="232">
        <v>0</v>
      </c>
      <c r="Y9" s="232">
        <v>0</v>
      </c>
      <c r="Z9" s="232"/>
      <c r="AA9" s="232"/>
      <c r="AB9" s="232"/>
      <c r="AC9" s="232">
        <v>0</v>
      </c>
      <c r="AD9" s="232">
        <v>0</v>
      </c>
      <c r="AE9" s="232">
        <v>0</v>
      </c>
      <c r="AF9" s="232">
        <v>0</v>
      </c>
      <c r="AG9" s="232">
        <v>0</v>
      </c>
      <c r="AH9" s="232">
        <v>0</v>
      </c>
      <c r="AI9" s="232">
        <v>0</v>
      </c>
      <c r="AJ9" s="232">
        <v>0</v>
      </c>
      <c r="AK9" s="232">
        <v>0</v>
      </c>
      <c r="AL9" s="232">
        <v>0</v>
      </c>
      <c r="AM9" s="232">
        <v>0</v>
      </c>
      <c r="AN9" s="232">
        <v>0</v>
      </c>
      <c r="AO9" s="232">
        <v>0</v>
      </c>
      <c r="AP9" s="232">
        <v>0</v>
      </c>
      <c r="AQ9" s="232">
        <v>0</v>
      </c>
      <c r="AR9" s="232">
        <v>0</v>
      </c>
      <c r="AS9" s="232">
        <v>0</v>
      </c>
      <c r="AT9" s="232">
        <v>0</v>
      </c>
      <c r="AU9" s="232">
        <v>0</v>
      </c>
      <c r="AV9" s="232">
        <v>0</v>
      </c>
      <c r="AW9" s="232">
        <v>0</v>
      </c>
      <c r="AX9" s="232">
        <v>0</v>
      </c>
      <c r="AY9" s="232"/>
      <c r="AZ9" s="232">
        <v>0</v>
      </c>
      <c r="BA9" s="232">
        <v>317</v>
      </c>
      <c r="BB9" s="499" t="s">
        <v>695</v>
      </c>
      <c r="BC9" s="232">
        <v>0</v>
      </c>
      <c r="BD9" s="232"/>
      <c r="BE9" s="232"/>
      <c r="BF9" s="237" t="s">
        <v>327</v>
      </c>
      <c r="BG9" s="238"/>
      <c r="BH9" s="238"/>
      <c r="BI9" s="238"/>
      <c r="BJ9" s="238"/>
      <c r="BK9" s="199"/>
      <c r="BL9" s="199"/>
      <c r="BM9" s="199"/>
      <c r="BN9" s="199"/>
    </row>
    <row r="10" spans="1:66" ht="55.5" customHeight="1">
      <c r="A10" s="230"/>
      <c r="B10" s="296"/>
      <c r="C10" s="252" t="s">
        <v>25</v>
      </c>
      <c r="D10" s="252"/>
      <c r="E10" s="252"/>
      <c r="F10" s="252">
        <f>SUM(F5:F9)</f>
        <v>111074</v>
      </c>
      <c r="G10" s="252">
        <f>SUM(G5:G9)</f>
        <v>317</v>
      </c>
      <c r="H10" s="252">
        <f>SUM(H5:H9)</f>
        <v>110757</v>
      </c>
      <c r="I10" s="465">
        <f>G10/F10</f>
        <v>2.8539532203756056E-3</v>
      </c>
      <c r="J10" s="252">
        <f>SUM(J5:J9)</f>
        <v>2500</v>
      </c>
      <c r="K10" s="252">
        <f>SUM(K5:K9)</f>
        <v>4</v>
      </c>
      <c r="L10" s="252">
        <v>5</v>
      </c>
      <c r="M10" s="252">
        <f>SUM(M5:M9)</f>
        <v>1500</v>
      </c>
      <c r="N10" s="254"/>
      <c r="O10" s="252"/>
      <c r="P10" s="254"/>
      <c r="Q10" s="252">
        <f t="shared" ref="Q10:Z10" si="0">SUM(Q5:Q9)</f>
        <v>0</v>
      </c>
      <c r="R10" s="252">
        <f t="shared" si="0"/>
        <v>0</v>
      </c>
      <c r="S10" s="252">
        <f t="shared" si="0"/>
        <v>0</v>
      </c>
      <c r="T10" s="252">
        <f t="shared" si="0"/>
        <v>0</v>
      </c>
      <c r="U10" s="252">
        <f t="shared" si="0"/>
        <v>0</v>
      </c>
      <c r="V10" s="252">
        <f t="shared" si="0"/>
        <v>0</v>
      </c>
      <c r="W10" s="255">
        <f t="shared" si="0"/>
        <v>0</v>
      </c>
      <c r="X10" s="252">
        <f t="shared" si="0"/>
        <v>0</v>
      </c>
      <c r="Y10" s="252">
        <f t="shared" si="0"/>
        <v>0</v>
      </c>
      <c r="Z10" s="252">
        <f t="shared" si="0"/>
        <v>0</v>
      </c>
      <c r="AA10" s="252"/>
      <c r="AB10" s="252">
        <f t="shared" ref="AB10:AI10" si="1">SUM(AB5:AB9)</f>
        <v>0</v>
      </c>
      <c r="AC10" s="252">
        <f t="shared" si="1"/>
        <v>0</v>
      </c>
      <c r="AD10" s="252">
        <f t="shared" si="1"/>
        <v>0</v>
      </c>
      <c r="AE10" s="252">
        <f t="shared" si="1"/>
        <v>0</v>
      </c>
      <c r="AF10" s="252">
        <f t="shared" si="1"/>
        <v>0</v>
      </c>
      <c r="AG10" s="252">
        <f t="shared" si="1"/>
        <v>0</v>
      </c>
      <c r="AH10" s="252">
        <f t="shared" si="1"/>
        <v>0</v>
      </c>
      <c r="AI10" s="252">
        <f t="shared" si="1"/>
        <v>0</v>
      </c>
      <c r="AJ10" s="252">
        <f t="shared" ref="AJ10:AQ10" si="2">SUM(AJ5:AJ9)</f>
        <v>0</v>
      </c>
      <c r="AK10" s="252">
        <f t="shared" si="2"/>
        <v>0</v>
      </c>
      <c r="AL10" s="252">
        <f t="shared" si="2"/>
        <v>0</v>
      </c>
      <c r="AM10" s="252">
        <f t="shared" si="2"/>
        <v>0</v>
      </c>
      <c r="AN10" s="252">
        <f t="shared" si="2"/>
        <v>0</v>
      </c>
      <c r="AO10" s="252">
        <f t="shared" si="2"/>
        <v>0</v>
      </c>
      <c r="AP10" s="252">
        <f t="shared" si="2"/>
        <v>0</v>
      </c>
      <c r="AQ10" s="252">
        <f t="shared" si="2"/>
        <v>0</v>
      </c>
      <c r="AR10" s="252">
        <f t="shared" ref="AR10:AS10" si="3">SUM(AR5:AR9)</f>
        <v>0</v>
      </c>
      <c r="AS10" s="252">
        <f t="shared" si="3"/>
        <v>0</v>
      </c>
      <c r="AT10" s="252">
        <f t="shared" ref="AT10:AU10" si="4">SUM(AT5:AT9)</f>
        <v>0</v>
      </c>
      <c r="AU10" s="252">
        <f t="shared" si="4"/>
        <v>0</v>
      </c>
      <c r="AV10" s="252">
        <f t="shared" ref="AV10:AW10" si="5">SUM(AV5:AV9)</f>
        <v>0</v>
      </c>
      <c r="AW10" s="252">
        <f t="shared" si="5"/>
        <v>0</v>
      </c>
      <c r="AX10" s="252">
        <f t="shared" ref="AX10" si="6">SUM(AX5:AX9)</f>
        <v>0</v>
      </c>
      <c r="AY10" s="252"/>
      <c r="AZ10" s="252">
        <f>SUM(AZ5:AZ9)</f>
        <v>0</v>
      </c>
      <c r="BA10" s="252">
        <f>SUM(BA5:BA9)</f>
        <v>317</v>
      </c>
      <c r="BB10" s="297"/>
      <c r="BC10" s="257">
        <f>SUM(BC5:BC7)</f>
        <v>0</v>
      </c>
      <c r="BD10" s="298"/>
      <c r="BE10" s="298"/>
      <c r="BF10" s="298"/>
      <c r="BG10" s="298"/>
      <c r="BH10" s="298"/>
      <c r="BI10" s="238">
        <f>SUM(BD10:BH10)</f>
        <v>0</v>
      </c>
      <c r="BJ10" s="238"/>
    </row>
    <row r="15" spans="1:66">
      <c r="K15" s="101">
        <v>4100</v>
      </c>
    </row>
    <row r="31" spans="54:54">
      <c r="BB31" s="101"/>
    </row>
    <row r="32" spans="54:54">
      <c r="BB32" s="101"/>
    </row>
    <row r="33" spans="54:54">
      <c r="BB33" s="101"/>
    </row>
    <row r="34" spans="54:54">
      <c r="BB34" s="101"/>
    </row>
    <row r="35" spans="54:54">
      <c r="BB35" s="101"/>
    </row>
    <row r="36" spans="54:54">
      <c r="BB36" s="101"/>
    </row>
  </sheetData>
  <mergeCells count="72">
    <mergeCell ref="B1:BB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U2:U3"/>
    <mergeCell ref="J2:J3"/>
    <mergeCell ref="K2:K3"/>
    <mergeCell ref="L2:L3"/>
    <mergeCell ref="M2:M3"/>
    <mergeCell ref="AK2:AK3"/>
    <mergeCell ref="I5:I6"/>
    <mergeCell ref="AH2:AH3"/>
    <mergeCell ref="BB2:BB3"/>
    <mergeCell ref="BC2:BC3"/>
    <mergeCell ref="J5:J6"/>
    <mergeCell ref="AO2:AO3"/>
    <mergeCell ref="AP2:AP3"/>
    <mergeCell ref="AV2:AV3"/>
    <mergeCell ref="AW2:AW3"/>
    <mergeCell ref="AX2:AX3"/>
    <mergeCell ref="AZ2:AZ3"/>
    <mergeCell ref="BA2:BA3"/>
    <mergeCell ref="AY2:AY3"/>
    <mergeCell ref="BD2:BD3"/>
    <mergeCell ref="AT2:AT3"/>
    <mergeCell ref="R2:R3"/>
    <mergeCell ref="N2:N3"/>
    <mergeCell ref="AR2:AR3"/>
    <mergeCell ref="O2:O3"/>
    <mergeCell ref="AB2:AB3"/>
    <mergeCell ref="AS2:AS3"/>
    <mergeCell ref="AF2:AF3"/>
    <mergeCell ref="AG2:AG3"/>
    <mergeCell ref="AJ2:AJ3"/>
    <mergeCell ref="AQ2:AQ3"/>
    <mergeCell ref="AU2:AU3"/>
    <mergeCell ref="AL2:AL3"/>
    <mergeCell ref="AM2:AM3"/>
    <mergeCell ref="AN2:AN3"/>
    <mergeCell ref="D5:D6"/>
    <mergeCell ref="E5:E6"/>
    <mergeCell ref="F5:F6"/>
    <mergeCell ref="G5:G6"/>
    <mergeCell ref="H5:H6"/>
    <mergeCell ref="BH2:BH3"/>
    <mergeCell ref="BI2:BI3"/>
    <mergeCell ref="BJ2:BJ3"/>
    <mergeCell ref="BE2:BE3"/>
    <mergeCell ref="BF2:BF3"/>
    <mergeCell ref="BG2:BG3"/>
    <mergeCell ref="B5:B9"/>
    <mergeCell ref="AI2:AI3"/>
    <mergeCell ref="C5:C8"/>
    <mergeCell ref="V2:V3"/>
    <mergeCell ref="W2:W3"/>
    <mergeCell ref="X2:X3"/>
    <mergeCell ref="Y2:Y3"/>
    <mergeCell ref="Z2:Z3"/>
    <mergeCell ref="AA2:AA3"/>
    <mergeCell ref="T2:T3"/>
    <mergeCell ref="P2:P3"/>
    <mergeCell ref="Q2:Q3"/>
    <mergeCell ref="S2:S3"/>
    <mergeCell ref="AC2:AC3"/>
    <mergeCell ref="AD2:AD3"/>
    <mergeCell ref="AE2:AE3"/>
  </mergeCells>
  <pageMargins left="0.39370078740157483" right="0.39370078740157483" top="0.74803149606299213" bottom="0.55118110236220474" header="0.31496062992125984" footer="0.31496062992125984"/>
  <pageSetup paperSize="9" scale="42" fitToHeight="0" orientation="landscape" r:id="rId1"/>
  <headerFooter scaleWithDoc="0" alignWithMargins="0">
    <oddFooter>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C67"/>
  <sheetViews>
    <sheetView view="pageBreakPreview" topLeftCell="A29" zoomScale="60" zoomScaleNormal="60" workbookViewId="0">
      <selection activeCell="BE15" sqref="BE15"/>
    </sheetView>
  </sheetViews>
  <sheetFormatPr defaultColWidth="17.140625" defaultRowHeight="19.5"/>
  <cols>
    <col min="1" max="1" width="17.28515625" style="326" bestFit="1" customWidth="1"/>
    <col min="2" max="2" width="20.140625" style="326" customWidth="1"/>
    <col min="3" max="3" width="11.42578125" style="366" customWidth="1"/>
    <col min="4" max="4" width="25.28515625" style="326" customWidth="1"/>
    <col min="5" max="5" width="21.85546875" style="326" bestFit="1" customWidth="1"/>
    <col min="6" max="6" width="22" style="326" customWidth="1"/>
    <col min="7" max="7" width="21.85546875" style="326" bestFit="1" customWidth="1"/>
    <col min="8" max="8" width="17.28515625" style="326" bestFit="1" customWidth="1"/>
    <col min="9" max="9" width="17.85546875" style="326" customWidth="1"/>
    <col min="10" max="10" width="0" style="326" hidden="1" customWidth="1"/>
    <col min="11" max="12" width="17.28515625" style="326" bestFit="1" customWidth="1"/>
    <col min="13" max="13" width="20.42578125" style="368" bestFit="1" customWidth="1"/>
    <col min="14" max="14" width="13.5703125" style="326" customWidth="1"/>
    <col min="15" max="15" width="22" style="368" customWidth="1"/>
    <col min="16" max="18" width="17.140625" style="368" hidden="1" customWidth="1"/>
    <col min="19" max="22" width="17.140625" style="326" hidden="1" customWidth="1"/>
    <col min="23" max="31" width="17.140625" style="368" hidden="1" customWidth="1"/>
    <col min="32" max="32" width="20.7109375" style="368" hidden="1" customWidth="1"/>
    <col min="33" max="33" width="0.28515625" style="368" hidden="1" customWidth="1"/>
    <col min="34" max="41" width="17.28515625" style="368" hidden="1" customWidth="1"/>
    <col min="42" max="42" width="21.85546875" style="368" hidden="1" customWidth="1"/>
    <col min="43" max="50" width="22.42578125" style="368" hidden="1" customWidth="1"/>
    <col min="51" max="53" width="22.42578125" style="368" customWidth="1"/>
    <col min="54" max="54" width="31" style="326" customWidth="1"/>
    <col min="55" max="55" width="0" style="326" hidden="1" customWidth="1"/>
    <col min="56" max="16384" width="17.140625" style="326"/>
  </cols>
  <sheetData>
    <row r="1" spans="1:54" ht="36" customHeight="1">
      <c r="A1" s="537" t="s">
        <v>426</v>
      </c>
      <c r="B1" s="538"/>
      <c r="C1" s="538"/>
      <c r="D1" s="538"/>
      <c r="E1" s="538"/>
      <c r="F1" s="538"/>
      <c r="G1" s="538"/>
      <c r="H1" s="538"/>
      <c r="I1" s="538"/>
      <c r="J1" s="538"/>
      <c r="K1" s="538"/>
      <c r="L1" s="538"/>
      <c r="M1" s="538"/>
      <c r="N1" s="538"/>
      <c r="O1" s="538"/>
      <c r="P1" s="538"/>
      <c r="Q1" s="538"/>
      <c r="R1" s="538"/>
      <c r="S1" s="538"/>
      <c r="T1" s="538"/>
      <c r="U1" s="538"/>
      <c r="V1" s="538"/>
      <c r="W1" s="538"/>
      <c r="X1" s="538"/>
      <c r="Y1" s="538"/>
      <c r="Z1" s="538"/>
      <c r="AA1" s="538"/>
      <c r="AB1" s="538"/>
      <c r="AC1" s="538"/>
      <c r="AD1" s="538"/>
      <c r="AE1" s="538"/>
      <c r="AF1" s="538"/>
      <c r="AG1" s="538"/>
      <c r="AH1" s="538"/>
      <c r="AI1" s="538"/>
      <c r="AJ1" s="538"/>
      <c r="AK1" s="538"/>
      <c r="AL1" s="538"/>
      <c r="AM1" s="538"/>
      <c r="AN1" s="538"/>
      <c r="AO1" s="538"/>
      <c r="AP1" s="538"/>
      <c r="AQ1" s="538"/>
      <c r="AR1" s="538"/>
      <c r="AS1" s="538"/>
      <c r="AT1" s="538"/>
      <c r="AU1" s="538"/>
      <c r="AV1" s="538"/>
      <c r="AW1" s="538"/>
      <c r="AX1" s="538"/>
      <c r="AY1" s="538"/>
      <c r="AZ1" s="538"/>
      <c r="BA1" s="538"/>
      <c r="BB1" s="538"/>
    </row>
    <row r="2" spans="1:54" ht="15.75" customHeight="1">
      <c r="A2" s="657" t="s">
        <v>376</v>
      </c>
      <c r="B2" s="660" t="s">
        <v>2</v>
      </c>
      <c r="C2" s="660" t="s">
        <v>135</v>
      </c>
      <c r="D2" s="657" t="s">
        <v>136</v>
      </c>
      <c r="E2" s="657" t="s">
        <v>137</v>
      </c>
      <c r="F2" s="657" t="s">
        <v>138</v>
      </c>
      <c r="G2" s="657" t="s">
        <v>139</v>
      </c>
      <c r="H2" s="664" t="s">
        <v>442</v>
      </c>
      <c r="I2" s="657" t="s">
        <v>234</v>
      </c>
      <c r="J2" s="657" t="s">
        <v>4</v>
      </c>
      <c r="K2" s="660" t="s">
        <v>5</v>
      </c>
      <c r="L2" s="660"/>
      <c r="M2" s="660"/>
      <c r="N2" s="660"/>
      <c r="O2" s="660"/>
      <c r="P2" s="657" t="s">
        <v>435</v>
      </c>
      <c r="Q2" s="657" t="s">
        <v>437</v>
      </c>
      <c r="R2" s="657" t="s">
        <v>447</v>
      </c>
      <c r="S2" s="657" t="s">
        <v>428</v>
      </c>
      <c r="T2" s="657" t="s">
        <v>429</v>
      </c>
      <c r="U2" s="657" t="s">
        <v>140</v>
      </c>
      <c r="V2" s="657" t="s">
        <v>458</v>
      </c>
      <c r="W2" s="662" t="s">
        <v>451</v>
      </c>
      <c r="X2" s="657" t="s">
        <v>453</v>
      </c>
      <c r="Y2" s="657" t="s">
        <v>455</v>
      </c>
      <c r="Z2" s="657" t="s">
        <v>456</v>
      </c>
      <c r="AA2" s="657" t="s">
        <v>459</v>
      </c>
      <c r="AB2" s="657" t="s">
        <v>461</v>
      </c>
      <c r="AC2" s="657" t="s">
        <v>464</v>
      </c>
      <c r="AD2" s="657" t="s">
        <v>466</v>
      </c>
      <c r="AE2" s="657" t="s">
        <v>469</v>
      </c>
      <c r="AF2" s="657" t="s">
        <v>480</v>
      </c>
      <c r="AG2" s="327"/>
      <c r="AH2" s="657" t="s">
        <v>481</v>
      </c>
      <c r="AI2" s="657" t="s">
        <v>496</v>
      </c>
      <c r="AJ2" s="657" t="s">
        <v>507</v>
      </c>
      <c r="AK2" s="657" t="s">
        <v>522</v>
      </c>
      <c r="AL2" s="657" t="s">
        <v>545</v>
      </c>
      <c r="AM2" s="657" t="s">
        <v>552</v>
      </c>
      <c r="AN2" s="657" t="s">
        <v>559</v>
      </c>
      <c r="AO2" s="657" t="s">
        <v>565</v>
      </c>
      <c r="AP2" s="654" t="s">
        <v>566</v>
      </c>
      <c r="AQ2" s="654" t="s">
        <v>576</v>
      </c>
      <c r="AR2" s="654" t="s">
        <v>584</v>
      </c>
      <c r="AS2" s="654" t="s">
        <v>587</v>
      </c>
      <c r="AT2" s="654" t="s">
        <v>590</v>
      </c>
      <c r="AU2" s="654" t="s">
        <v>595</v>
      </c>
      <c r="AV2" s="654" t="s">
        <v>642</v>
      </c>
      <c r="AW2" s="654" t="s">
        <v>648</v>
      </c>
      <c r="AX2" s="654" t="s">
        <v>659</v>
      </c>
      <c r="AY2" s="654" t="s">
        <v>687</v>
      </c>
      <c r="AZ2" s="654" t="s">
        <v>688</v>
      </c>
      <c r="BA2" s="654" t="s">
        <v>689</v>
      </c>
      <c r="BB2" s="657" t="s">
        <v>8</v>
      </c>
    </row>
    <row r="3" spans="1:54" ht="131.25" customHeight="1">
      <c r="A3" s="658"/>
      <c r="B3" s="661"/>
      <c r="C3" s="661"/>
      <c r="D3" s="658"/>
      <c r="E3" s="658"/>
      <c r="F3" s="658"/>
      <c r="G3" s="658"/>
      <c r="H3" s="665"/>
      <c r="I3" s="659"/>
      <c r="J3" s="658"/>
      <c r="K3" s="327" t="s">
        <v>141</v>
      </c>
      <c r="L3" s="327" t="s">
        <v>10</v>
      </c>
      <c r="M3" s="330" t="s">
        <v>142</v>
      </c>
      <c r="N3" s="327" t="s">
        <v>143</v>
      </c>
      <c r="O3" s="330" t="s">
        <v>441</v>
      </c>
      <c r="P3" s="658"/>
      <c r="Q3" s="658"/>
      <c r="R3" s="658"/>
      <c r="S3" s="658"/>
      <c r="T3" s="658"/>
      <c r="U3" s="657"/>
      <c r="V3" s="657"/>
      <c r="W3" s="663"/>
      <c r="X3" s="658"/>
      <c r="Y3" s="658"/>
      <c r="Z3" s="658"/>
      <c r="AA3" s="658"/>
      <c r="AB3" s="658"/>
      <c r="AC3" s="658"/>
      <c r="AD3" s="658"/>
      <c r="AE3" s="658"/>
      <c r="AF3" s="658"/>
      <c r="AG3" s="328"/>
      <c r="AH3" s="658"/>
      <c r="AI3" s="658"/>
      <c r="AJ3" s="658"/>
      <c r="AK3" s="658"/>
      <c r="AL3" s="658"/>
      <c r="AM3" s="658"/>
      <c r="AN3" s="658"/>
      <c r="AO3" s="658"/>
      <c r="AP3" s="655"/>
      <c r="AQ3" s="655"/>
      <c r="AR3" s="655"/>
      <c r="AS3" s="655"/>
      <c r="AT3" s="655"/>
      <c r="AU3" s="655"/>
      <c r="AV3" s="655"/>
      <c r="AW3" s="655"/>
      <c r="AX3" s="655"/>
      <c r="AY3" s="655"/>
      <c r="AZ3" s="655"/>
      <c r="BA3" s="655"/>
      <c r="BB3" s="657"/>
    </row>
    <row r="4" spans="1:54" ht="34.5" customHeight="1">
      <c r="A4" s="258">
        <v>1</v>
      </c>
      <c r="B4" s="258">
        <v>2</v>
      </c>
      <c r="C4" s="258">
        <v>3</v>
      </c>
      <c r="D4" s="258">
        <v>4</v>
      </c>
      <c r="E4" s="258">
        <v>5</v>
      </c>
      <c r="F4" s="258">
        <v>6</v>
      </c>
      <c r="G4" s="258">
        <v>7</v>
      </c>
      <c r="H4" s="258">
        <v>8</v>
      </c>
      <c r="I4" s="258">
        <v>9</v>
      </c>
      <c r="J4" s="258">
        <v>10</v>
      </c>
      <c r="K4" s="258">
        <v>10</v>
      </c>
      <c r="L4" s="258">
        <v>11</v>
      </c>
      <c r="M4" s="258">
        <v>12</v>
      </c>
      <c r="N4" s="258">
        <v>13</v>
      </c>
      <c r="O4" s="258">
        <v>14</v>
      </c>
      <c r="P4" s="258">
        <v>15</v>
      </c>
      <c r="Q4" s="258">
        <v>16</v>
      </c>
      <c r="R4" s="258">
        <v>17</v>
      </c>
      <c r="S4" s="258">
        <v>18</v>
      </c>
      <c r="T4" s="258">
        <v>19</v>
      </c>
      <c r="U4" s="258">
        <v>20</v>
      </c>
      <c r="V4" s="258">
        <v>20</v>
      </c>
      <c r="W4" s="331">
        <v>16</v>
      </c>
      <c r="X4" s="258">
        <v>16</v>
      </c>
      <c r="Y4" s="258">
        <v>16</v>
      </c>
      <c r="Z4" s="258">
        <v>16</v>
      </c>
      <c r="AA4" s="258">
        <v>16</v>
      </c>
      <c r="AB4" s="258">
        <v>16</v>
      </c>
      <c r="AC4" s="258">
        <v>15</v>
      </c>
      <c r="AD4" s="258">
        <v>15</v>
      </c>
      <c r="AE4" s="258">
        <v>15</v>
      </c>
      <c r="AF4" s="258">
        <v>15</v>
      </c>
      <c r="AG4" s="258"/>
      <c r="AH4" s="258">
        <v>15</v>
      </c>
      <c r="AI4" s="258">
        <v>15</v>
      </c>
      <c r="AJ4" s="258">
        <v>15</v>
      </c>
      <c r="AK4" s="258">
        <v>15</v>
      </c>
      <c r="AL4" s="258">
        <v>15</v>
      </c>
      <c r="AM4" s="258">
        <v>16</v>
      </c>
      <c r="AN4" s="258">
        <v>17</v>
      </c>
      <c r="AO4" s="258">
        <v>15</v>
      </c>
      <c r="AP4" s="258">
        <v>15</v>
      </c>
      <c r="AQ4" s="258">
        <v>15</v>
      </c>
      <c r="AR4" s="258">
        <v>15</v>
      </c>
      <c r="AS4" s="258">
        <v>16</v>
      </c>
      <c r="AT4" s="258">
        <v>15</v>
      </c>
      <c r="AU4" s="258">
        <v>15</v>
      </c>
      <c r="AV4" s="258">
        <v>15</v>
      </c>
      <c r="AW4" s="258">
        <v>15</v>
      </c>
      <c r="AX4" s="258">
        <v>16</v>
      </c>
      <c r="AY4" s="500"/>
      <c r="AZ4" s="500">
        <v>15</v>
      </c>
      <c r="BA4" s="500">
        <v>16</v>
      </c>
      <c r="BB4" s="258">
        <v>17</v>
      </c>
    </row>
    <row r="5" spans="1:54" ht="66" customHeight="1">
      <c r="A5" s="562" t="s">
        <v>177</v>
      </c>
      <c r="B5" s="670" t="s">
        <v>145</v>
      </c>
      <c r="C5" s="679">
        <v>1</v>
      </c>
      <c r="D5" s="300" t="s">
        <v>146</v>
      </c>
      <c r="E5" s="300">
        <v>34037</v>
      </c>
      <c r="F5" s="332">
        <v>31432</v>
      </c>
      <c r="G5" s="332">
        <f>E5-F5</f>
        <v>2605</v>
      </c>
      <c r="H5" s="482">
        <f>F5/E5</f>
        <v>0.92346564033257927</v>
      </c>
      <c r="I5" s="300">
        <v>800</v>
      </c>
      <c r="J5" s="232">
        <v>1</v>
      </c>
      <c r="K5" s="232" t="s">
        <v>16</v>
      </c>
      <c r="L5" s="300">
        <v>800</v>
      </c>
      <c r="M5" s="234">
        <v>45766</v>
      </c>
      <c r="N5" s="232">
        <f>O5-M5</f>
        <v>67</v>
      </c>
      <c r="O5" s="234">
        <v>45833</v>
      </c>
      <c r="P5" s="233">
        <v>795.67</v>
      </c>
      <c r="Q5" s="233">
        <v>223.93</v>
      </c>
      <c r="R5" s="233">
        <v>447.97</v>
      </c>
      <c r="S5" s="233">
        <v>709.64</v>
      </c>
      <c r="T5" s="233">
        <v>703.96</v>
      </c>
      <c r="U5" s="232"/>
      <c r="V5" s="232"/>
      <c r="W5" s="333">
        <v>784.95</v>
      </c>
      <c r="X5" s="233">
        <v>736.83</v>
      </c>
      <c r="Y5" s="233">
        <v>0</v>
      </c>
      <c r="Z5" s="233">
        <v>0</v>
      </c>
      <c r="AA5" s="233">
        <v>115</v>
      </c>
      <c r="AB5" s="233">
        <v>0</v>
      </c>
      <c r="AC5" s="233">
        <v>0</v>
      </c>
      <c r="AD5" s="233">
        <v>295.25</v>
      </c>
      <c r="AE5" s="233">
        <v>0</v>
      </c>
      <c r="AF5" s="233">
        <v>430.19</v>
      </c>
      <c r="AG5" s="233"/>
      <c r="AH5" s="233">
        <v>759.14</v>
      </c>
      <c r="AI5" s="233">
        <v>841.38</v>
      </c>
      <c r="AJ5" s="233">
        <v>752.97</v>
      </c>
      <c r="AK5" s="233">
        <v>162.9</v>
      </c>
      <c r="AL5" s="233">
        <v>284.86</v>
      </c>
      <c r="AM5" s="233">
        <v>849.08</v>
      </c>
      <c r="AN5" s="233">
        <v>661.65</v>
      </c>
      <c r="AO5" s="233">
        <v>837.02</v>
      </c>
      <c r="AP5" s="233">
        <v>305.41000000000003</v>
      </c>
      <c r="AQ5" s="233">
        <v>744</v>
      </c>
      <c r="AR5" s="233">
        <v>600.04</v>
      </c>
      <c r="AS5" s="233">
        <v>629.29</v>
      </c>
      <c r="AT5" s="233">
        <v>1067.4100000000001</v>
      </c>
      <c r="AU5" s="233">
        <v>876.11</v>
      </c>
      <c r="AV5" s="233">
        <v>956.8</v>
      </c>
      <c r="AW5" s="233">
        <v>759.98</v>
      </c>
      <c r="AX5" s="233">
        <v>881.42</v>
      </c>
      <c r="AY5" s="233">
        <v>563.13</v>
      </c>
      <c r="AZ5" s="233">
        <v>894.85</v>
      </c>
      <c r="BA5" s="233">
        <v>398.63</v>
      </c>
      <c r="BB5" s="237" t="s">
        <v>343</v>
      </c>
    </row>
    <row r="6" spans="1:54" ht="88.5" customHeight="1">
      <c r="A6" s="563"/>
      <c r="B6" s="683"/>
      <c r="C6" s="684"/>
      <c r="D6" s="670" t="s">
        <v>147</v>
      </c>
      <c r="E6" s="639">
        <v>290442</v>
      </c>
      <c r="F6" s="672">
        <v>8567</v>
      </c>
      <c r="G6" s="672">
        <f>E6-F6</f>
        <v>281875</v>
      </c>
      <c r="H6" s="675">
        <f>F6/E6</f>
        <v>2.9496422693687553E-2</v>
      </c>
      <c r="I6" s="598">
        <f>600+800</f>
        <v>1400</v>
      </c>
      <c r="J6" s="532">
        <v>2</v>
      </c>
      <c r="K6" s="232" t="s">
        <v>19</v>
      </c>
      <c r="L6" s="247">
        <v>600</v>
      </c>
      <c r="M6" s="677">
        <v>45802</v>
      </c>
      <c r="N6" s="532">
        <f>O6-M6</f>
        <v>109</v>
      </c>
      <c r="O6" s="677">
        <v>45911</v>
      </c>
      <c r="P6" s="532">
        <v>0</v>
      </c>
      <c r="Q6" s="532">
        <v>0</v>
      </c>
      <c r="R6" s="532">
        <v>0</v>
      </c>
      <c r="S6" s="532">
        <v>0</v>
      </c>
      <c r="T6" s="532">
        <v>0</v>
      </c>
      <c r="U6" s="532"/>
      <c r="V6" s="532"/>
      <c r="W6" s="536">
        <v>0</v>
      </c>
      <c r="X6" s="532">
        <v>0</v>
      </c>
      <c r="Y6" s="532">
        <v>0</v>
      </c>
      <c r="Z6" s="532">
        <v>0</v>
      </c>
      <c r="AA6" s="532">
        <v>0</v>
      </c>
      <c r="AB6" s="532">
        <v>0</v>
      </c>
      <c r="AC6" s="532">
        <v>0</v>
      </c>
      <c r="AD6" s="532">
        <v>0</v>
      </c>
      <c r="AE6" s="532">
        <v>431.21</v>
      </c>
      <c r="AF6" s="532">
        <v>0</v>
      </c>
      <c r="AG6" s="235"/>
      <c r="AH6" s="532">
        <v>395.34</v>
      </c>
      <c r="AI6" s="532">
        <v>0</v>
      </c>
      <c r="AJ6" s="532">
        <v>0</v>
      </c>
      <c r="AK6" s="532">
        <v>0</v>
      </c>
      <c r="AL6" s="532">
        <v>496.91</v>
      </c>
      <c r="AM6" s="532">
        <v>343.52</v>
      </c>
      <c r="AN6" s="532">
        <v>330.29</v>
      </c>
      <c r="AO6" s="532">
        <v>616.84</v>
      </c>
      <c r="AP6" s="532">
        <v>649.11</v>
      </c>
      <c r="AQ6" s="532">
        <v>721.73</v>
      </c>
      <c r="AR6" s="532">
        <v>540.89</v>
      </c>
      <c r="AS6" s="532">
        <v>0</v>
      </c>
      <c r="AT6" s="532">
        <v>452.77</v>
      </c>
      <c r="AU6" s="532">
        <v>463.24</v>
      </c>
      <c r="AV6" s="532">
        <v>349.29</v>
      </c>
      <c r="AW6" s="532">
        <v>612.03</v>
      </c>
      <c r="AX6" s="532">
        <v>428.58</v>
      </c>
      <c r="AY6" s="532">
        <v>441.84</v>
      </c>
      <c r="AZ6" s="532">
        <v>569.98</v>
      </c>
      <c r="BA6" s="532">
        <v>723.33</v>
      </c>
      <c r="BB6" s="237" t="s">
        <v>343</v>
      </c>
    </row>
    <row r="7" spans="1:54" ht="50.25" customHeight="1">
      <c r="A7" s="564"/>
      <c r="B7" s="671"/>
      <c r="C7" s="680"/>
      <c r="D7" s="671"/>
      <c r="E7" s="640"/>
      <c r="F7" s="673"/>
      <c r="G7" s="673"/>
      <c r="H7" s="676"/>
      <c r="I7" s="674"/>
      <c r="J7" s="533"/>
      <c r="K7" s="232" t="s">
        <v>50</v>
      </c>
      <c r="L7" s="247">
        <v>800</v>
      </c>
      <c r="M7" s="678"/>
      <c r="N7" s="533"/>
      <c r="O7" s="678"/>
      <c r="P7" s="533"/>
      <c r="Q7" s="533"/>
      <c r="R7" s="533"/>
      <c r="S7" s="533"/>
      <c r="T7" s="533"/>
      <c r="U7" s="533"/>
      <c r="V7" s="533"/>
      <c r="W7" s="536"/>
      <c r="X7" s="533"/>
      <c r="Y7" s="533"/>
      <c r="Z7" s="533"/>
      <c r="AA7" s="533"/>
      <c r="AB7" s="533"/>
      <c r="AC7" s="533"/>
      <c r="AD7" s="533"/>
      <c r="AE7" s="533"/>
      <c r="AF7" s="533"/>
      <c r="AG7" s="242"/>
      <c r="AH7" s="533"/>
      <c r="AI7" s="533"/>
      <c r="AJ7" s="533"/>
      <c r="AK7" s="533"/>
      <c r="AL7" s="533"/>
      <c r="AM7" s="533"/>
      <c r="AN7" s="533"/>
      <c r="AO7" s="533"/>
      <c r="AP7" s="533"/>
      <c r="AQ7" s="533"/>
      <c r="AR7" s="533"/>
      <c r="AS7" s="533"/>
      <c r="AT7" s="533"/>
      <c r="AU7" s="533"/>
      <c r="AV7" s="533"/>
      <c r="AW7" s="533"/>
      <c r="AX7" s="533"/>
      <c r="AY7" s="533"/>
      <c r="AZ7" s="533"/>
      <c r="BA7" s="533"/>
      <c r="BB7" s="335" t="s">
        <v>488</v>
      </c>
    </row>
    <row r="8" spans="1:54" ht="45" customHeight="1">
      <c r="A8" s="336"/>
      <c r="B8" s="336"/>
      <c r="C8" s="337"/>
      <c r="D8" s="336"/>
      <c r="E8" s="338">
        <f>SUM(E5:E6)</f>
        <v>324479</v>
      </c>
      <c r="F8" s="338">
        <f>SUM(F5:F7)</f>
        <v>39999</v>
      </c>
      <c r="G8" s="338">
        <f>E8-F8</f>
        <v>284480</v>
      </c>
      <c r="H8" s="483">
        <f>F8/E8</f>
        <v>0.12327145978630358</v>
      </c>
      <c r="I8" s="338">
        <f>SUM(I5:I7)</f>
        <v>2200</v>
      </c>
      <c r="J8" s="338">
        <f>SUM(J5:J6)</f>
        <v>3</v>
      </c>
      <c r="K8" s="338">
        <v>3</v>
      </c>
      <c r="L8" s="338">
        <f>SUM(L5:L7)</f>
        <v>2200</v>
      </c>
      <c r="M8" s="340"/>
      <c r="N8" s="339">
        <f t="shared" ref="N8:N39" si="0">O8-M8</f>
        <v>0</v>
      </c>
      <c r="O8" s="340"/>
      <c r="P8" s="341">
        <f>SUM(P5:P6)</f>
        <v>795.67</v>
      </c>
      <c r="Q8" s="341">
        <f>SUM(Q5:Q6)</f>
        <v>223.93</v>
      </c>
      <c r="R8" s="341">
        <f>SUM(R5:R6)</f>
        <v>447.97</v>
      </c>
      <c r="S8" s="341">
        <f>SUM(S5:S6)</f>
        <v>709.64</v>
      </c>
      <c r="T8" s="341">
        <f>SUM(T5:T6)</f>
        <v>703.96</v>
      </c>
      <c r="U8" s="339"/>
      <c r="V8" s="339"/>
      <c r="W8" s="342">
        <f t="shared" ref="W8:AB8" si="1">SUM(W5:W6)</f>
        <v>784.95</v>
      </c>
      <c r="X8" s="341">
        <f t="shared" si="1"/>
        <v>736.83</v>
      </c>
      <c r="Y8" s="341">
        <f t="shared" si="1"/>
        <v>0</v>
      </c>
      <c r="Z8" s="341">
        <f t="shared" si="1"/>
        <v>0</v>
      </c>
      <c r="AA8" s="341">
        <f t="shared" si="1"/>
        <v>115</v>
      </c>
      <c r="AB8" s="341">
        <f t="shared" si="1"/>
        <v>0</v>
      </c>
      <c r="AC8" s="341">
        <f t="shared" ref="AC8:AJ8" si="2">SUM(AC5:AC6)</f>
        <v>0</v>
      </c>
      <c r="AD8" s="341">
        <f t="shared" si="2"/>
        <v>295.25</v>
      </c>
      <c r="AE8" s="341">
        <f t="shared" si="2"/>
        <v>431.21</v>
      </c>
      <c r="AF8" s="341">
        <f t="shared" si="2"/>
        <v>430.19</v>
      </c>
      <c r="AG8" s="341"/>
      <c r="AH8" s="341">
        <f t="shared" si="2"/>
        <v>1154.48</v>
      </c>
      <c r="AI8" s="341">
        <f t="shared" si="2"/>
        <v>841.38</v>
      </c>
      <c r="AJ8" s="341">
        <f t="shared" si="2"/>
        <v>752.97</v>
      </c>
      <c r="AK8" s="341">
        <f t="shared" ref="AK8:AP8" si="3">SUM(AK5:AK6)</f>
        <v>162.9</v>
      </c>
      <c r="AL8" s="341">
        <f t="shared" si="3"/>
        <v>781.77</v>
      </c>
      <c r="AM8" s="341">
        <f t="shared" si="3"/>
        <v>1192.5999999999999</v>
      </c>
      <c r="AN8" s="341">
        <f t="shared" si="3"/>
        <v>991.94</v>
      </c>
      <c r="AO8" s="341">
        <f t="shared" si="3"/>
        <v>1453.8600000000001</v>
      </c>
      <c r="AP8" s="341">
        <f t="shared" si="3"/>
        <v>954.52</v>
      </c>
      <c r="AQ8" s="341">
        <f t="shared" ref="AQ8:AR8" si="4">SUM(AQ5:AQ6)</f>
        <v>1465.73</v>
      </c>
      <c r="AR8" s="341">
        <f t="shared" si="4"/>
        <v>1140.9299999999998</v>
      </c>
      <c r="AS8" s="341">
        <f t="shared" ref="AS8:AT8" si="5">SUM(AS5:AS6)</f>
        <v>629.29</v>
      </c>
      <c r="AT8" s="341">
        <f t="shared" si="5"/>
        <v>1520.18</v>
      </c>
      <c r="AU8" s="341">
        <f t="shared" ref="AU8:AV8" si="6">SUM(AU5:AU6)</f>
        <v>1339.35</v>
      </c>
      <c r="AV8" s="341">
        <f t="shared" si="6"/>
        <v>1306.0899999999999</v>
      </c>
      <c r="AW8" s="341">
        <f t="shared" ref="AW8:BA8" si="7">SUM(AW5:AW6)</f>
        <v>1372.01</v>
      </c>
      <c r="AX8" s="341">
        <f t="shared" si="7"/>
        <v>1310</v>
      </c>
      <c r="AY8" s="338">
        <f t="shared" si="7"/>
        <v>1004.97</v>
      </c>
      <c r="AZ8" s="338">
        <f t="shared" si="7"/>
        <v>1464.83</v>
      </c>
      <c r="BA8" s="338">
        <f t="shared" si="7"/>
        <v>1121.96</v>
      </c>
      <c r="BB8" s="343"/>
    </row>
    <row r="9" spans="1:54" ht="54.75" customHeight="1">
      <c r="A9" s="562" t="s">
        <v>177</v>
      </c>
      <c r="B9" s="639" t="s">
        <v>237</v>
      </c>
      <c r="C9" s="344">
        <v>2</v>
      </c>
      <c r="D9" s="349" t="s">
        <v>168</v>
      </c>
      <c r="E9" s="332">
        <v>908</v>
      </c>
      <c r="F9" s="347">
        <v>0</v>
      </c>
      <c r="G9" s="332">
        <f t="shared" ref="G9" si="8">E9-F9</f>
        <v>908</v>
      </c>
      <c r="H9" s="482">
        <f t="shared" ref="H9" si="9">F9/E9</f>
        <v>0</v>
      </c>
      <c r="I9" s="273"/>
      <c r="J9" s="232"/>
      <c r="K9" s="295" t="s">
        <v>152</v>
      </c>
      <c r="L9" s="300"/>
      <c r="M9" s="234">
        <v>45844</v>
      </c>
      <c r="N9" s="232">
        <f t="shared" si="0"/>
        <v>2</v>
      </c>
      <c r="O9" s="234">
        <v>45846</v>
      </c>
      <c r="P9" s="233">
        <v>0</v>
      </c>
      <c r="Q9" s="233">
        <v>0</v>
      </c>
      <c r="R9" s="233">
        <v>0</v>
      </c>
      <c r="S9" s="233">
        <v>0</v>
      </c>
      <c r="T9" s="233">
        <v>0</v>
      </c>
      <c r="U9" s="232"/>
      <c r="V9" s="232"/>
      <c r="W9" s="333">
        <v>0</v>
      </c>
      <c r="X9" s="233">
        <v>0</v>
      </c>
      <c r="Y9" s="233">
        <v>0</v>
      </c>
      <c r="Z9" s="233">
        <v>0</v>
      </c>
      <c r="AA9" s="233">
        <v>0</v>
      </c>
      <c r="AB9" s="233">
        <v>0</v>
      </c>
      <c r="AC9" s="233">
        <v>0</v>
      </c>
      <c r="AD9" s="233">
        <v>0</v>
      </c>
      <c r="AE9" s="233">
        <v>0</v>
      </c>
      <c r="AF9" s="233">
        <v>0</v>
      </c>
      <c r="AG9" s="233"/>
      <c r="AH9" s="233">
        <v>0</v>
      </c>
      <c r="AI9" s="233">
        <v>0</v>
      </c>
      <c r="AJ9" s="233">
        <v>0</v>
      </c>
      <c r="AK9" s="233">
        <v>0</v>
      </c>
      <c r="AL9" s="233">
        <v>0</v>
      </c>
      <c r="AM9" s="233">
        <v>0</v>
      </c>
      <c r="AN9" s="233">
        <v>0</v>
      </c>
      <c r="AO9" s="233">
        <v>0</v>
      </c>
      <c r="AP9" s="233">
        <v>0</v>
      </c>
      <c r="AQ9" s="233">
        <v>0</v>
      </c>
      <c r="AR9" s="233">
        <v>0</v>
      </c>
      <c r="AS9" s="233">
        <v>0</v>
      </c>
      <c r="AT9" s="233">
        <v>0</v>
      </c>
      <c r="AU9" s="233">
        <v>0</v>
      </c>
      <c r="AV9" s="233">
        <v>0</v>
      </c>
      <c r="AW9" s="233">
        <v>0</v>
      </c>
      <c r="AX9" s="233">
        <v>0</v>
      </c>
      <c r="AY9" s="233">
        <v>0</v>
      </c>
      <c r="AZ9" s="233">
        <v>0</v>
      </c>
      <c r="BA9" s="233">
        <v>0</v>
      </c>
      <c r="BB9" s="454" t="s">
        <v>603</v>
      </c>
    </row>
    <row r="10" spans="1:54" ht="73.5" customHeight="1">
      <c r="A10" s="563"/>
      <c r="B10" s="656"/>
      <c r="C10" s="344">
        <v>3</v>
      </c>
      <c r="D10" s="346" t="s">
        <v>549</v>
      </c>
      <c r="E10" s="300">
        <v>6030</v>
      </c>
      <c r="F10" s="347">
        <v>0</v>
      </c>
      <c r="G10" s="332">
        <f t="shared" ref="G10" si="10">E10-F10</f>
        <v>6030</v>
      </c>
      <c r="H10" s="482">
        <f t="shared" ref="H10" si="11">F10/E10</f>
        <v>0</v>
      </c>
      <c r="I10" s="247"/>
      <c r="J10" s="232"/>
      <c r="K10" s="295" t="s">
        <v>152</v>
      </c>
      <c r="L10" s="247"/>
      <c r="M10" s="234">
        <v>45830</v>
      </c>
      <c r="N10" s="232">
        <f t="shared" si="0"/>
        <v>15</v>
      </c>
      <c r="O10" s="234">
        <v>45845</v>
      </c>
      <c r="P10" s="233">
        <v>0</v>
      </c>
      <c r="Q10" s="233">
        <v>0</v>
      </c>
      <c r="R10" s="233">
        <v>0</v>
      </c>
      <c r="S10" s="233">
        <v>0</v>
      </c>
      <c r="T10" s="233">
        <v>0</v>
      </c>
      <c r="U10" s="232"/>
      <c r="V10" s="232"/>
      <c r="W10" s="333">
        <v>0</v>
      </c>
      <c r="X10" s="233">
        <v>0</v>
      </c>
      <c r="Y10" s="233">
        <v>0</v>
      </c>
      <c r="Z10" s="233">
        <v>0</v>
      </c>
      <c r="AA10" s="233">
        <v>0</v>
      </c>
      <c r="AB10" s="233">
        <v>0</v>
      </c>
      <c r="AC10" s="233">
        <v>0</v>
      </c>
      <c r="AD10" s="233">
        <v>0</v>
      </c>
      <c r="AE10" s="233">
        <v>0</v>
      </c>
      <c r="AF10" s="233">
        <v>0</v>
      </c>
      <c r="AG10" s="233"/>
      <c r="AH10" s="233">
        <v>0</v>
      </c>
      <c r="AI10" s="233">
        <v>0</v>
      </c>
      <c r="AJ10" s="233">
        <v>0</v>
      </c>
      <c r="AK10" s="233">
        <v>0</v>
      </c>
      <c r="AL10" s="233">
        <v>0</v>
      </c>
      <c r="AM10" s="233">
        <v>0</v>
      </c>
      <c r="AN10" s="233">
        <v>0</v>
      </c>
      <c r="AO10" s="233">
        <v>0</v>
      </c>
      <c r="AP10" s="233">
        <v>0</v>
      </c>
      <c r="AQ10" s="233">
        <v>0</v>
      </c>
      <c r="AR10" s="233">
        <v>0</v>
      </c>
      <c r="AS10" s="233">
        <v>0</v>
      </c>
      <c r="AT10" s="233">
        <v>0</v>
      </c>
      <c r="AU10" s="233">
        <v>0</v>
      </c>
      <c r="AV10" s="233">
        <v>0</v>
      </c>
      <c r="AW10" s="233">
        <v>0</v>
      </c>
      <c r="AX10" s="233">
        <v>0</v>
      </c>
      <c r="AY10" s="233">
        <v>0</v>
      </c>
      <c r="AZ10" s="233">
        <v>0</v>
      </c>
      <c r="BA10" s="233">
        <v>0</v>
      </c>
      <c r="BB10" s="454" t="s">
        <v>601</v>
      </c>
    </row>
    <row r="11" spans="1:54" ht="59.25" customHeight="1">
      <c r="A11" s="563"/>
      <c r="B11" s="656"/>
      <c r="C11" s="344">
        <v>4</v>
      </c>
      <c r="D11" s="346" t="s">
        <v>162</v>
      </c>
      <c r="E11" s="300">
        <v>18536</v>
      </c>
      <c r="F11" s="347">
        <v>0</v>
      </c>
      <c r="G11" s="332">
        <f t="shared" ref="G11:G14" si="12">E11-F11</f>
        <v>18536</v>
      </c>
      <c r="H11" s="482">
        <f t="shared" ref="H11:H14" si="13">F11/E11</f>
        <v>0</v>
      </c>
      <c r="I11" s="247">
        <v>400</v>
      </c>
      <c r="J11" s="232"/>
      <c r="K11" s="300" t="s">
        <v>54</v>
      </c>
      <c r="L11" s="247"/>
      <c r="M11" s="234">
        <v>45828</v>
      </c>
      <c r="N11" s="232">
        <f t="shared" ref="N11:N14" si="14">O11-M11</f>
        <v>56</v>
      </c>
      <c r="O11" s="234">
        <v>45884</v>
      </c>
      <c r="P11" s="233">
        <v>0</v>
      </c>
      <c r="Q11" s="233">
        <v>0</v>
      </c>
      <c r="R11" s="233">
        <v>0</v>
      </c>
      <c r="S11" s="233">
        <v>0</v>
      </c>
      <c r="T11" s="233">
        <v>0</v>
      </c>
      <c r="U11" s="232"/>
      <c r="V11" s="232"/>
      <c r="W11" s="333">
        <v>0</v>
      </c>
      <c r="X11" s="233">
        <v>0</v>
      </c>
      <c r="Y11" s="233">
        <v>0</v>
      </c>
      <c r="Z11" s="233">
        <v>0</v>
      </c>
      <c r="AA11" s="233">
        <v>0</v>
      </c>
      <c r="AB11" s="233">
        <v>0</v>
      </c>
      <c r="AC11" s="233">
        <v>0</v>
      </c>
      <c r="AD11" s="233">
        <v>0</v>
      </c>
      <c r="AE11" s="233">
        <v>0</v>
      </c>
      <c r="AF11" s="233">
        <v>0</v>
      </c>
      <c r="AG11" s="233"/>
      <c r="AH11" s="233">
        <v>0</v>
      </c>
      <c r="AI11" s="233">
        <v>0</v>
      </c>
      <c r="AJ11" s="233">
        <v>0</v>
      </c>
      <c r="AK11" s="233">
        <v>0</v>
      </c>
      <c r="AL11" s="233">
        <v>0</v>
      </c>
      <c r="AM11" s="233">
        <v>0</v>
      </c>
      <c r="AN11" s="233">
        <v>0</v>
      </c>
      <c r="AO11" s="233">
        <v>0</v>
      </c>
      <c r="AP11" s="233">
        <v>0</v>
      </c>
      <c r="AQ11" s="233">
        <v>0</v>
      </c>
      <c r="AR11" s="233">
        <v>0</v>
      </c>
      <c r="AS11" s="233">
        <v>0</v>
      </c>
      <c r="AT11" s="233">
        <v>0</v>
      </c>
      <c r="AU11" s="233">
        <v>0</v>
      </c>
      <c r="AV11" s="233">
        <v>0</v>
      </c>
      <c r="AW11" s="233">
        <v>0</v>
      </c>
      <c r="AX11" s="233">
        <v>0</v>
      </c>
      <c r="AY11" s="233">
        <v>0</v>
      </c>
      <c r="AZ11" s="233">
        <v>0</v>
      </c>
      <c r="BA11" s="233">
        <v>0</v>
      </c>
      <c r="BB11" s="268" t="s">
        <v>600</v>
      </c>
    </row>
    <row r="12" spans="1:54" ht="50.25" customHeight="1">
      <c r="A12" s="563"/>
      <c r="B12" s="656"/>
      <c r="C12" s="344">
        <v>5</v>
      </c>
      <c r="D12" s="346" t="s">
        <v>163</v>
      </c>
      <c r="E12" s="300">
        <v>26563</v>
      </c>
      <c r="F12" s="347">
        <v>0</v>
      </c>
      <c r="G12" s="332">
        <f t="shared" si="12"/>
        <v>26563</v>
      </c>
      <c r="H12" s="482">
        <f t="shared" si="13"/>
        <v>0</v>
      </c>
      <c r="I12" s="247">
        <v>400</v>
      </c>
      <c r="J12" s="232"/>
      <c r="K12" s="300" t="s">
        <v>67</v>
      </c>
      <c r="L12" s="247"/>
      <c r="M12" s="234">
        <v>45838</v>
      </c>
      <c r="N12" s="232">
        <f t="shared" si="14"/>
        <v>66</v>
      </c>
      <c r="O12" s="234">
        <v>45904</v>
      </c>
      <c r="P12" s="233">
        <v>0</v>
      </c>
      <c r="Q12" s="233">
        <v>0</v>
      </c>
      <c r="R12" s="233">
        <v>0</v>
      </c>
      <c r="S12" s="233">
        <v>0</v>
      </c>
      <c r="T12" s="233">
        <v>0</v>
      </c>
      <c r="U12" s="232"/>
      <c r="V12" s="232"/>
      <c r="W12" s="333">
        <v>0</v>
      </c>
      <c r="X12" s="233">
        <v>0</v>
      </c>
      <c r="Y12" s="233">
        <v>0</v>
      </c>
      <c r="Z12" s="233">
        <v>0</v>
      </c>
      <c r="AA12" s="233">
        <v>0</v>
      </c>
      <c r="AB12" s="233">
        <v>0</v>
      </c>
      <c r="AC12" s="233">
        <v>0</v>
      </c>
      <c r="AD12" s="233">
        <v>0</v>
      </c>
      <c r="AE12" s="233">
        <v>0</v>
      </c>
      <c r="AF12" s="233">
        <v>0</v>
      </c>
      <c r="AG12" s="233"/>
      <c r="AH12" s="233">
        <v>0</v>
      </c>
      <c r="AI12" s="233">
        <v>0</v>
      </c>
      <c r="AJ12" s="233">
        <v>0</v>
      </c>
      <c r="AK12" s="233">
        <v>0</v>
      </c>
      <c r="AL12" s="233">
        <v>0</v>
      </c>
      <c r="AM12" s="233">
        <v>0</v>
      </c>
      <c r="AN12" s="233">
        <v>0</v>
      </c>
      <c r="AO12" s="233">
        <v>0</v>
      </c>
      <c r="AP12" s="233">
        <v>0</v>
      </c>
      <c r="AQ12" s="233">
        <v>0</v>
      </c>
      <c r="AR12" s="233">
        <v>0</v>
      </c>
      <c r="AS12" s="233">
        <v>0</v>
      </c>
      <c r="AT12" s="233">
        <v>0</v>
      </c>
      <c r="AU12" s="233">
        <v>0</v>
      </c>
      <c r="AV12" s="233">
        <v>0</v>
      </c>
      <c r="AW12" s="233">
        <v>0</v>
      </c>
      <c r="AX12" s="233">
        <v>0</v>
      </c>
      <c r="AY12" s="233">
        <v>0</v>
      </c>
      <c r="AZ12" s="233">
        <v>0</v>
      </c>
      <c r="BA12" s="233">
        <v>0</v>
      </c>
      <c r="BB12" s="268" t="s">
        <v>678</v>
      </c>
    </row>
    <row r="13" spans="1:54" ht="63.75" customHeight="1">
      <c r="A13" s="563"/>
      <c r="B13" s="656"/>
      <c r="C13" s="344">
        <v>6</v>
      </c>
      <c r="D13" s="349" t="s">
        <v>167</v>
      </c>
      <c r="E13" s="332">
        <v>4186</v>
      </c>
      <c r="F13" s="347">
        <v>0</v>
      </c>
      <c r="G13" s="332">
        <f t="shared" ref="G13" si="15">E13-F13</f>
        <v>4186</v>
      </c>
      <c r="H13" s="482">
        <f t="shared" ref="H13" si="16">F13/E13</f>
        <v>0</v>
      </c>
      <c r="I13" s="273"/>
      <c r="J13" s="232"/>
      <c r="K13" s="350" t="s">
        <v>490</v>
      </c>
      <c r="L13" s="247"/>
      <c r="M13" s="234">
        <v>45904</v>
      </c>
      <c r="N13" s="232">
        <f t="shared" ref="N13" si="17">O13-M13</f>
        <v>10</v>
      </c>
      <c r="O13" s="234">
        <v>45914</v>
      </c>
      <c r="P13" s="233">
        <v>0</v>
      </c>
      <c r="Q13" s="233">
        <v>0</v>
      </c>
      <c r="R13" s="233">
        <v>0</v>
      </c>
      <c r="S13" s="233">
        <v>0</v>
      </c>
      <c r="T13" s="233">
        <v>0</v>
      </c>
      <c r="U13" s="232"/>
      <c r="V13" s="232"/>
      <c r="W13" s="333">
        <v>0</v>
      </c>
      <c r="X13" s="233">
        <v>0</v>
      </c>
      <c r="Y13" s="233">
        <v>0</v>
      </c>
      <c r="Z13" s="233">
        <v>0</v>
      </c>
      <c r="AA13" s="233">
        <v>0</v>
      </c>
      <c r="AB13" s="233">
        <v>0</v>
      </c>
      <c r="AC13" s="233">
        <v>0</v>
      </c>
      <c r="AD13" s="233">
        <v>0</v>
      </c>
      <c r="AE13" s="233">
        <v>0</v>
      </c>
      <c r="AF13" s="233">
        <v>0</v>
      </c>
      <c r="AG13" s="233"/>
      <c r="AH13" s="233">
        <v>0</v>
      </c>
      <c r="AI13" s="233">
        <v>0</v>
      </c>
      <c r="AJ13" s="233">
        <v>0</v>
      </c>
      <c r="AK13" s="233">
        <v>0</v>
      </c>
      <c r="AL13" s="233">
        <v>0</v>
      </c>
      <c r="AM13" s="233">
        <v>0</v>
      </c>
      <c r="AN13" s="233">
        <v>0</v>
      </c>
      <c r="AO13" s="233">
        <v>0</v>
      </c>
      <c r="AP13" s="233">
        <v>0</v>
      </c>
      <c r="AQ13" s="233">
        <v>0</v>
      </c>
      <c r="AR13" s="233">
        <v>0</v>
      </c>
      <c r="AS13" s="233">
        <v>0</v>
      </c>
      <c r="AT13" s="233">
        <v>0</v>
      </c>
      <c r="AU13" s="233">
        <v>0</v>
      </c>
      <c r="AV13" s="233">
        <v>0</v>
      </c>
      <c r="AW13" s="233">
        <v>0</v>
      </c>
      <c r="AX13" s="233">
        <v>0</v>
      </c>
      <c r="AY13" s="233">
        <v>0</v>
      </c>
      <c r="AZ13" s="233">
        <v>0</v>
      </c>
      <c r="BA13" s="233">
        <v>0</v>
      </c>
      <c r="BB13" s="454" t="s">
        <v>602</v>
      </c>
    </row>
    <row r="14" spans="1:54" ht="63.75" customHeight="1">
      <c r="A14" s="564"/>
      <c r="B14" s="640"/>
      <c r="C14" s="344">
        <v>7</v>
      </c>
      <c r="D14" s="346" t="s">
        <v>165</v>
      </c>
      <c r="E14" s="300">
        <v>12784</v>
      </c>
      <c r="F14" s="347">
        <v>0</v>
      </c>
      <c r="G14" s="332">
        <f t="shared" si="12"/>
        <v>12784</v>
      </c>
      <c r="H14" s="482">
        <f t="shared" si="13"/>
        <v>0</v>
      </c>
      <c r="I14" s="247">
        <v>500</v>
      </c>
      <c r="J14" s="232"/>
      <c r="K14" s="300" t="s">
        <v>46</v>
      </c>
      <c r="L14" s="247">
        <v>500</v>
      </c>
      <c r="M14" s="234">
        <v>45823</v>
      </c>
      <c r="N14" s="232">
        <f t="shared" si="14"/>
        <v>25</v>
      </c>
      <c r="O14" s="234">
        <v>45848</v>
      </c>
      <c r="P14" s="233">
        <v>0</v>
      </c>
      <c r="Q14" s="233">
        <v>0</v>
      </c>
      <c r="R14" s="233">
        <v>0</v>
      </c>
      <c r="S14" s="233">
        <v>0</v>
      </c>
      <c r="T14" s="233">
        <v>0</v>
      </c>
      <c r="U14" s="232"/>
      <c r="V14" s="232"/>
      <c r="W14" s="333">
        <v>0</v>
      </c>
      <c r="X14" s="233">
        <v>0</v>
      </c>
      <c r="Y14" s="233">
        <v>0</v>
      </c>
      <c r="Z14" s="233">
        <v>0</v>
      </c>
      <c r="AA14" s="233">
        <v>0</v>
      </c>
      <c r="AB14" s="233">
        <v>0</v>
      </c>
      <c r="AC14" s="233">
        <v>0</v>
      </c>
      <c r="AD14" s="233">
        <v>0</v>
      </c>
      <c r="AE14" s="233">
        <v>0</v>
      </c>
      <c r="AF14" s="233">
        <v>0</v>
      </c>
      <c r="AG14" s="233"/>
      <c r="AH14" s="233">
        <v>0</v>
      </c>
      <c r="AI14" s="233">
        <v>0</v>
      </c>
      <c r="AJ14" s="233">
        <v>0</v>
      </c>
      <c r="AK14" s="233">
        <v>0</v>
      </c>
      <c r="AL14" s="233">
        <v>0</v>
      </c>
      <c r="AM14" s="233">
        <v>0</v>
      </c>
      <c r="AN14" s="233">
        <v>0</v>
      </c>
      <c r="AO14" s="233">
        <v>0</v>
      </c>
      <c r="AP14" s="233">
        <v>0</v>
      </c>
      <c r="AQ14" s="233">
        <v>0</v>
      </c>
      <c r="AR14" s="233">
        <v>0</v>
      </c>
      <c r="AS14" s="233">
        <v>0</v>
      </c>
      <c r="AT14" s="233">
        <v>0</v>
      </c>
      <c r="AU14" s="233">
        <v>0</v>
      </c>
      <c r="AV14" s="233">
        <v>0</v>
      </c>
      <c r="AW14" s="233">
        <v>0</v>
      </c>
      <c r="AX14" s="233">
        <v>0</v>
      </c>
      <c r="AY14" s="233">
        <v>0</v>
      </c>
      <c r="AZ14" s="233">
        <v>0</v>
      </c>
      <c r="BA14" s="233">
        <v>0</v>
      </c>
      <c r="BB14" s="268" t="s">
        <v>406</v>
      </c>
    </row>
    <row r="15" spans="1:54" ht="59.25" customHeight="1">
      <c r="A15" s="339"/>
      <c r="B15" s="339"/>
      <c r="C15" s="351"/>
      <c r="D15" s="348"/>
      <c r="E15" s="338">
        <f>SUM(E11:E14)</f>
        <v>62069</v>
      </c>
      <c r="F15" s="338">
        <f>SUM(F11:F14)</f>
        <v>0</v>
      </c>
      <c r="G15" s="338">
        <f>SUM(G11:G14)</f>
        <v>62069</v>
      </c>
      <c r="H15" s="483">
        <f>F15/E15</f>
        <v>0</v>
      </c>
      <c r="I15" s="338">
        <f>SUM(I11:I14)</f>
        <v>1300</v>
      </c>
      <c r="J15" s="339"/>
      <c r="K15" s="339">
        <v>3</v>
      </c>
      <c r="L15" s="338">
        <f>SUM(L11:L14)</f>
        <v>500</v>
      </c>
      <c r="M15" s="340"/>
      <c r="N15" s="339"/>
      <c r="O15" s="340"/>
      <c r="P15" s="341">
        <f>SUM(P11:P14)</f>
        <v>0</v>
      </c>
      <c r="Q15" s="341">
        <f>SUM(Q11:Q14)</f>
        <v>0</v>
      </c>
      <c r="R15" s="341">
        <f>SUM(R11:R14)</f>
        <v>0</v>
      </c>
      <c r="S15" s="341">
        <f>SUM(S11:S14)</f>
        <v>0</v>
      </c>
      <c r="T15" s="341">
        <f>SUM(T11:T14)</f>
        <v>0</v>
      </c>
      <c r="U15" s="339"/>
      <c r="V15" s="339"/>
      <c r="W15" s="342">
        <f t="shared" ref="W15:AF15" si="18">SUM(W11:W14)</f>
        <v>0</v>
      </c>
      <c r="X15" s="341">
        <f t="shared" si="18"/>
        <v>0</v>
      </c>
      <c r="Y15" s="341">
        <f t="shared" si="18"/>
        <v>0</v>
      </c>
      <c r="Z15" s="341">
        <f t="shared" si="18"/>
        <v>0</v>
      </c>
      <c r="AA15" s="341">
        <f t="shared" si="18"/>
        <v>0</v>
      </c>
      <c r="AB15" s="341">
        <f t="shared" si="18"/>
        <v>0</v>
      </c>
      <c r="AC15" s="341">
        <f t="shared" si="18"/>
        <v>0</v>
      </c>
      <c r="AD15" s="341">
        <f t="shared" si="18"/>
        <v>0</v>
      </c>
      <c r="AE15" s="341">
        <f t="shared" si="18"/>
        <v>0</v>
      </c>
      <c r="AF15" s="341">
        <f t="shared" si="18"/>
        <v>0</v>
      </c>
      <c r="AG15" s="341"/>
      <c r="AH15" s="341">
        <f t="shared" ref="AH15:BA15" si="19">SUM(AH11:AH14)</f>
        <v>0</v>
      </c>
      <c r="AI15" s="341">
        <f t="shared" si="19"/>
        <v>0</v>
      </c>
      <c r="AJ15" s="341">
        <f t="shared" si="19"/>
        <v>0</v>
      </c>
      <c r="AK15" s="341">
        <f t="shared" si="19"/>
        <v>0</v>
      </c>
      <c r="AL15" s="341">
        <f t="shared" si="19"/>
        <v>0</v>
      </c>
      <c r="AM15" s="341">
        <f t="shared" si="19"/>
        <v>0</v>
      </c>
      <c r="AN15" s="341">
        <f t="shared" si="19"/>
        <v>0</v>
      </c>
      <c r="AO15" s="341">
        <f t="shared" si="19"/>
        <v>0</v>
      </c>
      <c r="AP15" s="341">
        <f t="shared" si="19"/>
        <v>0</v>
      </c>
      <c r="AQ15" s="341">
        <f t="shared" si="19"/>
        <v>0</v>
      </c>
      <c r="AR15" s="341">
        <f t="shared" si="19"/>
        <v>0</v>
      </c>
      <c r="AS15" s="341">
        <f t="shared" si="19"/>
        <v>0</v>
      </c>
      <c r="AT15" s="341">
        <f t="shared" si="19"/>
        <v>0</v>
      </c>
      <c r="AU15" s="341">
        <f t="shared" si="19"/>
        <v>0</v>
      </c>
      <c r="AV15" s="341">
        <f t="shared" si="19"/>
        <v>0</v>
      </c>
      <c r="AW15" s="341">
        <f t="shared" si="19"/>
        <v>0</v>
      </c>
      <c r="AX15" s="341">
        <f t="shared" si="19"/>
        <v>0</v>
      </c>
      <c r="AY15" s="338">
        <f t="shared" si="19"/>
        <v>0</v>
      </c>
      <c r="AZ15" s="338">
        <f t="shared" si="19"/>
        <v>0</v>
      </c>
      <c r="BA15" s="338">
        <f t="shared" si="19"/>
        <v>0</v>
      </c>
      <c r="BB15" s="343"/>
    </row>
    <row r="16" spans="1:54" ht="81.75" customHeight="1">
      <c r="A16" s="310" t="s">
        <v>547</v>
      </c>
      <c r="B16" s="246" t="s">
        <v>148</v>
      </c>
      <c r="C16" s="344">
        <v>8</v>
      </c>
      <c r="D16" s="246" t="s">
        <v>148</v>
      </c>
      <c r="E16" s="345">
        <v>201400</v>
      </c>
      <c r="F16" s="332">
        <v>136856</v>
      </c>
      <c r="G16" s="332">
        <f>E16-F16</f>
        <v>64544</v>
      </c>
      <c r="H16" s="482">
        <f>F16/E16</f>
        <v>0.67952333664349551</v>
      </c>
      <c r="I16" s="247">
        <v>1300</v>
      </c>
      <c r="J16" s="232">
        <v>1</v>
      </c>
      <c r="K16" s="232" t="s">
        <v>15</v>
      </c>
      <c r="L16" s="247">
        <v>1300</v>
      </c>
      <c r="M16" s="234">
        <v>45726</v>
      </c>
      <c r="N16" s="232">
        <f t="shared" si="0"/>
        <v>154</v>
      </c>
      <c r="O16" s="234">
        <v>45880</v>
      </c>
      <c r="P16" s="344">
        <v>1529</v>
      </c>
      <c r="Q16" s="233">
        <v>946.13</v>
      </c>
      <c r="R16" s="233">
        <v>1634.37</v>
      </c>
      <c r="S16" s="233">
        <v>1585.99</v>
      </c>
      <c r="T16" s="233">
        <v>1113</v>
      </c>
      <c r="U16" s="232"/>
      <c r="V16" s="232"/>
      <c r="W16" s="333">
        <v>1835.86</v>
      </c>
      <c r="X16" s="233">
        <v>1535.3</v>
      </c>
      <c r="Y16" s="233">
        <v>1066.1500000000001</v>
      </c>
      <c r="Z16" s="233">
        <v>383.93</v>
      </c>
      <c r="AA16" s="233">
        <v>1038.0999999999999</v>
      </c>
      <c r="AB16" s="233">
        <v>1598.09</v>
      </c>
      <c r="AC16" s="233">
        <v>1766.58</v>
      </c>
      <c r="AD16" s="233">
        <v>1688.39</v>
      </c>
      <c r="AE16" s="233">
        <v>1386.18</v>
      </c>
      <c r="AF16" s="233">
        <v>1638.8</v>
      </c>
      <c r="AG16" s="233"/>
      <c r="AH16" s="233">
        <v>1449.66</v>
      </c>
      <c r="AI16" s="233">
        <v>0</v>
      </c>
      <c r="AJ16" s="233">
        <v>910.6</v>
      </c>
      <c r="AK16" s="233">
        <v>1113.74</v>
      </c>
      <c r="AL16" s="233">
        <v>89.77</v>
      </c>
      <c r="AM16" s="233">
        <v>1379</v>
      </c>
      <c r="AN16" s="233">
        <v>1537.87</v>
      </c>
      <c r="AO16" s="233">
        <v>2187.8200000000002</v>
      </c>
      <c r="AP16" s="233">
        <v>1207.2</v>
      </c>
      <c r="AQ16" s="233">
        <v>1505.16</v>
      </c>
      <c r="AR16" s="233">
        <v>1399.76</v>
      </c>
      <c r="AS16" s="233">
        <v>1442.92</v>
      </c>
      <c r="AT16" s="233">
        <v>1736.09</v>
      </c>
      <c r="AU16" s="233">
        <v>1505.16</v>
      </c>
      <c r="AV16" s="233">
        <v>753.46</v>
      </c>
      <c r="AW16" s="233">
        <v>1107.93</v>
      </c>
      <c r="AX16" s="233">
        <v>412.56</v>
      </c>
      <c r="AY16" s="233">
        <v>1578.52</v>
      </c>
      <c r="AZ16" s="233">
        <v>1730.5</v>
      </c>
      <c r="BA16" s="233">
        <v>1713.16</v>
      </c>
      <c r="BB16" s="237" t="s">
        <v>343</v>
      </c>
    </row>
    <row r="17" spans="1:55" ht="189" customHeight="1">
      <c r="A17" s="562" t="s">
        <v>177</v>
      </c>
      <c r="B17" s="682" t="s">
        <v>235</v>
      </c>
      <c r="C17" s="679">
        <v>9</v>
      </c>
      <c r="D17" s="641" t="s">
        <v>149</v>
      </c>
      <c r="E17" s="598">
        <v>146232</v>
      </c>
      <c r="F17" s="672"/>
      <c r="G17" s="672">
        <f t="shared" ref="G17:G39" si="20">E17-F17</f>
        <v>146232</v>
      </c>
      <c r="H17" s="675">
        <f t="shared" ref="H17:H39" si="21">F17/E17</f>
        <v>0</v>
      </c>
      <c r="I17" s="272">
        <v>1000</v>
      </c>
      <c r="J17" s="232">
        <v>1</v>
      </c>
      <c r="K17" s="247" t="s">
        <v>34</v>
      </c>
      <c r="L17" s="247">
        <v>1000</v>
      </c>
      <c r="M17" s="311">
        <v>45827</v>
      </c>
      <c r="N17" s="232">
        <f t="shared" si="0"/>
        <v>88</v>
      </c>
      <c r="O17" s="234">
        <v>45915</v>
      </c>
      <c r="P17" s="233">
        <v>0</v>
      </c>
      <c r="Q17" s="233">
        <v>0</v>
      </c>
      <c r="R17" s="233">
        <v>0</v>
      </c>
      <c r="S17" s="233">
        <v>0</v>
      </c>
      <c r="T17" s="233">
        <v>0</v>
      </c>
      <c r="U17" s="232"/>
      <c r="V17" s="232"/>
      <c r="W17" s="333">
        <v>0</v>
      </c>
      <c r="X17" s="233">
        <v>0</v>
      </c>
      <c r="Y17" s="233">
        <v>0</v>
      </c>
      <c r="Z17" s="233">
        <v>0</v>
      </c>
      <c r="AA17" s="233"/>
      <c r="AB17" s="233">
        <v>0</v>
      </c>
      <c r="AC17" s="233">
        <v>0</v>
      </c>
      <c r="AD17" s="233">
        <v>0</v>
      </c>
      <c r="AE17" s="233">
        <v>0</v>
      </c>
      <c r="AF17" s="233">
        <v>0</v>
      </c>
      <c r="AG17" s="233"/>
      <c r="AH17" s="233">
        <v>0</v>
      </c>
      <c r="AI17" s="233">
        <v>0</v>
      </c>
      <c r="AJ17" s="233">
        <v>0</v>
      </c>
      <c r="AK17" s="233">
        <v>0</v>
      </c>
      <c r="AL17" s="233">
        <v>0</v>
      </c>
      <c r="AM17" s="233">
        <v>0</v>
      </c>
      <c r="AN17" s="233">
        <v>0</v>
      </c>
      <c r="AO17" s="233">
        <v>0</v>
      </c>
      <c r="AP17" s="233">
        <v>0</v>
      </c>
      <c r="AQ17" s="233">
        <v>0</v>
      </c>
      <c r="AR17" s="233"/>
      <c r="AS17" s="233">
        <v>0</v>
      </c>
      <c r="AT17" s="233">
        <v>0</v>
      </c>
      <c r="AU17" s="233">
        <v>0</v>
      </c>
      <c r="AV17" s="233">
        <v>0</v>
      </c>
      <c r="AW17" s="233">
        <v>0</v>
      </c>
      <c r="AX17" s="233">
        <v>0</v>
      </c>
      <c r="AY17" s="233">
        <v>0</v>
      </c>
      <c r="AZ17" s="233">
        <v>0</v>
      </c>
      <c r="BA17" s="233">
        <v>0</v>
      </c>
      <c r="BB17" s="268" t="s">
        <v>597</v>
      </c>
    </row>
    <row r="18" spans="1:55" ht="97.5">
      <c r="A18" s="563"/>
      <c r="B18" s="682"/>
      <c r="C18" s="680"/>
      <c r="D18" s="642"/>
      <c r="E18" s="674"/>
      <c r="F18" s="673"/>
      <c r="G18" s="673"/>
      <c r="H18" s="676"/>
      <c r="I18" s="263"/>
      <c r="J18" s="232"/>
      <c r="K18" s="250" t="s">
        <v>489</v>
      </c>
      <c r="L18" s="291"/>
      <c r="M18" s="234">
        <v>45863</v>
      </c>
      <c r="N18" s="232"/>
      <c r="O18" s="234"/>
      <c r="P18" s="233"/>
      <c r="Q18" s="233"/>
      <c r="R18" s="233"/>
      <c r="S18" s="233"/>
      <c r="T18" s="233"/>
      <c r="U18" s="232"/>
      <c r="V18" s="232"/>
      <c r="W18" s="3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  <c r="AH18" s="233"/>
      <c r="AI18" s="233"/>
      <c r="AJ18" s="233">
        <v>0</v>
      </c>
      <c r="AK18" s="233">
        <v>0</v>
      </c>
      <c r="AL18" s="233">
        <v>0</v>
      </c>
      <c r="AM18" s="233">
        <v>0</v>
      </c>
      <c r="AN18" s="233">
        <v>0</v>
      </c>
      <c r="AO18" s="233">
        <v>0</v>
      </c>
      <c r="AP18" s="233">
        <v>0</v>
      </c>
      <c r="AQ18" s="233">
        <v>0</v>
      </c>
      <c r="AR18" s="233">
        <v>0</v>
      </c>
      <c r="AS18" s="233">
        <v>0</v>
      </c>
      <c r="AT18" s="233">
        <v>0</v>
      </c>
      <c r="AU18" s="233">
        <v>0</v>
      </c>
      <c r="AV18" s="233">
        <v>0</v>
      </c>
      <c r="AW18" s="233">
        <v>0</v>
      </c>
      <c r="AX18" s="233">
        <v>0</v>
      </c>
      <c r="AY18" s="233">
        <v>0</v>
      </c>
      <c r="AZ18" s="233">
        <v>0</v>
      </c>
      <c r="BA18" s="233">
        <v>0</v>
      </c>
      <c r="BB18" s="268" t="s">
        <v>525</v>
      </c>
    </row>
    <row r="19" spans="1:55" ht="60.75" customHeight="1">
      <c r="A19" s="563"/>
      <c r="B19" s="682"/>
      <c r="C19" s="344">
        <v>10</v>
      </c>
      <c r="D19" s="246" t="s">
        <v>150</v>
      </c>
      <c r="E19" s="300">
        <v>27532</v>
      </c>
      <c r="F19" s="332">
        <v>8246</v>
      </c>
      <c r="G19" s="332">
        <f t="shared" si="20"/>
        <v>19286</v>
      </c>
      <c r="H19" s="482">
        <f t="shared" si="21"/>
        <v>0.29950602934766818</v>
      </c>
      <c r="I19" s="247">
        <v>500</v>
      </c>
      <c r="J19" s="232">
        <v>1</v>
      </c>
      <c r="K19" s="232" t="s">
        <v>17</v>
      </c>
      <c r="L19" s="247">
        <v>500</v>
      </c>
      <c r="M19" s="234">
        <v>45798</v>
      </c>
      <c r="N19" s="232">
        <f t="shared" si="0"/>
        <v>55</v>
      </c>
      <c r="O19" s="234">
        <v>45853</v>
      </c>
      <c r="P19" s="233">
        <v>0</v>
      </c>
      <c r="Q19" s="233">
        <v>0</v>
      </c>
      <c r="R19" s="233">
        <v>0</v>
      </c>
      <c r="S19" s="233">
        <v>0</v>
      </c>
      <c r="T19" s="233">
        <v>0</v>
      </c>
      <c r="U19" s="232"/>
      <c r="V19" s="232"/>
      <c r="W19" s="333">
        <v>0</v>
      </c>
      <c r="X19" s="233">
        <v>0</v>
      </c>
      <c r="Y19" s="233">
        <v>0</v>
      </c>
      <c r="Z19" s="233">
        <v>0</v>
      </c>
      <c r="AA19" s="233">
        <v>43</v>
      </c>
      <c r="AB19" s="233">
        <v>335</v>
      </c>
      <c r="AC19" s="233">
        <v>275.64</v>
      </c>
      <c r="AD19" s="233">
        <v>468.05</v>
      </c>
      <c r="AE19" s="233">
        <v>410</v>
      </c>
      <c r="AF19" s="233">
        <v>0</v>
      </c>
      <c r="AG19" s="233"/>
      <c r="AH19" s="233">
        <v>407.05</v>
      </c>
      <c r="AI19" s="233">
        <v>309.88</v>
      </c>
      <c r="AJ19" s="233">
        <v>313.57</v>
      </c>
      <c r="AK19" s="233">
        <v>398.32</v>
      </c>
      <c r="AL19" s="233">
        <v>252.59</v>
      </c>
      <c r="AM19" s="233">
        <v>0</v>
      </c>
      <c r="AN19" s="233">
        <v>0</v>
      </c>
      <c r="AO19" s="233">
        <v>57.7</v>
      </c>
      <c r="AP19" s="233">
        <v>336.31</v>
      </c>
      <c r="AQ19" s="233">
        <v>409.84</v>
      </c>
      <c r="AR19" s="233">
        <v>409.84</v>
      </c>
      <c r="AS19" s="233">
        <v>486.47</v>
      </c>
      <c r="AT19" s="233">
        <v>646.30999999999995</v>
      </c>
      <c r="AU19" s="233">
        <v>730.06</v>
      </c>
      <c r="AV19" s="233">
        <v>523.28</v>
      </c>
      <c r="AW19" s="233">
        <v>183.5</v>
      </c>
      <c r="AX19" s="233">
        <v>402.48</v>
      </c>
      <c r="AY19" s="233">
        <v>0</v>
      </c>
      <c r="AZ19" s="233">
        <v>0</v>
      </c>
      <c r="BA19" s="233">
        <v>514.16999999999996</v>
      </c>
      <c r="BB19" s="237" t="s">
        <v>483</v>
      </c>
    </row>
    <row r="20" spans="1:55" ht="66" customHeight="1">
      <c r="A20" s="563"/>
      <c r="B20" s="682"/>
      <c r="C20" s="344">
        <v>11</v>
      </c>
      <c r="D20" s="246" t="s">
        <v>153</v>
      </c>
      <c r="E20" s="300">
        <v>22945</v>
      </c>
      <c r="F20" s="332">
        <v>3230</v>
      </c>
      <c r="G20" s="332">
        <f t="shared" ref="G20" si="22">E20-F20</f>
        <v>19715</v>
      </c>
      <c r="H20" s="482">
        <f t="shared" ref="H20" si="23">F20/E20</f>
        <v>0.14077140989322293</v>
      </c>
      <c r="I20" s="247">
        <v>500</v>
      </c>
      <c r="J20" s="232">
        <v>1</v>
      </c>
      <c r="K20" s="300" t="s">
        <v>31</v>
      </c>
      <c r="L20" s="247">
        <v>500</v>
      </c>
      <c r="M20" s="311">
        <v>45816</v>
      </c>
      <c r="N20" s="232">
        <f t="shared" ref="N20" si="24">O20-M20</f>
        <v>40</v>
      </c>
      <c r="O20" s="234">
        <v>45856</v>
      </c>
      <c r="P20" s="233">
        <v>0</v>
      </c>
      <c r="Q20" s="233">
        <v>0</v>
      </c>
      <c r="R20" s="233">
        <v>0</v>
      </c>
      <c r="S20" s="233">
        <v>0</v>
      </c>
      <c r="T20" s="233">
        <v>0</v>
      </c>
      <c r="U20" s="232"/>
      <c r="V20" s="232"/>
      <c r="W20" s="333">
        <v>0</v>
      </c>
      <c r="X20" s="233">
        <v>0</v>
      </c>
      <c r="Y20" s="233">
        <v>0</v>
      </c>
      <c r="Z20" s="233">
        <v>0</v>
      </c>
      <c r="AA20" s="233">
        <v>0</v>
      </c>
      <c r="AB20" s="233">
        <v>0</v>
      </c>
      <c r="AC20" s="233">
        <v>0</v>
      </c>
      <c r="AD20" s="233">
        <v>0</v>
      </c>
      <c r="AE20" s="233">
        <v>0</v>
      </c>
      <c r="AF20" s="233">
        <v>0</v>
      </c>
      <c r="AG20" s="233"/>
      <c r="AH20" s="233">
        <v>0</v>
      </c>
      <c r="AI20" s="233">
        <v>0</v>
      </c>
      <c r="AJ20" s="233">
        <v>0</v>
      </c>
      <c r="AK20" s="233">
        <v>0</v>
      </c>
      <c r="AL20" s="233">
        <v>0</v>
      </c>
      <c r="AM20" s="233">
        <v>0</v>
      </c>
      <c r="AN20" s="233">
        <v>0</v>
      </c>
      <c r="AO20" s="233">
        <v>0</v>
      </c>
      <c r="AP20" s="233">
        <v>0</v>
      </c>
      <c r="AQ20" s="233">
        <v>0</v>
      </c>
      <c r="AR20" s="233">
        <v>0</v>
      </c>
      <c r="AS20" s="233">
        <v>0</v>
      </c>
      <c r="AT20" s="233">
        <v>316.69499999999999</v>
      </c>
      <c r="AU20" s="233">
        <v>373.68</v>
      </c>
      <c r="AV20" s="233">
        <v>177.77</v>
      </c>
      <c r="AW20" s="443">
        <v>433.51499999999999</v>
      </c>
      <c r="AX20" s="443">
        <v>569.21</v>
      </c>
      <c r="AY20" s="443">
        <v>438.12</v>
      </c>
      <c r="AZ20" s="443">
        <v>470.02</v>
      </c>
      <c r="BA20" s="443">
        <v>628.39</v>
      </c>
      <c r="BB20" s="268" t="s">
        <v>343</v>
      </c>
    </row>
    <row r="21" spans="1:55" ht="104.25" customHeight="1">
      <c r="A21" s="563"/>
      <c r="B21" s="682"/>
      <c r="C21" s="344">
        <v>12</v>
      </c>
      <c r="D21" s="265" t="s">
        <v>151</v>
      </c>
      <c r="E21" s="332">
        <v>25772</v>
      </c>
      <c r="F21" s="332">
        <v>0</v>
      </c>
      <c r="G21" s="332">
        <f t="shared" si="20"/>
        <v>25772</v>
      </c>
      <c r="H21" s="482">
        <f t="shared" si="21"/>
        <v>0</v>
      </c>
      <c r="I21" s="247"/>
      <c r="J21" s="232"/>
      <c r="K21" s="295" t="s">
        <v>152</v>
      </c>
      <c r="L21" s="247"/>
      <c r="M21" s="234">
        <v>45854</v>
      </c>
      <c r="N21" s="232">
        <f t="shared" si="0"/>
        <v>51</v>
      </c>
      <c r="O21" s="234">
        <v>45905</v>
      </c>
      <c r="P21" s="233">
        <v>0</v>
      </c>
      <c r="Q21" s="233">
        <v>0</v>
      </c>
      <c r="R21" s="233">
        <v>0</v>
      </c>
      <c r="S21" s="233">
        <v>0</v>
      </c>
      <c r="T21" s="233">
        <v>0</v>
      </c>
      <c r="U21" s="232"/>
      <c r="V21" s="232"/>
      <c r="W21" s="333">
        <v>0</v>
      </c>
      <c r="X21" s="233">
        <v>0</v>
      </c>
      <c r="Y21" s="233">
        <v>0</v>
      </c>
      <c r="Z21" s="233">
        <v>0</v>
      </c>
      <c r="AA21" s="233">
        <v>0</v>
      </c>
      <c r="AB21" s="233">
        <v>0</v>
      </c>
      <c r="AC21" s="233">
        <v>0</v>
      </c>
      <c r="AD21" s="233">
        <v>0</v>
      </c>
      <c r="AE21" s="233">
        <v>0</v>
      </c>
      <c r="AF21" s="233">
        <v>0</v>
      </c>
      <c r="AG21" s="233"/>
      <c r="AH21" s="233">
        <v>0</v>
      </c>
      <c r="AI21" s="233">
        <v>0</v>
      </c>
      <c r="AJ21" s="233">
        <v>0</v>
      </c>
      <c r="AK21" s="233">
        <v>0</v>
      </c>
      <c r="AL21" s="233">
        <v>0</v>
      </c>
      <c r="AM21" s="233">
        <v>0</v>
      </c>
      <c r="AN21" s="233">
        <v>0</v>
      </c>
      <c r="AO21" s="233">
        <v>0</v>
      </c>
      <c r="AP21" s="233">
        <v>0</v>
      </c>
      <c r="AQ21" s="233">
        <v>0</v>
      </c>
      <c r="AR21" s="233">
        <v>0</v>
      </c>
      <c r="AS21" s="233">
        <v>0</v>
      </c>
      <c r="AT21" s="233">
        <v>0</v>
      </c>
      <c r="AU21" s="233">
        <v>0</v>
      </c>
      <c r="AV21" s="233">
        <v>0</v>
      </c>
      <c r="AW21" s="233">
        <v>0</v>
      </c>
      <c r="AX21" s="233">
        <v>0</v>
      </c>
      <c r="AY21" s="233">
        <v>0</v>
      </c>
      <c r="AZ21" s="233">
        <v>0</v>
      </c>
      <c r="BA21" s="233">
        <v>0</v>
      </c>
      <c r="BB21" s="237" t="s">
        <v>674</v>
      </c>
    </row>
    <row r="22" spans="1:55" ht="57.75" customHeight="1">
      <c r="A22" s="563"/>
      <c r="B22" s="682"/>
      <c r="C22" s="344">
        <v>13</v>
      </c>
      <c r="D22" s="246" t="s">
        <v>154</v>
      </c>
      <c r="E22" s="300">
        <v>20000</v>
      </c>
      <c r="F22" s="332">
        <v>5522</v>
      </c>
      <c r="G22" s="332">
        <f t="shared" si="20"/>
        <v>14478</v>
      </c>
      <c r="H22" s="482">
        <f t="shared" si="21"/>
        <v>0.27610000000000001</v>
      </c>
      <c r="I22" s="247">
        <v>500</v>
      </c>
      <c r="J22" s="232">
        <v>6</v>
      </c>
      <c r="K22" s="452" t="s">
        <v>54</v>
      </c>
      <c r="L22" s="247">
        <v>500</v>
      </c>
      <c r="M22" s="311">
        <v>45808</v>
      </c>
      <c r="N22" s="232">
        <f t="shared" si="0"/>
        <v>40</v>
      </c>
      <c r="O22" s="234">
        <v>45848</v>
      </c>
      <c r="P22" s="233">
        <v>0</v>
      </c>
      <c r="Q22" s="233">
        <v>0</v>
      </c>
      <c r="R22" s="233">
        <v>0</v>
      </c>
      <c r="S22" s="233">
        <v>0</v>
      </c>
      <c r="T22" s="233">
        <v>0</v>
      </c>
      <c r="U22" s="232"/>
      <c r="V22" s="232"/>
      <c r="W22" s="333">
        <v>0</v>
      </c>
      <c r="X22" s="233">
        <v>0</v>
      </c>
      <c r="Y22" s="233">
        <v>0</v>
      </c>
      <c r="Z22" s="233">
        <v>0</v>
      </c>
      <c r="AA22" s="233">
        <v>0</v>
      </c>
      <c r="AB22" s="233">
        <v>0</v>
      </c>
      <c r="AC22" s="233">
        <v>0</v>
      </c>
      <c r="AD22" s="233">
        <v>0</v>
      </c>
      <c r="AE22" s="233">
        <v>0</v>
      </c>
      <c r="AF22" s="233">
        <v>0</v>
      </c>
      <c r="AG22" s="233"/>
      <c r="AH22" s="233">
        <v>0</v>
      </c>
      <c r="AI22" s="233">
        <v>0</v>
      </c>
      <c r="AJ22" s="233">
        <v>0</v>
      </c>
      <c r="AK22" s="233">
        <v>0</v>
      </c>
      <c r="AL22" s="233">
        <v>175</v>
      </c>
      <c r="AM22" s="233">
        <v>212</v>
      </c>
      <c r="AN22" s="233">
        <v>231.13</v>
      </c>
      <c r="AO22" s="233">
        <v>205.68</v>
      </c>
      <c r="AP22" s="233">
        <v>131.62</v>
      </c>
      <c r="AQ22" s="233">
        <v>497.14</v>
      </c>
      <c r="AR22" s="233">
        <v>497.14</v>
      </c>
      <c r="AS22" s="233">
        <v>663.47</v>
      </c>
      <c r="AT22" s="233">
        <v>425.5</v>
      </c>
      <c r="AU22" s="233">
        <v>326.74</v>
      </c>
      <c r="AV22" s="233">
        <v>46.18</v>
      </c>
      <c r="AW22" s="233">
        <v>668.12</v>
      </c>
      <c r="AX22" s="233">
        <v>429.89</v>
      </c>
      <c r="AY22" s="233">
        <v>318.8</v>
      </c>
      <c r="AZ22" s="233">
        <v>461.25</v>
      </c>
      <c r="BA22" s="233">
        <v>460.12</v>
      </c>
      <c r="BB22" s="237" t="s">
        <v>546</v>
      </c>
    </row>
    <row r="23" spans="1:55" ht="62.25" customHeight="1">
      <c r="A23" s="564"/>
      <c r="B23" s="682"/>
      <c r="C23" s="344">
        <v>14</v>
      </c>
      <c r="D23" s="346" t="s">
        <v>155</v>
      </c>
      <c r="E23" s="300">
        <v>13177</v>
      </c>
      <c r="F23" s="347">
        <v>3327</v>
      </c>
      <c r="G23" s="332">
        <f t="shared" si="20"/>
        <v>9850</v>
      </c>
      <c r="H23" s="482">
        <f t="shared" si="21"/>
        <v>0.25248539121196023</v>
      </c>
      <c r="I23" s="247">
        <v>500</v>
      </c>
      <c r="J23" s="232">
        <v>1</v>
      </c>
      <c r="K23" s="300" t="s">
        <v>30</v>
      </c>
      <c r="L23" s="247">
        <v>500</v>
      </c>
      <c r="M23" s="311">
        <v>45808</v>
      </c>
      <c r="N23" s="232">
        <f t="shared" si="0"/>
        <v>45</v>
      </c>
      <c r="O23" s="234">
        <v>45853</v>
      </c>
      <c r="P23" s="233">
        <v>0</v>
      </c>
      <c r="Q23" s="233">
        <v>0</v>
      </c>
      <c r="R23" s="233">
        <v>0</v>
      </c>
      <c r="S23" s="233">
        <v>0</v>
      </c>
      <c r="T23" s="233">
        <v>0</v>
      </c>
      <c r="U23" s="232"/>
      <c r="V23" s="232"/>
      <c r="W23" s="333">
        <v>0</v>
      </c>
      <c r="X23" s="233">
        <v>0</v>
      </c>
      <c r="Y23" s="233">
        <v>0</v>
      </c>
      <c r="Z23" s="233">
        <v>0</v>
      </c>
      <c r="AA23" s="233">
        <v>0</v>
      </c>
      <c r="AB23" s="233">
        <v>0</v>
      </c>
      <c r="AC23" s="233">
        <v>0</v>
      </c>
      <c r="AD23" s="233">
        <v>0</v>
      </c>
      <c r="AE23" s="233">
        <v>0</v>
      </c>
      <c r="AF23" s="233">
        <v>0</v>
      </c>
      <c r="AG23" s="233"/>
      <c r="AH23" s="233">
        <v>0</v>
      </c>
      <c r="AI23" s="233">
        <v>0</v>
      </c>
      <c r="AJ23" s="233">
        <v>0</v>
      </c>
      <c r="AK23" s="233">
        <v>0</v>
      </c>
      <c r="AL23" s="233">
        <v>3.75</v>
      </c>
      <c r="AM23" s="233">
        <v>13.69</v>
      </c>
      <c r="AN23" s="233">
        <v>18.96</v>
      </c>
      <c r="AO23" s="233">
        <v>0</v>
      </c>
      <c r="AP23" s="233">
        <v>0</v>
      </c>
      <c r="AQ23" s="233">
        <v>286.77</v>
      </c>
      <c r="AR23" s="233">
        <v>0</v>
      </c>
      <c r="AS23" s="233">
        <v>0</v>
      </c>
      <c r="AT23" s="233">
        <v>0</v>
      </c>
      <c r="AU23" s="233">
        <v>0</v>
      </c>
      <c r="AV23" s="233">
        <v>259.05</v>
      </c>
      <c r="AW23" s="233">
        <v>391.05500000000001</v>
      </c>
      <c r="AX23" s="233">
        <v>837.05</v>
      </c>
      <c r="AY23" s="233">
        <v>502.20499999999998</v>
      </c>
      <c r="AZ23" s="233">
        <v>558.94500000000005</v>
      </c>
      <c r="BA23" s="233">
        <v>455.32</v>
      </c>
      <c r="BB23" s="237" t="s">
        <v>546</v>
      </c>
    </row>
    <row r="24" spans="1:55" ht="45" customHeight="1">
      <c r="A24" s="348"/>
      <c r="B24" s="348"/>
      <c r="C24" s="337"/>
      <c r="D24" s="348"/>
      <c r="E24" s="338">
        <f>SUM(E17:E23)</f>
        <v>255658</v>
      </c>
      <c r="F24" s="338">
        <f>SUM(F17:F23)</f>
        <v>20325</v>
      </c>
      <c r="G24" s="338">
        <f>SUM(G17:G23)</f>
        <v>235333</v>
      </c>
      <c r="H24" s="483">
        <f>F24/E24</f>
        <v>7.9500739268866999E-2</v>
      </c>
      <c r="I24" s="338">
        <f>SUM(I17:I23)</f>
        <v>3000</v>
      </c>
      <c r="J24" s="339"/>
      <c r="K24" s="339">
        <v>6</v>
      </c>
      <c r="L24" s="338">
        <f>SUM(L17:L23)</f>
        <v>3000</v>
      </c>
      <c r="M24" s="340"/>
      <c r="N24" s="339"/>
      <c r="O24" s="340"/>
      <c r="P24" s="341">
        <f>SUM(P17:P23)</f>
        <v>0</v>
      </c>
      <c r="Q24" s="341">
        <f>SUM(Q17:Q23)</f>
        <v>0</v>
      </c>
      <c r="R24" s="341">
        <f>SUM(R17:R23)</f>
        <v>0</v>
      </c>
      <c r="S24" s="341">
        <f>SUM(S17:S23)</f>
        <v>0</v>
      </c>
      <c r="T24" s="341">
        <f>SUM(T17:T23)</f>
        <v>0</v>
      </c>
      <c r="U24" s="339"/>
      <c r="V24" s="339"/>
      <c r="W24" s="342">
        <f t="shared" ref="W24:AF24" si="25">SUM(W17:W23)</f>
        <v>0</v>
      </c>
      <c r="X24" s="341">
        <f t="shared" si="25"/>
        <v>0</v>
      </c>
      <c r="Y24" s="341">
        <f t="shared" si="25"/>
        <v>0</v>
      </c>
      <c r="Z24" s="341">
        <f t="shared" si="25"/>
        <v>0</v>
      </c>
      <c r="AA24" s="341">
        <f t="shared" si="25"/>
        <v>43</v>
      </c>
      <c r="AB24" s="341">
        <f t="shared" si="25"/>
        <v>335</v>
      </c>
      <c r="AC24" s="341">
        <f t="shared" si="25"/>
        <v>275.64</v>
      </c>
      <c r="AD24" s="341">
        <f t="shared" si="25"/>
        <v>468.05</v>
      </c>
      <c r="AE24" s="341">
        <f t="shared" si="25"/>
        <v>410</v>
      </c>
      <c r="AF24" s="341">
        <f t="shared" si="25"/>
        <v>0</v>
      </c>
      <c r="AG24" s="341"/>
      <c r="AH24" s="341">
        <f t="shared" ref="AH24:AX24" si="26">SUM(AH17:AH23)</f>
        <v>407.05</v>
      </c>
      <c r="AI24" s="341">
        <f t="shared" si="26"/>
        <v>309.88</v>
      </c>
      <c r="AJ24" s="341">
        <f t="shared" si="26"/>
        <v>313.57</v>
      </c>
      <c r="AK24" s="341">
        <f t="shared" si="26"/>
        <v>398.32</v>
      </c>
      <c r="AL24" s="341">
        <f t="shared" si="26"/>
        <v>431.34000000000003</v>
      </c>
      <c r="AM24" s="341">
        <f t="shared" si="26"/>
        <v>225.69</v>
      </c>
      <c r="AN24" s="341">
        <f t="shared" si="26"/>
        <v>250.09</v>
      </c>
      <c r="AO24" s="341">
        <f t="shared" si="26"/>
        <v>263.38</v>
      </c>
      <c r="AP24" s="341">
        <f t="shared" si="26"/>
        <v>467.93</v>
      </c>
      <c r="AQ24" s="341">
        <f t="shared" si="26"/>
        <v>1193.75</v>
      </c>
      <c r="AR24" s="341">
        <f t="shared" si="26"/>
        <v>906.98</v>
      </c>
      <c r="AS24" s="341">
        <f t="shared" si="26"/>
        <v>1149.94</v>
      </c>
      <c r="AT24" s="341">
        <f t="shared" si="26"/>
        <v>1388.5049999999999</v>
      </c>
      <c r="AU24" s="341">
        <f t="shared" si="26"/>
        <v>1430.48</v>
      </c>
      <c r="AV24" s="341">
        <f t="shared" si="26"/>
        <v>1006.28</v>
      </c>
      <c r="AW24" s="341">
        <f t="shared" si="26"/>
        <v>1676.19</v>
      </c>
      <c r="AX24" s="341">
        <f t="shared" si="26"/>
        <v>2238.63</v>
      </c>
      <c r="AY24" s="341"/>
      <c r="AZ24" s="341"/>
      <c r="BA24" s="341"/>
      <c r="BB24" s="343"/>
    </row>
    <row r="25" spans="1:55" ht="73.5" customHeight="1">
      <c r="A25" s="666" t="s">
        <v>177</v>
      </c>
      <c r="B25" s="681" t="s">
        <v>236</v>
      </c>
      <c r="C25" s="667">
        <v>15</v>
      </c>
      <c r="D25" s="670" t="s">
        <v>156</v>
      </c>
      <c r="E25" s="639">
        <v>221473</v>
      </c>
      <c r="F25" s="672">
        <v>6098</v>
      </c>
      <c r="G25" s="672">
        <f t="shared" si="20"/>
        <v>215375</v>
      </c>
      <c r="H25" s="675">
        <f t="shared" si="21"/>
        <v>2.7533830308886412E-2</v>
      </c>
      <c r="I25" s="598">
        <v>2600</v>
      </c>
      <c r="J25" s="232">
        <v>1</v>
      </c>
      <c r="K25" s="300" t="s">
        <v>27</v>
      </c>
      <c r="L25" s="247">
        <v>800</v>
      </c>
      <c r="M25" s="311">
        <v>45808</v>
      </c>
      <c r="N25" s="232">
        <f t="shared" si="0"/>
        <v>85</v>
      </c>
      <c r="O25" s="234">
        <v>45893</v>
      </c>
      <c r="P25" s="233">
        <v>0</v>
      </c>
      <c r="Q25" s="233">
        <v>0</v>
      </c>
      <c r="R25" s="233">
        <v>0</v>
      </c>
      <c r="S25" s="233">
        <v>0</v>
      </c>
      <c r="T25" s="233">
        <v>0</v>
      </c>
      <c r="U25" s="232"/>
      <c r="V25" s="232"/>
      <c r="W25" s="333">
        <v>0</v>
      </c>
      <c r="X25" s="233">
        <v>0</v>
      </c>
      <c r="Y25" s="233">
        <v>0</v>
      </c>
      <c r="Z25" s="233">
        <v>0</v>
      </c>
      <c r="AA25" s="233">
        <v>0</v>
      </c>
      <c r="AB25" s="233">
        <v>0</v>
      </c>
      <c r="AC25" s="233">
        <v>0</v>
      </c>
      <c r="AD25" s="233">
        <v>0</v>
      </c>
      <c r="AE25" s="233">
        <v>0</v>
      </c>
      <c r="AF25" s="233">
        <v>0</v>
      </c>
      <c r="AG25" s="233"/>
      <c r="AH25" s="233">
        <v>0</v>
      </c>
      <c r="AI25" s="233">
        <v>0</v>
      </c>
      <c r="AJ25" s="233">
        <v>0</v>
      </c>
      <c r="AK25" s="233">
        <v>0</v>
      </c>
      <c r="AL25" s="233">
        <v>137</v>
      </c>
      <c r="AM25" s="233">
        <v>0</v>
      </c>
      <c r="AN25" s="233">
        <v>0</v>
      </c>
      <c r="AO25" s="233">
        <v>9.85</v>
      </c>
      <c r="AP25" s="233">
        <v>429.96</v>
      </c>
      <c r="AQ25" s="233">
        <v>0</v>
      </c>
      <c r="AR25" s="233">
        <v>726.27</v>
      </c>
      <c r="AS25" s="233">
        <v>92.7</v>
      </c>
      <c r="AT25" s="233">
        <v>671.84</v>
      </c>
      <c r="AU25" s="233">
        <v>299.45999999999998</v>
      </c>
      <c r="AV25" s="233">
        <v>90.15</v>
      </c>
      <c r="AW25" s="233">
        <v>774.56</v>
      </c>
      <c r="AX25" s="233">
        <v>840.36</v>
      </c>
      <c r="AY25" s="233">
        <v>531.89</v>
      </c>
      <c r="AZ25" s="233">
        <v>587.47</v>
      </c>
      <c r="BA25" s="233">
        <v>906.63</v>
      </c>
      <c r="BB25" s="237" t="s">
        <v>343</v>
      </c>
    </row>
    <row r="26" spans="1:55" ht="73.5" customHeight="1">
      <c r="A26" s="666"/>
      <c r="B26" s="681"/>
      <c r="C26" s="668"/>
      <c r="D26" s="683"/>
      <c r="E26" s="656"/>
      <c r="F26" s="685"/>
      <c r="G26" s="685"/>
      <c r="H26" s="686"/>
      <c r="I26" s="687"/>
      <c r="J26" s="232"/>
      <c r="K26" s="300" t="s">
        <v>677</v>
      </c>
      <c r="L26" s="247">
        <v>800</v>
      </c>
      <c r="M26" s="311"/>
      <c r="N26" s="232"/>
      <c r="O26" s="234"/>
      <c r="P26" s="233"/>
      <c r="Q26" s="233"/>
      <c r="R26" s="233"/>
      <c r="S26" s="233"/>
      <c r="T26" s="233"/>
      <c r="U26" s="232"/>
      <c r="V26" s="232"/>
      <c r="W26" s="333"/>
      <c r="X26" s="233"/>
      <c r="Y26" s="233"/>
      <c r="Z26" s="233"/>
      <c r="AA26" s="233"/>
      <c r="AB26" s="233"/>
      <c r="AC26" s="233"/>
      <c r="AD26" s="233"/>
      <c r="AE26" s="233"/>
      <c r="AF26" s="233"/>
      <c r="AG26" s="233"/>
      <c r="AH26" s="233"/>
      <c r="AI26" s="233"/>
      <c r="AJ26" s="233"/>
      <c r="AK26" s="233"/>
      <c r="AL26" s="233"/>
      <c r="AM26" s="233"/>
      <c r="AN26" s="233"/>
      <c r="AO26" s="233"/>
      <c r="AP26" s="233"/>
      <c r="AQ26" s="233"/>
      <c r="AR26" s="233"/>
      <c r="AS26" s="233"/>
      <c r="AT26" s="233"/>
      <c r="AU26" s="233"/>
      <c r="AV26" s="233"/>
      <c r="AW26" s="233"/>
      <c r="AX26" s="233"/>
      <c r="AY26" s="233">
        <v>0</v>
      </c>
      <c r="AZ26" s="233">
        <v>0</v>
      </c>
      <c r="BA26" s="233">
        <v>0</v>
      </c>
      <c r="BB26" s="508" t="s">
        <v>696</v>
      </c>
    </row>
    <row r="27" spans="1:55" ht="73.5" customHeight="1">
      <c r="A27" s="666"/>
      <c r="B27" s="681"/>
      <c r="C27" s="669"/>
      <c r="D27" s="671"/>
      <c r="E27" s="640"/>
      <c r="F27" s="673"/>
      <c r="G27" s="673"/>
      <c r="H27" s="676"/>
      <c r="I27" s="674"/>
      <c r="J27" s="232"/>
      <c r="K27" s="300" t="s">
        <v>676</v>
      </c>
      <c r="L27" s="247">
        <v>1000</v>
      </c>
      <c r="M27" s="311"/>
      <c r="N27" s="232"/>
      <c r="O27" s="234"/>
      <c r="P27" s="233"/>
      <c r="Q27" s="233"/>
      <c r="R27" s="233"/>
      <c r="S27" s="233"/>
      <c r="T27" s="233"/>
      <c r="U27" s="232"/>
      <c r="V27" s="232"/>
      <c r="W27" s="333"/>
      <c r="X27" s="233"/>
      <c r="Y27" s="233"/>
      <c r="Z27" s="233"/>
      <c r="AA27" s="233"/>
      <c r="AB27" s="233"/>
      <c r="AC27" s="233"/>
      <c r="AD27" s="233"/>
      <c r="AE27" s="233"/>
      <c r="AF27" s="233"/>
      <c r="AG27" s="233"/>
      <c r="AH27" s="233"/>
      <c r="AI27" s="233"/>
      <c r="AJ27" s="233">
        <v>0</v>
      </c>
      <c r="AK27" s="233">
        <v>0</v>
      </c>
      <c r="AL27" s="233">
        <v>0</v>
      </c>
      <c r="AM27" s="233">
        <v>0</v>
      </c>
      <c r="AN27" s="233">
        <v>0</v>
      </c>
      <c r="AO27" s="233">
        <v>0</v>
      </c>
      <c r="AP27" s="233">
        <v>0</v>
      </c>
      <c r="AQ27" s="233">
        <v>0</v>
      </c>
      <c r="AR27" s="233">
        <v>0</v>
      </c>
      <c r="AS27" s="233">
        <v>0</v>
      </c>
      <c r="AT27" s="233">
        <v>0</v>
      </c>
      <c r="AU27" s="233">
        <v>0</v>
      </c>
      <c r="AV27" s="233">
        <v>0</v>
      </c>
      <c r="AW27" s="233">
        <v>0</v>
      </c>
      <c r="AX27" s="233">
        <v>0</v>
      </c>
      <c r="AY27" s="233">
        <v>0</v>
      </c>
      <c r="AZ27" s="233">
        <v>0</v>
      </c>
      <c r="BA27" s="233">
        <v>0</v>
      </c>
      <c r="BB27" s="508" t="s">
        <v>675</v>
      </c>
    </row>
    <row r="28" spans="1:55" ht="112.5" customHeight="1">
      <c r="A28" s="666"/>
      <c r="B28" s="681"/>
      <c r="C28" s="344">
        <v>16</v>
      </c>
      <c r="D28" s="346" t="s">
        <v>157</v>
      </c>
      <c r="E28" s="300">
        <v>50307</v>
      </c>
      <c r="F28" s="347">
        <v>0</v>
      </c>
      <c r="G28" s="332">
        <f t="shared" si="20"/>
        <v>50307</v>
      </c>
      <c r="H28" s="482">
        <f t="shared" si="21"/>
        <v>0</v>
      </c>
      <c r="I28" s="247">
        <v>800</v>
      </c>
      <c r="J28" s="232">
        <v>1</v>
      </c>
      <c r="K28" s="300" t="s">
        <v>35</v>
      </c>
      <c r="L28" s="247">
        <v>800</v>
      </c>
      <c r="M28" s="311">
        <v>45821</v>
      </c>
      <c r="N28" s="232">
        <f t="shared" si="0"/>
        <v>59</v>
      </c>
      <c r="O28" s="234">
        <v>45880</v>
      </c>
      <c r="P28" s="233">
        <v>0</v>
      </c>
      <c r="Q28" s="233">
        <v>0</v>
      </c>
      <c r="R28" s="233">
        <v>0</v>
      </c>
      <c r="S28" s="233">
        <v>0</v>
      </c>
      <c r="T28" s="233">
        <v>0</v>
      </c>
      <c r="U28" s="232"/>
      <c r="V28" s="232"/>
      <c r="W28" s="333">
        <v>0</v>
      </c>
      <c r="X28" s="233">
        <v>0</v>
      </c>
      <c r="Y28" s="233">
        <v>0</v>
      </c>
      <c r="Z28" s="233">
        <v>0</v>
      </c>
      <c r="AA28" s="233">
        <v>0</v>
      </c>
      <c r="AB28" s="233">
        <v>0</v>
      </c>
      <c r="AC28" s="233">
        <v>0</v>
      </c>
      <c r="AD28" s="233">
        <v>0</v>
      </c>
      <c r="AE28" s="233">
        <v>0</v>
      </c>
      <c r="AF28" s="233">
        <v>0</v>
      </c>
      <c r="AG28" s="233"/>
      <c r="AH28" s="233">
        <v>0</v>
      </c>
      <c r="AI28" s="233">
        <v>0</v>
      </c>
      <c r="AJ28" s="233">
        <v>0</v>
      </c>
      <c r="AK28" s="233">
        <v>0</v>
      </c>
      <c r="AL28" s="233">
        <v>0</v>
      </c>
      <c r="AM28" s="233">
        <v>0</v>
      </c>
      <c r="AN28" s="233">
        <v>0</v>
      </c>
      <c r="AO28" s="233">
        <v>0</v>
      </c>
      <c r="AP28" s="233">
        <v>0</v>
      </c>
      <c r="AQ28" s="233">
        <v>0</v>
      </c>
      <c r="AR28" s="233">
        <v>0</v>
      </c>
      <c r="AS28" s="233">
        <v>0</v>
      </c>
      <c r="AT28" s="233">
        <v>0</v>
      </c>
      <c r="AU28" s="233">
        <v>0</v>
      </c>
      <c r="AV28" s="233">
        <v>0</v>
      </c>
      <c r="AW28" s="233">
        <v>0</v>
      </c>
      <c r="AX28" s="233">
        <v>0</v>
      </c>
      <c r="AY28" s="233">
        <v>0</v>
      </c>
      <c r="AZ28" s="233">
        <v>0</v>
      </c>
      <c r="BA28" s="233">
        <v>0</v>
      </c>
      <c r="BB28" s="268" t="s">
        <v>598</v>
      </c>
    </row>
    <row r="29" spans="1:55" ht="60" customHeight="1">
      <c r="A29" s="666"/>
      <c r="B29" s="681"/>
      <c r="C29" s="344">
        <v>17</v>
      </c>
      <c r="D29" s="346" t="s">
        <v>158</v>
      </c>
      <c r="E29" s="300">
        <v>38261</v>
      </c>
      <c r="F29" s="347">
        <v>0</v>
      </c>
      <c r="G29" s="332">
        <f t="shared" si="20"/>
        <v>38261</v>
      </c>
      <c r="H29" s="482">
        <f t="shared" si="21"/>
        <v>0</v>
      </c>
      <c r="I29" s="247">
        <v>800</v>
      </c>
      <c r="J29" s="232">
        <v>1</v>
      </c>
      <c r="K29" s="300" t="s">
        <v>36</v>
      </c>
      <c r="L29" s="247">
        <v>800</v>
      </c>
      <c r="M29" s="311">
        <v>45823</v>
      </c>
      <c r="N29" s="232">
        <f t="shared" si="0"/>
        <v>42</v>
      </c>
      <c r="O29" s="234">
        <v>45865</v>
      </c>
      <c r="P29" s="233">
        <v>0</v>
      </c>
      <c r="Q29" s="233">
        <v>0</v>
      </c>
      <c r="R29" s="233">
        <v>0</v>
      </c>
      <c r="S29" s="233">
        <v>0</v>
      </c>
      <c r="T29" s="233">
        <v>0</v>
      </c>
      <c r="U29" s="232"/>
      <c r="V29" s="232"/>
      <c r="W29" s="333">
        <v>0</v>
      </c>
      <c r="X29" s="233">
        <v>0</v>
      </c>
      <c r="Y29" s="233">
        <v>0</v>
      </c>
      <c r="Z29" s="233">
        <v>0</v>
      </c>
      <c r="AA29" s="233">
        <v>0</v>
      </c>
      <c r="AB29" s="233">
        <v>0</v>
      </c>
      <c r="AC29" s="233">
        <v>0</v>
      </c>
      <c r="AD29" s="233">
        <v>0</v>
      </c>
      <c r="AE29" s="233">
        <v>0</v>
      </c>
      <c r="AF29" s="233">
        <v>0</v>
      </c>
      <c r="AG29" s="233"/>
      <c r="AH29" s="233">
        <v>0</v>
      </c>
      <c r="AI29" s="233">
        <v>0</v>
      </c>
      <c r="AJ29" s="233">
        <v>0</v>
      </c>
      <c r="AK29" s="233">
        <v>0</v>
      </c>
      <c r="AL29" s="233">
        <v>0</v>
      </c>
      <c r="AM29" s="233">
        <v>0</v>
      </c>
      <c r="AN29" s="233">
        <v>0</v>
      </c>
      <c r="AO29" s="233">
        <v>0</v>
      </c>
      <c r="AP29" s="233">
        <v>0</v>
      </c>
      <c r="AQ29" s="233">
        <v>0</v>
      </c>
      <c r="AR29" s="233">
        <v>0</v>
      </c>
      <c r="AS29" s="233">
        <v>0</v>
      </c>
      <c r="AT29" s="233">
        <v>0</v>
      </c>
      <c r="AU29" s="233">
        <v>0</v>
      </c>
      <c r="AV29" s="233">
        <v>0</v>
      </c>
      <c r="AW29" s="233">
        <v>0</v>
      </c>
      <c r="AX29" s="233">
        <v>0</v>
      </c>
      <c r="AY29" s="233">
        <v>0</v>
      </c>
      <c r="AZ29" s="233">
        <v>0</v>
      </c>
      <c r="BA29" s="233">
        <v>0</v>
      </c>
      <c r="BB29" s="268" t="s">
        <v>599</v>
      </c>
    </row>
    <row r="30" spans="1:55" ht="63" customHeight="1">
      <c r="A30" s="666"/>
      <c r="B30" s="681"/>
      <c r="C30" s="344">
        <v>18</v>
      </c>
      <c r="D30" s="346" t="s">
        <v>160</v>
      </c>
      <c r="E30" s="300">
        <v>20034</v>
      </c>
      <c r="F30" s="347">
        <v>0</v>
      </c>
      <c r="G30" s="332">
        <f t="shared" ref="G30" si="27">E30-F30</f>
        <v>20034</v>
      </c>
      <c r="H30" s="482">
        <f t="shared" ref="H30" si="28">F30/E30</f>
        <v>0</v>
      </c>
      <c r="I30" s="247">
        <v>400</v>
      </c>
      <c r="J30" s="232"/>
      <c r="K30" s="247" t="s">
        <v>38</v>
      </c>
      <c r="L30" s="247">
        <v>400</v>
      </c>
      <c r="M30" s="234">
        <v>45824</v>
      </c>
      <c r="N30" s="232">
        <f t="shared" ref="N30" si="29">O30-M30</f>
        <v>44</v>
      </c>
      <c r="O30" s="234">
        <v>45868</v>
      </c>
      <c r="P30" s="233">
        <v>0</v>
      </c>
      <c r="Q30" s="233">
        <v>0</v>
      </c>
      <c r="R30" s="233">
        <v>0</v>
      </c>
      <c r="S30" s="233">
        <v>0</v>
      </c>
      <c r="T30" s="233">
        <v>0</v>
      </c>
      <c r="U30" s="232"/>
      <c r="V30" s="232"/>
      <c r="W30" s="333">
        <v>0</v>
      </c>
      <c r="X30" s="233">
        <v>0</v>
      </c>
      <c r="Y30" s="233">
        <v>0</v>
      </c>
      <c r="Z30" s="233">
        <v>0</v>
      </c>
      <c r="AA30" s="233">
        <v>0</v>
      </c>
      <c r="AB30" s="233">
        <v>0</v>
      </c>
      <c r="AC30" s="233">
        <v>0</v>
      </c>
      <c r="AD30" s="233">
        <v>0</v>
      </c>
      <c r="AE30" s="233">
        <v>0</v>
      </c>
      <c r="AF30" s="233">
        <v>0</v>
      </c>
      <c r="AG30" s="233"/>
      <c r="AH30" s="233">
        <v>0</v>
      </c>
      <c r="AI30" s="233">
        <v>0</v>
      </c>
      <c r="AJ30" s="233">
        <v>0</v>
      </c>
      <c r="AK30" s="233">
        <v>0</v>
      </c>
      <c r="AL30" s="233">
        <v>0</v>
      </c>
      <c r="AM30" s="233">
        <v>0</v>
      </c>
      <c r="AN30" s="233">
        <v>0</v>
      </c>
      <c r="AO30" s="233">
        <v>0</v>
      </c>
      <c r="AP30" s="233">
        <v>0</v>
      </c>
      <c r="AQ30" s="233">
        <v>0</v>
      </c>
      <c r="AR30" s="233">
        <v>0</v>
      </c>
      <c r="AS30" s="233">
        <v>0</v>
      </c>
      <c r="AT30" s="233">
        <v>0</v>
      </c>
      <c r="AU30" s="233">
        <v>0</v>
      </c>
      <c r="AV30" s="233">
        <v>0</v>
      </c>
      <c r="AW30" s="233">
        <v>0</v>
      </c>
      <c r="AX30" s="233">
        <v>0</v>
      </c>
      <c r="AY30" s="233">
        <v>0</v>
      </c>
      <c r="AZ30" s="233">
        <v>0</v>
      </c>
      <c r="BA30" s="233">
        <v>0</v>
      </c>
      <c r="BB30" s="237" t="s">
        <v>406</v>
      </c>
    </row>
    <row r="31" spans="1:55" ht="75" customHeight="1">
      <c r="A31" s="666"/>
      <c r="B31" s="681"/>
      <c r="C31" s="344">
        <v>19</v>
      </c>
      <c r="D31" s="349" t="s">
        <v>159</v>
      </c>
      <c r="E31" s="332">
        <v>21977</v>
      </c>
      <c r="F31" s="347">
        <v>0</v>
      </c>
      <c r="G31" s="332">
        <f t="shared" si="20"/>
        <v>21977</v>
      </c>
      <c r="H31" s="482">
        <f t="shared" si="21"/>
        <v>0</v>
      </c>
      <c r="I31" s="273"/>
      <c r="J31" s="232"/>
      <c r="K31" s="350" t="s">
        <v>241</v>
      </c>
      <c r="L31" s="247"/>
      <c r="M31" s="234">
        <v>45868</v>
      </c>
      <c r="N31" s="232">
        <f t="shared" si="0"/>
        <v>50</v>
      </c>
      <c r="O31" s="234">
        <v>45918</v>
      </c>
      <c r="P31" s="233">
        <v>0</v>
      </c>
      <c r="Q31" s="233">
        <v>0</v>
      </c>
      <c r="R31" s="233">
        <v>0</v>
      </c>
      <c r="S31" s="233">
        <v>0</v>
      </c>
      <c r="T31" s="233">
        <v>0</v>
      </c>
      <c r="U31" s="232"/>
      <c r="V31" s="232"/>
      <c r="W31" s="333">
        <v>0</v>
      </c>
      <c r="X31" s="233">
        <v>0</v>
      </c>
      <c r="Y31" s="233">
        <v>0</v>
      </c>
      <c r="Z31" s="233">
        <v>0</v>
      </c>
      <c r="AA31" s="233">
        <v>0</v>
      </c>
      <c r="AB31" s="233">
        <v>0</v>
      </c>
      <c r="AC31" s="233">
        <v>0</v>
      </c>
      <c r="AD31" s="233">
        <v>0</v>
      </c>
      <c r="AE31" s="233">
        <v>0</v>
      </c>
      <c r="AF31" s="233">
        <v>0</v>
      </c>
      <c r="AG31" s="233"/>
      <c r="AH31" s="233">
        <v>0</v>
      </c>
      <c r="AI31" s="233">
        <v>0</v>
      </c>
      <c r="AJ31" s="233">
        <v>0</v>
      </c>
      <c r="AK31" s="233">
        <v>0</v>
      </c>
      <c r="AL31" s="233">
        <v>0</v>
      </c>
      <c r="AM31" s="233">
        <v>0</v>
      </c>
      <c r="AN31" s="233">
        <v>0</v>
      </c>
      <c r="AO31" s="233">
        <v>0</v>
      </c>
      <c r="AP31" s="233">
        <v>0</v>
      </c>
      <c r="AQ31" s="233">
        <v>0</v>
      </c>
      <c r="AR31" s="233">
        <v>0</v>
      </c>
      <c r="AS31" s="233">
        <v>0</v>
      </c>
      <c r="AT31" s="233">
        <v>0</v>
      </c>
      <c r="AU31" s="233">
        <v>0</v>
      </c>
      <c r="AV31" s="233">
        <v>0</v>
      </c>
      <c r="AW31" s="233">
        <v>0</v>
      </c>
      <c r="AX31" s="233">
        <v>0</v>
      </c>
      <c r="AY31" s="233">
        <v>0</v>
      </c>
      <c r="AZ31" s="233">
        <v>0</v>
      </c>
      <c r="BA31" s="233">
        <v>0</v>
      </c>
      <c r="BB31" s="233">
        <v>0</v>
      </c>
      <c r="BC31" s="233">
        <v>0</v>
      </c>
    </row>
    <row r="32" spans="1:55" ht="109.5" customHeight="1">
      <c r="A32" s="666"/>
      <c r="B32" s="681"/>
      <c r="C32" s="344">
        <v>20</v>
      </c>
      <c r="D32" s="346" t="s">
        <v>161</v>
      </c>
      <c r="E32" s="300">
        <v>15093</v>
      </c>
      <c r="F32" s="347">
        <v>0</v>
      </c>
      <c r="G32" s="332">
        <f t="shared" si="20"/>
        <v>15093</v>
      </c>
      <c r="H32" s="482">
        <f t="shared" si="21"/>
        <v>0</v>
      </c>
      <c r="I32" s="247">
        <v>500</v>
      </c>
      <c r="J32" s="232">
        <v>1</v>
      </c>
      <c r="K32" s="300" t="s">
        <v>42</v>
      </c>
      <c r="L32" s="247">
        <v>500</v>
      </c>
      <c r="M32" s="234">
        <v>45824</v>
      </c>
      <c r="N32" s="232">
        <f t="shared" si="0"/>
        <v>24</v>
      </c>
      <c r="O32" s="234">
        <v>45848</v>
      </c>
      <c r="P32" s="233">
        <v>0</v>
      </c>
      <c r="Q32" s="233">
        <v>0</v>
      </c>
      <c r="R32" s="233">
        <v>0</v>
      </c>
      <c r="S32" s="233">
        <v>0</v>
      </c>
      <c r="T32" s="233">
        <v>0</v>
      </c>
      <c r="U32" s="232"/>
      <c r="V32" s="232"/>
      <c r="W32" s="333">
        <v>0</v>
      </c>
      <c r="X32" s="233">
        <v>0</v>
      </c>
      <c r="Y32" s="233">
        <v>0</v>
      </c>
      <c r="Z32" s="233">
        <v>0</v>
      </c>
      <c r="AA32" s="233">
        <v>0</v>
      </c>
      <c r="AB32" s="233">
        <v>0</v>
      </c>
      <c r="AC32" s="233">
        <v>0</v>
      </c>
      <c r="AD32" s="233">
        <v>0</v>
      </c>
      <c r="AE32" s="233">
        <v>0</v>
      </c>
      <c r="AF32" s="233">
        <v>0</v>
      </c>
      <c r="AG32" s="233"/>
      <c r="AH32" s="233">
        <v>0</v>
      </c>
      <c r="AI32" s="233">
        <v>0</v>
      </c>
      <c r="AJ32" s="233">
        <v>0</v>
      </c>
      <c r="AK32" s="233">
        <v>0</v>
      </c>
      <c r="AL32" s="233">
        <v>0</v>
      </c>
      <c r="AM32" s="233">
        <v>0</v>
      </c>
      <c r="AN32" s="233">
        <v>0</v>
      </c>
      <c r="AO32" s="233">
        <v>0</v>
      </c>
      <c r="AP32" s="233">
        <v>0</v>
      </c>
      <c r="AQ32" s="233">
        <v>0</v>
      </c>
      <c r="AR32" s="233">
        <v>0</v>
      </c>
      <c r="AS32" s="233">
        <v>0</v>
      </c>
      <c r="AT32" s="233">
        <v>0</v>
      </c>
      <c r="AU32" s="233">
        <v>0</v>
      </c>
      <c r="AV32" s="233">
        <v>0</v>
      </c>
      <c r="AW32" s="233">
        <v>0</v>
      </c>
      <c r="AX32" s="233">
        <v>0</v>
      </c>
      <c r="AY32" s="233">
        <v>0</v>
      </c>
      <c r="AZ32" s="233">
        <v>0</v>
      </c>
      <c r="BA32" s="233">
        <v>0</v>
      </c>
      <c r="BB32" s="233">
        <v>0</v>
      </c>
      <c r="BC32" s="233">
        <v>0</v>
      </c>
    </row>
    <row r="33" spans="1:55" ht="50.25" customHeight="1">
      <c r="A33" s="339"/>
      <c r="B33" s="339"/>
      <c r="C33" s="351"/>
      <c r="D33" s="348"/>
      <c r="E33" s="338">
        <f>SUM(E25:E32)</f>
        <v>367145</v>
      </c>
      <c r="F33" s="338">
        <f>SUM(F25:F32)</f>
        <v>6098</v>
      </c>
      <c r="G33" s="338">
        <f>SUM(G25:G32)</f>
        <v>361047</v>
      </c>
      <c r="H33" s="483">
        <f>F33/E33</f>
        <v>1.660924158030206E-2</v>
      </c>
      <c r="I33" s="338">
        <f>SUM(I25:I32)</f>
        <v>5100</v>
      </c>
      <c r="J33" s="339"/>
      <c r="K33" s="353">
        <v>6</v>
      </c>
      <c r="L33" s="338">
        <f>SUM(L25:L32)</f>
        <v>5100</v>
      </c>
      <c r="M33" s="340"/>
      <c r="N33" s="339"/>
      <c r="O33" s="340"/>
      <c r="P33" s="341">
        <f>SUM(P25:P32)</f>
        <v>0</v>
      </c>
      <c r="Q33" s="341">
        <f>SUM(Q25:Q32)</f>
        <v>0</v>
      </c>
      <c r="R33" s="341">
        <f>SUM(R25:R32)</f>
        <v>0</v>
      </c>
      <c r="S33" s="341">
        <f>SUM(S25:S32)</f>
        <v>0</v>
      </c>
      <c r="T33" s="341">
        <f>SUM(T25:T32)</f>
        <v>0</v>
      </c>
      <c r="U33" s="339"/>
      <c r="V33" s="339"/>
      <c r="W33" s="342">
        <f t="shared" ref="W33:AF33" si="30">SUM(W25:W32)</f>
        <v>0</v>
      </c>
      <c r="X33" s="341">
        <f t="shared" si="30"/>
        <v>0</v>
      </c>
      <c r="Y33" s="341">
        <f t="shared" si="30"/>
        <v>0</v>
      </c>
      <c r="Z33" s="341">
        <f t="shared" si="30"/>
        <v>0</v>
      </c>
      <c r="AA33" s="341">
        <f t="shared" si="30"/>
        <v>0</v>
      </c>
      <c r="AB33" s="341">
        <f t="shared" si="30"/>
        <v>0</v>
      </c>
      <c r="AC33" s="341">
        <f t="shared" si="30"/>
        <v>0</v>
      </c>
      <c r="AD33" s="341">
        <f t="shared" si="30"/>
        <v>0</v>
      </c>
      <c r="AE33" s="341">
        <f t="shared" si="30"/>
        <v>0</v>
      </c>
      <c r="AF33" s="341">
        <f t="shared" si="30"/>
        <v>0</v>
      </c>
      <c r="AG33" s="341"/>
      <c r="AH33" s="341">
        <f t="shared" ref="AH33:AX33" si="31">SUM(AH25:AH32)</f>
        <v>0</v>
      </c>
      <c r="AI33" s="341">
        <f t="shared" si="31"/>
        <v>0</v>
      </c>
      <c r="AJ33" s="341">
        <f t="shared" si="31"/>
        <v>0</v>
      </c>
      <c r="AK33" s="341">
        <f t="shared" si="31"/>
        <v>0</v>
      </c>
      <c r="AL33" s="341">
        <f t="shared" si="31"/>
        <v>137</v>
      </c>
      <c r="AM33" s="341">
        <f t="shared" si="31"/>
        <v>0</v>
      </c>
      <c r="AN33" s="341">
        <f t="shared" si="31"/>
        <v>0</v>
      </c>
      <c r="AO33" s="341">
        <f t="shared" si="31"/>
        <v>9.85</v>
      </c>
      <c r="AP33" s="341">
        <f t="shared" si="31"/>
        <v>429.96</v>
      </c>
      <c r="AQ33" s="341">
        <f t="shared" si="31"/>
        <v>0</v>
      </c>
      <c r="AR33" s="341">
        <f t="shared" si="31"/>
        <v>726.27</v>
      </c>
      <c r="AS33" s="341">
        <f t="shared" si="31"/>
        <v>92.7</v>
      </c>
      <c r="AT33" s="341">
        <f t="shared" si="31"/>
        <v>671.84</v>
      </c>
      <c r="AU33" s="341">
        <f t="shared" si="31"/>
        <v>299.45999999999998</v>
      </c>
      <c r="AV33" s="341">
        <f t="shared" si="31"/>
        <v>90.15</v>
      </c>
      <c r="AW33" s="341">
        <f t="shared" si="31"/>
        <v>774.56</v>
      </c>
      <c r="AX33" s="341">
        <f t="shared" ref="AX33:BA33" si="32">SUM(AX25:AX32)</f>
        <v>840.36</v>
      </c>
      <c r="AY33" s="338">
        <f t="shared" si="32"/>
        <v>531.89</v>
      </c>
      <c r="AZ33" s="338">
        <f t="shared" si="32"/>
        <v>587.47</v>
      </c>
      <c r="BA33" s="338">
        <f t="shared" si="32"/>
        <v>906.63</v>
      </c>
      <c r="BB33" s="341">
        <f t="shared" ref="BB33" si="33">SUM(BB25:BB32)</f>
        <v>0</v>
      </c>
      <c r="BC33" s="341">
        <f t="shared" ref="BC33" si="34">SUM(BC25:BC32)</f>
        <v>0</v>
      </c>
    </row>
    <row r="34" spans="1:55" ht="84.75" customHeight="1">
      <c r="A34" s="666" t="s">
        <v>177</v>
      </c>
      <c r="B34" s="681" t="s">
        <v>170</v>
      </c>
      <c r="C34" s="344">
        <v>21</v>
      </c>
      <c r="D34" s="346" t="s">
        <v>171</v>
      </c>
      <c r="E34" s="300">
        <v>168285</v>
      </c>
      <c r="F34" s="347">
        <v>0</v>
      </c>
      <c r="G34" s="332">
        <f t="shared" si="20"/>
        <v>168285</v>
      </c>
      <c r="H34" s="482">
        <f t="shared" si="21"/>
        <v>0</v>
      </c>
      <c r="I34" s="247">
        <v>1800</v>
      </c>
      <c r="J34" s="232"/>
      <c r="K34" s="300" t="s">
        <v>491</v>
      </c>
      <c r="L34" s="232"/>
      <c r="M34" s="234">
        <v>45826</v>
      </c>
      <c r="N34" s="232">
        <f t="shared" si="0"/>
        <v>93</v>
      </c>
      <c r="O34" s="234">
        <v>45919</v>
      </c>
      <c r="P34" s="233">
        <v>0</v>
      </c>
      <c r="Q34" s="233">
        <v>0</v>
      </c>
      <c r="R34" s="233">
        <v>0</v>
      </c>
      <c r="S34" s="233">
        <v>0</v>
      </c>
      <c r="T34" s="233">
        <v>0</v>
      </c>
      <c r="U34" s="232"/>
      <c r="V34" s="232"/>
      <c r="W34" s="333">
        <v>0</v>
      </c>
      <c r="X34" s="233">
        <v>0</v>
      </c>
      <c r="Y34" s="233">
        <v>0</v>
      </c>
      <c r="Z34" s="233">
        <v>0</v>
      </c>
      <c r="AA34" s="233">
        <v>0</v>
      </c>
      <c r="AB34" s="233">
        <v>0</v>
      </c>
      <c r="AC34" s="233">
        <v>0</v>
      </c>
      <c r="AD34" s="233">
        <v>0</v>
      </c>
      <c r="AE34" s="233">
        <v>0</v>
      </c>
      <c r="AF34" s="233">
        <v>0</v>
      </c>
      <c r="AG34" s="233"/>
      <c r="AH34" s="233">
        <v>0</v>
      </c>
      <c r="AI34" s="233">
        <v>0</v>
      </c>
      <c r="AJ34" s="233">
        <v>0</v>
      </c>
      <c r="AK34" s="233">
        <v>0</v>
      </c>
      <c r="AL34" s="233">
        <v>0</v>
      </c>
      <c r="AM34" s="233">
        <v>0</v>
      </c>
      <c r="AN34" s="233">
        <v>0</v>
      </c>
      <c r="AO34" s="233">
        <v>0</v>
      </c>
      <c r="AP34" s="233">
        <v>0</v>
      </c>
      <c r="AQ34" s="233">
        <v>0</v>
      </c>
      <c r="AR34" s="233">
        <v>0</v>
      </c>
      <c r="AS34" s="233">
        <v>0</v>
      </c>
      <c r="AT34" s="233">
        <v>0</v>
      </c>
      <c r="AU34" s="233">
        <v>0</v>
      </c>
      <c r="AV34" s="233">
        <v>0</v>
      </c>
      <c r="AW34" s="233">
        <v>0</v>
      </c>
      <c r="AX34" s="233">
        <v>0</v>
      </c>
      <c r="AY34" s="233"/>
      <c r="AZ34" s="233"/>
      <c r="BA34" s="233"/>
      <c r="BB34" s="233">
        <v>0</v>
      </c>
      <c r="BC34" s="233">
        <v>0</v>
      </c>
    </row>
    <row r="35" spans="1:55" ht="58.5" customHeight="1">
      <c r="A35" s="666"/>
      <c r="B35" s="681"/>
      <c r="C35" s="344">
        <v>22</v>
      </c>
      <c r="D35" s="515" t="s">
        <v>172</v>
      </c>
      <c r="E35" s="300">
        <v>22735</v>
      </c>
      <c r="F35" s="347">
        <v>0</v>
      </c>
      <c r="G35" s="332">
        <f t="shared" si="20"/>
        <v>22735</v>
      </c>
      <c r="H35" s="482">
        <f t="shared" si="21"/>
        <v>0</v>
      </c>
      <c r="I35" s="247"/>
      <c r="J35" s="232"/>
      <c r="K35" s="352" t="s">
        <v>164</v>
      </c>
      <c r="L35" s="247"/>
      <c r="M35" s="234">
        <v>45848</v>
      </c>
      <c r="N35" s="232">
        <f t="shared" si="0"/>
        <v>45</v>
      </c>
      <c r="O35" s="234">
        <v>45893</v>
      </c>
      <c r="P35" s="233">
        <v>0</v>
      </c>
      <c r="Q35" s="233">
        <v>0</v>
      </c>
      <c r="R35" s="233">
        <v>0</v>
      </c>
      <c r="S35" s="233">
        <v>0</v>
      </c>
      <c r="T35" s="233">
        <v>0</v>
      </c>
      <c r="U35" s="232"/>
      <c r="V35" s="232"/>
      <c r="W35" s="333">
        <v>0</v>
      </c>
      <c r="X35" s="233">
        <v>0</v>
      </c>
      <c r="Y35" s="233">
        <v>0</v>
      </c>
      <c r="Z35" s="233">
        <v>0</v>
      </c>
      <c r="AA35" s="233">
        <v>0</v>
      </c>
      <c r="AB35" s="233">
        <v>0</v>
      </c>
      <c r="AC35" s="233">
        <v>0</v>
      </c>
      <c r="AD35" s="233">
        <v>0</v>
      </c>
      <c r="AE35" s="233">
        <v>0</v>
      </c>
      <c r="AF35" s="233">
        <v>0</v>
      </c>
      <c r="AG35" s="233"/>
      <c r="AH35" s="233">
        <v>0</v>
      </c>
      <c r="AI35" s="233">
        <v>0</v>
      </c>
      <c r="AJ35" s="233">
        <v>0</v>
      </c>
      <c r="AK35" s="233">
        <v>0</v>
      </c>
      <c r="AL35" s="233">
        <v>0</v>
      </c>
      <c r="AM35" s="233">
        <v>0</v>
      </c>
      <c r="AN35" s="233">
        <v>0</v>
      </c>
      <c r="AO35" s="233">
        <v>0</v>
      </c>
      <c r="AP35" s="233">
        <v>0</v>
      </c>
      <c r="AQ35" s="233">
        <v>0</v>
      </c>
      <c r="AR35" s="233">
        <v>0</v>
      </c>
      <c r="AS35" s="233">
        <v>0</v>
      </c>
      <c r="AT35" s="233">
        <v>0</v>
      </c>
      <c r="AU35" s="233">
        <v>0</v>
      </c>
      <c r="AV35" s="233">
        <v>0</v>
      </c>
      <c r="AW35" s="233">
        <v>0</v>
      </c>
      <c r="AX35" s="233">
        <v>0</v>
      </c>
      <c r="AY35" s="233"/>
      <c r="AZ35" s="233"/>
      <c r="BA35" s="233"/>
      <c r="BB35" s="233">
        <v>0</v>
      </c>
      <c r="BC35" s="233">
        <v>0</v>
      </c>
    </row>
    <row r="36" spans="1:55" ht="58.5" customHeight="1">
      <c r="A36" s="666"/>
      <c r="B36" s="681"/>
      <c r="C36" s="344">
        <v>23</v>
      </c>
      <c r="D36" s="515" t="s">
        <v>173</v>
      </c>
      <c r="E36" s="300">
        <v>20000</v>
      </c>
      <c r="F36" s="347">
        <v>0</v>
      </c>
      <c r="G36" s="332">
        <f t="shared" si="20"/>
        <v>20000</v>
      </c>
      <c r="H36" s="482">
        <f t="shared" si="21"/>
        <v>0</v>
      </c>
      <c r="I36" s="247"/>
      <c r="J36" s="232"/>
      <c r="K36" s="352" t="s">
        <v>166</v>
      </c>
      <c r="L36" s="247"/>
      <c r="M36" s="234">
        <v>45856</v>
      </c>
      <c r="N36" s="232">
        <f t="shared" si="0"/>
        <v>40</v>
      </c>
      <c r="O36" s="234">
        <v>45896</v>
      </c>
      <c r="P36" s="233">
        <v>0</v>
      </c>
      <c r="Q36" s="233">
        <v>0</v>
      </c>
      <c r="R36" s="233">
        <v>0</v>
      </c>
      <c r="S36" s="233">
        <v>0</v>
      </c>
      <c r="T36" s="233">
        <v>0</v>
      </c>
      <c r="U36" s="232"/>
      <c r="V36" s="232"/>
      <c r="W36" s="333">
        <v>0</v>
      </c>
      <c r="X36" s="233">
        <v>0</v>
      </c>
      <c r="Y36" s="233">
        <v>0</v>
      </c>
      <c r="Z36" s="233">
        <v>0</v>
      </c>
      <c r="AA36" s="233">
        <v>0</v>
      </c>
      <c r="AB36" s="233">
        <v>0</v>
      </c>
      <c r="AC36" s="233">
        <v>0</v>
      </c>
      <c r="AD36" s="233">
        <v>0</v>
      </c>
      <c r="AE36" s="233">
        <v>0</v>
      </c>
      <c r="AF36" s="233">
        <v>0</v>
      </c>
      <c r="AG36" s="233"/>
      <c r="AH36" s="233">
        <v>0</v>
      </c>
      <c r="AI36" s="233">
        <v>0</v>
      </c>
      <c r="AJ36" s="233">
        <v>0</v>
      </c>
      <c r="AK36" s="233">
        <v>0</v>
      </c>
      <c r="AL36" s="233">
        <v>0</v>
      </c>
      <c r="AM36" s="233">
        <v>0</v>
      </c>
      <c r="AN36" s="233">
        <v>0</v>
      </c>
      <c r="AO36" s="233">
        <v>0</v>
      </c>
      <c r="AP36" s="233">
        <v>0</v>
      </c>
      <c r="AQ36" s="233">
        <v>0</v>
      </c>
      <c r="AR36" s="233">
        <v>0</v>
      </c>
      <c r="AS36" s="233">
        <v>0</v>
      </c>
      <c r="AT36" s="233">
        <v>0</v>
      </c>
      <c r="AU36" s="233">
        <v>0</v>
      </c>
      <c r="AV36" s="233">
        <v>0</v>
      </c>
      <c r="AW36" s="233">
        <v>0</v>
      </c>
      <c r="AX36" s="233">
        <v>0</v>
      </c>
      <c r="AY36" s="233"/>
      <c r="AZ36" s="233"/>
      <c r="BA36" s="233"/>
      <c r="BB36" s="233">
        <v>0</v>
      </c>
      <c r="BC36" s="233">
        <v>0</v>
      </c>
    </row>
    <row r="37" spans="1:55" ht="58.5" customHeight="1">
      <c r="A37" s="666"/>
      <c r="B37" s="681"/>
      <c r="C37" s="344">
        <v>24</v>
      </c>
      <c r="D37" s="346" t="s">
        <v>176</v>
      </c>
      <c r="E37" s="300">
        <v>4563</v>
      </c>
      <c r="F37" s="347">
        <v>0</v>
      </c>
      <c r="G37" s="332">
        <f t="shared" ref="G37" si="35">E37-F37</f>
        <v>4563</v>
      </c>
      <c r="H37" s="482">
        <f t="shared" ref="H37" si="36">F37/E37</f>
        <v>0</v>
      </c>
      <c r="I37" s="247"/>
      <c r="J37" s="232"/>
      <c r="K37" s="295" t="s">
        <v>494</v>
      </c>
      <c r="L37" s="247"/>
      <c r="M37" s="234">
        <v>45896</v>
      </c>
      <c r="N37" s="232">
        <f t="shared" ref="N37" si="37">O37-M37</f>
        <v>10</v>
      </c>
      <c r="O37" s="234">
        <v>45906</v>
      </c>
      <c r="P37" s="233">
        <v>0</v>
      </c>
      <c r="Q37" s="233">
        <v>0</v>
      </c>
      <c r="R37" s="233">
        <v>0</v>
      </c>
      <c r="S37" s="233">
        <v>0</v>
      </c>
      <c r="T37" s="233">
        <v>0</v>
      </c>
      <c r="U37" s="232"/>
      <c r="V37" s="232"/>
      <c r="W37" s="333">
        <v>0</v>
      </c>
      <c r="X37" s="233">
        <v>0</v>
      </c>
      <c r="Y37" s="233">
        <v>0</v>
      </c>
      <c r="Z37" s="233">
        <v>0</v>
      </c>
      <c r="AA37" s="233">
        <v>0</v>
      </c>
      <c r="AB37" s="233">
        <v>0</v>
      </c>
      <c r="AC37" s="233">
        <v>0</v>
      </c>
      <c r="AD37" s="233">
        <v>0</v>
      </c>
      <c r="AE37" s="233">
        <v>0</v>
      </c>
      <c r="AF37" s="233">
        <v>0</v>
      </c>
      <c r="AG37" s="233"/>
      <c r="AH37" s="233">
        <v>0</v>
      </c>
      <c r="AI37" s="233">
        <v>0</v>
      </c>
      <c r="AJ37" s="233">
        <v>0</v>
      </c>
      <c r="AK37" s="233">
        <v>0</v>
      </c>
      <c r="AL37" s="233">
        <v>0</v>
      </c>
      <c r="AM37" s="233">
        <v>0</v>
      </c>
      <c r="AN37" s="233">
        <v>0</v>
      </c>
      <c r="AO37" s="233">
        <v>0</v>
      </c>
      <c r="AP37" s="233">
        <v>0</v>
      </c>
      <c r="AQ37" s="233">
        <v>0</v>
      </c>
      <c r="AR37" s="233">
        <v>0</v>
      </c>
      <c r="AS37" s="233">
        <v>0</v>
      </c>
      <c r="AT37" s="233">
        <v>0</v>
      </c>
      <c r="AU37" s="233">
        <v>0</v>
      </c>
      <c r="AV37" s="233">
        <v>0</v>
      </c>
      <c r="AW37" s="233">
        <v>0</v>
      </c>
      <c r="AX37" s="233">
        <v>0</v>
      </c>
      <c r="AY37" s="233"/>
      <c r="AZ37" s="233"/>
      <c r="BA37" s="233"/>
      <c r="BB37" s="268" t="s">
        <v>492</v>
      </c>
    </row>
    <row r="38" spans="1:55" ht="58.5" customHeight="1">
      <c r="A38" s="666"/>
      <c r="B38" s="681"/>
      <c r="C38" s="344">
        <v>25</v>
      </c>
      <c r="D38" s="346" t="s">
        <v>174</v>
      </c>
      <c r="E38" s="300">
        <v>7184</v>
      </c>
      <c r="F38" s="347">
        <v>0</v>
      </c>
      <c r="G38" s="332">
        <f t="shared" si="20"/>
        <v>7184</v>
      </c>
      <c r="H38" s="482">
        <f t="shared" si="21"/>
        <v>0</v>
      </c>
      <c r="I38" s="247">
        <v>400</v>
      </c>
      <c r="J38" s="232"/>
      <c r="K38" s="300" t="s">
        <v>70</v>
      </c>
      <c r="L38" s="247"/>
      <c r="M38" s="234">
        <v>45865</v>
      </c>
      <c r="N38" s="232">
        <f t="shared" si="0"/>
        <v>17</v>
      </c>
      <c r="O38" s="234">
        <v>45882</v>
      </c>
      <c r="P38" s="233">
        <v>0</v>
      </c>
      <c r="Q38" s="233">
        <v>0</v>
      </c>
      <c r="R38" s="233">
        <v>0</v>
      </c>
      <c r="S38" s="233">
        <v>0</v>
      </c>
      <c r="T38" s="233">
        <v>0</v>
      </c>
      <c r="U38" s="232"/>
      <c r="V38" s="232"/>
      <c r="W38" s="333">
        <v>0</v>
      </c>
      <c r="X38" s="233">
        <v>0</v>
      </c>
      <c r="Y38" s="233">
        <v>0</v>
      </c>
      <c r="Z38" s="233">
        <v>0</v>
      </c>
      <c r="AA38" s="233">
        <v>0</v>
      </c>
      <c r="AB38" s="233">
        <v>0</v>
      </c>
      <c r="AC38" s="233">
        <v>0</v>
      </c>
      <c r="AD38" s="233">
        <v>0</v>
      </c>
      <c r="AE38" s="233">
        <v>0</v>
      </c>
      <c r="AF38" s="233">
        <v>0</v>
      </c>
      <c r="AG38" s="233"/>
      <c r="AH38" s="233">
        <v>0</v>
      </c>
      <c r="AI38" s="233">
        <v>0</v>
      </c>
      <c r="AJ38" s="233">
        <v>0</v>
      </c>
      <c r="AK38" s="233">
        <v>0</v>
      </c>
      <c r="AL38" s="233">
        <v>0</v>
      </c>
      <c r="AM38" s="233">
        <v>0</v>
      </c>
      <c r="AN38" s="233">
        <v>0</v>
      </c>
      <c r="AO38" s="233">
        <v>0</v>
      </c>
      <c r="AP38" s="233">
        <v>0</v>
      </c>
      <c r="AQ38" s="233">
        <v>0</v>
      </c>
      <c r="AR38" s="233">
        <v>0</v>
      </c>
      <c r="AS38" s="233">
        <v>0</v>
      </c>
      <c r="AT38" s="233">
        <v>0</v>
      </c>
      <c r="AU38" s="233">
        <v>0</v>
      </c>
      <c r="AV38" s="233">
        <v>0</v>
      </c>
      <c r="AW38" s="233">
        <v>0</v>
      </c>
      <c r="AX38" s="233">
        <v>0</v>
      </c>
      <c r="AY38" s="233"/>
      <c r="AZ38" s="233"/>
      <c r="BA38" s="233"/>
      <c r="BB38" s="268" t="s">
        <v>526</v>
      </c>
    </row>
    <row r="39" spans="1:55" ht="58.5" customHeight="1">
      <c r="A39" s="666"/>
      <c r="B39" s="681"/>
      <c r="C39" s="344">
        <v>26</v>
      </c>
      <c r="D39" s="515" t="s">
        <v>175</v>
      </c>
      <c r="E39" s="300">
        <v>6919</v>
      </c>
      <c r="F39" s="347">
        <v>0</v>
      </c>
      <c r="G39" s="332">
        <f t="shared" si="20"/>
        <v>6919</v>
      </c>
      <c r="H39" s="482">
        <f t="shared" si="21"/>
        <v>0</v>
      </c>
      <c r="I39" s="247"/>
      <c r="J39" s="232"/>
      <c r="K39" s="352" t="s">
        <v>493</v>
      </c>
      <c r="L39" s="247"/>
      <c r="M39" s="234">
        <v>45897</v>
      </c>
      <c r="N39" s="232">
        <f t="shared" si="0"/>
        <v>18</v>
      </c>
      <c r="O39" s="234">
        <v>45915</v>
      </c>
      <c r="P39" s="233">
        <v>0</v>
      </c>
      <c r="Q39" s="233">
        <v>0</v>
      </c>
      <c r="R39" s="233">
        <v>0</v>
      </c>
      <c r="S39" s="233">
        <v>0</v>
      </c>
      <c r="T39" s="233">
        <v>0</v>
      </c>
      <c r="U39" s="232"/>
      <c r="V39" s="232"/>
      <c r="W39" s="333">
        <v>0</v>
      </c>
      <c r="X39" s="233">
        <v>0</v>
      </c>
      <c r="Y39" s="233">
        <v>0</v>
      </c>
      <c r="Z39" s="233">
        <v>0</v>
      </c>
      <c r="AA39" s="233">
        <v>0</v>
      </c>
      <c r="AB39" s="233">
        <v>0</v>
      </c>
      <c r="AC39" s="233">
        <v>0</v>
      </c>
      <c r="AD39" s="233">
        <v>0</v>
      </c>
      <c r="AE39" s="233">
        <v>0</v>
      </c>
      <c r="AF39" s="233">
        <v>0</v>
      </c>
      <c r="AG39" s="233"/>
      <c r="AH39" s="233">
        <v>0</v>
      </c>
      <c r="AI39" s="233">
        <v>0</v>
      </c>
      <c r="AJ39" s="233">
        <v>0</v>
      </c>
      <c r="AK39" s="233">
        <v>0</v>
      </c>
      <c r="AL39" s="233">
        <v>0</v>
      </c>
      <c r="AM39" s="233">
        <v>0</v>
      </c>
      <c r="AN39" s="233">
        <v>0</v>
      </c>
      <c r="AO39" s="233">
        <v>0</v>
      </c>
      <c r="AP39" s="233">
        <v>0</v>
      </c>
      <c r="AQ39" s="233">
        <v>0</v>
      </c>
      <c r="AR39" s="233">
        <v>0</v>
      </c>
      <c r="AS39" s="233">
        <v>0</v>
      </c>
      <c r="AT39" s="233">
        <v>0</v>
      </c>
      <c r="AU39" s="233">
        <v>0</v>
      </c>
      <c r="AV39" s="233">
        <v>0</v>
      </c>
      <c r="AW39" s="233">
        <v>0</v>
      </c>
      <c r="AX39" s="233">
        <v>0</v>
      </c>
      <c r="AY39" s="233"/>
      <c r="AZ39" s="233"/>
      <c r="BA39" s="233"/>
      <c r="BB39" s="268" t="s">
        <v>527</v>
      </c>
    </row>
    <row r="40" spans="1:55" ht="58.5" customHeight="1">
      <c r="A40" s="339"/>
      <c r="B40" s="339"/>
      <c r="C40" s="351"/>
      <c r="D40" s="353"/>
      <c r="E40" s="338">
        <f>SUM(E34:E39)</f>
        <v>229686</v>
      </c>
      <c r="F40" s="338">
        <f>SUM(F34:F39)</f>
        <v>0</v>
      </c>
      <c r="G40" s="353">
        <f>SUM(G34:G39)</f>
        <v>229686</v>
      </c>
      <c r="H40" s="483">
        <f>F40/E40</f>
        <v>0</v>
      </c>
      <c r="I40" s="353">
        <f>SUM(I34:I39)</f>
        <v>2200</v>
      </c>
      <c r="J40" s="339"/>
      <c r="K40" s="353">
        <v>3</v>
      </c>
      <c r="L40" s="353">
        <f>SUM(L34:L39)</f>
        <v>0</v>
      </c>
      <c r="M40" s="340"/>
      <c r="N40" s="339"/>
      <c r="O40" s="340"/>
      <c r="P40" s="354">
        <f>SUM(P34:P39)</f>
        <v>0</v>
      </c>
      <c r="Q40" s="354">
        <f>SUM(Q34:Q39)</f>
        <v>0</v>
      </c>
      <c r="R40" s="354">
        <f>SUM(R34:R39)</f>
        <v>0</v>
      </c>
      <c r="S40" s="354">
        <f>SUM(S34:S39)</f>
        <v>0</v>
      </c>
      <c r="T40" s="354">
        <f>SUM(T34:T39)</f>
        <v>0</v>
      </c>
      <c r="U40" s="339"/>
      <c r="V40" s="339"/>
      <c r="W40" s="355">
        <f t="shared" ref="W40:AF40" si="38">SUM(W34:W39)</f>
        <v>0</v>
      </c>
      <c r="X40" s="354">
        <f t="shared" si="38"/>
        <v>0</v>
      </c>
      <c r="Y40" s="354">
        <f t="shared" si="38"/>
        <v>0</v>
      </c>
      <c r="Z40" s="354">
        <f t="shared" si="38"/>
        <v>0</v>
      </c>
      <c r="AA40" s="354">
        <f t="shared" si="38"/>
        <v>0</v>
      </c>
      <c r="AB40" s="354">
        <f t="shared" si="38"/>
        <v>0</v>
      </c>
      <c r="AC40" s="354">
        <f t="shared" si="38"/>
        <v>0</v>
      </c>
      <c r="AD40" s="354">
        <f t="shared" si="38"/>
        <v>0</v>
      </c>
      <c r="AE40" s="354">
        <f t="shared" si="38"/>
        <v>0</v>
      </c>
      <c r="AF40" s="354">
        <f t="shared" si="38"/>
        <v>0</v>
      </c>
      <c r="AG40" s="354"/>
      <c r="AH40" s="354">
        <f t="shared" ref="AH40:BA40" si="39">SUM(AH34:AH39)</f>
        <v>0</v>
      </c>
      <c r="AI40" s="354">
        <f t="shared" si="39"/>
        <v>0</v>
      </c>
      <c r="AJ40" s="354">
        <f t="shared" si="39"/>
        <v>0</v>
      </c>
      <c r="AK40" s="354">
        <f t="shared" si="39"/>
        <v>0</v>
      </c>
      <c r="AL40" s="354">
        <f t="shared" si="39"/>
        <v>0</v>
      </c>
      <c r="AM40" s="354">
        <f t="shared" si="39"/>
        <v>0</v>
      </c>
      <c r="AN40" s="354">
        <f t="shared" si="39"/>
        <v>0</v>
      </c>
      <c r="AO40" s="354">
        <f t="shared" si="39"/>
        <v>0</v>
      </c>
      <c r="AP40" s="354">
        <f t="shared" si="39"/>
        <v>0</v>
      </c>
      <c r="AQ40" s="354">
        <f t="shared" si="39"/>
        <v>0</v>
      </c>
      <c r="AR40" s="354">
        <f t="shared" si="39"/>
        <v>0</v>
      </c>
      <c r="AS40" s="354">
        <f t="shared" si="39"/>
        <v>0</v>
      </c>
      <c r="AT40" s="354">
        <f t="shared" si="39"/>
        <v>0</v>
      </c>
      <c r="AU40" s="354">
        <f t="shared" si="39"/>
        <v>0</v>
      </c>
      <c r="AV40" s="354">
        <f t="shared" si="39"/>
        <v>0</v>
      </c>
      <c r="AW40" s="354">
        <f t="shared" si="39"/>
        <v>0</v>
      </c>
      <c r="AX40" s="354">
        <f t="shared" si="39"/>
        <v>0</v>
      </c>
      <c r="AY40" s="338">
        <f t="shared" si="39"/>
        <v>0</v>
      </c>
      <c r="AZ40" s="338">
        <f t="shared" si="39"/>
        <v>0</v>
      </c>
      <c r="BA40" s="338">
        <f t="shared" si="39"/>
        <v>0</v>
      </c>
      <c r="BB40" s="343"/>
    </row>
    <row r="41" spans="1:55" ht="58.5" customHeight="1">
      <c r="A41" s="356"/>
      <c r="B41" s="356"/>
      <c r="C41" s="357"/>
      <c r="D41" s="358" t="s">
        <v>25</v>
      </c>
      <c r="E41" s="359">
        <f>E8+E16+E24+E33+E15+E40</f>
        <v>1440437</v>
      </c>
      <c r="F41" s="359">
        <f>F8+F16+F24+F33+F15+F40</f>
        <v>203278</v>
      </c>
      <c r="G41" s="359">
        <f>G8+G16+G24+G33+G15+G40</f>
        <v>1237159</v>
      </c>
      <c r="H41" s="484">
        <f>F41/E41</f>
        <v>0.14112245103395707</v>
      </c>
      <c r="I41" s="359">
        <f>I8+I16+I24+I33+I15+I40</f>
        <v>15100</v>
      </c>
      <c r="J41" s="361"/>
      <c r="K41" s="359">
        <v>21</v>
      </c>
      <c r="L41" s="359">
        <f>L8+L16+L24+L33+L15+L40</f>
        <v>12100</v>
      </c>
      <c r="M41" s="362"/>
      <c r="N41" s="361"/>
      <c r="O41" s="362"/>
      <c r="P41" s="363" t="e">
        <f>P8+P16+P24+P33+#REF!+P40</f>
        <v>#REF!</v>
      </c>
      <c r="Q41" s="363" t="e">
        <f>Q8+Q16+Q24+Q33+#REF!+Q40</f>
        <v>#REF!</v>
      </c>
      <c r="R41" s="363" t="e">
        <f>R8+R16+R24+R33+#REF!+R40</f>
        <v>#REF!</v>
      </c>
      <c r="S41" s="363" t="e">
        <f>S8+S16+S24+S33+#REF!+S40</f>
        <v>#REF!</v>
      </c>
      <c r="T41" s="363" t="e">
        <f>T8+T16+T24+T33+#REF!+T40</f>
        <v>#REF!</v>
      </c>
      <c r="U41" s="361"/>
      <c r="V41" s="361"/>
      <c r="W41" s="364" t="e">
        <f>W8+W16+W24+W33+#REF!+W40</f>
        <v>#REF!</v>
      </c>
      <c r="X41" s="363" t="e">
        <f>X8+X16+X24+X33+#REF!+X40</f>
        <v>#REF!</v>
      </c>
      <c r="Y41" s="363" t="e">
        <f>Y8+Y16+Y24+Y33+#REF!+Y40</f>
        <v>#REF!</v>
      </c>
      <c r="Z41" s="363" t="e">
        <f>Z8+Z16+Z24+Z33+#REF!+Z40</f>
        <v>#REF!</v>
      </c>
      <c r="AA41" s="363" t="e">
        <f>AA8+AA16+AA24+AA33+#REF!+AA40</f>
        <v>#REF!</v>
      </c>
      <c r="AB41" s="363" t="e">
        <f>AB8+AB16+AB24+AB33+#REF!+AB40</f>
        <v>#REF!</v>
      </c>
      <c r="AC41" s="363" t="e">
        <f>AC8+AC16+AC24+AC33+#REF!+AC40</f>
        <v>#REF!</v>
      </c>
      <c r="AD41" s="363" t="e">
        <f>AD8+AD16+AD24+AD33+#REF!+AD40</f>
        <v>#REF!</v>
      </c>
      <c r="AE41" s="363" t="e">
        <f>AE8+AE16+AE24+AE33+#REF!+AE40</f>
        <v>#REF!</v>
      </c>
      <c r="AF41" s="363" t="e">
        <f>AF8+AF16+AF24+AF33+#REF!+AF40</f>
        <v>#REF!</v>
      </c>
      <c r="AG41" s="363"/>
      <c r="AH41" s="363" t="e">
        <f>AH8+AH16+AH24+AH33+#REF!+AH40</f>
        <v>#REF!</v>
      </c>
      <c r="AI41" s="363" t="e">
        <f>AI8+AI16+AI24+AI33+#REF!+AI40</f>
        <v>#REF!</v>
      </c>
      <c r="AJ41" s="363" t="e">
        <f>AJ8+AJ16+AJ24+AJ33+#REF!+AJ40</f>
        <v>#REF!</v>
      </c>
      <c r="AK41" s="363" t="e">
        <f>AK8+AK16+AK24+AK33+#REF!+AK40</f>
        <v>#REF!</v>
      </c>
      <c r="AL41" s="363" t="e">
        <f>AL8+AL16+AL24+AL33+#REF!+AL40</f>
        <v>#REF!</v>
      </c>
      <c r="AM41" s="363" t="e">
        <f>AM8+AM16+AM24+AM33+#REF!+AM40</f>
        <v>#REF!</v>
      </c>
      <c r="AN41" s="363" t="e">
        <f>AN8+AN16+AN24+AN33+#REF!+AN40</f>
        <v>#REF!</v>
      </c>
      <c r="AO41" s="363" t="e">
        <f>AO8+AO16+AO24+AO33+#REF!+AO40</f>
        <v>#REF!</v>
      </c>
      <c r="AP41" s="363" t="e">
        <f>AP8+AP16+AP24+AP33+#REF!+AP40</f>
        <v>#REF!</v>
      </c>
      <c r="AQ41" s="363" t="e">
        <f>AQ8+AQ16+AQ24+AQ33+#REF!+AQ40</f>
        <v>#REF!</v>
      </c>
      <c r="AR41" s="363" t="e">
        <f>AR8+AR16+AR24+AR33+#REF!+AR40</f>
        <v>#REF!</v>
      </c>
      <c r="AS41" s="363" t="e">
        <f>AS8+AS16+AS24+AS33+#REF!+AS40</f>
        <v>#REF!</v>
      </c>
      <c r="AT41" s="363" t="e">
        <f>AT8+AT16+AT24+AT33+#REF!+AT40</f>
        <v>#REF!</v>
      </c>
      <c r="AU41" s="363" t="e">
        <f>AU8+AU16+AU24+AU33+#REF!+AU40</f>
        <v>#REF!</v>
      </c>
      <c r="AV41" s="363" t="e">
        <f>AV8+AV16+AV24+AV33+#REF!+AV40</f>
        <v>#REF!</v>
      </c>
      <c r="AW41" s="359">
        <f>AW8+AW16+AW24+AW33+AW15+AW40</f>
        <v>4930.6900000000005</v>
      </c>
      <c r="AX41" s="359">
        <f>AX8+AX16+AX24+AX33+AX15+AX40</f>
        <v>4801.55</v>
      </c>
      <c r="AY41" s="359">
        <f t="shared" ref="AY41:BA41" si="40">AY8+AY16+AY24+AY33+AY15+AY40</f>
        <v>3115.3799999999997</v>
      </c>
      <c r="AZ41" s="359">
        <f t="shared" si="40"/>
        <v>3782.8</v>
      </c>
      <c r="BA41" s="359">
        <f t="shared" si="40"/>
        <v>3741.75</v>
      </c>
      <c r="BB41" s="365"/>
    </row>
    <row r="42" spans="1:55">
      <c r="E42" s="367"/>
      <c r="F42" s="367"/>
    </row>
    <row r="45" spans="1:55" ht="13.5" customHeight="1"/>
    <row r="46" spans="1:55" hidden="1"/>
    <row r="63" spans="14:20" hidden="1"/>
    <row r="64" spans="14:20" hidden="1">
      <c r="N64" s="368">
        <v>45802</v>
      </c>
      <c r="S64" s="368">
        <v>45823</v>
      </c>
      <c r="T64" s="368"/>
    </row>
    <row r="65" spans="14:20" hidden="1"/>
    <row r="66" spans="14:20" hidden="1">
      <c r="N66" s="368">
        <v>45792</v>
      </c>
      <c r="S66" s="368">
        <v>45822</v>
      </c>
      <c r="T66" s="368"/>
    </row>
    <row r="67" spans="14:20" hidden="1"/>
  </sheetData>
  <mergeCells count="121">
    <mergeCell ref="AY2:AY3"/>
    <mergeCell ref="AZ2:AZ3"/>
    <mergeCell ref="BA2:BA3"/>
    <mergeCell ref="AY6:AY7"/>
    <mergeCell ref="AZ6:AZ7"/>
    <mergeCell ref="BA6:BA7"/>
    <mergeCell ref="AW2:AW3"/>
    <mergeCell ref="AW6:AW7"/>
    <mergeCell ref="AV2:AV3"/>
    <mergeCell ref="AV6:AV7"/>
    <mergeCell ref="Z6:Z7"/>
    <mergeCell ref="AB2:AB3"/>
    <mergeCell ref="AB6:AB7"/>
    <mergeCell ref="Q6:Q7"/>
    <mergeCell ref="Y2:Y3"/>
    <mergeCell ref="Y6:Y7"/>
    <mergeCell ref="X6:X7"/>
    <mergeCell ref="V2:V3"/>
    <mergeCell ref="V6:V7"/>
    <mergeCell ref="S2:S3"/>
    <mergeCell ref="W6:W7"/>
    <mergeCell ref="T6:T7"/>
    <mergeCell ref="R6:R7"/>
    <mergeCell ref="S6:S7"/>
    <mergeCell ref="U6:U7"/>
    <mergeCell ref="AA2:AA3"/>
    <mergeCell ref="AA6:AA7"/>
    <mergeCell ref="Z2:Z3"/>
    <mergeCell ref="AI6:AI7"/>
    <mergeCell ref="AH2:AH3"/>
    <mergeCell ref="AC2:AC3"/>
    <mergeCell ref="AC6:AC7"/>
    <mergeCell ref="D25:D27"/>
    <mergeCell ref="E25:E27"/>
    <mergeCell ref="G25:G27"/>
    <mergeCell ref="H25:H27"/>
    <mergeCell ref="F25:F27"/>
    <mergeCell ref="I25:I27"/>
    <mergeCell ref="D17:D18"/>
    <mergeCell ref="C17:C18"/>
    <mergeCell ref="E17:E18"/>
    <mergeCell ref="F17:F18"/>
    <mergeCell ref="G17:G18"/>
    <mergeCell ref="H17:H18"/>
    <mergeCell ref="B34:B39"/>
    <mergeCell ref="B17:B23"/>
    <mergeCell ref="B5:B7"/>
    <mergeCell ref="C5:C7"/>
    <mergeCell ref="B25:B32"/>
    <mergeCell ref="AF2:AF3"/>
    <mergeCell ref="A34:A39"/>
    <mergeCell ref="A25:A32"/>
    <mergeCell ref="A17:A23"/>
    <mergeCell ref="A5:A7"/>
    <mergeCell ref="C25:C27"/>
    <mergeCell ref="AM2:AM3"/>
    <mergeCell ref="AS2:AS3"/>
    <mergeCell ref="AD2:AD3"/>
    <mergeCell ref="A2:A3"/>
    <mergeCell ref="D6:D7"/>
    <mergeCell ref="P6:P7"/>
    <mergeCell ref="G6:G7"/>
    <mergeCell ref="I6:I7"/>
    <mergeCell ref="H6:H7"/>
    <mergeCell ref="O6:O7"/>
    <mergeCell ref="J6:J7"/>
    <mergeCell ref="M6:M7"/>
    <mergeCell ref="N6:N7"/>
    <mergeCell ref="E6:E7"/>
    <mergeCell ref="F6:F7"/>
    <mergeCell ref="AQ6:AQ7"/>
    <mergeCell ref="AF6:AF7"/>
    <mergeCell ref="AE2:AE3"/>
    <mergeCell ref="AQ2:AQ3"/>
    <mergeCell ref="AT2:AT3"/>
    <mergeCell ref="AT6:AT7"/>
    <mergeCell ref="AH6:AH7"/>
    <mergeCell ref="A1:BB1"/>
    <mergeCell ref="D2:D3"/>
    <mergeCell ref="E2:E3"/>
    <mergeCell ref="F2:F3"/>
    <mergeCell ref="G2:G3"/>
    <mergeCell ref="I2:I3"/>
    <mergeCell ref="R2:R3"/>
    <mergeCell ref="Q2:Q3"/>
    <mergeCell ref="B2:B3"/>
    <mergeCell ref="C2:C3"/>
    <mergeCell ref="BB2:BB3"/>
    <mergeCell ref="T2:T3"/>
    <mergeCell ref="W2:W3"/>
    <mergeCell ref="J2:J3"/>
    <mergeCell ref="X2:X3"/>
    <mergeCell ref="U2:U3"/>
    <mergeCell ref="P2:P3"/>
    <mergeCell ref="H2:H3"/>
    <mergeCell ref="K2:O2"/>
    <mergeCell ref="AJ2:AJ3"/>
    <mergeCell ref="AX2:AX3"/>
    <mergeCell ref="AX6:AX7"/>
    <mergeCell ref="A9:A14"/>
    <mergeCell ref="B9:B14"/>
    <mergeCell ref="AE6:AE7"/>
    <mergeCell ref="AD6:AD7"/>
    <mergeCell ref="AU2:AU3"/>
    <mergeCell ref="AU6:AU7"/>
    <mergeCell ref="AK2:AK3"/>
    <mergeCell ref="AK6:AK7"/>
    <mergeCell ref="AL2:AL3"/>
    <mergeCell ref="AL6:AL7"/>
    <mergeCell ref="AS6:AS7"/>
    <mergeCell ref="AM6:AM7"/>
    <mergeCell ref="AO2:AO3"/>
    <mergeCell ref="AP2:AP3"/>
    <mergeCell ref="AO6:AO7"/>
    <mergeCell ref="AP6:AP7"/>
    <mergeCell ref="AN2:AN3"/>
    <mergeCell ref="AN6:AN7"/>
    <mergeCell ref="AR2:AR3"/>
    <mergeCell ref="AR6:AR7"/>
    <mergeCell ref="AJ6:AJ7"/>
    <mergeCell ref="AI2:AI3"/>
  </mergeCells>
  <pageMargins left="0.39370078740157483" right="0.39370078740157483" top="0.74803149606299213" bottom="0.55118110236220474" header="0.31496062992125984" footer="0.31496062992125984"/>
  <pageSetup paperSize="9" scale="38" fitToHeight="0" orientation="landscape" r:id="rId1"/>
  <headerFooter scaleWithDoc="0" alignWithMargins="0">
    <oddFooter>Page &amp;P of &amp;N</oddFooter>
  </headerFooter>
  <rowBreaks count="3" manualBreakCount="3">
    <brk id="24" max="16383" man="1"/>
    <brk id="33" max="16383" man="1"/>
    <brk id="45" max="19" man="1"/>
  </rowBreaks>
  <ignoredErrors>
    <ignoredError sqref="F8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E63"/>
  <sheetViews>
    <sheetView view="pageBreakPreview" topLeftCell="B7" zoomScale="55" zoomScaleNormal="100" zoomScaleSheetLayoutView="55" workbookViewId="0">
      <selection activeCell="BE15" sqref="BE15"/>
    </sheetView>
  </sheetViews>
  <sheetFormatPr defaultColWidth="9.140625" defaultRowHeight="19.5"/>
  <cols>
    <col min="1" max="1" width="0" style="326" hidden="1" customWidth="1"/>
    <col min="2" max="2" width="18.140625" style="326" customWidth="1"/>
    <col min="3" max="3" width="16.85546875" style="326" customWidth="1"/>
    <col min="4" max="4" width="8.85546875" style="326" customWidth="1"/>
    <col min="5" max="5" width="19.28515625" style="326" customWidth="1"/>
    <col min="6" max="6" width="20.5703125" style="326" customWidth="1"/>
    <col min="7" max="7" width="17.42578125" style="326" customWidth="1"/>
    <col min="8" max="8" width="20.42578125" style="326" customWidth="1"/>
    <col min="9" max="9" width="16.140625" style="326" customWidth="1"/>
    <col min="10" max="10" width="17.42578125" style="326" customWidth="1"/>
    <col min="11" max="11" width="9.42578125" style="326" hidden="1" customWidth="1"/>
    <col min="12" max="12" width="12.28515625" style="326" customWidth="1"/>
    <col min="13" max="13" width="16.85546875" style="326" customWidth="1"/>
    <col min="14" max="14" width="21.28515625" style="326" customWidth="1"/>
    <col min="15" max="15" width="13" style="366" customWidth="1"/>
    <col min="16" max="16" width="20.85546875" style="326" customWidth="1"/>
    <col min="17" max="17" width="13.42578125" style="326" hidden="1" customWidth="1"/>
    <col min="18" max="19" width="13.85546875" style="326" hidden="1" customWidth="1"/>
    <col min="20" max="22" width="12.7109375" style="326" hidden="1" customWidth="1"/>
    <col min="23" max="23" width="13.28515625" style="326" hidden="1" customWidth="1"/>
    <col min="24" max="29" width="13.85546875" style="326" hidden="1" customWidth="1"/>
    <col min="30" max="30" width="16.85546875" style="326" hidden="1" customWidth="1"/>
    <col min="31" max="31" width="16.140625" style="326" hidden="1" customWidth="1"/>
    <col min="32" max="34" width="15.85546875" style="326" hidden="1" customWidth="1"/>
    <col min="35" max="35" width="17.28515625" style="326" hidden="1" customWidth="1"/>
    <col min="36" max="36" width="16.28515625" style="326" hidden="1" customWidth="1"/>
    <col min="37" max="41" width="17.28515625" style="326" hidden="1" customWidth="1"/>
    <col min="42" max="42" width="22.140625" style="326" hidden="1" customWidth="1"/>
    <col min="43" max="50" width="20.7109375" style="326" hidden="1" customWidth="1"/>
    <col min="51" max="53" width="20.7109375" style="326" customWidth="1"/>
    <col min="54" max="54" width="37.42578125" style="386" customWidth="1"/>
    <col min="55" max="16384" width="9.140625" style="326"/>
  </cols>
  <sheetData>
    <row r="1" spans="1:109" ht="25.5" customHeight="1">
      <c r="A1" s="695" t="s">
        <v>426</v>
      </c>
      <c r="B1" s="695"/>
      <c r="C1" s="695"/>
      <c r="D1" s="695"/>
      <c r="E1" s="695"/>
      <c r="F1" s="695"/>
      <c r="G1" s="695"/>
      <c r="H1" s="695"/>
      <c r="I1" s="695"/>
      <c r="J1" s="695"/>
      <c r="K1" s="695"/>
      <c r="L1" s="695"/>
      <c r="M1" s="695"/>
      <c r="N1" s="695"/>
      <c r="O1" s="695"/>
      <c r="P1" s="695"/>
      <c r="Q1" s="695"/>
      <c r="R1" s="695"/>
      <c r="S1" s="695"/>
      <c r="T1" s="695"/>
      <c r="U1" s="695"/>
      <c r="V1" s="695"/>
      <c r="W1" s="695"/>
      <c r="X1" s="695"/>
      <c r="Y1" s="695"/>
      <c r="Z1" s="695"/>
      <c r="AA1" s="695"/>
      <c r="AB1" s="695"/>
      <c r="AC1" s="695"/>
      <c r="AD1" s="695"/>
      <c r="AE1" s="695"/>
      <c r="AF1" s="695"/>
      <c r="AG1" s="695"/>
      <c r="AH1" s="695"/>
      <c r="AI1" s="695"/>
      <c r="AJ1" s="695"/>
      <c r="AK1" s="695"/>
      <c r="AL1" s="695"/>
      <c r="AM1" s="695"/>
      <c r="AN1" s="695"/>
      <c r="AO1" s="695"/>
      <c r="AP1" s="695"/>
      <c r="AQ1" s="695"/>
      <c r="AR1" s="695"/>
      <c r="AS1" s="695"/>
      <c r="AT1" s="695"/>
      <c r="AU1" s="695"/>
      <c r="AV1" s="695"/>
      <c r="AW1" s="695"/>
      <c r="AX1" s="695"/>
      <c r="AY1" s="695"/>
      <c r="AZ1" s="695"/>
      <c r="BA1" s="695"/>
      <c r="BB1" s="695"/>
    </row>
    <row r="2" spans="1:109" ht="21.75" customHeight="1">
      <c r="A2" s="660" t="s">
        <v>1</v>
      </c>
      <c r="B2" s="664" t="s">
        <v>376</v>
      </c>
      <c r="C2" s="660" t="s">
        <v>2</v>
      </c>
      <c r="D2" s="657" t="s">
        <v>233</v>
      </c>
      <c r="E2" s="660" t="s">
        <v>3</v>
      </c>
      <c r="F2" s="657" t="s">
        <v>443</v>
      </c>
      <c r="G2" s="657" t="s">
        <v>229</v>
      </c>
      <c r="H2" s="657" t="s">
        <v>139</v>
      </c>
      <c r="I2" s="664" t="s">
        <v>442</v>
      </c>
      <c r="J2" s="657" t="s">
        <v>234</v>
      </c>
      <c r="K2" s="657" t="s">
        <v>4</v>
      </c>
      <c r="L2" s="660" t="s">
        <v>5</v>
      </c>
      <c r="M2" s="660"/>
      <c r="N2" s="660"/>
      <c r="O2" s="660"/>
      <c r="P2" s="660"/>
      <c r="Q2" s="657" t="s">
        <v>435</v>
      </c>
      <c r="R2" s="657" t="s">
        <v>437</v>
      </c>
      <c r="S2" s="657" t="s">
        <v>447</v>
      </c>
      <c r="T2" s="657" t="s">
        <v>428</v>
      </c>
      <c r="U2" s="657" t="s">
        <v>429</v>
      </c>
      <c r="V2" s="657" t="s">
        <v>458</v>
      </c>
      <c r="W2" s="662" t="s">
        <v>200</v>
      </c>
      <c r="X2" s="657" t="s">
        <v>451</v>
      </c>
      <c r="Y2" s="657" t="s">
        <v>453</v>
      </c>
      <c r="Z2" s="657" t="s">
        <v>455</v>
      </c>
      <c r="AA2" s="657" t="s">
        <v>456</v>
      </c>
      <c r="AB2" s="657" t="s">
        <v>459</v>
      </c>
      <c r="AC2" s="657" t="s">
        <v>461</v>
      </c>
      <c r="AD2" s="657" t="s">
        <v>464</v>
      </c>
      <c r="AE2" s="657" t="s">
        <v>466</v>
      </c>
      <c r="AF2" s="657" t="s">
        <v>469</v>
      </c>
      <c r="AG2" s="688" t="s">
        <v>480</v>
      </c>
      <c r="AH2" s="688" t="s">
        <v>481</v>
      </c>
      <c r="AI2" s="688" t="s">
        <v>496</v>
      </c>
      <c r="AJ2" s="688" t="s">
        <v>507</v>
      </c>
      <c r="AK2" s="688" t="s">
        <v>522</v>
      </c>
      <c r="AL2" s="688" t="s">
        <v>545</v>
      </c>
      <c r="AM2" s="688" t="s">
        <v>552</v>
      </c>
      <c r="AN2" s="688" t="s">
        <v>559</v>
      </c>
      <c r="AO2" s="688" t="s">
        <v>565</v>
      </c>
      <c r="AP2" s="654" t="s">
        <v>566</v>
      </c>
      <c r="AQ2" s="654" t="s">
        <v>576</v>
      </c>
      <c r="AR2" s="654" t="s">
        <v>584</v>
      </c>
      <c r="AS2" s="654" t="s">
        <v>587</v>
      </c>
      <c r="AT2" s="654" t="s">
        <v>590</v>
      </c>
      <c r="AU2" s="654" t="s">
        <v>595</v>
      </c>
      <c r="AV2" s="654" t="s">
        <v>642</v>
      </c>
      <c r="AW2" s="654" t="s">
        <v>648</v>
      </c>
      <c r="AX2" s="654" t="s">
        <v>659</v>
      </c>
      <c r="AY2" s="654" t="s">
        <v>687</v>
      </c>
      <c r="AZ2" s="654" t="s">
        <v>688</v>
      </c>
      <c r="BA2" s="654" t="s">
        <v>689</v>
      </c>
      <c r="BB2" s="660" t="s">
        <v>8</v>
      </c>
    </row>
    <row r="3" spans="1:109" ht="130.5" customHeight="1">
      <c r="A3" s="660"/>
      <c r="B3" s="665"/>
      <c r="C3" s="660"/>
      <c r="D3" s="657"/>
      <c r="E3" s="660"/>
      <c r="F3" s="657"/>
      <c r="G3" s="657"/>
      <c r="H3" s="657"/>
      <c r="I3" s="665"/>
      <c r="J3" s="696"/>
      <c r="K3" s="657"/>
      <c r="L3" s="327" t="s">
        <v>141</v>
      </c>
      <c r="M3" s="327" t="s">
        <v>10</v>
      </c>
      <c r="N3" s="327" t="s">
        <v>11</v>
      </c>
      <c r="O3" s="327" t="s">
        <v>143</v>
      </c>
      <c r="P3" s="327" t="s">
        <v>144</v>
      </c>
      <c r="Q3" s="658"/>
      <c r="R3" s="658"/>
      <c r="S3" s="658"/>
      <c r="T3" s="658"/>
      <c r="U3" s="658"/>
      <c r="V3" s="658"/>
      <c r="W3" s="662"/>
      <c r="X3" s="658"/>
      <c r="Y3" s="658"/>
      <c r="Z3" s="658"/>
      <c r="AA3" s="658"/>
      <c r="AB3" s="658"/>
      <c r="AC3" s="658"/>
      <c r="AD3" s="658"/>
      <c r="AE3" s="658"/>
      <c r="AF3" s="658"/>
      <c r="AG3" s="689"/>
      <c r="AH3" s="689"/>
      <c r="AI3" s="689"/>
      <c r="AJ3" s="689"/>
      <c r="AK3" s="689"/>
      <c r="AL3" s="689"/>
      <c r="AM3" s="689"/>
      <c r="AN3" s="689"/>
      <c r="AO3" s="689"/>
      <c r="AP3" s="655"/>
      <c r="AQ3" s="655"/>
      <c r="AR3" s="655"/>
      <c r="AS3" s="655"/>
      <c r="AT3" s="655"/>
      <c r="AU3" s="655"/>
      <c r="AV3" s="655"/>
      <c r="AW3" s="655"/>
      <c r="AX3" s="655"/>
      <c r="AY3" s="655"/>
      <c r="AZ3" s="655"/>
      <c r="BA3" s="655"/>
      <c r="BB3" s="660"/>
    </row>
    <row r="4" spans="1:109">
      <c r="A4" s="329">
        <v>1</v>
      </c>
      <c r="B4" s="329">
        <v>1</v>
      </c>
      <c r="C4" s="329">
        <v>2</v>
      </c>
      <c r="D4" s="329">
        <v>3</v>
      </c>
      <c r="E4" s="329">
        <v>4</v>
      </c>
      <c r="F4" s="329">
        <v>5</v>
      </c>
      <c r="G4" s="329">
        <v>6</v>
      </c>
      <c r="H4" s="329">
        <v>7</v>
      </c>
      <c r="I4" s="329">
        <v>8</v>
      </c>
      <c r="J4" s="329">
        <v>9</v>
      </c>
      <c r="K4" s="329">
        <v>10</v>
      </c>
      <c r="L4" s="329">
        <v>10</v>
      </c>
      <c r="M4" s="329">
        <v>11</v>
      </c>
      <c r="N4" s="329">
        <v>12</v>
      </c>
      <c r="O4" s="329">
        <v>13</v>
      </c>
      <c r="P4" s="329">
        <v>14</v>
      </c>
      <c r="Q4" s="329">
        <v>16</v>
      </c>
      <c r="R4" s="329">
        <v>16</v>
      </c>
      <c r="S4" s="329">
        <v>17</v>
      </c>
      <c r="T4" s="329">
        <v>19</v>
      </c>
      <c r="U4" s="329">
        <v>20</v>
      </c>
      <c r="V4" s="329">
        <v>20</v>
      </c>
      <c r="W4" s="369">
        <v>21</v>
      </c>
      <c r="X4" s="329">
        <v>16</v>
      </c>
      <c r="Y4" s="329">
        <v>16</v>
      </c>
      <c r="Z4" s="329">
        <v>16</v>
      </c>
      <c r="AA4" s="329">
        <v>16</v>
      </c>
      <c r="AB4" s="329">
        <v>16</v>
      </c>
      <c r="AC4" s="329">
        <v>16</v>
      </c>
      <c r="AD4" s="329">
        <v>15</v>
      </c>
      <c r="AE4" s="329">
        <v>15</v>
      </c>
      <c r="AF4" s="329">
        <v>16</v>
      </c>
      <c r="AG4" s="329">
        <v>15</v>
      </c>
      <c r="AH4" s="329">
        <v>15</v>
      </c>
      <c r="AI4" s="329">
        <v>16</v>
      </c>
      <c r="AJ4" s="329">
        <v>15</v>
      </c>
      <c r="AK4" s="329">
        <v>16</v>
      </c>
      <c r="AL4" s="329">
        <v>15</v>
      </c>
      <c r="AM4" s="329">
        <v>16</v>
      </c>
      <c r="AN4" s="329">
        <v>17</v>
      </c>
      <c r="AO4" s="329">
        <v>15</v>
      </c>
      <c r="AP4" s="329">
        <v>15</v>
      </c>
      <c r="AQ4" s="329">
        <v>15</v>
      </c>
      <c r="AR4" s="329">
        <v>15</v>
      </c>
      <c r="AS4" s="329">
        <v>15</v>
      </c>
      <c r="AT4" s="329">
        <v>15</v>
      </c>
      <c r="AU4" s="329">
        <v>15</v>
      </c>
      <c r="AV4" s="329">
        <v>15</v>
      </c>
      <c r="AW4" s="329">
        <v>15</v>
      </c>
      <c r="AX4" s="329">
        <v>16</v>
      </c>
      <c r="AY4" s="501">
        <v>15</v>
      </c>
      <c r="AZ4" s="501">
        <v>15</v>
      </c>
      <c r="BA4" s="501">
        <v>16</v>
      </c>
      <c r="BB4" s="258">
        <v>17</v>
      </c>
    </row>
    <row r="5" spans="1:109" ht="76.5" customHeight="1">
      <c r="A5" s="697" t="s">
        <v>201</v>
      </c>
      <c r="B5" s="690" t="s">
        <v>201</v>
      </c>
      <c r="C5" s="690" t="s">
        <v>227</v>
      </c>
      <c r="D5" s="310">
        <v>1</v>
      </c>
      <c r="E5" s="245" t="s">
        <v>180</v>
      </c>
      <c r="F5" s="232">
        <v>67308</v>
      </c>
      <c r="G5" s="232">
        <v>49401</v>
      </c>
      <c r="H5" s="232">
        <f>F5-G5</f>
        <v>17907</v>
      </c>
      <c r="I5" s="485">
        <f>G5/F5</f>
        <v>0.7339543590657871</v>
      </c>
      <c r="J5" s="232">
        <v>1800</v>
      </c>
      <c r="K5" s="232">
        <v>1</v>
      </c>
      <c r="L5" s="232" t="s">
        <v>15</v>
      </c>
      <c r="M5" s="232">
        <v>1800</v>
      </c>
      <c r="N5" s="232" t="s">
        <v>181</v>
      </c>
      <c r="O5" s="232">
        <v>45</v>
      </c>
      <c r="P5" s="232" t="s">
        <v>184</v>
      </c>
      <c r="Q5" s="232">
        <v>715.11500000000001</v>
      </c>
      <c r="R5" s="232">
        <v>984.47</v>
      </c>
      <c r="S5" s="232">
        <v>1412.64</v>
      </c>
      <c r="T5" s="233">
        <v>1055.1099999999999</v>
      </c>
      <c r="U5" s="233">
        <v>974.22</v>
      </c>
      <c r="V5" s="233">
        <v>974.22</v>
      </c>
      <c r="W5" s="236"/>
      <c r="X5" s="232">
        <v>1540.41</v>
      </c>
      <c r="Y5" s="232">
        <v>0</v>
      </c>
      <c r="Z5" s="232">
        <v>1862.2</v>
      </c>
      <c r="AA5" s="232">
        <v>1756</v>
      </c>
      <c r="AB5" s="232">
        <v>1453.2249999999999</v>
      </c>
      <c r="AC5" s="232">
        <v>1113.9449999999999</v>
      </c>
      <c r="AD5" s="232">
        <v>1785.35</v>
      </c>
      <c r="AE5" s="232">
        <v>1370.9949999999999</v>
      </c>
      <c r="AF5" s="232">
        <v>1148.855</v>
      </c>
      <c r="AG5" s="232">
        <v>557.04999999999995</v>
      </c>
      <c r="AH5" s="232">
        <v>1683.115</v>
      </c>
      <c r="AI5" s="232">
        <v>1398.3</v>
      </c>
      <c r="AJ5" s="232">
        <v>1431.02</v>
      </c>
      <c r="AK5" s="232">
        <v>1511.2</v>
      </c>
      <c r="AL5" s="232">
        <v>2196.91</v>
      </c>
      <c r="AM5" s="232">
        <v>1400.08</v>
      </c>
      <c r="AN5" s="232">
        <v>1143.25</v>
      </c>
      <c r="AO5" s="232">
        <v>0</v>
      </c>
      <c r="AP5" s="232">
        <v>1136.6199999999999</v>
      </c>
      <c r="AQ5" s="232">
        <v>1205.0050000000001</v>
      </c>
      <c r="AR5" s="232">
        <v>856.15</v>
      </c>
      <c r="AS5" s="232">
        <v>878.84</v>
      </c>
      <c r="AT5" s="232">
        <v>874.57</v>
      </c>
      <c r="AU5" s="232">
        <v>803.995</v>
      </c>
      <c r="AV5" s="232">
        <v>1059.3699999999999</v>
      </c>
      <c r="AW5" s="232">
        <v>625.99</v>
      </c>
      <c r="AX5" s="232">
        <v>606.77</v>
      </c>
      <c r="AY5" s="232">
        <v>1197.1199999999999</v>
      </c>
      <c r="AZ5" s="232">
        <v>795.49</v>
      </c>
      <c r="BA5" s="232">
        <v>176.3</v>
      </c>
      <c r="BB5" s="237" t="s">
        <v>280</v>
      </c>
    </row>
    <row r="6" spans="1:109" ht="73.5" customHeight="1">
      <c r="A6" s="698"/>
      <c r="B6" s="691"/>
      <c r="C6" s="691"/>
      <c r="D6" s="232">
        <v>2</v>
      </c>
      <c r="E6" s="245" t="s">
        <v>188</v>
      </c>
      <c r="F6" s="232">
        <v>2666</v>
      </c>
      <c r="G6" s="232">
        <v>0</v>
      </c>
      <c r="H6" s="232">
        <f>F6-G6</f>
        <v>2666</v>
      </c>
      <c r="I6" s="485">
        <f t="shared" ref="I6" si="0">G6/F6</f>
        <v>0</v>
      </c>
      <c r="J6" s="232"/>
      <c r="K6" s="232"/>
      <c r="L6" s="295" t="s">
        <v>169</v>
      </c>
      <c r="M6" s="232"/>
      <c r="N6" s="232" t="s">
        <v>182</v>
      </c>
      <c r="O6" s="232">
        <v>5</v>
      </c>
      <c r="P6" s="232" t="s">
        <v>189</v>
      </c>
      <c r="Q6" s="232">
        <v>0</v>
      </c>
      <c r="R6" s="232">
        <v>0</v>
      </c>
      <c r="S6" s="232">
        <v>0</v>
      </c>
      <c r="T6" s="233">
        <v>0</v>
      </c>
      <c r="U6" s="233">
        <v>0</v>
      </c>
      <c r="V6" s="233">
        <v>0</v>
      </c>
      <c r="W6" s="236"/>
      <c r="X6" s="232">
        <v>0</v>
      </c>
      <c r="Y6" s="232">
        <v>0</v>
      </c>
      <c r="Z6" s="232">
        <v>0</v>
      </c>
      <c r="AA6" s="232">
        <v>0</v>
      </c>
      <c r="AB6" s="232">
        <v>0</v>
      </c>
      <c r="AC6" s="232">
        <v>0</v>
      </c>
      <c r="AD6" s="232">
        <v>0</v>
      </c>
      <c r="AE6" s="232">
        <v>0</v>
      </c>
      <c r="AF6" s="232">
        <v>0</v>
      </c>
      <c r="AG6" s="232">
        <v>0</v>
      </c>
      <c r="AH6" s="232">
        <v>0</v>
      </c>
      <c r="AI6" s="232">
        <v>0</v>
      </c>
      <c r="AJ6" s="232">
        <v>0</v>
      </c>
      <c r="AK6" s="232">
        <v>0</v>
      </c>
      <c r="AL6" s="232">
        <v>0</v>
      </c>
      <c r="AM6" s="232">
        <v>0</v>
      </c>
      <c r="AN6" s="232">
        <v>0</v>
      </c>
      <c r="AO6" s="232">
        <v>0</v>
      </c>
      <c r="AP6" s="232">
        <v>0</v>
      </c>
      <c r="AQ6" s="232">
        <v>0</v>
      </c>
      <c r="AR6" s="232">
        <v>0</v>
      </c>
      <c r="AS6" s="232">
        <v>0</v>
      </c>
      <c r="AT6" s="232">
        <v>0</v>
      </c>
      <c r="AU6" s="232">
        <v>0</v>
      </c>
      <c r="AV6" s="232">
        <v>0</v>
      </c>
      <c r="AW6" s="232">
        <v>0</v>
      </c>
      <c r="AX6" s="232">
        <v>0</v>
      </c>
      <c r="AY6" s="232">
        <v>0</v>
      </c>
      <c r="AZ6" s="232">
        <v>0</v>
      </c>
      <c r="BA6" s="232">
        <v>0</v>
      </c>
      <c r="BB6" s="237" t="s">
        <v>581</v>
      </c>
    </row>
    <row r="7" spans="1:109" ht="66.75" customHeight="1">
      <c r="A7" s="698"/>
      <c r="B7" s="691"/>
      <c r="C7" s="691"/>
      <c r="D7" s="232">
        <v>3</v>
      </c>
      <c r="E7" s="245" t="s">
        <v>183</v>
      </c>
      <c r="F7" s="232">
        <v>50000</v>
      </c>
      <c r="G7" s="232">
        <v>0</v>
      </c>
      <c r="H7" s="232">
        <f>F7-G7</f>
        <v>50000</v>
      </c>
      <c r="I7" s="485">
        <f t="shared" ref="I7:I18" si="1">G7/F7</f>
        <v>0</v>
      </c>
      <c r="J7" s="232">
        <v>1200</v>
      </c>
      <c r="K7" s="232">
        <v>1</v>
      </c>
      <c r="L7" s="232" t="s">
        <v>16</v>
      </c>
      <c r="M7" s="232"/>
      <c r="N7" s="247" t="s">
        <v>605</v>
      </c>
      <c r="O7" s="232">
        <v>42</v>
      </c>
      <c r="P7" s="232" t="s">
        <v>390</v>
      </c>
      <c r="Q7" s="232">
        <v>0</v>
      </c>
      <c r="R7" s="232">
        <v>0</v>
      </c>
      <c r="S7" s="232">
        <v>0</v>
      </c>
      <c r="T7" s="233">
        <v>0</v>
      </c>
      <c r="U7" s="233">
        <v>0</v>
      </c>
      <c r="V7" s="233">
        <v>0</v>
      </c>
      <c r="W7" s="236"/>
      <c r="X7" s="232">
        <v>0</v>
      </c>
      <c r="Y7" s="232">
        <v>0</v>
      </c>
      <c r="Z7" s="232">
        <v>0</v>
      </c>
      <c r="AA7" s="232">
        <v>0</v>
      </c>
      <c r="AB7" s="232">
        <v>0</v>
      </c>
      <c r="AC7" s="232">
        <v>0</v>
      </c>
      <c r="AD7" s="232">
        <v>0</v>
      </c>
      <c r="AE7" s="232">
        <v>0</v>
      </c>
      <c r="AF7" s="232">
        <v>0</v>
      </c>
      <c r="AG7" s="232">
        <v>0</v>
      </c>
      <c r="AH7" s="232">
        <v>0</v>
      </c>
      <c r="AI7" s="232">
        <v>0</v>
      </c>
      <c r="AJ7" s="232">
        <v>0</v>
      </c>
      <c r="AK7" s="232">
        <v>0</v>
      </c>
      <c r="AL7" s="232">
        <v>0</v>
      </c>
      <c r="AM7" s="232">
        <v>0</v>
      </c>
      <c r="AN7" s="232">
        <v>0</v>
      </c>
      <c r="AO7" s="232"/>
      <c r="AP7" s="232">
        <v>0</v>
      </c>
      <c r="AQ7" s="232">
        <v>0</v>
      </c>
      <c r="AR7" s="232">
        <v>0</v>
      </c>
      <c r="AS7" s="232">
        <v>0</v>
      </c>
      <c r="AT7" s="232">
        <v>0</v>
      </c>
      <c r="AU7" s="232">
        <v>0</v>
      </c>
      <c r="AV7" s="232">
        <v>0</v>
      </c>
      <c r="AW7" s="232">
        <v>0</v>
      </c>
      <c r="AX7" s="232">
        <v>0</v>
      </c>
      <c r="AY7" s="232">
        <v>0</v>
      </c>
      <c r="AZ7" s="232">
        <v>0</v>
      </c>
      <c r="BA7" s="232">
        <v>0</v>
      </c>
      <c r="BB7" s="268" t="s">
        <v>606</v>
      </c>
    </row>
    <row r="8" spans="1:109" ht="61.5" customHeight="1">
      <c r="A8" s="698"/>
      <c r="B8" s="691"/>
      <c r="C8" s="691"/>
      <c r="D8" s="232">
        <v>4</v>
      </c>
      <c r="E8" s="245" t="s">
        <v>533</v>
      </c>
      <c r="F8" s="232">
        <v>41357</v>
      </c>
      <c r="G8" s="232">
        <v>3477</v>
      </c>
      <c r="H8" s="232">
        <f>F8-G8</f>
        <v>37880</v>
      </c>
      <c r="I8" s="485">
        <f t="shared" si="1"/>
        <v>8.407282926711318E-2</v>
      </c>
      <c r="J8" s="232">
        <v>600</v>
      </c>
      <c r="K8" s="232">
        <v>1</v>
      </c>
      <c r="L8" s="232" t="s">
        <v>17</v>
      </c>
      <c r="M8" s="232">
        <v>600</v>
      </c>
      <c r="N8" s="232" t="s">
        <v>534</v>
      </c>
      <c r="O8" s="232">
        <v>75</v>
      </c>
      <c r="P8" s="232" t="s">
        <v>390</v>
      </c>
      <c r="Q8" s="232">
        <v>0</v>
      </c>
      <c r="R8" s="232">
        <v>0</v>
      </c>
      <c r="S8" s="232">
        <v>0</v>
      </c>
      <c r="T8" s="233">
        <v>0</v>
      </c>
      <c r="U8" s="233">
        <v>0</v>
      </c>
      <c r="V8" s="233">
        <v>0</v>
      </c>
      <c r="W8" s="236"/>
      <c r="X8" s="232">
        <v>0</v>
      </c>
      <c r="Y8" s="232">
        <v>0</v>
      </c>
      <c r="Z8" s="232">
        <v>0</v>
      </c>
      <c r="AA8" s="232">
        <v>0</v>
      </c>
      <c r="AB8" s="232">
        <v>0</v>
      </c>
      <c r="AC8" s="232">
        <v>0</v>
      </c>
      <c r="AD8" s="232">
        <v>0</v>
      </c>
      <c r="AE8" s="232">
        <v>0</v>
      </c>
      <c r="AF8" s="232">
        <v>0</v>
      </c>
      <c r="AG8" s="232">
        <v>0</v>
      </c>
      <c r="AH8" s="232">
        <v>0</v>
      </c>
      <c r="AI8" s="232">
        <v>0</v>
      </c>
      <c r="AJ8" s="232">
        <v>0</v>
      </c>
      <c r="AK8" s="232">
        <v>0</v>
      </c>
      <c r="AL8" s="232">
        <v>0</v>
      </c>
      <c r="AM8" s="232">
        <v>0</v>
      </c>
      <c r="AN8" s="232">
        <v>505.66</v>
      </c>
      <c r="AO8" s="232"/>
      <c r="AP8" s="232">
        <v>0</v>
      </c>
      <c r="AQ8" s="232">
        <v>572.57000000000005</v>
      </c>
      <c r="AR8" s="232">
        <v>466.61</v>
      </c>
      <c r="AS8" s="232">
        <v>157.69999999999999</v>
      </c>
      <c r="AT8" s="232">
        <v>0</v>
      </c>
      <c r="AU8" s="232">
        <v>0</v>
      </c>
      <c r="AV8" s="232">
        <v>0</v>
      </c>
      <c r="AW8" s="232">
        <v>0</v>
      </c>
      <c r="AX8" s="232">
        <v>0</v>
      </c>
      <c r="AY8" s="232">
        <v>0</v>
      </c>
      <c r="AZ8" s="232">
        <v>176.03</v>
      </c>
      <c r="BA8" s="232">
        <v>746.45</v>
      </c>
      <c r="BB8" s="237" t="s">
        <v>483</v>
      </c>
    </row>
    <row r="9" spans="1:109" ht="61.5" customHeight="1">
      <c r="A9" s="698"/>
      <c r="B9" s="691"/>
      <c r="C9" s="691"/>
      <c r="D9" s="232">
        <v>5</v>
      </c>
      <c r="E9" s="510" t="s">
        <v>186</v>
      </c>
      <c r="F9" s="232">
        <v>10000</v>
      </c>
      <c r="G9" s="232">
        <v>0</v>
      </c>
      <c r="H9" s="232">
        <f>F9-G9</f>
        <v>10000</v>
      </c>
      <c r="I9" s="485">
        <f t="shared" si="1"/>
        <v>0</v>
      </c>
      <c r="J9" s="232"/>
      <c r="K9" s="232"/>
      <c r="L9" s="352" t="s">
        <v>228</v>
      </c>
      <c r="M9" s="232"/>
      <c r="N9" s="232" t="s">
        <v>607</v>
      </c>
      <c r="O9" s="232">
        <v>10</v>
      </c>
      <c r="P9" s="232" t="s">
        <v>608</v>
      </c>
      <c r="Q9" s="232">
        <v>0</v>
      </c>
      <c r="R9" s="232">
        <v>0</v>
      </c>
      <c r="S9" s="232">
        <v>0</v>
      </c>
      <c r="T9" s="233">
        <v>0</v>
      </c>
      <c r="U9" s="233">
        <v>0</v>
      </c>
      <c r="V9" s="233">
        <v>0</v>
      </c>
      <c r="W9" s="236"/>
      <c r="X9" s="232">
        <v>0</v>
      </c>
      <c r="Y9" s="232">
        <v>0</v>
      </c>
      <c r="Z9" s="232">
        <v>0</v>
      </c>
      <c r="AA9" s="232">
        <v>0</v>
      </c>
      <c r="AB9" s="232">
        <v>0</v>
      </c>
      <c r="AC9" s="232">
        <v>0</v>
      </c>
      <c r="AD9" s="232">
        <v>0</v>
      </c>
      <c r="AE9" s="232">
        <v>0</v>
      </c>
      <c r="AF9" s="232">
        <v>0</v>
      </c>
      <c r="AG9" s="232">
        <v>0</v>
      </c>
      <c r="AH9" s="232">
        <v>0</v>
      </c>
      <c r="AI9" s="232">
        <v>0</v>
      </c>
      <c r="AJ9" s="232">
        <v>0</v>
      </c>
      <c r="AK9" s="232">
        <v>0</v>
      </c>
      <c r="AL9" s="232">
        <v>0</v>
      </c>
      <c r="AM9" s="232">
        <v>0</v>
      </c>
      <c r="AN9" s="232">
        <v>0</v>
      </c>
      <c r="AO9" s="232">
        <v>0</v>
      </c>
      <c r="AP9" s="232">
        <v>0</v>
      </c>
      <c r="AQ9" s="232">
        <v>0</v>
      </c>
      <c r="AR9" s="232">
        <v>0</v>
      </c>
      <c r="AS9" s="232">
        <v>0</v>
      </c>
      <c r="AT9" s="232">
        <v>0</v>
      </c>
      <c r="AU9" s="232">
        <v>0</v>
      </c>
      <c r="AV9" s="232">
        <v>0</v>
      </c>
      <c r="AW9" s="232">
        <v>0</v>
      </c>
      <c r="AX9" s="232">
        <v>0</v>
      </c>
      <c r="AY9" s="232">
        <v>0</v>
      </c>
      <c r="AZ9" s="232">
        <v>0</v>
      </c>
      <c r="BA9" s="232">
        <v>0</v>
      </c>
      <c r="BB9" s="237" t="s">
        <v>528</v>
      </c>
    </row>
    <row r="10" spans="1:109" s="372" customFormat="1" ht="61.5" customHeight="1">
      <c r="A10" s="698"/>
      <c r="B10" s="339"/>
      <c r="C10" s="339"/>
      <c r="D10" s="339"/>
      <c r="E10" s="370"/>
      <c r="F10" s="353">
        <f>SUM(F5:F9)</f>
        <v>171331</v>
      </c>
      <c r="G10" s="353">
        <f>SUM(G5:G9)</f>
        <v>52878</v>
      </c>
      <c r="H10" s="353">
        <f>SUM(H5:H9)</f>
        <v>118453</v>
      </c>
      <c r="I10" s="486">
        <f t="shared" si="1"/>
        <v>0.30863066228528402</v>
      </c>
      <c r="J10" s="353">
        <f>SUM(J5:J9)</f>
        <v>3600</v>
      </c>
      <c r="K10" s="353">
        <f>SUM(K5:K9)</f>
        <v>3</v>
      </c>
      <c r="L10" s="354">
        <v>3</v>
      </c>
      <c r="M10" s="353">
        <f>SUM(M5:M9)</f>
        <v>2400</v>
      </c>
      <c r="N10" s="339"/>
      <c r="O10" s="339"/>
      <c r="P10" s="339"/>
      <c r="Q10" s="354">
        <f t="shared" ref="Q10:V10" si="2">SUM(Q5:Q9)</f>
        <v>715.11500000000001</v>
      </c>
      <c r="R10" s="354">
        <f t="shared" si="2"/>
        <v>984.47</v>
      </c>
      <c r="S10" s="354">
        <f t="shared" si="2"/>
        <v>1412.64</v>
      </c>
      <c r="T10" s="354">
        <f t="shared" si="2"/>
        <v>1055.1099999999999</v>
      </c>
      <c r="U10" s="354">
        <f t="shared" si="2"/>
        <v>974.22</v>
      </c>
      <c r="V10" s="354">
        <f t="shared" si="2"/>
        <v>974.22</v>
      </c>
      <c r="W10" s="371"/>
      <c r="X10" s="354">
        <f t="shared" ref="X10:BA10" si="3">SUM(X5:X9)</f>
        <v>1540.41</v>
      </c>
      <c r="Y10" s="354">
        <f t="shared" si="3"/>
        <v>0</v>
      </c>
      <c r="Z10" s="354">
        <f t="shared" si="3"/>
        <v>1862.2</v>
      </c>
      <c r="AA10" s="354">
        <f t="shared" si="3"/>
        <v>1756</v>
      </c>
      <c r="AB10" s="354">
        <f t="shared" si="3"/>
        <v>1453.2249999999999</v>
      </c>
      <c r="AC10" s="354">
        <f t="shared" si="3"/>
        <v>1113.9449999999999</v>
      </c>
      <c r="AD10" s="354">
        <f t="shared" si="3"/>
        <v>1785.35</v>
      </c>
      <c r="AE10" s="354">
        <f t="shared" si="3"/>
        <v>1370.9949999999999</v>
      </c>
      <c r="AF10" s="354">
        <f t="shared" si="3"/>
        <v>1148.855</v>
      </c>
      <c r="AG10" s="354">
        <f t="shared" si="3"/>
        <v>557.04999999999995</v>
      </c>
      <c r="AH10" s="354">
        <f t="shared" si="3"/>
        <v>1683.115</v>
      </c>
      <c r="AI10" s="354">
        <f t="shared" si="3"/>
        <v>1398.3</v>
      </c>
      <c r="AJ10" s="354">
        <f t="shared" si="3"/>
        <v>1431.02</v>
      </c>
      <c r="AK10" s="354">
        <f t="shared" si="3"/>
        <v>1511.2</v>
      </c>
      <c r="AL10" s="354">
        <f t="shared" si="3"/>
        <v>2196.91</v>
      </c>
      <c r="AM10" s="354">
        <f t="shared" si="3"/>
        <v>1400.08</v>
      </c>
      <c r="AN10" s="354">
        <f t="shared" si="3"/>
        <v>1648.91</v>
      </c>
      <c r="AO10" s="354">
        <f t="shared" si="3"/>
        <v>0</v>
      </c>
      <c r="AP10" s="354">
        <f t="shared" si="3"/>
        <v>1136.6199999999999</v>
      </c>
      <c r="AQ10" s="354">
        <f t="shared" si="3"/>
        <v>1777.5750000000003</v>
      </c>
      <c r="AR10" s="354">
        <f t="shared" si="3"/>
        <v>1322.76</v>
      </c>
      <c r="AS10" s="354">
        <f t="shared" si="3"/>
        <v>1036.54</v>
      </c>
      <c r="AT10" s="354">
        <f t="shared" si="3"/>
        <v>874.57</v>
      </c>
      <c r="AU10" s="354">
        <f t="shared" si="3"/>
        <v>803.995</v>
      </c>
      <c r="AV10" s="354">
        <f t="shared" si="3"/>
        <v>1059.3699999999999</v>
      </c>
      <c r="AW10" s="354">
        <f t="shared" si="3"/>
        <v>625.99</v>
      </c>
      <c r="AX10" s="354">
        <f t="shared" si="3"/>
        <v>606.77</v>
      </c>
      <c r="AY10" s="354">
        <f t="shared" si="3"/>
        <v>1197.1199999999999</v>
      </c>
      <c r="AZ10" s="354">
        <f t="shared" si="3"/>
        <v>971.52</v>
      </c>
      <c r="BA10" s="354">
        <f t="shared" si="3"/>
        <v>922.75</v>
      </c>
      <c r="BB10" s="343"/>
      <c r="BC10" s="326"/>
      <c r="BD10" s="326"/>
      <c r="BE10" s="326"/>
      <c r="BF10" s="326"/>
      <c r="BG10" s="326"/>
      <c r="BH10" s="326"/>
      <c r="BI10" s="326"/>
      <c r="BJ10" s="326"/>
      <c r="BK10" s="326"/>
      <c r="BL10" s="326"/>
      <c r="BM10" s="326"/>
      <c r="BN10" s="326"/>
      <c r="BO10" s="326"/>
      <c r="BP10" s="326"/>
      <c r="BQ10" s="326"/>
      <c r="BR10" s="326"/>
      <c r="BS10" s="326"/>
      <c r="BT10" s="326"/>
      <c r="BU10" s="326"/>
      <c r="BV10" s="326"/>
      <c r="BW10" s="326"/>
      <c r="BX10" s="326"/>
      <c r="BY10" s="326"/>
      <c r="BZ10" s="326"/>
      <c r="CA10" s="326"/>
      <c r="CB10" s="326"/>
      <c r="CC10" s="326"/>
      <c r="CD10" s="326"/>
      <c r="CE10" s="326"/>
      <c r="CF10" s="326"/>
      <c r="CG10" s="326"/>
      <c r="CH10" s="326"/>
      <c r="CI10" s="326"/>
      <c r="CJ10" s="326"/>
      <c r="CK10" s="326"/>
      <c r="CL10" s="326"/>
      <c r="CM10" s="326"/>
      <c r="CN10" s="326"/>
      <c r="CO10" s="326"/>
      <c r="CP10" s="326"/>
      <c r="CQ10" s="326"/>
      <c r="CR10" s="326"/>
      <c r="CS10" s="326"/>
      <c r="CT10" s="326"/>
      <c r="CU10" s="326"/>
      <c r="CV10" s="326"/>
      <c r="CW10" s="326"/>
      <c r="CX10" s="326"/>
      <c r="CY10" s="326"/>
      <c r="CZ10" s="326"/>
      <c r="DA10" s="326"/>
      <c r="DB10" s="326"/>
      <c r="DC10" s="326"/>
      <c r="DD10" s="326"/>
      <c r="DE10" s="326"/>
    </row>
    <row r="11" spans="1:109" ht="69" customHeight="1">
      <c r="A11" s="698"/>
      <c r="B11" s="690" t="s">
        <v>201</v>
      </c>
      <c r="C11" s="690" t="s">
        <v>232</v>
      </c>
      <c r="D11" s="310">
        <v>6</v>
      </c>
      <c r="E11" s="245" t="s">
        <v>190</v>
      </c>
      <c r="F11" s="232">
        <v>80083</v>
      </c>
      <c r="G11" s="247">
        <v>42510</v>
      </c>
      <c r="H11" s="232">
        <f t="shared" ref="H11:H16" si="4">F11-G11</f>
        <v>37573</v>
      </c>
      <c r="I11" s="485">
        <f t="shared" si="1"/>
        <v>0.5308242698200617</v>
      </c>
      <c r="J11" s="232">
        <v>1800</v>
      </c>
      <c r="K11" s="232">
        <v>1</v>
      </c>
      <c r="L11" s="232" t="s">
        <v>19</v>
      </c>
      <c r="M11" s="232">
        <v>1800</v>
      </c>
      <c r="N11" s="232" t="s">
        <v>191</v>
      </c>
      <c r="O11" s="232">
        <v>50</v>
      </c>
      <c r="P11" s="232" t="s">
        <v>184</v>
      </c>
      <c r="Q11" s="232">
        <v>1130.1300000000001</v>
      </c>
      <c r="R11" s="247">
        <v>667.92</v>
      </c>
      <c r="S11" s="232">
        <v>1309.76</v>
      </c>
      <c r="T11" s="233">
        <v>1197.08</v>
      </c>
      <c r="U11" s="233">
        <v>668.01</v>
      </c>
      <c r="V11" s="233">
        <v>668.01</v>
      </c>
      <c r="W11" s="236"/>
      <c r="X11" s="232">
        <v>980.76</v>
      </c>
      <c r="Y11" s="232">
        <v>740.04</v>
      </c>
      <c r="Z11" s="232">
        <v>1306.3800000000001</v>
      </c>
      <c r="AA11" s="232">
        <v>1240.92</v>
      </c>
      <c r="AB11" s="232">
        <v>950.13</v>
      </c>
      <c r="AC11" s="232">
        <v>632.39</v>
      </c>
      <c r="AD11" s="232">
        <v>824.25</v>
      </c>
      <c r="AE11" s="232">
        <v>951.57</v>
      </c>
      <c r="AF11" s="232">
        <v>1319.66</v>
      </c>
      <c r="AG11" s="232">
        <v>684.73</v>
      </c>
      <c r="AH11" s="232">
        <v>455.49</v>
      </c>
      <c r="AI11" s="232">
        <v>1764.13</v>
      </c>
      <c r="AJ11" s="232">
        <v>687.18</v>
      </c>
      <c r="AK11" s="232">
        <v>1315</v>
      </c>
      <c r="AL11" s="232">
        <v>1858.68</v>
      </c>
      <c r="AM11" s="232">
        <v>1473.45</v>
      </c>
      <c r="AN11" s="232">
        <v>1205.33</v>
      </c>
      <c r="AO11" s="232">
        <v>873.09</v>
      </c>
      <c r="AP11" s="232">
        <v>989.56</v>
      </c>
      <c r="AQ11" s="232">
        <v>1741.26</v>
      </c>
      <c r="AR11" s="232">
        <v>1741.26</v>
      </c>
      <c r="AS11" s="232">
        <v>1447.53</v>
      </c>
      <c r="AT11" s="232">
        <v>848.98</v>
      </c>
      <c r="AU11" s="232">
        <v>246.77</v>
      </c>
      <c r="AV11" s="232">
        <v>968.62</v>
      </c>
      <c r="AW11" s="232">
        <v>809.51</v>
      </c>
      <c r="AX11" s="232">
        <v>0</v>
      </c>
      <c r="AY11" s="232">
        <v>0</v>
      </c>
      <c r="AZ11" s="232">
        <v>0</v>
      </c>
      <c r="BA11" s="232">
        <v>491.42</v>
      </c>
      <c r="BB11" s="237" t="s">
        <v>701</v>
      </c>
    </row>
    <row r="12" spans="1:109" ht="60.75" customHeight="1">
      <c r="A12" s="698"/>
      <c r="B12" s="691"/>
      <c r="C12" s="691"/>
      <c r="D12" s="232">
        <v>7</v>
      </c>
      <c r="E12" s="373" t="s">
        <v>535</v>
      </c>
      <c r="F12" s="232">
        <v>24189</v>
      </c>
      <c r="G12" s="232">
        <v>0</v>
      </c>
      <c r="H12" s="232">
        <f t="shared" si="4"/>
        <v>24189</v>
      </c>
      <c r="I12" s="485">
        <f t="shared" si="1"/>
        <v>0</v>
      </c>
      <c r="J12" s="232">
        <v>1200</v>
      </c>
      <c r="K12" s="232">
        <v>1</v>
      </c>
      <c r="L12" s="232" t="s">
        <v>20</v>
      </c>
      <c r="M12" s="232">
        <v>1200</v>
      </c>
      <c r="N12" s="232" t="s">
        <v>182</v>
      </c>
      <c r="O12" s="232">
        <v>30</v>
      </c>
      <c r="P12" s="232" t="s">
        <v>342</v>
      </c>
      <c r="Q12" s="232">
        <v>0</v>
      </c>
      <c r="R12" s="232">
        <v>0</v>
      </c>
      <c r="S12" s="232">
        <v>0</v>
      </c>
      <c r="T12" s="233">
        <v>0</v>
      </c>
      <c r="U12" s="233">
        <v>0</v>
      </c>
      <c r="V12" s="233">
        <v>0</v>
      </c>
      <c r="W12" s="236"/>
      <c r="X12" s="232">
        <v>0</v>
      </c>
      <c r="Y12" s="232">
        <v>0</v>
      </c>
      <c r="Z12" s="232">
        <v>0</v>
      </c>
      <c r="AA12" s="232">
        <v>0</v>
      </c>
      <c r="AB12" s="232">
        <v>0</v>
      </c>
      <c r="AC12" s="232">
        <v>0</v>
      </c>
      <c r="AD12" s="232">
        <v>0</v>
      </c>
      <c r="AE12" s="232">
        <v>0</v>
      </c>
      <c r="AF12" s="232">
        <v>0</v>
      </c>
      <c r="AG12" s="232">
        <v>0</v>
      </c>
      <c r="AH12" s="232">
        <v>0</v>
      </c>
      <c r="AI12" s="232">
        <v>0</v>
      </c>
      <c r="AJ12" s="232">
        <v>0</v>
      </c>
      <c r="AK12" s="232">
        <v>0</v>
      </c>
      <c r="AL12" s="232">
        <v>0</v>
      </c>
      <c r="AM12" s="232">
        <v>0</v>
      </c>
      <c r="AN12" s="232">
        <v>0</v>
      </c>
      <c r="AO12" s="232">
        <v>0</v>
      </c>
      <c r="AP12" s="232">
        <v>0</v>
      </c>
      <c r="AQ12" s="232">
        <v>0</v>
      </c>
      <c r="AR12" s="232">
        <v>0</v>
      </c>
      <c r="AS12" s="232">
        <v>0</v>
      </c>
      <c r="AT12" s="232">
        <v>0</v>
      </c>
      <c r="AU12" s="232">
        <v>0</v>
      </c>
      <c r="AV12" s="232">
        <v>0</v>
      </c>
      <c r="AW12" s="232">
        <v>0</v>
      </c>
      <c r="AX12" s="232">
        <v>0</v>
      </c>
      <c r="AY12" s="232">
        <v>0</v>
      </c>
      <c r="AZ12" s="232">
        <v>0</v>
      </c>
      <c r="BA12" s="232">
        <v>0</v>
      </c>
      <c r="BB12" s="237" t="s">
        <v>609</v>
      </c>
    </row>
    <row r="13" spans="1:109" ht="61.5" customHeight="1">
      <c r="A13" s="698"/>
      <c r="B13" s="691"/>
      <c r="C13" s="691"/>
      <c r="D13" s="232">
        <v>8</v>
      </c>
      <c r="E13" s="516" t="s">
        <v>193</v>
      </c>
      <c r="F13" s="232">
        <v>19700</v>
      </c>
      <c r="G13" s="232">
        <v>0</v>
      </c>
      <c r="H13" s="232">
        <f t="shared" si="4"/>
        <v>19700</v>
      </c>
      <c r="I13" s="485">
        <f t="shared" si="1"/>
        <v>0</v>
      </c>
      <c r="J13" s="232"/>
      <c r="K13" s="232"/>
      <c r="L13" s="352" t="s">
        <v>230</v>
      </c>
      <c r="M13" s="232"/>
      <c r="N13" s="232" t="s">
        <v>486</v>
      </c>
      <c r="O13" s="232">
        <v>20</v>
      </c>
      <c r="P13" s="232" t="s">
        <v>485</v>
      </c>
      <c r="Q13" s="232">
        <v>0</v>
      </c>
      <c r="R13" s="232">
        <v>0</v>
      </c>
      <c r="S13" s="232">
        <v>0</v>
      </c>
      <c r="T13" s="233">
        <v>0</v>
      </c>
      <c r="U13" s="233">
        <v>0</v>
      </c>
      <c r="V13" s="233">
        <v>0</v>
      </c>
      <c r="W13" s="236"/>
      <c r="X13" s="232">
        <v>0</v>
      </c>
      <c r="Y13" s="232">
        <v>0</v>
      </c>
      <c r="Z13" s="232">
        <v>0</v>
      </c>
      <c r="AA13" s="232">
        <v>0</v>
      </c>
      <c r="AB13" s="232">
        <v>0</v>
      </c>
      <c r="AC13" s="232">
        <v>0</v>
      </c>
      <c r="AD13" s="232">
        <v>0</v>
      </c>
      <c r="AE13" s="232">
        <v>0</v>
      </c>
      <c r="AF13" s="232">
        <v>0</v>
      </c>
      <c r="AG13" s="232">
        <v>0</v>
      </c>
      <c r="AH13" s="232">
        <v>0</v>
      </c>
      <c r="AI13" s="232">
        <v>0</v>
      </c>
      <c r="AJ13" s="232">
        <v>0</v>
      </c>
      <c r="AK13" s="232">
        <v>0</v>
      </c>
      <c r="AL13" s="232">
        <v>0</v>
      </c>
      <c r="AM13" s="232">
        <v>0</v>
      </c>
      <c r="AN13" s="232">
        <v>0</v>
      </c>
      <c r="AO13" s="232">
        <v>0</v>
      </c>
      <c r="AP13" s="232">
        <v>0</v>
      </c>
      <c r="AQ13" s="232">
        <v>0</v>
      </c>
      <c r="AR13" s="232">
        <v>0</v>
      </c>
      <c r="AS13" s="232">
        <v>0</v>
      </c>
      <c r="AT13" s="232">
        <v>0</v>
      </c>
      <c r="AU13" s="232">
        <v>0</v>
      </c>
      <c r="AV13" s="232">
        <v>0</v>
      </c>
      <c r="AW13" s="232">
        <v>0</v>
      </c>
      <c r="AX13" s="232">
        <v>0</v>
      </c>
      <c r="AY13" s="232">
        <v>0</v>
      </c>
      <c r="AZ13" s="232">
        <v>0</v>
      </c>
      <c r="BA13" s="232">
        <v>0</v>
      </c>
      <c r="BB13" s="237" t="s">
        <v>529</v>
      </c>
    </row>
    <row r="14" spans="1:109" ht="64.5" customHeight="1">
      <c r="A14" s="698"/>
      <c r="B14" s="691"/>
      <c r="C14" s="691"/>
      <c r="D14" s="232">
        <v>9</v>
      </c>
      <c r="E14" s="245" t="s">
        <v>532</v>
      </c>
      <c r="F14" s="232">
        <v>3596</v>
      </c>
      <c r="G14" s="232">
        <v>0</v>
      </c>
      <c r="H14" s="232">
        <f t="shared" si="4"/>
        <v>3596</v>
      </c>
      <c r="I14" s="485">
        <f t="shared" si="1"/>
        <v>0</v>
      </c>
      <c r="J14" s="232"/>
      <c r="K14" s="232"/>
      <c r="L14" s="295" t="s">
        <v>195</v>
      </c>
      <c r="M14" s="232"/>
      <c r="N14" s="232" t="s">
        <v>187</v>
      </c>
      <c r="O14" s="232">
        <v>5</v>
      </c>
      <c r="P14" s="232" t="s">
        <v>196</v>
      </c>
      <c r="Q14" s="232">
        <v>0</v>
      </c>
      <c r="R14" s="232">
        <v>0</v>
      </c>
      <c r="S14" s="232">
        <v>0</v>
      </c>
      <c r="T14" s="233">
        <v>0</v>
      </c>
      <c r="U14" s="233">
        <v>0</v>
      </c>
      <c r="V14" s="233">
        <v>0</v>
      </c>
      <c r="W14" s="236"/>
      <c r="X14" s="232">
        <v>0</v>
      </c>
      <c r="Y14" s="232">
        <v>0</v>
      </c>
      <c r="Z14" s="232">
        <v>0</v>
      </c>
      <c r="AA14" s="232">
        <v>0</v>
      </c>
      <c r="AB14" s="232">
        <v>0</v>
      </c>
      <c r="AC14" s="232">
        <v>0</v>
      </c>
      <c r="AD14" s="232">
        <v>0</v>
      </c>
      <c r="AE14" s="232">
        <v>0</v>
      </c>
      <c r="AF14" s="232">
        <v>0</v>
      </c>
      <c r="AG14" s="232">
        <v>0</v>
      </c>
      <c r="AH14" s="232">
        <v>0</v>
      </c>
      <c r="AI14" s="232">
        <v>0</v>
      </c>
      <c r="AJ14" s="232">
        <v>0</v>
      </c>
      <c r="AK14" s="232">
        <v>0</v>
      </c>
      <c r="AL14" s="232">
        <v>0</v>
      </c>
      <c r="AM14" s="232">
        <v>0</v>
      </c>
      <c r="AN14" s="232">
        <v>0</v>
      </c>
      <c r="AO14" s="232">
        <v>0</v>
      </c>
      <c r="AP14" s="232">
        <v>0</v>
      </c>
      <c r="AQ14" s="232">
        <v>0</v>
      </c>
      <c r="AR14" s="232">
        <v>0</v>
      </c>
      <c r="AS14" s="232">
        <v>0</v>
      </c>
      <c r="AT14" s="232">
        <v>0</v>
      </c>
      <c r="AU14" s="232">
        <v>0</v>
      </c>
      <c r="AV14" s="232">
        <v>0</v>
      </c>
      <c r="AW14" s="232">
        <v>0</v>
      </c>
      <c r="AX14" s="232">
        <v>0</v>
      </c>
      <c r="AY14" s="232">
        <v>0</v>
      </c>
      <c r="AZ14" s="232">
        <v>0</v>
      </c>
      <c r="BA14" s="232">
        <v>0</v>
      </c>
      <c r="BB14" s="237" t="s">
        <v>530</v>
      </c>
    </row>
    <row r="15" spans="1:109" ht="41.25" customHeight="1">
      <c r="A15" s="698"/>
      <c r="B15" s="691"/>
      <c r="C15" s="691"/>
      <c r="D15" s="232">
        <v>10</v>
      </c>
      <c r="E15" s="245" t="s">
        <v>197</v>
      </c>
      <c r="F15" s="232">
        <v>9773</v>
      </c>
      <c r="G15" s="232">
        <v>0</v>
      </c>
      <c r="H15" s="232">
        <f t="shared" si="4"/>
        <v>9773</v>
      </c>
      <c r="I15" s="485">
        <f t="shared" si="1"/>
        <v>0</v>
      </c>
      <c r="J15" s="232">
        <v>6</v>
      </c>
      <c r="K15" s="232">
        <v>4100</v>
      </c>
      <c r="L15" s="232" t="s">
        <v>27</v>
      </c>
      <c r="M15" s="232"/>
      <c r="N15" s="232" t="s">
        <v>184</v>
      </c>
      <c r="O15" s="232">
        <v>20</v>
      </c>
      <c r="P15" s="232" t="s">
        <v>185</v>
      </c>
      <c r="Q15" s="232">
        <v>0</v>
      </c>
      <c r="R15" s="232">
        <v>0</v>
      </c>
      <c r="S15" s="232">
        <v>0</v>
      </c>
      <c r="T15" s="233">
        <v>0</v>
      </c>
      <c r="U15" s="233">
        <v>0</v>
      </c>
      <c r="V15" s="233">
        <v>0</v>
      </c>
      <c r="W15" s="236"/>
      <c r="X15" s="232">
        <v>0</v>
      </c>
      <c r="Y15" s="232">
        <v>0</v>
      </c>
      <c r="Z15" s="232">
        <v>0</v>
      </c>
      <c r="AA15" s="232">
        <v>0</v>
      </c>
      <c r="AB15" s="232">
        <v>0</v>
      </c>
      <c r="AC15" s="232">
        <v>0</v>
      </c>
      <c r="AD15" s="232">
        <v>0</v>
      </c>
      <c r="AE15" s="232">
        <v>0</v>
      </c>
      <c r="AF15" s="232">
        <v>0</v>
      </c>
      <c r="AG15" s="232">
        <v>0</v>
      </c>
      <c r="AH15" s="232">
        <v>0</v>
      </c>
      <c r="AI15" s="232">
        <v>0</v>
      </c>
      <c r="AJ15" s="232">
        <v>0</v>
      </c>
      <c r="AK15" s="232">
        <v>0</v>
      </c>
      <c r="AL15" s="232">
        <v>0</v>
      </c>
      <c r="AM15" s="232">
        <v>0</v>
      </c>
      <c r="AN15" s="232">
        <v>0</v>
      </c>
      <c r="AO15" s="232">
        <v>0</v>
      </c>
      <c r="AP15" s="232">
        <v>0</v>
      </c>
      <c r="AQ15" s="232">
        <v>0</v>
      </c>
      <c r="AR15" s="232">
        <v>0</v>
      </c>
      <c r="AS15" s="232">
        <v>0</v>
      </c>
      <c r="AT15" s="232">
        <v>0</v>
      </c>
      <c r="AU15" s="232">
        <v>0</v>
      </c>
      <c r="AV15" s="232">
        <v>0</v>
      </c>
      <c r="AW15" s="232">
        <v>0</v>
      </c>
      <c r="AX15" s="232">
        <v>0</v>
      </c>
      <c r="AY15" s="232">
        <v>0</v>
      </c>
      <c r="AZ15" s="232">
        <v>0</v>
      </c>
      <c r="BA15" s="232">
        <v>0</v>
      </c>
      <c r="BB15" s="268"/>
    </row>
    <row r="16" spans="1:109" ht="52.5" customHeight="1">
      <c r="A16" s="698"/>
      <c r="B16" s="692"/>
      <c r="C16" s="692"/>
      <c r="D16" s="232">
        <v>11</v>
      </c>
      <c r="E16" s="374" t="s">
        <v>199</v>
      </c>
      <c r="F16" s="232">
        <v>6153</v>
      </c>
      <c r="G16" s="233">
        <v>0</v>
      </c>
      <c r="H16" s="232">
        <f t="shared" si="4"/>
        <v>6153</v>
      </c>
      <c r="I16" s="485">
        <f t="shared" si="1"/>
        <v>0</v>
      </c>
      <c r="J16" s="233"/>
      <c r="K16" s="232"/>
      <c r="L16" s="352" t="s">
        <v>231</v>
      </c>
      <c r="M16" s="232"/>
      <c r="N16" s="232" t="s">
        <v>390</v>
      </c>
      <c r="O16" s="232">
        <v>15</v>
      </c>
      <c r="P16" s="232" t="s">
        <v>485</v>
      </c>
      <c r="Q16" s="232">
        <v>0</v>
      </c>
      <c r="R16" s="232">
        <v>0</v>
      </c>
      <c r="S16" s="232">
        <v>0</v>
      </c>
      <c r="T16" s="233">
        <v>0</v>
      </c>
      <c r="U16" s="233">
        <v>0</v>
      </c>
      <c r="V16" s="233">
        <v>0</v>
      </c>
      <c r="W16" s="236"/>
      <c r="X16" s="232">
        <v>0</v>
      </c>
      <c r="Y16" s="232">
        <v>0</v>
      </c>
      <c r="Z16" s="232">
        <v>0</v>
      </c>
      <c r="AA16" s="232">
        <v>0</v>
      </c>
      <c r="AB16" s="232">
        <v>0</v>
      </c>
      <c r="AC16" s="232">
        <v>0</v>
      </c>
      <c r="AD16" s="232">
        <v>0</v>
      </c>
      <c r="AE16" s="232">
        <v>0</v>
      </c>
      <c r="AF16" s="232">
        <v>0</v>
      </c>
      <c r="AG16" s="232">
        <v>0</v>
      </c>
      <c r="AH16" s="232">
        <v>0</v>
      </c>
      <c r="AI16" s="232">
        <v>0</v>
      </c>
      <c r="AJ16" s="232">
        <v>0</v>
      </c>
      <c r="AK16" s="232">
        <v>0</v>
      </c>
      <c r="AL16" s="232">
        <v>0</v>
      </c>
      <c r="AM16" s="232">
        <v>0</v>
      </c>
      <c r="AN16" s="232">
        <v>0</v>
      </c>
      <c r="AO16" s="232">
        <v>0</v>
      </c>
      <c r="AP16" s="232">
        <v>0</v>
      </c>
      <c r="AQ16" s="232">
        <v>0</v>
      </c>
      <c r="AR16" s="232">
        <v>0</v>
      </c>
      <c r="AS16" s="232">
        <v>0</v>
      </c>
      <c r="AT16" s="232">
        <v>0</v>
      </c>
      <c r="AU16" s="232">
        <v>0</v>
      </c>
      <c r="AV16" s="232">
        <v>0</v>
      </c>
      <c r="AW16" s="232">
        <v>0</v>
      </c>
      <c r="AX16" s="232">
        <v>0</v>
      </c>
      <c r="AY16" s="232">
        <v>0</v>
      </c>
      <c r="AZ16" s="232">
        <v>0</v>
      </c>
      <c r="BA16" s="232">
        <v>0</v>
      </c>
      <c r="BB16" s="237" t="s">
        <v>531</v>
      </c>
    </row>
    <row r="17" spans="1:54" ht="61.5" customHeight="1">
      <c r="A17" s="699"/>
      <c r="B17" s="375"/>
      <c r="C17" s="375"/>
      <c r="D17" s="375"/>
      <c r="E17" s="375"/>
      <c r="F17" s="376">
        <f>SUM(F11:F16)</f>
        <v>143494</v>
      </c>
      <c r="G17" s="376">
        <f>SUM(G11:G16)</f>
        <v>42510</v>
      </c>
      <c r="H17" s="376">
        <f>SUM(H11:H16)</f>
        <v>100984</v>
      </c>
      <c r="I17" s="486">
        <f t="shared" si="1"/>
        <v>0.29624932052908137</v>
      </c>
      <c r="J17" s="354">
        <f>SUM(J11:J16)</f>
        <v>3006</v>
      </c>
      <c r="K17" s="353">
        <f>SUM(K11:K16)</f>
        <v>4102</v>
      </c>
      <c r="L17" s="354">
        <v>3</v>
      </c>
      <c r="M17" s="354">
        <f>SUM(M11:M16)</f>
        <v>3000</v>
      </c>
      <c r="N17" s="377"/>
      <c r="O17" s="339"/>
      <c r="P17" s="377"/>
      <c r="Q17" s="354">
        <f t="shared" ref="Q17:V17" si="5">SUM(Q11:Q16)</f>
        <v>1130.1300000000001</v>
      </c>
      <c r="R17" s="354">
        <f t="shared" si="5"/>
        <v>667.92</v>
      </c>
      <c r="S17" s="354">
        <f t="shared" si="5"/>
        <v>1309.76</v>
      </c>
      <c r="T17" s="354">
        <f t="shared" si="5"/>
        <v>1197.08</v>
      </c>
      <c r="U17" s="354">
        <f t="shared" si="5"/>
        <v>668.01</v>
      </c>
      <c r="V17" s="354">
        <f t="shared" si="5"/>
        <v>668.01</v>
      </c>
      <c r="W17" s="378"/>
      <c r="X17" s="354">
        <f t="shared" ref="X17:AE17" si="6">SUM(X11:X16)</f>
        <v>980.76</v>
      </c>
      <c r="Y17" s="354">
        <f t="shared" si="6"/>
        <v>740.04</v>
      </c>
      <c r="Z17" s="354">
        <f t="shared" si="6"/>
        <v>1306.3800000000001</v>
      </c>
      <c r="AA17" s="354">
        <f t="shared" si="6"/>
        <v>1240.92</v>
      </c>
      <c r="AB17" s="354">
        <f t="shared" si="6"/>
        <v>950.13</v>
      </c>
      <c r="AC17" s="354">
        <f t="shared" si="6"/>
        <v>632.39</v>
      </c>
      <c r="AD17" s="354">
        <f t="shared" si="6"/>
        <v>824.25</v>
      </c>
      <c r="AE17" s="354">
        <f t="shared" si="6"/>
        <v>951.57</v>
      </c>
      <c r="AF17" s="354">
        <f t="shared" ref="AF17:AM17" si="7">SUM(AF11:AF16)</f>
        <v>1319.66</v>
      </c>
      <c r="AG17" s="354">
        <f t="shared" si="7"/>
        <v>684.73</v>
      </c>
      <c r="AH17" s="354">
        <f t="shared" si="7"/>
        <v>455.49</v>
      </c>
      <c r="AI17" s="354">
        <f t="shared" si="7"/>
        <v>1764.13</v>
      </c>
      <c r="AJ17" s="354">
        <f t="shared" si="7"/>
        <v>687.18</v>
      </c>
      <c r="AK17" s="354">
        <f t="shared" si="7"/>
        <v>1315</v>
      </c>
      <c r="AL17" s="354">
        <f t="shared" si="7"/>
        <v>1858.68</v>
      </c>
      <c r="AM17" s="354">
        <f t="shared" si="7"/>
        <v>1473.45</v>
      </c>
      <c r="AN17" s="354">
        <f>SUM(AN11:AN16)</f>
        <v>1205.33</v>
      </c>
      <c r="AO17" s="354">
        <f t="shared" ref="AO17" si="8">SUM(AO11:AO16)</f>
        <v>873.09</v>
      </c>
      <c r="AP17" s="354">
        <f t="shared" ref="AP17:AV17" si="9">SUM(AP11:AP16)</f>
        <v>989.56</v>
      </c>
      <c r="AQ17" s="354">
        <f t="shared" si="9"/>
        <v>1741.26</v>
      </c>
      <c r="AR17" s="354">
        <f t="shared" si="9"/>
        <v>1741.26</v>
      </c>
      <c r="AS17" s="354">
        <f t="shared" si="9"/>
        <v>1447.53</v>
      </c>
      <c r="AT17" s="354">
        <f t="shared" si="9"/>
        <v>848.98</v>
      </c>
      <c r="AU17" s="354">
        <f t="shared" si="9"/>
        <v>246.77</v>
      </c>
      <c r="AV17" s="354">
        <f t="shared" si="9"/>
        <v>968.62</v>
      </c>
      <c r="AW17" s="354">
        <f t="shared" ref="AW17:AX17" si="10">SUM(AW11:AW16)</f>
        <v>809.51</v>
      </c>
      <c r="AX17" s="354">
        <f t="shared" si="10"/>
        <v>0</v>
      </c>
      <c r="AY17" s="354">
        <f t="shared" ref="AY17:BA17" si="11">SUM(AY11:AY16)</f>
        <v>0</v>
      </c>
      <c r="AZ17" s="354">
        <f t="shared" si="11"/>
        <v>0</v>
      </c>
      <c r="BA17" s="354">
        <f t="shared" si="11"/>
        <v>491.42</v>
      </c>
      <c r="BB17" s="379"/>
    </row>
    <row r="18" spans="1:54" ht="61.5" customHeight="1">
      <c r="A18" s="380"/>
      <c r="B18" s="693"/>
      <c r="C18" s="694"/>
      <c r="D18" s="381"/>
      <c r="E18" s="360" t="s">
        <v>25</v>
      </c>
      <c r="F18" s="360">
        <f>F10+F17</f>
        <v>314825</v>
      </c>
      <c r="G18" s="360">
        <f>G10+G17</f>
        <v>95388</v>
      </c>
      <c r="H18" s="360">
        <f>H10+H17</f>
        <v>219437</v>
      </c>
      <c r="I18" s="484">
        <f t="shared" si="1"/>
        <v>0.30298737393790198</v>
      </c>
      <c r="J18" s="363">
        <f>J10+J17</f>
        <v>6606</v>
      </c>
      <c r="K18" s="382">
        <f>K10+K17</f>
        <v>4105</v>
      </c>
      <c r="L18" s="360">
        <f>L10+L17</f>
        <v>6</v>
      </c>
      <c r="M18" s="363">
        <f>M10+M17</f>
        <v>5400</v>
      </c>
      <c r="N18" s="360"/>
      <c r="O18" s="382"/>
      <c r="P18" s="361"/>
      <c r="Q18" s="363">
        <f t="shared" ref="Q18:V18" si="12">Q10+Q17</f>
        <v>1845.2450000000001</v>
      </c>
      <c r="R18" s="363">
        <f t="shared" si="12"/>
        <v>1652.3899999999999</v>
      </c>
      <c r="S18" s="363">
        <f t="shared" si="12"/>
        <v>2722.4</v>
      </c>
      <c r="T18" s="363">
        <f t="shared" si="12"/>
        <v>2252.1899999999996</v>
      </c>
      <c r="U18" s="363">
        <f t="shared" si="12"/>
        <v>1642.23</v>
      </c>
      <c r="V18" s="363">
        <f t="shared" si="12"/>
        <v>1642.23</v>
      </c>
      <c r="W18" s="383"/>
      <c r="X18" s="363">
        <f t="shared" ref="X18:AE18" si="13">X10+X17</f>
        <v>2521.17</v>
      </c>
      <c r="Y18" s="363">
        <f t="shared" si="13"/>
        <v>740.04</v>
      </c>
      <c r="Z18" s="363">
        <f t="shared" si="13"/>
        <v>3168.58</v>
      </c>
      <c r="AA18" s="363">
        <f t="shared" si="13"/>
        <v>2996.92</v>
      </c>
      <c r="AB18" s="363">
        <f t="shared" si="13"/>
        <v>2403.355</v>
      </c>
      <c r="AC18" s="363">
        <f t="shared" si="13"/>
        <v>1746.335</v>
      </c>
      <c r="AD18" s="363">
        <f t="shared" si="13"/>
        <v>2609.6</v>
      </c>
      <c r="AE18" s="363">
        <f t="shared" si="13"/>
        <v>2322.5650000000001</v>
      </c>
      <c r="AF18" s="363">
        <f t="shared" ref="AF18:AM18" si="14">AF10+AF17</f>
        <v>2468.5150000000003</v>
      </c>
      <c r="AG18" s="363">
        <f t="shared" si="14"/>
        <v>1241.78</v>
      </c>
      <c r="AH18" s="363">
        <f t="shared" si="14"/>
        <v>2138.605</v>
      </c>
      <c r="AI18" s="363">
        <f t="shared" si="14"/>
        <v>3162.4300000000003</v>
      </c>
      <c r="AJ18" s="363">
        <f t="shared" si="14"/>
        <v>2118.1999999999998</v>
      </c>
      <c r="AK18" s="363">
        <f t="shared" si="14"/>
        <v>2826.2</v>
      </c>
      <c r="AL18" s="363">
        <f t="shared" si="14"/>
        <v>4055.59</v>
      </c>
      <c r="AM18" s="363">
        <f t="shared" si="14"/>
        <v>2873.5299999999997</v>
      </c>
      <c r="AN18" s="363">
        <f>AN10+AN17</f>
        <v>2854.24</v>
      </c>
      <c r="AO18" s="363">
        <f t="shared" ref="AO18" si="15">AO10+AO17</f>
        <v>873.09</v>
      </c>
      <c r="AP18" s="363">
        <f t="shared" ref="AP18:AV18" si="16">AP10+AP17</f>
        <v>2126.1799999999998</v>
      </c>
      <c r="AQ18" s="363">
        <f t="shared" si="16"/>
        <v>3518.835</v>
      </c>
      <c r="AR18" s="363">
        <f t="shared" si="16"/>
        <v>3064.02</v>
      </c>
      <c r="AS18" s="363">
        <f t="shared" si="16"/>
        <v>2484.0699999999997</v>
      </c>
      <c r="AT18" s="363">
        <f t="shared" si="16"/>
        <v>1723.5500000000002</v>
      </c>
      <c r="AU18" s="363">
        <f t="shared" si="16"/>
        <v>1050.7650000000001</v>
      </c>
      <c r="AV18" s="363">
        <f t="shared" si="16"/>
        <v>2027.9899999999998</v>
      </c>
      <c r="AW18" s="363">
        <f t="shared" ref="AW18:BA18" si="17">AW10+AW17</f>
        <v>1435.5</v>
      </c>
      <c r="AX18" s="363">
        <f t="shared" si="17"/>
        <v>606.77</v>
      </c>
      <c r="AY18" s="363">
        <f t="shared" si="17"/>
        <v>1197.1199999999999</v>
      </c>
      <c r="AZ18" s="363">
        <f t="shared" si="17"/>
        <v>971.52</v>
      </c>
      <c r="BA18" s="363">
        <f t="shared" si="17"/>
        <v>1414.17</v>
      </c>
      <c r="BB18" s="384"/>
    </row>
    <row r="61" spans="15:22">
      <c r="O61" s="385">
        <v>45802</v>
      </c>
      <c r="T61" s="368">
        <v>45823</v>
      </c>
      <c r="U61" s="368"/>
      <c r="V61" s="368"/>
    </row>
    <row r="63" spans="15:22">
      <c r="O63" s="385">
        <v>45792</v>
      </c>
      <c r="T63" s="368">
        <v>45822</v>
      </c>
      <c r="U63" s="368"/>
      <c r="V63" s="368"/>
    </row>
  </sheetData>
  <mergeCells count="57">
    <mergeCell ref="B18:C18"/>
    <mergeCell ref="A1:BB1"/>
    <mergeCell ref="H2:H3"/>
    <mergeCell ref="J2:J3"/>
    <mergeCell ref="K2:K3"/>
    <mergeCell ref="L2:P2"/>
    <mergeCell ref="U2:U3"/>
    <mergeCell ref="S2:S3"/>
    <mergeCell ref="R2:R3"/>
    <mergeCell ref="Q2:Q3"/>
    <mergeCell ref="I2:I3"/>
    <mergeCell ref="A5:A17"/>
    <mergeCell ref="C5:C9"/>
    <mergeCell ref="B5:B9"/>
    <mergeCell ref="AV2:AV3"/>
    <mergeCell ref="B11:B16"/>
    <mergeCell ref="C11:C16"/>
    <mergeCell ref="A2:A3"/>
    <mergeCell ref="C2:C3"/>
    <mergeCell ref="D2:D3"/>
    <mergeCell ref="E2:E3"/>
    <mergeCell ref="AI2:AI3"/>
    <mergeCell ref="AH2:AH3"/>
    <mergeCell ref="F2:F3"/>
    <mergeCell ref="B2:B3"/>
    <mergeCell ref="AM2:AM3"/>
    <mergeCell ref="AC2:AC3"/>
    <mergeCell ref="AD2:AD3"/>
    <mergeCell ref="AE2:AE3"/>
    <mergeCell ref="AN2:AN3"/>
    <mergeCell ref="AO2:AO3"/>
    <mergeCell ref="G2:G3"/>
    <mergeCell ref="X2:X3"/>
    <mergeCell ref="Y2:Y3"/>
    <mergeCell ref="Z2:Z3"/>
    <mergeCell ref="V2:V3"/>
    <mergeCell ref="T2:T3"/>
    <mergeCell ref="W2:W3"/>
    <mergeCell ref="AF2:AF3"/>
    <mergeCell ref="AG2:AG3"/>
    <mergeCell ref="AJ2:AJ3"/>
    <mergeCell ref="AK2:AK3"/>
    <mergeCell ref="AL2:AL3"/>
    <mergeCell ref="AA2:AA3"/>
    <mergeCell ref="AB2:AB3"/>
    <mergeCell ref="AU2:AU3"/>
    <mergeCell ref="AR2:AR3"/>
    <mergeCell ref="AS2:AS3"/>
    <mergeCell ref="AP2:AP3"/>
    <mergeCell ref="BB2:BB3"/>
    <mergeCell ref="AT2:AT3"/>
    <mergeCell ref="AQ2:AQ3"/>
    <mergeCell ref="AW2:AW3"/>
    <mergeCell ref="AX2:AX3"/>
    <mergeCell ref="AY2:AY3"/>
    <mergeCell ref="AZ2:AZ3"/>
    <mergeCell ref="BA2:BA3"/>
  </mergeCells>
  <pageMargins left="0.39370078740157483" right="0.39370078740157483" top="0.74803149606299213" bottom="0.55118110236220474" header="0.31496062992125984" footer="0.31496062992125984"/>
  <pageSetup paperSize="9" scale="41" fitToHeight="0" orientation="landscape" r:id="rId1"/>
  <headerFooter scaleWithDoc="0" alignWithMargins="0">
    <oddFooter>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U96"/>
  <sheetViews>
    <sheetView view="pageBreakPreview" topLeftCell="E1" zoomScale="60" zoomScaleNormal="60" workbookViewId="0">
      <pane ySplit="4" topLeftCell="A50" activePane="bottomLeft" state="frozen"/>
      <selection activeCell="BE15" sqref="BE15"/>
      <selection pane="bottomLeft" activeCell="BE15" sqref="BE15"/>
    </sheetView>
  </sheetViews>
  <sheetFormatPr defaultColWidth="10.7109375" defaultRowHeight="19.5"/>
  <cols>
    <col min="1" max="1" width="9.7109375" style="387" hidden="1" customWidth="1"/>
    <col min="2" max="2" width="18.5703125" style="387" customWidth="1"/>
    <col min="3" max="3" width="19.7109375" style="387" customWidth="1"/>
    <col min="4" max="4" width="8.28515625" style="387" customWidth="1"/>
    <col min="5" max="5" width="24.42578125" style="429" customWidth="1"/>
    <col min="6" max="6" width="19.85546875" style="426" customWidth="1"/>
    <col min="7" max="7" width="22.5703125" style="424" customWidth="1"/>
    <col min="8" max="8" width="19.140625" style="424" customWidth="1"/>
    <col min="9" max="9" width="17.140625" style="424" customWidth="1"/>
    <col min="10" max="10" width="21.7109375" style="430" customWidth="1"/>
    <col min="11" max="11" width="14.140625" style="387" hidden="1" customWidth="1"/>
    <col min="12" max="12" width="13.5703125" style="387" customWidth="1"/>
    <col min="13" max="13" width="19" style="387" customWidth="1"/>
    <col min="14" max="14" width="21.42578125" style="387" customWidth="1"/>
    <col min="15" max="15" width="22.28515625" style="387" customWidth="1"/>
    <col min="16" max="16" width="21" style="387" customWidth="1"/>
    <col min="17" max="17" width="18.140625" style="387" hidden="1" customWidth="1"/>
    <col min="18" max="18" width="19.85546875" style="387" hidden="1" customWidth="1"/>
    <col min="19" max="19" width="18.140625" style="387" hidden="1" customWidth="1"/>
    <col min="20" max="20" width="18.42578125" style="387" hidden="1" customWidth="1"/>
    <col min="21" max="23" width="17.85546875" style="387" hidden="1" customWidth="1"/>
    <col min="24" max="24" width="16.85546875" style="387" hidden="1" customWidth="1"/>
    <col min="25" max="33" width="18.140625" style="387" hidden="1" customWidth="1"/>
    <col min="34" max="34" width="0.42578125" style="387" hidden="1" customWidth="1"/>
    <col min="35" max="42" width="18.140625" style="387" hidden="1" customWidth="1"/>
    <col min="43" max="43" width="21.42578125" style="387" hidden="1" customWidth="1"/>
    <col min="44" max="52" width="22.140625" style="387" hidden="1" customWidth="1"/>
    <col min="53" max="54" width="22.140625" style="387" customWidth="1"/>
    <col min="55" max="55" width="42" style="428" customWidth="1"/>
    <col min="56" max="57" width="11.85546875" style="387" hidden="1" customWidth="1"/>
    <col min="58" max="58" width="15.140625" style="387" hidden="1" customWidth="1"/>
    <col min="59" max="59" width="15.42578125" style="387" hidden="1" customWidth="1"/>
    <col min="60" max="62" width="11.85546875" style="387" hidden="1" customWidth="1"/>
    <col min="63" max="63" width="62.42578125" style="428" hidden="1" customWidth="1"/>
    <col min="64" max="64" width="20.5703125" style="387" hidden="1" customWidth="1"/>
    <col min="65" max="74" width="0" style="387" hidden="1" customWidth="1"/>
    <col min="75" max="16384" width="10.7109375" style="387"/>
  </cols>
  <sheetData>
    <row r="1" spans="1:63" ht="27.6" customHeight="1">
      <c r="A1" s="219" t="s">
        <v>467</v>
      </c>
      <c r="B1" s="537" t="s">
        <v>426</v>
      </c>
      <c r="C1" s="538"/>
      <c r="D1" s="538"/>
      <c r="E1" s="538"/>
      <c r="F1" s="538"/>
      <c r="G1" s="538"/>
      <c r="H1" s="538"/>
      <c r="I1" s="538"/>
      <c r="J1" s="538"/>
      <c r="K1" s="538"/>
      <c r="L1" s="538"/>
      <c r="M1" s="538"/>
      <c r="N1" s="538"/>
      <c r="O1" s="538"/>
      <c r="P1" s="538"/>
      <c r="Q1" s="538"/>
      <c r="R1" s="538"/>
      <c r="S1" s="538"/>
      <c r="T1" s="538"/>
      <c r="U1" s="538"/>
      <c r="V1" s="538"/>
      <c r="W1" s="538"/>
      <c r="X1" s="538"/>
      <c r="Y1" s="538"/>
      <c r="Z1" s="538"/>
      <c r="AA1" s="538"/>
      <c r="AB1" s="538"/>
      <c r="AC1" s="538"/>
      <c r="AD1" s="538"/>
      <c r="AE1" s="538"/>
      <c r="AF1" s="538"/>
      <c r="AG1" s="538"/>
      <c r="AH1" s="538"/>
      <c r="AI1" s="538"/>
      <c r="AJ1" s="538"/>
      <c r="AK1" s="538"/>
      <c r="AL1" s="538"/>
      <c r="AM1" s="538"/>
      <c r="AN1" s="538"/>
      <c r="AO1" s="538"/>
      <c r="AP1" s="538"/>
      <c r="AQ1" s="538"/>
      <c r="AR1" s="538"/>
      <c r="AS1" s="538"/>
      <c r="AT1" s="538"/>
      <c r="AU1" s="538"/>
      <c r="AV1" s="538"/>
      <c r="AW1" s="538"/>
      <c r="AX1" s="538"/>
      <c r="AY1" s="538"/>
      <c r="AZ1" s="538"/>
      <c r="BA1" s="538"/>
      <c r="BB1" s="538"/>
      <c r="BC1" s="539"/>
      <c r="BD1" s="220"/>
      <c r="BE1" s="220"/>
      <c r="BF1" s="220"/>
      <c r="BG1" s="220"/>
      <c r="BH1" s="220"/>
      <c r="BI1" s="220"/>
      <c r="BJ1" s="220"/>
      <c r="BK1" s="221"/>
    </row>
    <row r="2" spans="1:63" ht="57.6" customHeight="1">
      <c r="A2" s="552" t="s">
        <v>1</v>
      </c>
      <c r="B2" s="554" t="s">
        <v>1</v>
      </c>
      <c r="C2" s="554" t="s">
        <v>2</v>
      </c>
      <c r="D2" s="556" t="s">
        <v>315</v>
      </c>
      <c r="E2" s="554" t="s">
        <v>3</v>
      </c>
      <c r="F2" s="547" t="s">
        <v>137</v>
      </c>
      <c r="G2" s="547" t="s">
        <v>229</v>
      </c>
      <c r="H2" s="547" t="s">
        <v>139</v>
      </c>
      <c r="I2" s="545" t="s">
        <v>442</v>
      </c>
      <c r="J2" s="547" t="s">
        <v>234</v>
      </c>
      <c r="K2" s="547" t="s">
        <v>4</v>
      </c>
      <c r="L2" s="545" t="s">
        <v>9</v>
      </c>
      <c r="M2" s="545" t="s">
        <v>10</v>
      </c>
      <c r="N2" s="556" t="s">
        <v>11</v>
      </c>
      <c r="O2" s="547" t="s">
        <v>6</v>
      </c>
      <c r="P2" s="547" t="s">
        <v>7</v>
      </c>
      <c r="Q2" s="547" t="s">
        <v>435</v>
      </c>
      <c r="R2" s="547" t="s">
        <v>437</v>
      </c>
      <c r="S2" s="547" t="s">
        <v>447</v>
      </c>
      <c r="T2" s="547" t="s">
        <v>428</v>
      </c>
      <c r="U2" s="547" t="s">
        <v>428</v>
      </c>
      <c r="V2" s="547" t="s">
        <v>458</v>
      </c>
      <c r="W2" s="551" t="s">
        <v>429</v>
      </c>
      <c r="X2" s="545" t="s">
        <v>375</v>
      </c>
      <c r="Y2" s="547" t="s">
        <v>451</v>
      </c>
      <c r="Z2" s="547" t="s">
        <v>453</v>
      </c>
      <c r="AA2" s="547" t="s">
        <v>455</v>
      </c>
      <c r="AB2" s="547" t="s">
        <v>456</v>
      </c>
      <c r="AC2" s="547" t="s">
        <v>459</v>
      </c>
      <c r="AD2" s="547" t="s">
        <v>461</v>
      </c>
      <c r="AE2" s="547" t="s">
        <v>464</v>
      </c>
      <c r="AF2" s="547" t="s">
        <v>466</v>
      </c>
      <c r="AG2" s="547" t="s">
        <v>469</v>
      </c>
      <c r="AH2" s="547" t="s">
        <v>480</v>
      </c>
      <c r="AI2" s="547" t="s">
        <v>481</v>
      </c>
      <c r="AJ2" s="547" t="s">
        <v>496</v>
      </c>
      <c r="AK2" s="547" t="s">
        <v>507</v>
      </c>
      <c r="AL2" s="547" t="s">
        <v>522</v>
      </c>
      <c r="AM2" s="547" t="s">
        <v>545</v>
      </c>
      <c r="AN2" s="547" t="s">
        <v>552</v>
      </c>
      <c r="AO2" s="547" t="s">
        <v>559</v>
      </c>
      <c r="AP2" s="547" t="s">
        <v>565</v>
      </c>
      <c r="AQ2" s="547" t="s">
        <v>566</v>
      </c>
      <c r="AR2" s="547" t="s">
        <v>576</v>
      </c>
      <c r="AS2" s="547" t="s">
        <v>584</v>
      </c>
      <c r="AT2" s="547" t="s">
        <v>587</v>
      </c>
      <c r="AU2" s="547" t="s">
        <v>590</v>
      </c>
      <c r="AV2" s="547" t="s">
        <v>595</v>
      </c>
      <c r="AW2" s="547" t="s">
        <v>642</v>
      </c>
      <c r="AX2" s="547" t="s">
        <v>648</v>
      </c>
      <c r="AY2" s="547" t="s">
        <v>659</v>
      </c>
      <c r="AZ2" s="547" t="s">
        <v>687</v>
      </c>
      <c r="BA2" s="547" t="s">
        <v>688</v>
      </c>
      <c r="BB2" s="547" t="s">
        <v>689</v>
      </c>
      <c r="BC2" s="535" t="s">
        <v>8</v>
      </c>
      <c r="BD2" s="549" t="s">
        <v>134</v>
      </c>
      <c r="BE2" s="549" t="s">
        <v>254</v>
      </c>
      <c r="BF2" s="549" t="s">
        <v>255</v>
      </c>
      <c r="BG2" s="549" t="s">
        <v>256</v>
      </c>
      <c r="BH2" s="549" t="s">
        <v>257</v>
      </c>
      <c r="BI2" s="549" t="s">
        <v>258</v>
      </c>
      <c r="BJ2" s="549" t="s">
        <v>277</v>
      </c>
      <c r="BK2" s="548" t="s">
        <v>260</v>
      </c>
    </row>
    <row r="3" spans="1:63" ht="126.75" customHeight="1">
      <c r="A3" s="553"/>
      <c r="B3" s="555"/>
      <c r="C3" s="555"/>
      <c r="D3" s="557"/>
      <c r="E3" s="555"/>
      <c r="F3" s="558"/>
      <c r="G3" s="558"/>
      <c r="H3" s="558"/>
      <c r="I3" s="546"/>
      <c r="J3" s="558"/>
      <c r="K3" s="558"/>
      <c r="L3" s="546"/>
      <c r="M3" s="546"/>
      <c r="N3" s="706"/>
      <c r="O3" s="547"/>
      <c r="P3" s="547"/>
      <c r="Q3" s="547"/>
      <c r="R3" s="547"/>
      <c r="S3" s="547"/>
      <c r="T3" s="547"/>
      <c r="U3" s="547"/>
      <c r="V3" s="547"/>
      <c r="W3" s="551"/>
      <c r="X3" s="546"/>
      <c r="Y3" s="547"/>
      <c r="Z3" s="547"/>
      <c r="AA3" s="547"/>
      <c r="AB3" s="547"/>
      <c r="AC3" s="547"/>
      <c r="AD3" s="547"/>
      <c r="AE3" s="547"/>
      <c r="AF3" s="547"/>
      <c r="AG3" s="547"/>
      <c r="AH3" s="547"/>
      <c r="AI3" s="547"/>
      <c r="AJ3" s="547"/>
      <c r="AK3" s="547"/>
      <c r="AL3" s="547"/>
      <c r="AM3" s="547"/>
      <c r="AN3" s="547"/>
      <c r="AO3" s="547"/>
      <c r="AP3" s="547"/>
      <c r="AQ3" s="547"/>
      <c r="AR3" s="547"/>
      <c r="AS3" s="547"/>
      <c r="AT3" s="547"/>
      <c r="AU3" s="547"/>
      <c r="AV3" s="547"/>
      <c r="AW3" s="547"/>
      <c r="AX3" s="547"/>
      <c r="AY3" s="547"/>
      <c r="AZ3" s="547"/>
      <c r="BA3" s="547"/>
      <c r="BB3" s="547"/>
      <c r="BC3" s="535"/>
      <c r="BD3" s="550"/>
      <c r="BE3" s="550"/>
      <c r="BF3" s="550"/>
      <c r="BG3" s="550"/>
      <c r="BH3" s="550"/>
      <c r="BI3" s="550"/>
      <c r="BJ3" s="550"/>
      <c r="BK3" s="548"/>
    </row>
    <row r="4" spans="1:63" ht="26.25" customHeight="1">
      <c r="A4" s="223">
        <v>1</v>
      </c>
      <c r="B4" s="224">
        <v>1</v>
      </c>
      <c r="C4" s="225">
        <v>2</v>
      </c>
      <c r="D4" s="225">
        <v>3</v>
      </c>
      <c r="E4" s="225">
        <v>4</v>
      </c>
      <c r="F4" s="225">
        <v>5</v>
      </c>
      <c r="G4" s="225">
        <v>6</v>
      </c>
      <c r="H4" s="225">
        <v>7</v>
      </c>
      <c r="I4" s="225">
        <v>8</v>
      </c>
      <c r="J4" s="225">
        <v>9</v>
      </c>
      <c r="K4" s="225">
        <v>10</v>
      </c>
      <c r="L4" s="225">
        <v>10</v>
      </c>
      <c r="M4" s="225">
        <v>11</v>
      </c>
      <c r="N4" s="225">
        <v>12</v>
      </c>
      <c r="O4" s="225">
        <v>13</v>
      </c>
      <c r="P4" s="225">
        <v>14</v>
      </c>
      <c r="Q4" s="225">
        <v>16</v>
      </c>
      <c r="R4" s="225">
        <v>16</v>
      </c>
      <c r="S4" s="225">
        <v>17</v>
      </c>
      <c r="T4" s="225">
        <v>16</v>
      </c>
      <c r="U4" s="225">
        <v>16</v>
      </c>
      <c r="V4" s="225">
        <v>16</v>
      </c>
      <c r="W4" s="226">
        <v>16</v>
      </c>
      <c r="X4" s="225">
        <v>16</v>
      </c>
      <c r="Y4" s="225">
        <v>16</v>
      </c>
      <c r="Z4" s="225">
        <v>16</v>
      </c>
      <c r="AA4" s="225">
        <v>17</v>
      </c>
      <c r="AB4" s="225">
        <v>16</v>
      </c>
      <c r="AC4" s="225">
        <v>16</v>
      </c>
      <c r="AD4" s="225">
        <v>16</v>
      </c>
      <c r="AE4" s="225">
        <v>15</v>
      </c>
      <c r="AF4" s="225">
        <v>15</v>
      </c>
      <c r="AG4" s="225">
        <v>15</v>
      </c>
      <c r="AH4" s="225">
        <v>15</v>
      </c>
      <c r="AI4" s="225">
        <v>15</v>
      </c>
      <c r="AJ4" s="225">
        <v>15</v>
      </c>
      <c r="AK4" s="225">
        <v>15</v>
      </c>
      <c r="AL4" s="225">
        <v>15</v>
      </c>
      <c r="AM4" s="225">
        <v>15</v>
      </c>
      <c r="AN4" s="225">
        <v>16</v>
      </c>
      <c r="AO4" s="225">
        <v>17</v>
      </c>
      <c r="AP4" s="225">
        <v>15</v>
      </c>
      <c r="AQ4" s="225">
        <v>16</v>
      </c>
      <c r="AR4" s="225">
        <v>15</v>
      </c>
      <c r="AS4" s="225">
        <v>15</v>
      </c>
      <c r="AT4" s="225">
        <v>15</v>
      </c>
      <c r="AU4" s="225">
        <v>15</v>
      </c>
      <c r="AV4" s="225">
        <v>15</v>
      </c>
      <c r="AW4" s="225">
        <v>15</v>
      </c>
      <c r="AX4" s="225">
        <v>15</v>
      </c>
      <c r="AY4" s="225">
        <v>16</v>
      </c>
      <c r="AZ4" s="225">
        <v>15</v>
      </c>
      <c r="BA4" s="225">
        <v>15</v>
      </c>
      <c r="BB4" s="225">
        <v>16</v>
      </c>
      <c r="BC4" s="227">
        <v>17</v>
      </c>
      <c r="BD4" s="228">
        <v>21</v>
      </c>
      <c r="BE4" s="228">
        <v>24</v>
      </c>
      <c r="BF4" s="228">
        <v>25</v>
      </c>
      <c r="BG4" s="228"/>
      <c r="BH4" s="228">
        <v>26</v>
      </c>
      <c r="BI4" s="228">
        <v>27</v>
      </c>
      <c r="BJ4" s="228">
        <v>28</v>
      </c>
      <c r="BK4" s="229">
        <v>20</v>
      </c>
    </row>
    <row r="5" spans="1:63" ht="62.25" hidden="1" customHeight="1">
      <c r="A5" s="230" t="s">
        <v>12</v>
      </c>
      <c r="B5" s="562" t="s">
        <v>179</v>
      </c>
      <c r="C5" s="231" t="s">
        <v>13</v>
      </c>
      <c r="D5" s="559">
        <v>1</v>
      </c>
      <c r="E5" s="559" t="s">
        <v>14</v>
      </c>
      <c r="F5" s="559">
        <v>400000</v>
      </c>
      <c r="G5" s="559">
        <f>1735.9+1112.89+1214.59+1060.85+1324.18+1204.46+1393.96</f>
        <v>9046.83</v>
      </c>
      <c r="H5" s="559">
        <f>F5-G5</f>
        <v>390953.17</v>
      </c>
      <c r="I5" s="231"/>
      <c r="J5" s="559">
        <v>2800</v>
      </c>
      <c r="K5" s="559">
        <v>3</v>
      </c>
      <c r="L5" s="232" t="s">
        <v>15</v>
      </c>
      <c r="M5" s="233">
        <v>900</v>
      </c>
      <c r="N5" s="232">
        <v>45783</v>
      </c>
      <c r="O5" s="559">
        <f>P5-N5</f>
        <v>147</v>
      </c>
      <c r="P5" s="232">
        <v>45930</v>
      </c>
      <c r="Q5" s="235"/>
      <c r="R5" s="235"/>
      <c r="S5" s="235"/>
      <c r="T5" s="235"/>
      <c r="U5" s="532">
        <v>1393.96</v>
      </c>
      <c r="V5" s="532">
        <v>1393.96</v>
      </c>
      <c r="W5" s="536">
        <v>1204.46</v>
      </c>
      <c r="X5" s="532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235"/>
      <c r="AZ5" s="495"/>
      <c r="BA5" s="495"/>
      <c r="BB5" s="495"/>
      <c r="BC5" s="237" t="s">
        <v>322</v>
      </c>
      <c r="BD5" s="238">
        <v>0</v>
      </c>
      <c r="BE5" s="238"/>
      <c r="BF5" s="238"/>
      <c r="BG5" s="238"/>
      <c r="BH5" s="238"/>
      <c r="BI5" s="238"/>
      <c r="BJ5" s="238">
        <f>SUM(BE5:BI5)</f>
        <v>0</v>
      </c>
      <c r="BK5" s="238" t="s">
        <v>510</v>
      </c>
    </row>
    <row r="6" spans="1:63" ht="53.25" hidden="1" customHeight="1">
      <c r="A6" s="230"/>
      <c r="B6" s="563"/>
      <c r="C6" s="231" t="s">
        <v>13</v>
      </c>
      <c r="D6" s="560"/>
      <c r="E6" s="560"/>
      <c r="F6" s="560"/>
      <c r="G6" s="560"/>
      <c r="H6" s="560"/>
      <c r="I6" s="239"/>
      <c r="J6" s="560"/>
      <c r="K6" s="560"/>
      <c r="L6" s="232" t="s">
        <v>16</v>
      </c>
      <c r="M6" s="233">
        <v>1100</v>
      </c>
      <c r="N6" s="232">
        <v>45783</v>
      </c>
      <c r="O6" s="560"/>
      <c r="P6" s="232">
        <v>45930</v>
      </c>
      <c r="Q6" s="240"/>
      <c r="R6" s="240"/>
      <c r="S6" s="240"/>
      <c r="T6" s="240"/>
      <c r="U6" s="534"/>
      <c r="V6" s="534"/>
      <c r="W6" s="536"/>
      <c r="X6" s="534"/>
      <c r="Y6" s="240"/>
      <c r="Z6" s="240"/>
      <c r="AA6" s="240"/>
      <c r="AB6" s="240"/>
      <c r="AC6" s="240"/>
      <c r="AD6" s="240"/>
      <c r="AE6" s="240"/>
      <c r="AF6" s="240"/>
      <c r="AG6" s="240"/>
      <c r="AH6" s="240"/>
      <c r="AI6" s="240"/>
      <c r="AJ6" s="240"/>
      <c r="AK6" s="240"/>
      <c r="AL6" s="240"/>
      <c r="AM6" s="240"/>
      <c r="AN6" s="240"/>
      <c r="AO6" s="240"/>
      <c r="AP6" s="240"/>
      <c r="AQ6" s="240"/>
      <c r="AR6" s="240"/>
      <c r="AS6" s="240"/>
      <c r="AT6" s="240"/>
      <c r="AU6" s="240"/>
      <c r="AV6" s="240"/>
      <c r="AW6" s="240"/>
      <c r="AX6" s="240"/>
      <c r="AY6" s="240"/>
      <c r="AZ6" s="497"/>
      <c r="BA6" s="497"/>
      <c r="BB6" s="497"/>
      <c r="BC6" s="237" t="s">
        <v>323</v>
      </c>
      <c r="BD6" s="238"/>
      <c r="BE6" s="238"/>
      <c r="BF6" s="238"/>
      <c r="BG6" s="238"/>
      <c r="BH6" s="238"/>
      <c r="BI6" s="238"/>
      <c r="BJ6" s="238"/>
      <c r="BK6" s="238"/>
    </row>
    <row r="7" spans="1:63" ht="53.25" hidden="1" customHeight="1">
      <c r="A7" s="230"/>
      <c r="B7" s="564"/>
      <c r="C7" s="231" t="s">
        <v>13</v>
      </c>
      <c r="D7" s="561"/>
      <c r="E7" s="561"/>
      <c r="F7" s="561"/>
      <c r="G7" s="561"/>
      <c r="H7" s="561"/>
      <c r="I7" s="241"/>
      <c r="J7" s="561"/>
      <c r="K7" s="561"/>
      <c r="L7" s="232" t="s">
        <v>17</v>
      </c>
      <c r="M7" s="233">
        <v>800</v>
      </c>
      <c r="N7" s="232">
        <v>45792</v>
      </c>
      <c r="O7" s="561"/>
      <c r="P7" s="232">
        <v>45930</v>
      </c>
      <c r="Q7" s="242"/>
      <c r="R7" s="242"/>
      <c r="S7" s="242"/>
      <c r="T7" s="242"/>
      <c r="U7" s="533"/>
      <c r="V7" s="533"/>
      <c r="W7" s="536"/>
      <c r="X7" s="533"/>
      <c r="Y7" s="242"/>
      <c r="Z7" s="242"/>
      <c r="AA7" s="242"/>
      <c r="AB7" s="242"/>
      <c r="AC7" s="242"/>
      <c r="AD7" s="242"/>
      <c r="AE7" s="242"/>
      <c r="AF7" s="242"/>
      <c r="AG7" s="242"/>
      <c r="AH7" s="242"/>
      <c r="AI7" s="242"/>
      <c r="AJ7" s="242"/>
      <c r="AK7" s="242"/>
      <c r="AL7" s="242"/>
      <c r="AM7" s="242"/>
      <c r="AN7" s="242"/>
      <c r="AO7" s="242"/>
      <c r="AP7" s="242"/>
      <c r="AQ7" s="242"/>
      <c r="AR7" s="242"/>
      <c r="AS7" s="242"/>
      <c r="AT7" s="242"/>
      <c r="AU7" s="242"/>
      <c r="AV7" s="242"/>
      <c r="AW7" s="242"/>
      <c r="AX7" s="242"/>
      <c r="AY7" s="242"/>
      <c r="AZ7" s="496"/>
      <c r="BA7" s="496"/>
      <c r="BB7" s="496"/>
      <c r="BC7" s="237" t="s">
        <v>324</v>
      </c>
      <c r="BD7" s="238"/>
      <c r="BE7" s="238"/>
      <c r="BF7" s="238"/>
      <c r="BG7" s="238"/>
      <c r="BH7" s="238"/>
      <c r="BI7" s="238"/>
      <c r="BJ7" s="238"/>
      <c r="BK7" s="238"/>
    </row>
    <row r="8" spans="1:63" ht="48" hidden="1" customHeight="1">
      <c r="A8" s="230"/>
      <c r="B8" s="562" t="s">
        <v>179</v>
      </c>
      <c r="C8" s="593" t="s">
        <v>304</v>
      </c>
      <c r="D8" s="559">
        <v>2</v>
      </c>
      <c r="E8" s="559" t="s">
        <v>18</v>
      </c>
      <c r="F8" s="559">
        <v>80978</v>
      </c>
      <c r="G8" s="559">
        <f>850.64+366+244.72+495.76+1078.68+1214.22+429.655+376.715</f>
        <v>5056.3900000000003</v>
      </c>
      <c r="H8" s="559">
        <f>F8-G8</f>
        <v>75921.61</v>
      </c>
      <c r="I8" s="231"/>
      <c r="J8" s="532">
        <v>1500</v>
      </c>
      <c r="K8" s="532">
        <v>2</v>
      </c>
      <c r="L8" s="232" t="s">
        <v>19</v>
      </c>
      <c r="M8" s="233">
        <v>800</v>
      </c>
      <c r="N8" s="232">
        <v>45782</v>
      </c>
      <c r="O8" s="532">
        <v>60</v>
      </c>
      <c r="P8" s="232">
        <v>45843</v>
      </c>
      <c r="Q8" s="235"/>
      <c r="R8" s="235"/>
      <c r="S8" s="235"/>
      <c r="T8" s="235"/>
      <c r="U8" s="532">
        <v>376.71499999999997</v>
      </c>
      <c r="V8" s="532">
        <v>376.71499999999997</v>
      </c>
      <c r="W8" s="536">
        <v>429.65499999999997</v>
      </c>
      <c r="X8" s="532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235"/>
      <c r="AJ8" s="235"/>
      <c r="AK8" s="235"/>
      <c r="AL8" s="235"/>
      <c r="AM8" s="235"/>
      <c r="AN8" s="235"/>
      <c r="AO8" s="235"/>
      <c r="AP8" s="235"/>
      <c r="AQ8" s="235"/>
      <c r="AR8" s="235"/>
      <c r="AS8" s="235"/>
      <c r="AT8" s="235"/>
      <c r="AU8" s="235"/>
      <c r="AV8" s="235"/>
      <c r="AW8" s="235"/>
      <c r="AX8" s="235"/>
      <c r="AY8" s="235"/>
      <c r="AZ8" s="495"/>
      <c r="BA8" s="495"/>
      <c r="BB8" s="495"/>
      <c r="BC8" s="237" t="s">
        <v>413</v>
      </c>
      <c r="BD8" s="244"/>
      <c r="BE8" s="238"/>
      <c r="BF8" s="238"/>
      <c r="BG8" s="238"/>
      <c r="BH8" s="238"/>
      <c r="BI8" s="238"/>
      <c r="BJ8" s="238"/>
      <c r="BK8" s="229" t="s">
        <v>314</v>
      </c>
    </row>
    <row r="9" spans="1:63" ht="48" hidden="1" customHeight="1">
      <c r="A9" s="230"/>
      <c r="B9" s="563"/>
      <c r="C9" s="595"/>
      <c r="D9" s="561"/>
      <c r="E9" s="561"/>
      <c r="F9" s="561"/>
      <c r="G9" s="561"/>
      <c r="H9" s="561"/>
      <c r="I9" s="241"/>
      <c r="J9" s="533"/>
      <c r="K9" s="533"/>
      <c r="L9" s="232" t="s">
        <v>20</v>
      </c>
      <c r="M9" s="233">
        <v>700</v>
      </c>
      <c r="N9" s="232">
        <v>45786</v>
      </c>
      <c r="O9" s="533"/>
      <c r="P9" s="232">
        <v>45843</v>
      </c>
      <c r="Q9" s="242"/>
      <c r="R9" s="242"/>
      <c r="S9" s="242"/>
      <c r="T9" s="242"/>
      <c r="U9" s="533"/>
      <c r="V9" s="533"/>
      <c r="W9" s="536"/>
      <c r="X9" s="533"/>
      <c r="Y9" s="242"/>
      <c r="Z9" s="242"/>
      <c r="AA9" s="242"/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  <c r="AP9" s="242"/>
      <c r="AQ9" s="242"/>
      <c r="AR9" s="242"/>
      <c r="AS9" s="242"/>
      <c r="AT9" s="242"/>
      <c r="AU9" s="242"/>
      <c r="AV9" s="242"/>
      <c r="AW9" s="242"/>
      <c r="AX9" s="242"/>
      <c r="AY9" s="242"/>
      <c r="AZ9" s="496"/>
      <c r="BA9" s="496"/>
      <c r="BB9" s="496"/>
      <c r="BC9" s="237" t="s">
        <v>414</v>
      </c>
      <c r="BD9" s="244"/>
      <c r="BE9" s="238"/>
      <c r="BF9" s="238"/>
      <c r="BG9" s="238"/>
      <c r="BH9" s="238"/>
      <c r="BI9" s="238"/>
      <c r="BJ9" s="238"/>
      <c r="BK9" s="229"/>
    </row>
    <row r="10" spans="1:63" ht="69" hidden="1" customHeight="1">
      <c r="A10" s="230"/>
      <c r="B10" s="563"/>
      <c r="C10" s="243" t="s">
        <v>304</v>
      </c>
      <c r="D10" s="245">
        <v>3</v>
      </c>
      <c r="E10" s="245" t="s">
        <v>26</v>
      </c>
      <c r="F10" s="246">
        <v>30604</v>
      </c>
      <c r="G10" s="247">
        <f>6128.21+537+774.18+692.55+645.08+117.1+661.21</f>
        <v>9555.3300000000017</v>
      </c>
      <c r="H10" s="247">
        <f>F10-G10</f>
        <v>21048.67</v>
      </c>
      <c r="I10" s="247"/>
      <c r="J10" s="232">
        <v>800</v>
      </c>
      <c r="K10" s="232">
        <v>1</v>
      </c>
      <c r="L10" s="232" t="s">
        <v>27</v>
      </c>
      <c r="M10" s="233">
        <v>800</v>
      </c>
      <c r="N10" s="232">
        <v>45773</v>
      </c>
      <c r="O10" s="232">
        <v>50</v>
      </c>
      <c r="P10" s="232">
        <v>45838</v>
      </c>
      <c r="Q10" s="232"/>
      <c r="R10" s="232"/>
      <c r="S10" s="232"/>
      <c r="T10" s="232"/>
      <c r="U10" s="232">
        <v>661.21</v>
      </c>
      <c r="V10" s="232">
        <v>661.21</v>
      </c>
      <c r="W10" s="236">
        <v>117.1</v>
      </c>
      <c r="X10" s="232"/>
      <c r="Y10" s="232"/>
      <c r="Z10" s="232"/>
      <c r="AA10" s="232"/>
      <c r="AB10" s="232"/>
      <c r="AC10" s="232"/>
      <c r="AD10" s="232"/>
      <c r="AE10" s="232"/>
      <c r="AF10" s="232"/>
      <c r="AG10" s="232"/>
      <c r="AH10" s="232"/>
      <c r="AI10" s="232"/>
      <c r="AJ10" s="232"/>
      <c r="AK10" s="232"/>
      <c r="AL10" s="232"/>
      <c r="AM10" s="232"/>
      <c r="AN10" s="232"/>
      <c r="AO10" s="232"/>
      <c r="AP10" s="232"/>
      <c r="AQ10" s="232"/>
      <c r="AR10" s="232"/>
      <c r="AS10" s="232"/>
      <c r="AT10" s="232"/>
      <c r="AU10" s="232"/>
      <c r="AV10" s="232"/>
      <c r="AW10" s="232"/>
      <c r="AX10" s="232"/>
      <c r="AY10" s="232"/>
      <c r="AZ10" s="232"/>
      <c r="BA10" s="232"/>
      <c r="BB10" s="232"/>
      <c r="BC10" s="237" t="s">
        <v>427</v>
      </c>
      <c r="BD10" s="244"/>
      <c r="BE10" s="238"/>
      <c r="BF10" s="238"/>
      <c r="BG10" s="238"/>
      <c r="BH10" s="238"/>
      <c r="BI10" s="238"/>
      <c r="BJ10" s="238"/>
      <c r="BK10" s="238"/>
    </row>
    <row r="11" spans="1:63" ht="50.25" hidden="1" customHeight="1">
      <c r="A11" s="230"/>
      <c r="B11" s="563"/>
      <c r="C11" s="243" t="s">
        <v>304</v>
      </c>
      <c r="D11" s="559">
        <v>4</v>
      </c>
      <c r="E11" s="532" t="s">
        <v>29</v>
      </c>
      <c r="F11" s="532">
        <v>76735</v>
      </c>
      <c r="G11" s="532">
        <v>0</v>
      </c>
      <c r="H11" s="532">
        <f>F11-G11</f>
        <v>76735</v>
      </c>
      <c r="I11" s="235"/>
      <c r="J11" s="532">
        <v>1200</v>
      </c>
      <c r="K11" s="532">
        <v>2</v>
      </c>
      <c r="L11" s="232" t="s">
        <v>30</v>
      </c>
      <c r="M11" s="233">
        <v>600</v>
      </c>
      <c r="N11" s="232">
        <v>45792</v>
      </c>
      <c r="O11" s="532">
        <v>70</v>
      </c>
      <c r="P11" s="232">
        <v>45930</v>
      </c>
      <c r="Q11" s="235"/>
      <c r="R11" s="235"/>
      <c r="S11" s="235"/>
      <c r="T11" s="235"/>
      <c r="U11" s="532">
        <v>0</v>
      </c>
      <c r="V11" s="532">
        <v>0</v>
      </c>
      <c r="W11" s="536" t="s">
        <v>377</v>
      </c>
      <c r="X11" s="232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  <c r="AS11" s="235"/>
      <c r="AT11" s="235"/>
      <c r="AU11" s="235"/>
      <c r="AV11" s="235"/>
      <c r="AW11" s="235"/>
      <c r="AX11" s="235"/>
      <c r="AY11" s="235"/>
      <c r="AZ11" s="495"/>
      <c r="BA11" s="495"/>
      <c r="BB11" s="495"/>
      <c r="BC11" s="237" t="s">
        <v>397</v>
      </c>
      <c r="BD11" s="244"/>
      <c r="BE11" s="238"/>
      <c r="BF11" s="238"/>
      <c r="BG11" s="238"/>
      <c r="BH11" s="238"/>
      <c r="BI11" s="238"/>
      <c r="BJ11" s="238"/>
      <c r="BK11" s="238"/>
    </row>
    <row r="12" spans="1:63" ht="48" hidden="1" customHeight="1">
      <c r="A12" s="230"/>
      <c r="B12" s="564"/>
      <c r="C12" s="249"/>
      <c r="D12" s="561"/>
      <c r="E12" s="533"/>
      <c r="F12" s="533"/>
      <c r="G12" s="533"/>
      <c r="H12" s="533"/>
      <c r="I12" s="242"/>
      <c r="J12" s="533"/>
      <c r="K12" s="533"/>
      <c r="L12" s="250" t="s">
        <v>325</v>
      </c>
      <c r="M12" s="233">
        <v>600</v>
      </c>
      <c r="N12" s="232">
        <v>45809</v>
      </c>
      <c r="O12" s="533"/>
      <c r="P12" s="232">
        <v>45930</v>
      </c>
      <c r="Q12" s="242"/>
      <c r="R12" s="242"/>
      <c r="S12" s="242"/>
      <c r="T12" s="242"/>
      <c r="U12" s="533"/>
      <c r="V12" s="533"/>
      <c r="W12" s="536"/>
      <c r="X12" s="232"/>
      <c r="Y12" s="242"/>
      <c r="Z12" s="242"/>
      <c r="AA12" s="242"/>
      <c r="AB12" s="242"/>
      <c r="AC12" s="242"/>
      <c r="AD12" s="242"/>
      <c r="AE12" s="242"/>
      <c r="AF12" s="242"/>
      <c r="AG12" s="242"/>
      <c r="AH12" s="242"/>
      <c r="AI12" s="242"/>
      <c r="AJ12" s="242"/>
      <c r="AK12" s="242"/>
      <c r="AL12" s="242"/>
      <c r="AM12" s="242"/>
      <c r="AN12" s="242"/>
      <c r="AO12" s="242"/>
      <c r="AP12" s="242"/>
      <c r="AQ12" s="242"/>
      <c r="AR12" s="242"/>
      <c r="AS12" s="242"/>
      <c r="AT12" s="242"/>
      <c r="AU12" s="242"/>
      <c r="AV12" s="242"/>
      <c r="AW12" s="242"/>
      <c r="AX12" s="242"/>
      <c r="AY12" s="242"/>
      <c r="AZ12" s="496"/>
      <c r="BA12" s="496"/>
      <c r="BB12" s="496"/>
      <c r="BC12" s="237" t="s">
        <v>326</v>
      </c>
      <c r="BD12" s="244"/>
      <c r="BE12" s="238"/>
      <c r="BF12" s="238"/>
      <c r="BG12" s="238"/>
      <c r="BH12" s="238"/>
      <c r="BI12" s="238"/>
      <c r="BJ12" s="238"/>
      <c r="BK12" s="238"/>
    </row>
    <row r="13" spans="1:63" ht="36" hidden="1" customHeight="1">
      <c r="A13" s="230"/>
      <c r="B13" s="251"/>
      <c r="C13" s="252" t="s">
        <v>25</v>
      </c>
      <c r="D13" s="252"/>
      <c r="E13" s="252"/>
      <c r="F13" s="252">
        <f>SUM(F8:F11)</f>
        <v>188317</v>
      </c>
      <c r="G13" s="252">
        <f>SUM(G8:G11)</f>
        <v>14611.720000000001</v>
      </c>
      <c r="H13" s="252">
        <f>SUM(H8:H11)</f>
        <v>173705.28</v>
      </c>
      <c r="I13" s="252"/>
      <c r="J13" s="252">
        <f t="shared" ref="J13:P13" si="0">SUM(J8:J11)</f>
        <v>3500</v>
      </c>
      <c r="K13" s="252">
        <f t="shared" si="0"/>
        <v>5</v>
      </c>
      <c r="L13" s="252">
        <f t="shared" si="0"/>
        <v>0</v>
      </c>
      <c r="M13" s="253">
        <f t="shared" si="0"/>
        <v>2900</v>
      </c>
      <c r="N13" s="252">
        <f t="shared" si="0"/>
        <v>183133</v>
      </c>
      <c r="O13" s="252">
        <f t="shared" si="0"/>
        <v>180</v>
      </c>
      <c r="P13" s="252">
        <f t="shared" si="0"/>
        <v>183454</v>
      </c>
      <c r="Q13" s="252"/>
      <c r="R13" s="252"/>
      <c r="S13" s="252"/>
      <c r="T13" s="252"/>
      <c r="U13" s="252">
        <f>SUM(U8:U12)</f>
        <v>1037.925</v>
      </c>
      <c r="V13" s="252">
        <f>SUM(V8:V12)</f>
        <v>1037.925</v>
      </c>
      <c r="W13" s="255">
        <f>SUM(W8:W12)</f>
        <v>546.755</v>
      </c>
      <c r="X13" s="252"/>
      <c r="Y13" s="252"/>
      <c r="Z13" s="252"/>
      <c r="AA13" s="252"/>
      <c r="AB13" s="252"/>
      <c r="AC13" s="252"/>
      <c r="AD13" s="252"/>
      <c r="AE13" s="252"/>
      <c r="AF13" s="252"/>
      <c r="AG13" s="252"/>
      <c r="AH13" s="252"/>
      <c r="AI13" s="252"/>
      <c r="AJ13" s="252"/>
      <c r="AK13" s="252"/>
      <c r="AL13" s="252"/>
      <c r="AM13" s="252"/>
      <c r="AN13" s="252"/>
      <c r="AO13" s="252"/>
      <c r="AP13" s="252"/>
      <c r="AQ13" s="252"/>
      <c r="AR13" s="252"/>
      <c r="AS13" s="252"/>
      <c r="AT13" s="252"/>
      <c r="AU13" s="252"/>
      <c r="AV13" s="252"/>
      <c r="AW13" s="252"/>
      <c r="AX13" s="252"/>
      <c r="AY13" s="252"/>
      <c r="AZ13" s="252"/>
      <c r="BA13" s="252"/>
      <c r="BB13" s="252"/>
      <c r="BC13" s="256">
        <f>SUM(BC8:BC11)</f>
        <v>0</v>
      </c>
      <c r="BD13" s="257">
        <f>SUM(BD8:BD11)</f>
        <v>0</v>
      </c>
      <c r="BE13" s="258"/>
      <c r="BF13" s="258"/>
      <c r="BG13" s="258"/>
      <c r="BH13" s="258"/>
      <c r="BI13" s="258"/>
      <c r="BJ13" s="258"/>
      <c r="BK13" s="259"/>
    </row>
    <row r="14" spans="1:63" ht="36.75" hidden="1" customHeight="1">
      <c r="A14" s="230"/>
      <c r="B14" s="562" t="s">
        <v>179</v>
      </c>
      <c r="C14" s="265" t="s">
        <v>305</v>
      </c>
      <c r="D14" s="532">
        <v>5</v>
      </c>
      <c r="E14" s="532" t="s">
        <v>33</v>
      </c>
      <c r="F14" s="598">
        <v>300000</v>
      </c>
      <c r="G14" s="598">
        <f>168.78+128+215.68+158.43+230.23+212.31+233.16</f>
        <v>1346.5900000000001</v>
      </c>
      <c r="H14" s="598">
        <f>F14-G14</f>
        <v>298653.40999999997</v>
      </c>
      <c r="I14" s="260"/>
      <c r="J14" s="532">
        <v>3400</v>
      </c>
      <c r="K14" s="532">
        <v>3</v>
      </c>
      <c r="L14" s="232" t="s">
        <v>34</v>
      </c>
      <c r="M14" s="233">
        <v>900</v>
      </c>
      <c r="N14" s="232">
        <v>45792</v>
      </c>
      <c r="O14" s="532">
        <f>P14-N14</f>
        <v>138</v>
      </c>
      <c r="P14" s="232">
        <v>45930</v>
      </c>
      <c r="Q14" s="235"/>
      <c r="R14" s="235"/>
      <c r="S14" s="235"/>
      <c r="T14" s="235"/>
      <c r="U14" s="532">
        <v>233.16</v>
      </c>
      <c r="V14" s="532">
        <v>233.16</v>
      </c>
      <c r="W14" s="536">
        <v>212.31</v>
      </c>
      <c r="X14" s="532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495"/>
      <c r="BA14" s="495"/>
      <c r="BB14" s="495"/>
      <c r="BC14" s="237" t="s">
        <v>327</v>
      </c>
      <c r="BD14" s="238"/>
      <c r="BE14" s="238"/>
      <c r="BF14" s="238"/>
      <c r="BG14" s="238"/>
      <c r="BH14" s="238"/>
      <c r="BI14" s="238"/>
      <c r="BJ14" s="238"/>
      <c r="BK14" s="261" t="s">
        <v>313</v>
      </c>
    </row>
    <row r="15" spans="1:63" ht="36.75" hidden="1" customHeight="1">
      <c r="A15" s="230"/>
      <c r="B15" s="563"/>
      <c r="C15" s="265" t="s">
        <v>305</v>
      </c>
      <c r="D15" s="534"/>
      <c r="E15" s="534"/>
      <c r="F15" s="599"/>
      <c r="G15" s="599"/>
      <c r="H15" s="599"/>
      <c r="I15" s="262"/>
      <c r="J15" s="602"/>
      <c r="K15" s="534"/>
      <c r="L15" s="232" t="s">
        <v>35</v>
      </c>
      <c r="M15" s="233">
        <v>1100</v>
      </c>
      <c r="N15" s="232">
        <v>45782</v>
      </c>
      <c r="O15" s="534"/>
      <c r="P15" s="232">
        <v>45930</v>
      </c>
      <c r="Q15" s="240"/>
      <c r="R15" s="240"/>
      <c r="S15" s="240"/>
      <c r="T15" s="240"/>
      <c r="U15" s="534"/>
      <c r="V15" s="534"/>
      <c r="W15" s="536"/>
      <c r="X15" s="534"/>
      <c r="Y15" s="240"/>
      <c r="Z15" s="240"/>
      <c r="AA15" s="240"/>
      <c r="AB15" s="240"/>
      <c r="AC15" s="240"/>
      <c r="AD15" s="240"/>
      <c r="AE15" s="240"/>
      <c r="AF15" s="240"/>
      <c r="AG15" s="240"/>
      <c r="AH15" s="240"/>
      <c r="AI15" s="240"/>
      <c r="AJ15" s="240"/>
      <c r="AK15" s="240"/>
      <c r="AL15" s="240"/>
      <c r="AM15" s="240"/>
      <c r="AN15" s="240"/>
      <c r="AO15" s="240"/>
      <c r="AP15" s="240"/>
      <c r="AQ15" s="240"/>
      <c r="AR15" s="240"/>
      <c r="AS15" s="240"/>
      <c r="AT15" s="240"/>
      <c r="AU15" s="497"/>
      <c r="AV15" s="240"/>
      <c r="AW15" s="240"/>
      <c r="AX15" s="240"/>
      <c r="AY15" s="240"/>
      <c r="AZ15" s="497"/>
      <c r="BA15" s="497"/>
      <c r="BB15" s="497"/>
      <c r="BC15" s="237" t="s">
        <v>409</v>
      </c>
      <c r="BD15" s="238"/>
      <c r="BE15" s="238"/>
      <c r="BF15" s="238"/>
      <c r="BG15" s="238"/>
      <c r="BH15" s="238"/>
      <c r="BI15" s="238"/>
      <c r="BJ15" s="238"/>
      <c r="BK15" s="261"/>
    </row>
    <row r="16" spans="1:63" ht="36.75" hidden="1" customHeight="1">
      <c r="A16" s="230"/>
      <c r="B16" s="563"/>
      <c r="C16" s="265" t="s">
        <v>305</v>
      </c>
      <c r="D16" s="533"/>
      <c r="E16" s="533"/>
      <c r="F16" s="600"/>
      <c r="G16" s="600"/>
      <c r="H16" s="600"/>
      <c r="I16" s="263"/>
      <c r="J16" s="603"/>
      <c r="K16" s="533"/>
      <c r="L16" s="232" t="s">
        <v>36</v>
      </c>
      <c r="M16" s="233">
        <v>1400</v>
      </c>
      <c r="N16" s="232">
        <v>45797</v>
      </c>
      <c r="O16" s="533"/>
      <c r="P16" s="232">
        <v>45930</v>
      </c>
      <c r="Q16" s="242"/>
      <c r="R16" s="242"/>
      <c r="S16" s="242"/>
      <c r="T16" s="242"/>
      <c r="U16" s="533"/>
      <c r="V16" s="533"/>
      <c r="W16" s="536"/>
      <c r="X16" s="533"/>
      <c r="Y16" s="242"/>
      <c r="Z16" s="242"/>
      <c r="AA16" s="242"/>
      <c r="AB16" s="242"/>
      <c r="AC16" s="242"/>
      <c r="AD16" s="242"/>
      <c r="AE16" s="242"/>
      <c r="AF16" s="242"/>
      <c r="AG16" s="242"/>
      <c r="AH16" s="242"/>
      <c r="AI16" s="242"/>
      <c r="AJ16" s="242"/>
      <c r="AK16" s="242"/>
      <c r="AL16" s="242"/>
      <c r="AM16" s="242"/>
      <c r="AN16" s="242"/>
      <c r="AO16" s="242"/>
      <c r="AP16" s="242"/>
      <c r="AQ16" s="242"/>
      <c r="AR16" s="242"/>
      <c r="AS16" s="242"/>
      <c r="AT16" s="242"/>
      <c r="AU16" s="496"/>
      <c r="AV16" s="242"/>
      <c r="AW16" s="242"/>
      <c r="AX16" s="242"/>
      <c r="AY16" s="242"/>
      <c r="AZ16" s="496"/>
      <c r="BA16" s="496"/>
      <c r="BB16" s="496"/>
      <c r="BC16" s="237" t="s">
        <v>328</v>
      </c>
      <c r="BD16" s="238"/>
      <c r="BE16" s="238"/>
      <c r="BF16" s="238"/>
      <c r="BG16" s="238"/>
      <c r="BH16" s="238"/>
      <c r="BI16" s="238"/>
      <c r="BJ16" s="238"/>
      <c r="BK16" s="261"/>
    </row>
    <row r="17" spans="1:63" ht="37.5" hidden="1" customHeight="1">
      <c r="A17" s="230"/>
      <c r="B17" s="563"/>
      <c r="C17" s="265" t="s">
        <v>305</v>
      </c>
      <c r="D17" s="265">
        <v>6</v>
      </c>
      <c r="E17" s="245" t="s">
        <v>66</v>
      </c>
      <c r="F17" s="266">
        <v>30000</v>
      </c>
      <c r="G17" s="274">
        <v>0</v>
      </c>
      <c r="H17" s="267">
        <f>F17-G17</f>
        <v>30000</v>
      </c>
      <c r="I17" s="267"/>
      <c r="J17" s="248">
        <v>600</v>
      </c>
      <c r="K17" s="232">
        <v>1</v>
      </c>
      <c r="L17" s="232" t="s">
        <v>67</v>
      </c>
      <c r="M17" s="233">
        <v>600</v>
      </c>
      <c r="N17" s="232">
        <v>45797</v>
      </c>
      <c r="O17" s="232">
        <v>55</v>
      </c>
      <c r="P17" s="232">
        <v>45930</v>
      </c>
      <c r="Q17" s="232"/>
      <c r="R17" s="232"/>
      <c r="S17" s="232"/>
      <c r="T17" s="232"/>
      <c r="U17" s="232">
        <v>0</v>
      </c>
      <c r="V17" s="232">
        <v>0</v>
      </c>
      <c r="W17" s="236">
        <v>0</v>
      </c>
      <c r="X17" s="232"/>
      <c r="Y17" s="232"/>
      <c r="Z17" s="232"/>
      <c r="AA17" s="232"/>
      <c r="AB17" s="232"/>
      <c r="AC17" s="232"/>
      <c r="AD17" s="232"/>
      <c r="AE17" s="232"/>
      <c r="AF17" s="232"/>
      <c r="AG17" s="232"/>
      <c r="AH17" s="232"/>
      <c r="AI17" s="232"/>
      <c r="AJ17" s="232"/>
      <c r="AK17" s="232"/>
      <c r="AL17" s="232"/>
      <c r="AM17" s="232"/>
      <c r="AN17" s="232"/>
      <c r="AO17" s="232"/>
      <c r="AP17" s="232"/>
      <c r="AQ17" s="232"/>
      <c r="AR17" s="232"/>
      <c r="AS17" s="232"/>
      <c r="AT17" s="232"/>
      <c r="AU17" s="232"/>
      <c r="AV17" s="232"/>
      <c r="AW17" s="232"/>
      <c r="AX17" s="232"/>
      <c r="AY17" s="232"/>
      <c r="AZ17" s="232"/>
      <c r="BA17" s="232"/>
      <c r="BB17" s="232"/>
      <c r="BC17" s="237" t="s">
        <v>327</v>
      </c>
      <c r="BD17" s="238"/>
      <c r="BE17" s="238"/>
      <c r="BF17" s="238"/>
      <c r="BG17" s="238"/>
      <c r="BH17" s="238"/>
      <c r="BI17" s="238"/>
      <c r="BJ17" s="238"/>
      <c r="BK17" s="238"/>
    </row>
    <row r="18" spans="1:63" ht="37.5" hidden="1" customHeight="1">
      <c r="A18" s="230"/>
      <c r="B18" s="564"/>
      <c r="C18" s="265" t="s">
        <v>305</v>
      </c>
      <c r="D18" s="265">
        <v>7</v>
      </c>
      <c r="E18" s="245" t="s">
        <v>37</v>
      </c>
      <c r="F18" s="266">
        <v>27543</v>
      </c>
      <c r="G18" s="267">
        <f>186.67+335.21+354.83</f>
        <v>876.71</v>
      </c>
      <c r="H18" s="267">
        <f>F18-G18</f>
        <v>26666.29</v>
      </c>
      <c r="I18" s="267"/>
      <c r="J18" s="248">
        <v>600</v>
      </c>
      <c r="K18" s="232">
        <v>1</v>
      </c>
      <c r="L18" s="232" t="s">
        <v>38</v>
      </c>
      <c r="M18" s="233">
        <v>600</v>
      </c>
      <c r="N18" s="232">
        <v>45788</v>
      </c>
      <c r="O18" s="232">
        <v>50</v>
      </c>
      <c r="P18" s="232">
        <v>45930</v>
      </c>
      <c r="Q18" s="232"/>
      <c r="R18" s="232"/>
      <c r="S18" s="232"/>
      <c r="T18" s="232"/>
      <c r="U18" s="232">
        <v>354.83</v>
      </c>
      <c r="V18" s="232">
        <v>354.83</v>
      </c>
      <c r="W18" s="236">
        <v>335.21</v>
      </c>
      <c r="X18" s="232"/>
      <c r="Y18" s="232"/>
      <c r="Z18" s="232"/>
      <c r="AA18" s="232"/>
      <c r="AB18" s="232"/>
      <c r="AC18" s="232"/>
      <c r="AD18" s="232"/>
      <c r="AE18" s="232"/>
      <c r="AF18" s="232"/>
      <c r="AG18" s="232"/>
      <c r="AH18" s="232"/>
      <c r="AI18" s="232"/>
      <c r="AJ18" s="232"/>
      <c r="AK18" s="232"/>
      <c r="AL18" s="232"/>
      <c r="AM18" s="232"/>
      <c r="AN18" s="232"/>
      <c r="AO18" s="232"/>
      <c r="AP18" s="232"/>
      <c r="AQ18" s="232"/>
      <c r="AR18" s="232"/>
      <c r="AS18" s="232"/>
      <c r="AT18" s="232"/>
      <c r="AU18" s="232"/>
      <c r="AV18" s="232"/>
      <c r="AW18" s="232"/>
      <c r="AX18" s="232"/>
      <c r="AY18" s="232"/>
      <c r="AZ18" s="232"/>
      <c r="BA18" s="232"/>
      <c r="BB18" s="232"/>
      <c r="BC18" s="237" t="s">
        <v>411</v>
      </c>
      <c r="BD18" s="238"/>
      <c r="BE18" s="238"/>
      <c r="BF18" s="238"/>
      <c r="BG18" s="238"/>
      <c r="BH18" s="238"/>
      <c r="BI18" s="238"/>
      <c r="BJ18" s="238"/>
      <c r="BK18" s="238" t="s">
        <v>510</v>
      </c>
    </row>
    <row r="19" spans="1:63" ht="34.5" hidden="1" customHeight="1">
      <c r="A19" s="230"/>
      <c r="B19" s="251"/>
      <c r="C19" s="252" t="s">
        <v>25</v>
      </c>
      <c r="D19" s="252"/>
      <c r="E19" s="252"/>
      <c r="F19" s="269">
        <f>SUM(F14:F18)</f>
        <v>357543</v>
      </c>
      <c r="G19" s="269">
        <f>SUM(G14:G18)</f>
        <v>2223.3000000000002</v>
      </c>
      <c r="H19" s="269">
        <f>SUM(H14:H18)</f>
        <v>355319.69999999995</v>
      </c>
      <c r="I19" s="269"/>
      <c r="J19" s="269">
        <f t="shared" ref="J19:P19" si="1">SUM(J14:J18)</f>
        <v>4600</v>
      </c>
      <c r="K19" s="252">
        <f t="shared" si="1"/>
        <v>5</v>
      </c>
      <c r="L19" s="252">
        <f t="shared" si="1"/>
        <v>0</v>
      </c>
      <c r="M19" s="253">
        <f t="shared" si="1"/>
        <v>4600</v>
      </c>
      <c r="N19" s="252">
        <f t="shared" si="1"/>
        <v>228956</v>
      </c>
      <c r="O19" s="252">
        <f t="shared" si="1"/>
        <v>243</v>
      </c>
      <c r="P19" s="252">
        <f t="shared" si="1"/>
        <v>229650</v>
      </c>
      <c r="Q19" s="252"/>
      <c r="R19" s="252"/>
      <c r="S19" s="252"/>
      <c r="T19" s="252"/>
      <c r="U19" s="252">
        <f>SUM(U14:U18)</f>
        <v>587.99</v>
      </c>
      <c r="V19" s="252">
        <f>SUM(V14:V18)</f>
        <v>587.99</v>
      </c>
      <c r="W19" s="255">
        <f>SUM(W14:W18)</f>
        <v>547.52</v>
      </c>
      <c r="X19" s="252"/>
      <c r="Y19" s="252"/>
      <c r="Z19" s="252"/>
      <c r="AA19" s="252"/>
      <c r="AB19" s="252"/>
      <c r="AC19" s="252"/>
      <c r="AD19" s="252"/>
      <c r="AE19" s="252"/>
      <c r="AF19" s="252"/>
      <c r="AG19" s="252"/>
      <c r="AH19" s="252"/>
      <c r="AI19" s="252"/>
      <c r="AJ19" s="252"/>
      <c r="AK19" s="252"/>
      <c r="AL19" s="252"/>
      <c r="AM19" s="252"/>
      <c r="AN19" s="252"/>
      <c r="AO19" s="252"/>
      <c r="AP19" s="252"/>
      <c r="AQ19" s="252"/>
      <c r="AR19" s="252"/>
      <c r="AS19" s="252"/>
      <c r="AT19" s="252"/>
      <c r="AU19" s="252"/>
      <c r="AV19" s="252"/>
      <c r="AW19" s="252"/>
      <c r="AX19" s="252"/>
      <c r="AY19" s="252"/>
      <c r="AZ19" s="252"/>
      <c r="BA19" s="252"/>
      <c r="BB19" s="252"/>
      <c r="BC19" s="256">
        <f>SUM(BC14:BC18)</f>
        <v>0</v>
      </c>
      <c r="BD19" s="257">
        <f>SUM(BD14:BD18)</f>
        <v>0</v>
      </c>
      <c r="BE19" s="258"/>
      <c r="BF19" s="258"/>
      <c r="BG19" s="258"/>
      <c r="BH19" s="258"/>
      <c r="BI19" s="258"/>
      <c r="BJ19" s="258"/>
      <c r="BK19" s="259"/>
    </row>
    <row r="20" spans="1:63" ht="40.5" hidden="1" customHeight="1">
      <c r="A20" s="230"/>
      <c r="B20" s="562" t="s">
        <v>179</v>
      </c>
      <c r="C20" s="245" t="s">
        <v>301</v>
      </c>
      <c r="D20" s="532">
        <v>8</v>
      </c>
      <c r="E20" s="532" t="s">
        <v>45</v>
      </c>
      <c r="F20" s="601">
        <v>166278</v>
      </c>
      <c r="G20" s="601">
        <v>0</v>
      </c>
      <c r="H20" s="601">
        <f>F20-G20</f>
        <v>166278</v>
      </c>
      <c r="I20" s="270"/>
      <c r="J20" s="248">
        <v>800</v>
      </c>
      <c r="K20" s="232">
        <v>1</v>
      </c>
      <c r="L20" s="232" t="s">
        <v>46</v>
      </c>
      <c r="M20" s="233">
        <v>800</v>
      </c>
      <c r="N20" s="232">
        <v>45792</v>
      </c>
      <c r="O20" s="532">
        <v>120</v>
      </c>
      <c r="P20" s="232">
        <v>45930</v>
      </c>
      <c r="Q20" s="235"/>
      <c r="R20" s="235"/>
      <c r="S20" s="235"/>
      <c r="T20" s="235"/>
      <c r="U20" s="532">
        <v>0</v>
      </c>
      <c r="V20" s="532">
        <v>0</v>
      </c>
      <c r="W20" s="536">
        <v>0</v>
      </c>
      <c r="X20" s="232"/>
      <c r="Y20" s="235"/>
      <c r="Z20" s="235"/>
      <c r="AA20" s="235"/>
      <c r="AB20" s="235"/>
      <c r="AC20" s="235"/>
      <c r="AD20" s="235"/>
      <c r="AE20" s="235"/>
      <c r="AF20" s="235"/>
      <c r="AG20" s="235"/>
      <c r="AH20" s="235"/>
      <c r="AI20" s="235"/>
      <c r="AJ20" s="235"/>
      <c r="AK20" s="235"/>
      <c r="AL20" s="235"/>
      <c r="AM20" s="235"/>
      <c r="AN20" s="235"/>
      <c r="AO20" s="235"/>
      <c r="AP20" s="235"/>
      <c r="AQ20" s="235"/>
      <c r="AR20" s="235"/>
      <c r="AS20" s="235"/>
      <c r="AT20" s="235"/>
      <c r="AU20" s="235"/>
      <c r="AV20" s="235"/>
      <c r="AW20" s="235"/>
      <c r="AX20" s="235"/>
      <c r="AY20" s="235"/>
      <c r="AZ20" s="495"/>
      <c r="BA20" s="495"/>
      <c r="BB20" s="495"/>
      <c r="BC20" s="237" t="s">
        <v>351</v>
      </c>
      <c r="BD20" s="238"/>
      <c r="BE20" s="238"/>
      <c r="BF20" s="238"/>
      <c r="BG20" s="238"/>
      <c r="BH20" s="238"/>
      <c r="BI20" s="238"/>
      <c r="BJ20" s="238"/>
      <c r="BK20" s="238"/>
    </row>
    <row r="21" spans="1:63" ht="42.75" hidden="1" customHeight="1">
      <c r="A21" s="230"/>
      <c r="B21" s="563"/>
      <c r="C21" s="245" t="s">
        <v>301</v>
      </c>
      <c r="D21" s="533"/>
      <c r="E21" s="533"/>
      <c r="F21" s="603"/>
      <c r="G21" s="603"/>
      <c r="H21" s="603"/>
      <c r="I21" s="264"/>
      <c r="J21" s="248">
        <v>800</v>
      </c>
      <c r="K21" s="232">
        <v>1</v>
      </c>
      <c r="L21" s="250" t="s">
        <v>47</v>
      </c>
      <c r="M21" s="233">
        <v>800</v>
      </c>
      <c r="N21" s="232">
        <v>45853</v>
      </c>
      <c r="O21" s="533"/>
      <c r="P21" s="232">
        <v>45930</v>
      </c>
      <c r="Q21" s="242"/>
      <c r="R21" s="242"/>
      <c r="S21" s="242"/>
      <c r="T21" s="242"/>
      <c r="U21" s="533"/>
      <c r="V21" s="533"/>
      <c r="W21" s="536"/>
      <c r="X21" s="232"/>
      <c r="Y21" s="242"/>
      <c r="Z21" s="242"/>
      <c r="AA21" s="242"/>
      <c r="AB21" s="242"/>
      <c r="AC21" s="242"/>
      <c r="AD21" s="242"/>
      <c r="AE21" s="242"/>
      <c r="AF21" s="242"/>
      <c r="AG21" s="242"/>
      <c r="AH21" s="242"/>
      <c r="AI21" s="242"/>
      <c r="AJ21" s="242"/>
      <c r="AK21" s="242"/>
      <c r="AL21" s="242"/>
      <c r="AM21" s="242"/>
      <c r="AN21" s="242"/>
      <c r="AO21" s="242"/>
      <c r="AP21" s="242"/>
      <c r="AQ21" s="242"/>
      <c r="AR21" s="242"/>
      <c r="AS21" s="242"/>
      <c r="AT21" s="242"/>
      <c r="AU21" s="242"/>
      <c r="AV21" s="242"/>
      <c r="AW21" s="242"/>
      <c r="AX21" s="242"/>
      <c r="AY21" s="242"/>
      <c r="AZ21" s="496"/>
      <c r="BA21" s="496"/>
      <c r="BB21" s="496"/>
      <c r="BC21" s="237" t="s">
        <v>381</v>
      </c>
      <c r="BD21" s="238"/>
      <c r="BE21" s="238"/>
      <c r="BF21" s="238"/>
      <c r="BG21" s="238"/>
      <c r="BH21" s="238"/>
      <c r="BI21" s="238"/>
      <c r="BJ21" s="238"/>
      <c r="BK21" s="238"/>
    </row>
    <row r="22" spans="1:63" ht="39" hidden="1" customHeight="1">
      <c r="A22" s="230"/>
      <c r="B22" s="563"/>
      <c r="C22" s="245" t="s">
        <v>301</v>
      </c>
      <c r="D22" s="245">
        <v>9</v>
      </c>
      <c r="E22" s="245" t="s">
        <v>41</v>
      </c>
      <c r="F22" s="266">
        <v>43811</v>
      </c>
      <c r="G22" s="267">
        <f>12617.71+65.16+334.37</f>
        <v>13017.24</v>
      </c>
      <c r="H22" s="267">
        <f>F22-G22</f>
        <v>30793.760000000002</v>
      </c>
      <c r="I22" s="267"/>
      <c r="J22" s="248">
        <v>900</v>
      </c>
      <c r="K22" s="232">
        <v>1</v>
      </c>
      <c r="L22" s="232" t="s">
        <v>42</v>
      </c>
      <c r="M22" s="233">
        <v>900</v>
      </c>
      <c r="N22" s="232">
        <v>45756</v>
      </c>
      <c r="O22" s="232">
        <v>40</v>
      </c>
      <c r="P22" s="232">
        <v>45930</v>
      </c>
      <c r="Q22" s="232"/>
      <c r="R22" s="232"/>
      <c r="S22" s="232"/>
      <c r="T22" s="232"/>
      <c r="U22" s="232">
        <v>334.37</v>
      </c>
      <c r="V22" s="232">
        <v>334.37</v>
      </c>
      <c r="W22" s="236">
        <v>0</v>
      </c>
      <c r="X22" s="232"/>
      <c r="Y22" s="232"/>
      <c r="Z22" s="232"/>
      <c r="AA22" s="232"/>
      <c r="AB22" s="232"/>
      <c r="AC22" s="232"/>
      <c r="AD22" s="232"/>
      <c r="AE22" s="232"/>
      <c r="AF22" s="232"/>
      <c r="AG22" s="232"/>
      <c r="AH22" s="232"/>
      <c r="AI22" s="232"/>
      <c r="AJ22" s="232"/>
      <c r="AK22" s="232"/>
      <c r="AL22" s="232"/>
      <c r="AM22" s="232"/>
      <c r="AN22" s="232"/>
      <c r="AO22" s="232"/>
      <c r="AP22" s="232"/>
      <c r="AQ22" s="232"/>
      <c r="AR22" s="232"/>
      <c r="AS22" s="232"/>
      <c r="AT22" s="232"/>
      <c r="AU22" s="232"/>
      <c r="AV22" s="232"/>
      <c r="AW22" s="232"/>
      <c r="AX22" s="232"/>
      <c r="AY22" s="232"/>
      <c r="AZ22" s="232"/>
      <c r="BA22" s="232"/>
      <c r="BB22" s="232"/>
      <c r="BC22" s="237" t="s">
        <v>280</v>
      </c>
      <c r="BD22" s="238"/>
      <c r="BE22" s="238"/>
      <c r="BF22" s="238"/>
      <c r="BG22" s="238"/>
      <c r="BH22" s="238"/>
      <c r="BI22" s="238"/>
      <c r="BJ22" s="238"/>
      <c r="BK22" s="238"/>
    </row>
    <row r="23" spans="1:63" ht="70.5" hidden="1" customHeight="1">
      <c r="A23" s="230"/>
      <c r="B23" s="563"/>
      <c r="C23" s="245" t="s">
        <v>301</v>
      </c>
      <c r="D23" s="532">
        <v>10</v>
      </c>
      <c r="E23" s="532" t="s">
        <v>302</v>
      </c>
      <c r="F23" s="702">
        <v>30609</v>
      </c>
      <c r="G23" s="601">
        <v>0</v>
      </c>
      <c r="H23" s="702">
        <f>F23-G23</f>
        <v>30609</v>
      </c>
      <c r="I23" s="272"/>
      <c r="J23" s="248">
        <v>600</v>
      </c>
      <c r="K23" s="235">
        <v>1</v>
      </c>
      <c r="L23" s="250" t="s">
        <v>356</v>
      </c>
      <c r="M23" s="233">
        <v>600</v>
      </c>
      <c r="N23" s="232">
        <v>45823</v>
      </c>
      <c r="O23" s="532">
        <v>60</v>
      </c>
      <c r="P23" s="232">
        <v>45930</v>
      </c>
      <c r="Q23" s="235"/>
      <c r="R23" s="235"/>
      <c r="S23" s="235"/>
      <c r="T23" s="235"/>
      <c r="U23" s="532">
        <v>0</v>
      </c>
      <c r="V23" s="532">
        <v>0</v>
      </c>
      <c r="W23" s="536">
        <v>0</v>
      </c>
      <c r="X23" s="232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35"/>
      <c r="AJ23" s="235"/>
      <c r="AK23" s="235"/>
      <c r="AL23" s="235"/>
      <c r="AM23" s="235"/>
      <c r="AN23" s="235"/>
      <c r="AO23" s="235"/>
      <c r="AP23" s="235"/>
      <c r="AQ23" s="235"/>
      <c r="AR23" s="235"/>
      <c r="AS23" s="235"/>
      <c r="AT23" s="235"/>
      <c r="AU23" s="235"/>
      <c r="AV23" s="235"/>
      <c r="AW23" s="235"/>
      <c r="AX23" s="235"/>
      <c r="AY23" s="235"/>
      <c r="AZ23" s="495"/>
      <c r="BA23" s="495"/>
      <c r="BB23" s="495"/>
      <c r="BC23" s="237" t="s">
        <v>384</v>
      </c>
      <c r="BD23" s="238"/>
      <c r="BE23" s="238"/>
      <c r="BF23" s="238"/>
      <c r="BG23" s="238"/>
      <c r="BH23" s="238"/>
      <c r="BI23" s="238"/>
      <c r="BJ23" s="238"/>
      <c r="BK23" s="238"/>
    </row>
    <row r="24" spans="1:63" ht="73.5" hidden="1" customHeight="1">
      <c r="A24" s="230"/>
      <c r="B24" s="563"/>
      <c r="C24" s="245" t="s">
        <v>301</v>
      </c>
      <c r="D24" s="533"/>
      <c r="E24" s="533"/>
      <c r="F24" s="600"/>
      <c r="G24" s="603"/>
      <c r="H24" s="600"/>
      <c r="I24" s="263"/>
      <c r="J24" s="248">
        <v>1100</v>
      </c>
      <c r="K24" s="242">
        <v>1</v>
      </c>
      <c r="L24" s="250" t="s">
        <v>357</v>
      </c>
      <c r="M24" s="233">
        <v>1100</v>
      </c>
      <c r="N24" s="232">
        <v>45853</v>
      </c>
      <c r="O24" s="533"/>
      <c r="P24" s="232">
        <v>45930</v>
      </c>
      <c r="Q24" s="242"/>
      <c r="R24" s="242"/>
      <c r="S24" s="242"/>
      <c r="T24" s="242"/>
      <c r="U24" s="533"/>
      <c r="V24" s="533"/>
      <c r="W24" s="536"/>
      <c r="X24" s="232"/>
      <c r="Y24" s="242"/>
      <c r="Z24" s="242"/>
      <c r="AA24" s="242"/>
      <c r="AB24" s="242"/>
      <c r="AC24" s="242"/>
      <c r="AD24" s="242"/>
      <c r="AE24" s="242"/>
      <c r="AF24" s="242"/>
      <c r="AG24" s="242"/>
      <c r="AH24" s="242"/>
      <c r="AI24" s="242"/>
      <c r="AJ24" s="242"/>
      <c r="AK24" s="242"/>
      <c r="AL24" s="242"/>
      <c r="AM24" s="242"/>
      <c r="AN24" s="242"/>
      <c r="AO24" s="242"/>
      <c r="AP24" s="242"/>
      <c r="AQ24" s="242"/>
      <c r="AR24" s="242"/>
      <c r="AS24" s="242"/>
      <c r="AT24" s="242"/>
      <c r="AU24" s="242"/>
      <c r="AV24" s="242"/>
      <c r="AW24" s="242"/>
      <c r="AX24" s="242"/>
      <c r="AY24" s="242"/>
      <c r="AZ24" s="496"/>
      <c r="BA24" s="496"/>
      <c r="BB24" s="496"/>
      <c r="BC24" s="237" t="s">
        <v>383</v>
      </c>
      <c r="BD24" s="238"/>
      <c r="BE24" s="238"/>
      <c r="BF24" s="238"/>
      <c r="BG24" s="238"/>
      <c r="BH24" s="238"/>
      <c r="BI24" s="238"/>
      <c r="BJ24" s="238"/>
      <c r="BK24" s="238"/>
    </row>
    <row r="25" spans="1:63" ht="51.75" hidden="1" customHeight="1">
      <c r="A25" s="230"/>
      <c r="B25" s="563"/>
      <c r="C25" s="245" t="s">
        <v>301</v>
      </c>
      <c r="D25" s="245">
        <v>11</v>
      </c>
      <c r="E25" s="245" t="s">
        <v>49</v>
      </c>
      <c r="F25" s="266">
        <v>46264</v>
      </c>
      <c r="G25" s="274">
        <v>0</v>
      </c>
      <c r="H25" s="267">
        <f t="shared" ref="H25:H34" si="2">F25-G25</f>
        <v>46264</v>
      </c>
      <c r="I25" s="267"/>
      <c r="J25" s="248">
        <v>1400</v>
      </c>
      <c r="K25" s="232">
        <v>1</v>
      </c>
      <c r="L25" s="232" t="s">
        <v>50</v>
      </c>
      <c r="M25" s="233">
        <v>1400</v>
      </c>
      <c r="N25" s="232">
        <v>45791</v>
      </c>
      <c r="O25" s="232">
        <v>40</v>
      </c>
      <c r="P25" s="232">
        <v>45838</v>
      </c>
      <c r="Q25" s="232"/>
      <c r="R25" s="232"/>
      <c r="S25" s="232"/>
      <c r="T25" s="232"/>
      <c r="U25" s="232">
        <v>0</v>
      </c>
      <c r="V25" s="232">
        <v>0</v>
      </c>
      <c r="W25" s="236">
        <v>0</v>
      </c>
      <c r="X25" s="232"/>
      <c r="Y25" s="232"/>
      <c r="Z25" s="232"/>
      <c r="AA25" s="232"/>
      <c r="AB25" s="232"/>
      <c r="AC25" s="232"/>
      <c r="AD25" s="232"/>
      <c r="AE25" s="232"/>
      <c r="AF25" s="232"/>
      <c r="AG25" s="232"/>
      <c r="AH25" s="232"/>
      <c r="AI25" s="232"/>
      <c r="AJ25" s="232"/>
      <c r="AK25" s="232"/>
      <c r="AL25" s="232"/>
      <c r="AM25" s="232"/>
      <c r="AN25" s="232"/>
      <c r="AO25" s="232"/>
      <c r="AP25" s="232"/>
      <c r="AQ25" s="232"/>
      <c r="AR25" s="232"/>
      <c r="AS25" s="232"/>
      <c r="AT25" s="232"/>
      <c r="AU25" s="232"/>
      <c r="AV25" s="232"/>
      <c r="AW25" s="232"/>
      <c r="AX25" s="232"/>
      <c r="AY25" s="232"/>
      <c r="AZ25" s="232"/>
      <c r="BA25" s="232"/>
      <c r="BB25" s="232"/>
      <c r="BC25" s="237" t="s">
        <v>385</v>
      </c>
      <c r="BD25" s="238"/>
      <c r="BE25" s="238"/>
      <c r="BF25" s="238"/>
      <c r="BG25" s="238"/>
      <c r="BH25" s="238"/>
      <c r="BI25" s="238"/>
      <c r="BJ25" s="238"/>
      <c r="BK25" s="238"/>
    </row>
    <row r="26" spans="1:63" ht="69" hidden="1" customHeight="1">
      <c r="A26" s="230"/>
      <c r="B26" s="563"/>
      <c r="C26" s="245" t="s">
        <v>301</v>
      </c>
      <c r="D26" s="245">
        <v>12</v>
      </c>
      <c r="E26" s="245" t="s">
        <v>53</v>
      </c>
      <c r="F26" s="266">
        <v>30894</v>
      </c>
      <c r="G26" s="274">
        <v>0</v>
      </c>
      <c r="H26" s="267">
        <f t="shared" si="2"/>
        <v>30894</v>
      </c>
      <c r="I26" s="267"/>
      <c r="J26" s="248">
        <v>600</v>
      </c>
      <c r="K26" s="232">
        <v>1</v>
      </c>
      <c r="L26" s="232" t="s">
        <v>54</v>
      </c>
      <c r="M26" s="233">
        <v>600</v>
      </c>
      <c r="N26" s="232">
        <v>45802</v>
      </c>
      <c r="O26" s="232">
        <v>60</v>
      </c>
      <c r="P26" s="232">
        <v>45868</v>
      </c>
      <c r="Q26" s="232"/>
      <c r="R26" s="232"/>
      <c r="S26" s="232"/>
      <c r="T26" s="232"/>
      <c r="U26" s="232">
        <v>0</v>
      </c>
      <c r="V26" s="232">
        <v>0</v>
      </c>
      <c r="W26" s="236">
        <v>0</v>
      </c>
      <c r="X26" s="232"/>
      <c r="Y26" s="232"/>
      <c r="Z26" s="232"/>
      <c r="AA26" s="232"/>
      <c r="AB26" s="232"/>
      <c r="AC26" s="232"/>
      <c r="AD26" s="232"/>
      <c r="AE26" s="232"/>
      <c r="AF26" s="232"/>
      <c r="AG26" s="232"/>
      <c r="AH26" s="232"/>
      <c r="AI26" s="232"/>
      <c r="AJ26" s="232"/>
      <c r="AK26" s="232"/>
      <c r="AL26" s="232"/>
      <c r="AM26" s="232"/>
      <c r="AN26" s="232"/>
      <c r="AO26" s="232"/>
      <c r="AP26" s="232"/>
      <c r="AQ26" s="232"/>
      <c r="AR26" s="232"/>
      <c r="AS26" s="232"/>
      <c r="AT26" s="232"/>
      <c r="AU26" s="232"/>
      <c r="AV26" s="232"/>
      <c r="AW26" s="232"/>
      <c r="AX26" s="232"/>
      <c r="AY26" s="232"/>
      <c r="AZ26" s="232"/>
      <c r="BA26" s="232"/>
      <c r="BB26" s="232"/>
      <c r="BC26" s="237" t="s">
        <v>386</v>
      </c>
      <c r="BD26" s="238"/>
      <c r="BE26" s="238"/>
      <c r="BF26" s="238"/>
      <c r="BG26" s="238"/>
      <c r="BH26" s="238"/>
      <c r="BI26" s="238"/>
      <c r="BJ26" s="238"/>
      <c r="BK26" s="238"/>
    </row>
    <row r="27" spans="1:63" ht="51.75" hidden="1" customHeight="1">
      <c r="A27" s="230"/>
      <c r="B27" s="563"/>
      <c r="C27" s="245" t="s">
        <v>301</v>
      </c>
      <c r="D27" s="245">
        <v>13</v>
      </c>
      <c r="E27" s="245" t="s">
        <v>64</v>
      </c>
      <c r="F27" s="266">
        <v>10793</v>
      </c>
      <c r="G27" s="274">
        <v>0</v>
      </c>
      <c r="H27" s="267">
        <f t="shared" si="2"/>
        <v>10793</v>
      </c>
      <c r="I27" s="267"/>
      <c r="J27" s="275"/>
      <c r="K27" s="232"/>
      <c r="L27" s="276" t="s">
        <v>307</v>
      </c>
      <c r="M27" s="233">
        <v>600</v>
      </c>
      <c r="N27" s="232" t="s">
        <v>358</v>
      </c>
      <c r="O27" s="232"/>
      <c r="P27" s="232">
        <v>45930</v>
      </c>
      <c r="Q27" s="232"/>
      <c r="R27" s="232"/>
      <c r="S27" s="232"/>
      <c r="T27" s="232"/>
      <c r="U27" s="232">
        <v>0</v>
      </c>
      <c r="V27" s="232">
        <v>0</v>
      </c>
      <c r="W27" s="236">
        <v>0</v>
      </c>
      <c r="X27" s="232"/>
      <c r="Y27" s="232"/>
      <c r="Z27" s="232"/>
      <c r="AA27" s="232"/>
      <c r="AB27" s="232"/>
      <c r="AC27" s="232"/>
      <c r="AD27" s="232"/>
      <c r="AE27" s="232"/>
      <c r="AF27" s="232"/>
      <c r="AG27" s="232"/>
      <c r="AH27" s="232"/>
      <c r="AI27" s="232"/>
      <c r="AJ27" s="232"/>
      <c r="AK27" s="232"/>
      <c r="AL27" s="232"/>
      <c r="AM27" s="232"/>
      <c r="AN27" s="232"/>
      <c r="AO27" s="232"/>
      <c r="AP27" s="232"/>
      <c r="AQ27" s="232"/>
      <c r="AR27" s="232"/>
      <c r="AS27" s="232"/>
      <c r="AT27" s="232"/>
      <c r="AU27" s="232"/>
      <c r="AV27" s="232"/>
      <c r="AW27" s="232"/>
      <c r="AX27" s="232"/>
      <c r="AY27" s="232"/>
      <c r="AZ27" s="232"/>
      <c r="BA27" s="232"/>
      <c r="BB27" s="232"/>
      <c r="BC27" s="237" t="s">
        <v>382</v>
      </c>
      <c r="BD27" s="238"/>
      <c r="BE27" s="238"/>
      <c r="BF27" s="238"/>
      <c r="BG27" s="238"/>
      <c r="BH27" s="238"/>
      <c r="BI27" s="238"/>
      <c r="BJ27" s="238"/>
      <c r="BK27" s="238"/>
    </row>
    <row r="28" spans="1:63" ht="51.75" hidden="1" customHeight="1">
      <c r="A28" s="230"/>
      <c r="B28" s="563"/>
      <c r="C28" s="245" t="s">
        <v>301</v>
      </c>
      <c r="D28" s="245">
        <v>14</v>
      </c>
      <c r="E28" s="245" t="s">
        <v>62</v>
      </c>
      <c r="F28" s="266">
        <v>11195</v>
      </c>
      <c r="G28" s="274">
        <v>0</v>
      </c>
      <c r="H28" s="267">
        <f t="shared" si="2"/>
        <v>11195</v>
      </c>
      <c r="I28" s="267"/>
      <c r="J28" s="275"/>
      <c r="K28" s="232"/>
      <c r="L28" s="276" t="s">
        <v>307</v>
      </c>
      <c r="M28" s="233">
        <v>600</v>
      </c>
      <c r="N28" s="232" t="s">
        <v>358</v>
      </c>
      <c r="O28" s="232"/>
      <c r="P28" s="232">
        <v>45930</v>
      </c>
      <c r="Q28" s="232"/>
      <c r="R28" s="232"/>
      <c r="S28" s="232"/>
      <c r="T28" s="232"/>
      <c r="U28" s="232">
        <v>0</v>
      </c>
      <c r="V28" s="232">
        <v>0</v>
      </c>
      <c r="W28" s="236">
        <v>0</v>
      </c>
      <c r="X28" s="232"/>
      <c r="Y28" s="232"/>
      <c r="Z28" s="232"/>
      <c r="AA28" s="232"/>
      <c r="AB28" s="232"/>
      <c r="AC28" s="232"/>
      <c r="AD28" s="232"/>
      <c r="AE28" s="232"/>
      <c r="AF28" s="232"/>
      <c r="AG28" s="232"/>
      <c r="AH28" s="232"/>
      <c r="AI28" s="232"/>
      <c r="AJ28" s="232"/>
      <c r="AK28" s="232"/>
      <c r="AL28" s="232"/>
      <c r="AM28" s="232"/>
      <c r="AN28" s="232"/>
      <c r="AO28" s="232"/>
      <c r="AP28" s="232"/>
      <c r="AQ28" s="232"/>
      <c r="AR28" s="232"/>
      <c r="AS28" s="232"/>
      <c r="AT28" s="232"/>
      <c r="AU28" s="232"/>
      <c r="AV28" s="232"/>
      <c r="AW28" s="232"/>
      <c r="AX28" s="232"/>
      <c r="AY28" s="232"/>
      <c r="AZ28" s="232"/>
      <c r="BA28" s="232"/>
      <c r="BB28" s="232"/>
      <c r="BC28" s="237" t="s">
        <v>308</v>
      </c>
      <c r="BD28" s="238"/>
      <c r="BE28" s="238"/>
      <c r="BF28" s="238"/>
      <c r="BG28" s="238"/>
      <c r="BH28" s="238"/>
      <c r="BI28" s="238"/>
      <c r="BJ28" s="238"/>
      <c r="BK28" s="238"/>
    </row>
    <row r="29" spans="1:63" ht="51.75" hidden="1" customHeight="1">
      <c r="A29" s="230"/>
      <c r="B29" s="563"/>
      <c r="C29" s="245" t="s">
        <v>301</v>
      </c>
      <c r="D29" s="245">
        <v>15</v>
      </c>
      <c r="E29" s="245" t="s">
        <v>57</v>
      </c>
      <c r="F29" s="266">
        <v>6194</v>
      </c>
      <c r="G29" s="274">
        <v>0</v>
      </c>
      <c r="H29" s="267">
        <f t="shared" si="2"/>
        <v>6194</v>
      </c>
      <c r="I29" s="267"/>
      <c r="J29" s="275"/>
      <c r="K29" s="232"/>
      <c r="L29" s="276" t="s">
        <v>353</v>
      </c>
      <c r="M29" s="233">
        <v>600</v>
      </c>
      <c r="N29" s="232">
        <v>45853</v>
      </c>
      <c r="O29" s="232">
        <v>15</v>
      </c>
      <c r="P29" s="232">
        <v>45868</v>
      </c>
      <c r="Q29" s="232"/>
      <c r="R29" s="232"/>
      <c r="S29" s="232"/>
      <c r="T29" s="232"/>
      <c r="U29" s="232">
        <v>0</v>
      </c>
      <c r="V29" s="232">
        <v>0</v>
      </c>
      <c r="W29" s="236">
        <v>0</v>
      </c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7" t="s">
        <v>310</v>
      </c>
      <c r="BD29" s="238"/>
      <c r="BE29" s="238"/>
      <c r="BF29" s="238"/>
      <c r="BG29" s="238"/>
      <c r="BH29" s="238"/>
      <c r="BI29" s="238"/>
      <c r="BJ29" s="238"/>
      <c r="BK29" s="238"/>
    </row>
    <row r="30" spans="1:63" ht="51.75" hidden="1" customHeight="1">
      <c r="A30" s="230"/>
      <c r="B30" s="563"/>
      <c r="C30" s="245" t="s">
        <v>301</v>
      </c>
      <c r="D30" s="245">
        <v>16</v>
      </c>
      <c r="E30" s="245" t="s">
        <v>303</v>
      </c>
      <c r="F30" s="266">
        <v>8376</v>
      </c>
      <c r="G30" s="274">
        <v>0</v>
      </c>
      <c r="H30" s="267">
        <f t="shared" si="2"/>
        <v>8376</v>
      </c>
      <c r="I30" s="267"/>
      <c r="J30" s="275"/>
      <c r="K30" s="232"/>
      <c r="L30" s="276" t="s">
        <v>354</v>
      </c>
      <c r="M30" s="233">
        <v>900</v>
      </c>
      <c r="N30" s="232">
        <v>45829</v>
      </c>
      <c r="O30" s="232">
        <v>10</v>
      </c>
      <c r="P30" s="232">
        <v>45838</v>
      </c>
      <c r="Q30" s="232"/>
      <c r="R30" s="232"/>
      <c r="S30" s="232"/>
      <c r="T30" s="232"/>
      <c r="U30" s="232">
        <v>0</v>
      </c>
      <c r="V30" s="232">
        <v>0</v>
      </c>
      <c r="W30" s="236">
        <v>0</v>
      </c>
      <c r="X30" s="232"/>
      <c r="Y30" s="232"/>
      <c r="Z30" s="232"/>
      <c r="AA30" s="232"/>
      <c r="AB30" s="232"/>
      <c r="AC30" s="232"/>
      <c r="AD30" s="232"/>
      <c r="AE30" s="232"/>
      <c r="AF30" s="232"/>
      <c r="AG30" s="232"/>
      <c r="AH30" s="232"/>
      <c r="AI30" s="232"/>
      <c r="AJ30" s="232"/>
      <c r="AK30" s="232"/>
      <c r="AL30" s="232"/>
      <c r="AM30" s="232"/>
      <c r="AN30" s="232"/>
      <c r="AO30" s="232"/>
      <c r="AP30" s="232"/>
      <c r="AQ30" s="232"/>
      <c r="AR30" s="232"/>
      <c r="AS30" s="232"/>
      <c r="AT30" s="232"/>
      <c r="AU30" s="232"/>
      <c r="AV30" s="232"/>
      <c r="AW30" s="232"/>
      <c r="AX30" s="232"/>
      <c r="AY30" s="232"/>
      <c r="AZ30" s="232"/>
      <c r="BA30" s="232"/>
      <c r="BB30" s="232"/>
      <c r="BC30" s="237" t="s">
        <v>355</v>
      </c>
      <c r="BD30" s="238"/>
      <c r="BE30" s="238"/>
      <c r="BF30" s="238"/>
      <c r="BG30" s="238"/>
      <c r="BH30" s="238"/>
      <c r="BI30" s="238"/>
      <c r="BJ30" s="238"/>
      <c r="BK30" s="238"/>
    </row>
    <row r="31" spans="1:63" ht="51.75" hidden="1" customHeight="1">
      <c r="A31" s="230"/>
      <c r="B31" s="563"/>
      <c r="C31" s="245" t="s">
        <v>301</v>
      </c>
      <c r="D31" s="245">
        <v>17</v>
      </c>
      <c r="E31" s="245" t="s">
        <v>51</v>
      </c>
      <c r="F31" s="266">
        <v>7203</v>
      </c>
      <c r="G31" s="274">
        <v>0</v>
      </c>
      <c r="H31" s="267">
        <f t="shared" si="2"/>
        <v>7203</v>
      </c>
      <c r="I31" s="267"/>
      <c r="J31" s="275"/>
      <c r="K31" s="232"/>
      <c r="L31" s="276" t="s">
        <v>359</v>
      </c>
      <c r="M31" s="233">
        <v>1400</v>
      </c>
      <c r="N31" s="232">
        <v>45823</v>
      </c>
      <c r="O31" s="232">
        <v>10</v>
      </c>
      <c r="P31" s="232">
        <v>45838</v>
      </c>
      <c r="Q31" s="232"/>
      <c r="R31" s="232"/>
      <c r="S31" s="232"/>
      <c r="T31" s="232"/>
      <c r="U31" s="232">
        <v>0</v>
      </c>
      <c r="V31" s="232">
        <v>0</v>
      </c>
      <c r="W31" s="236">
        <v>0</v>
      </c>
      <c r="X31" s="232"/>
      <c r="Y31" s="232"/>
      <c r="Z31" s="232"/>
      <c r="AA31" s="232"/>
      <c r="AB31" s="232"/>
      <c r="AC31" s="232"/>
      <c r="AD31" s="232"/>
      <c r="AE31" s="232"/>
      <c r="AF31" s="232"/>
      <c r="AG31" s="232"/>
      <c r="AH31" s="232"/>
      <c r="AI31" s="232"/>
      <c r="AJ31" s="232"/>
      <c r="AK31" s="232"/>
      <c r="AL31" s="232"/>
      <c r="AM31" s="232"/>
      <c r="AN31" s="232"/>
      <c r="AO31" s="232"/>
      <c r="AP31" s="232"/>
      <c r="AQ31" s="232"/>
      <c r="AR31" s="232"/>
      <c r="AS31" s="232"/>
      <c r="AT31" s="232"/>
      <c r="AU31" s="232"/>
      <c r="AV31" s="232"/>
      <c r="AW31" s="232"/>
      <c r="AX31" s="232"/>
      <c r="AY31" s="232"/>
      <c r="AZ31" s="232"/>
      <c r="BA31" s="232"/>
      <c r="BB31" s="232"/>
      <c r="BC31" s="237" t="s">
        <v>311</v>
      </c>
      <c r="BD31" s="238"/>
      <c r="BE31" s="238"/>
      <c r="BF31" s="238"/>
      <c r="BG31" s="238"/>
      <c r="BH31" s="238"/>
      <c r="BI31" s="238"/>
      <c r="BJ31" s="238"/>
      <c r="BK31" s="238"/>
    </row>
    <row r="32" spans="1:63" ht="51.75" hidden="1" customHeight="1">
      <c r="A32" s="230"/>
      <c r="B32" s="563"/>
      <c r="C32" s="245" t="s">
        <v>301</v>
      </c>
      <c r="D32" s="245">
        <v>18</v>
      </c>
      <c r="E32" s="245" t="s">
        <v>55</v>
      </c>
      <c r="F32" s="266">
        <v>1675</v>
      </c>
      <c r="G32" s="274">
        <v>0</v>
      </c>
      <c r="H32" s="267">
        <f t="shared" si="2"/>
        <v>1675</v>
      </c>
      <c r="I32" s="267"/>
      <c r="J32" s="275"/>
      <c r="K32" s="232"/>
      <c r="L32" s="276" t="s">
        <v>309</v>
      </c>
      <c r="M32" s="233">
        <v>600</v>
      </c>
      <c r="N32" s="232">
        <v>45858</v>
      </c>
      <c r="O32" s="232">
        <v>10</v>
      </c>
      <c r="P32" s="232">
        <v>45868</v>
      </c>
      <c r="Q32" s="232"/>
      <c r="R32" s="232"/>
      <c r="S32" s="232"/>
      <c r="T32" s="232"/>
      <c r="U32" s="232">
        <v>0</v>
      </c>
      <c r="V32" s="232">
        <v>0</v>
      </c>
      <c r="W32" s="236">
        <v>0</v>
      </c>
      <c r="X32" s="232"/>
      <c r="Y32" s="232"/>
      <c r="Z32" s="232"/>
      <c r="AA32" s="232"/>
      <c r="AB32" s="232"/>
      <c r="AC32" s="232"/>
      <c r="AD32" s="232"/>
      <c r="AE32" s="232"/>
      <c r="AF32" s="232"/>
      <c r="AG32" s="232"/>
      <c r="AH32" s="232"/>
      <c r="AI32" s="232"/>
      <c r="AJ32" s="232"/>
      <c r="AK32" s="232"/>
      <c r="AL32" s="232"/>
      <c r="AM32" s="232"/>
      <c r="AN32" s="232"/>
      <c r="AO32" s="232"/>
      <c r="AP32" s="232"/>
      <c r="AQ32" s="232"/>
      <c r="AR32" s="232"/>
      <c r="AS32" s="232"/>
      <c r="AT32" s="232"/>
      <c r="AU32" s="232"/>
      <c r="AV32" s="232"/>
      <c r="AW32" s="232"/>
      <c r="AX32" s="232"/>
      <c r="AY32" s="232"/>
      <c r="AZ32" s="232"/>
      <c r="BA32" s="232"/>
      <c r="BB32" s="232"/>
      <c r="BC32" s="237" t="s">
        <v>312</v>
      </c>
      <c r="BD32" s="238"/>
      <c r="BE32" s="238"/>
      <c r="BF32" s="238"/>
      <c r="BG32" s="238"/>
      <c r="BH32" s="238"/>
      <c r="BI32" s="238"/>
      <c r="BJ32" s="238"/>
      <c r="BK32" s="238"/>
    </row>
    <row r="33" spans="1:73" ht="51" hidden="1" customHeight="1">
      <c r="A33" s="230"/>
      <c r="B33" s="563"/>
      <c r="C33" s="245" t="s">
        <v>301</v>
      </c>
      <c r="D33" s="245">
        <v>19</v>
      </c>
      <c r="E33" s="245" t="s">
        <v>294</v>
      </c>
      <c r="F33" s="266">
        <v>0</v>
      </c>
      <c r="G33" s="274">
        <v>0</v>
      </c>
      <c r="H33" s="267">
        <f t="shared" si="2"/>
        <v>0</v>
      </c>
      <c r="I33" s="267"/>
      <c r="J33" s="275"/>
      <c r="K33" s="232"/>
      <c r="L33" s="232" t="s">
        <v>293</v>
      </c>
      <c r="M33" s="233"/>
      <c r="N33" s="232"/>
      <c r="O33" s="232"/>
      <c r="P33" s="232"/>
      <c r="Q33" s="232"/>
      <c r="R33" s="232"/>
      <c r="S33" s="232"/>
      <c r="T33" s="232"/>
      <c r="U33" s="232">
        <v>0</v>
      </c>
      <c r="V33" s="232">
        <v>0</v>
      </c>
      <c r="W33" s="236">
        <v>0</v>
      </c>
      <c r="X33" s="232"/>
      <c r="Y33" s="232"/>
      <c r="Z33" s="232"/>
      <c r="AA33" s="232"/>
      <c r="AB33" s="232"/>
      <c r="AC33" s="232"/>
      <c r="AD33" s="232"/>
      <c r="AE33" s="232"/>
      <c r="AF33" s="232"/>
      <c r="AG33" s="232"/>
      <c r="AH33" s="232"/>
      <c r="AI33" s="232"/>
      <c r="AJ33" s="232"/>
      <c r="AK33" s="232"/>
      <c r="AL33" s="232"/>
      <c r="AM33" s="232"/>
      <c r="AN33" s="232"/>
      <c r="AO33" s="232"/>
      <c r="AP33" s="232"/>
      <c r="AQ33" s="232"/>
      <c r="AR33" s="232"/>
      <c r="AS33" s="232"/>
      <c r="AT33" s="232"/>
      <c r="AU33" s="232"/>
      <c r="AV33" s="232"/>
      <c r="AW33" s="232"/>
      <c r="AX33" s="232"/>
      <c r="AY33" s="232"/>
      <c r="AZ33" s="232"/>
      <c r="BA33" s="232"/>
      <c r="BB33" s="232"/>
      <c r="BC33" s="237"/>
      <c r="BD33" s="238"/>
      <c r="BE33" s="238"/>
      <c r="BF33" s="238"/>
      <c r="BG33" s="238"/>
      <c r="BH33" s="238"/>
      <c r="BI33" s="238"/>
      <c r="BJ33" s="238"/>
      <c r="BK33" s="238"/>
    </row>
    <row r="34" spans="1:73" ht="55.5" hidden="1" customHeight="1">
      <c r="A34" s="230"/>
      <c r="B34" s="564"/>
      <c r="C34" s="245" t="s">
        <v>301</v>
      </c>
      <c r="D34" s="245">
        <v>20</v>
      </c>
      <c r="E34" s="245" t="s">
        <v>292</v>
      </c>
      <c r="F34" s="266">
        <v>0</v>
      </c>
      <c r="G34" s="274">
        <v>0</v>
      </c>
      <c r="H34" s="267">
        <f t="shared" si="2"/>
        <v>0</v>
      </c>
      <c r="I34" s="267"/>
      <c r="J34" s="275"/>
      <c r="K34" s="232"/>
      <c r="L34" s="232" t="s">
        <v>293</v>
      </c>
      <c r="M34" s="233"/>
      <c r="N34" s="232"/>
      <c r="O34" s="232"/>
      <c r="P34" s="232"/>
      <c r="Q34" s="232"/>
      <c r="R34" s="232"/>
      <c r="S34" s="232"/>
      <c r="T34" s="232"/>
      <c r="U34" s="232">
        <v>0</v>
      </c>
      <c r="V34" s="232">
        <v>0</v>
      </c>
      <c r="W34" s="236">
        <v>0</v>
      </c>
      <c r="X34" s="232"/>
      <c r="Y34" s="232"/>
      <c r="Z34" s="232"/>
      <c r="AA34" s="232"/>
      <c r="AB34" s="232"/>
      <c r="AC34" s="232"/>
      <c r="AD34" s="232"/>
      <c r="AE34" s="232"/>
      <c r="AF34" s="232"/>
      <c r="AG34" s="232"/>
      <c r="AH34" s="232"/>
      <c r="AI34" s="232"/>
      <c r="AJ34" s="232"/>
      <c r="AK34" s="232"/>
      <c r="AL34" s="232"/>
      <c r="AM34" s="232"/>
      <c r="AN34" s="232"/>
      <c r="AO34" s="232"/>
      <c r="AP34" s="232"/>
      <c r="AQ34" s="232"/>
      <c r="AR34" s="232"/>
      <c r="AS34" s="232"/>
      <c r="AT34" s="232"/>
      <c r="AU34" s="232"/>
      <c r="AV34" s="232"/>
      <c r="AW34" s="232"/>
      <c r="AX34" s="232"/>
      <c r="AY34" s="232"/>
      <c r="AZ34" s="232"/>
      <c r="BA34" s="232"/>
      <c r="BB34" s="232"/>
      <c r="BC34" s="237"/>
      <c r="BD34" s="238"/>
      <c r="BE34" s="238"/>
      <c r="BF34" s="238"/>
      <c r="BG34" s="238"/>
      <c r="BH34" s="238"/>
      <c r="BI34" s="238"/>
      <c r="BJ34" s="238"/>
      <c r="BK34" s="238"/>
    </row>
    <row r="35" spans="1:73" ht="51.75" hidden="1" customHeight="1">
      <c r="A35" s="230"/>
      <c r="B35" s="573" t="s">
        <v>25</v>
      </c>
      <c r="C35" s="574"/>
      <c r="D35" s="252"/>
      <c r="E35" s="252"/>
      <c r="F35" s="269">
        <f>SUM(F20:F34)</f>
        <v>363292</v>
      </c>
      <c r="G35" s="269">
        <f>SUM(G20:G34)</f>
        <v>13017.24</v>
      </c>
      <c r="H35" s="269">
        <f>SUM(H20:H34)</f>
        <v>350274.76</v>
      </c>
      <c r="I35" s="269"/>
      <c r="J35" s="269">
        <f>SUM(J20:J34)</f>
        <v>6200</v>
      </c>
      <c r="K35" s="252">
        <f>SUM(K20:K34)</f>
        <v>7</v>
      </c>
      <c r="L35" s="252">
        <f>SUM(L20:L34)</f>
        <v>0</v>
      </c>
      <c r="M35" s="253">
        <f>SUM(M20:M34)</f>
        <v>10900</v>
      </c>
      <c r="N35" s="252"/>
      <c r="O35" s="252"/>
      <c r="P35" s="252"/>
      <c r="Q35" s="252"/>
      <c r="R35" s="252"/>
      <c r="S35" s="252"/>
      <c r="T35" s="252"/>
      <c r="U35" s="252">
        <f>SUM(U20:U34)</f>
        <v>334.37</v>
      </c>
      <c r="V35" s="252">
        <f>SUM(V20:V34)</f>
        <v>334.37</v>
      </c>
      <c r="W35" s="255">
        <f>SUM(W20:W34)</f>
        <v>0</v>
      </c>
      <c r="X35" s="252"/>
      <c r="Y35" s="252"/>
      <c r="Z35" s="252"/>
      <c r="AA35" s="252"/>
      <c r="AB35" s="252"/>
      <c r="AC35" s="252"/>
      <c r="AD35" s="252"/>
      <c r="AE35" s="252"/>
      <c r="AF35" s="252"/>
      <c r="AG35" s="252"/>
      <c r="AH35" s="252"/>
      <c r="AI35" s="252"/>
      <c r="AJ35" s="252"/>
      <c r="AK35" s="252"/>
      <c r="AL35" s="252"/>
      <c r="AM35" s="252"/>
      <c r="AN35" s="252"/>
      <c r="AO35" s="252"/>
      <c r="AP35" s="252"/>
      <c r="AQ35" s="252"/>
      <c r="AR35" s="252"/>
      <c r="AS35" s="252"/>
      <c r="AT35" s="252"/>
      <c r="AU35" s="252"/>
      <c r="AV35" s="252"/>
      <c r="AW35" s="252"/>
      <c r="AX35" s="252"/>
      <c r="AY35" s="252"/>
      <c r="AZ35" s="252"/>
      <c r="BA35" s="252"/>
      <c r="BB35" s="252"/>
      <c r="BC35" s="256">
        <f>SUM(BC20:BC34)</f>
        <v>0</v>
      </c>
      <c r="BD35" s="257">
        <f>SUM(BD20:BD34)</f>
        <v>0</v>
      </c>
      <c r="BE35" s="258"/>
      <c r="BF35" s="258"/>
      <c r="BG35" s="258"/>
      <c r="BH35" s="258"/>
      <c r="BI35" s="258"/>
      <c r="BJ35" s="258"/>
      <c r="BK35" s="259"/>
    </row>
    <row r="36" spans="1:73" ht="51.75" hidden="1" customHeight="1">
      <c r="A36" s="230"/>
      <c r="B36" s="571" t="s">
        <v>398</v>
      </c>
      <c r="C36" s="572"/>
      <c r="D36" s="277"/>
      <c r="E36" s="277"/>
      <c r="F36" s="278">
        <f>SUM(F35,F19,F13,F5)</f>
        <v>1309152</v>
      </c>
      <c r="G36" s="278">
        <f t="shared" ref="G36:W36" si="3">SUM(G35,G19,G13,G5)</f>
        <v>38899.090000000004</v>
      </c>
      <c r="H36" s="278">
        <f t="shared" si="3"/>
        <v>1270252.9099999999</v>
      </c>
      <c r="I36" s="278"/>
      <c r="J36" s="278">
        <f t="shared" si="3"/>
        <v>17100</v>
      </c>
      <c r="K36" s="278">
        <f t="shared" si="3"/>
        <v>20</v>
      </c>
      <c r="L36" s="278">
        <f t="shared" si="3"/>
        <v>0</v>
      </c>
      <c r="M36" s="278">
        <f t="shared" si="3"/>
        <v>19300</v>
      </c>
      <c r="N36" s="278"/>
      <c r="O36" s="278"/>
      <c r="P36" s="278"/>
      <c r="Q36" s="278"/>
      <c r="R36" s="278"/>
      <c r="S36" s="278"/>
      <c r="T36" s="278"/>
      <c r="U36" s="277">
        <f t="shared" si="3"/>
        <v>3354.2449999999999</v>
      </c>
      <c r="V36" s="277">
        <f>SUM(V35,V19,V13,V5)</f>
        <v>3354.2449999999999</v>
      </c>
      <c r="W36" s="388">
        <f t="shared" si="3"/>
        <v>2298.7350000000001</v>
      </c>
      <c r="X36" s="277"/>
      <c r="Y36" s="278"/>
      <c r="Z36" s="278"/>
      <c r="AA36" s="278"/>
      <c r="AB36" s="278"/>
      <c r="AC36" s="278"/>
      <c r="AD36" s="278"/>
      <c r="AE36" s="278"/>
      <c r="AF36" s="278"/>
      <c r="AG36" s="278"/>
      <c r="AH36" s="278"/>
      <c r="AI36" s="278"/>
      <c r="AJ36" s="278"/>
      <c r="AK36" s="278"/>
      <c r="AL36" s="278"/>
      <c r="AM36" s="278"/>
      <c r="AN36" s="278"/>
      <c r="AO36" s="278"/>
      <c r="AP36" s="278"/>
      <c r="AQ36" s="278"/>
      <c r="AR36" s="278"/>
      <c r="AS36" s="278"/>
      <c r="AT36" s="278"/>
      <c r="AU36" s="278"/>
      <c r="AV36" s="278"/>
      <c r="AW36" s="278"/>
      <c r="AX36" s="278"/>
      <c r="AY36" s="278"/>
      <c r="AZ36" s="278"/>
      <c r="BA36" s="278"/>
      <c r="BB36" s="278"/>
      <c r="BC36" s="281"/>
      <c r="BD36" s="257"/>
      <c r="BE36" s="258"/>
      <c r="BF36" s="258"/>
      <c r="BG36" s="258"/>
      <c r="BH36" s="258"/>
      <c r="BI36" s="258"/>
      <c r="BJ36" s="258"/>
      <c r="BK36" s="259"/>
    </row>
    <row r="37" spans="1:73" ht="35.25" hidden="1" customHeight="1">
      <c r="A37" s="389"/>
      <c r="B37" s="701"/>
      <c r="C37" s="701"/>
      <c r="D37" s="701"/>
      <c r="E37" s="701"/>
      <c r="F37" s="701"/>
      <c r="G37" s="701"/>
      <c r="H37" s="701"/>
      <c r="I37" s="701"/>
      <c r="J37" s="701"/>
      <c r="K37" s="701"/>
      <c r="L37" s="701"/>
      <c r="M37" s="701"/>
      <c r="N37" s="701"/>
      <c r="O37" s="701"/>
      <c r="P37" s="701"/>
      <c r="Q37" s="701"/>
      <c r="R37" s="701"/>
      <c r="S37" s="701"/>
      <c r="T37" s="701"/>
      <c r="U37" s="701"/>
      <c r="V37" s="701"/>
      <c r="W37" s="701"/>
      <c r="X37" s="701"/>
      <c r="Y37" s="701"/>
      <c r="Z37" s="701"/>
      <c r="AA37" s="701"/>
      <c r="AB37" s="701"/>
      <c r="AC37" s="701"/>
      <c r="AD37" s="701"/>
      <c r="AE37" s="701"/>
      <c r="AF37" s="701"/>
      <c r="AG37" s="701"/>
      <c r="AH37" s="701"/>
      <c r="AI37" s="701"/>
      <c r="AJ37" s="701"/>
      <c r="AK37" s="701"/>
      <c r="AL37" s="701"/>
      <c r="AM37" s="701"/>
      <c r="AN37" s="701"/>
      <c r="AO37" s="701"/>
      <c r="AP37" s="701"/>
      <c r="AQ37" s="701"/>
      <c r="AR37" s="701"/>
      <c r="AS37" s="701"/>
      <c r="AT37" s="701"/>
      <c r="AU37" s="701"/>
      <c r="AV37" s="701"/>
      <c r="AW37" s="701"/>
      <c r="AX37" s="701"/>
      <c r="AY37" s="701"/>
      <c r="AZ37" s="701"/>
      <c r="BA37" s="701"/>
      <c r="BB37" s="701"/>
      <c r="BC37" s="701"/>
      <c r="BD37" s="390"/>
      <c r="BE37" s="258"/>
      <c r="BF37" s="258"/>
      <c r="BG37" s="258"/>
      <c r="BH37" s="258"/>
      <c r="BI37" s="258"/>
      <c r="BJ37" s="258"/>
      <c r="BK37" s="259"/>
    </row>
    <row r="38" spans="1:73" ht="32.25" customHeight="1">
      <c r="B38" s="666" t="s">
        <v>179</v>
      </c>
      <c r="C38" s="593" t="s">
        <v>329</v>
      </c>
      <c r="D38" s="265">
        <v>1</v>
      </c>
      <c r="E38" s="391" t="s">
        <v>283</v>
      </c>
      <c r="F38" s="392">
        <v>8719</v>
      </c>
      <c r="G38" s="392">
        <v>8719</v>
      </c>
      <c r="H38" s="392">
        <f t="shared" ref="H38:H76" si="4">F38-G38</f>
        <v>0</v>
      </c>
      <c r="I38" s="487">
        <f>G38/F38</f>
        <v>1</v>
      </c>
      <c r="J38" s="392" t="s">
        <v>293</v>
      </c>
      <c r="K38" s="276" t="s">
        <v>293</v>
      </c>
      <c r="L38" s="276" t="s">
        <v>293</v>
      </c>
      <c r="M38" s="393" t="s">
        <v>293</v>
      </c>
      <c r="N38" s="276" t="s">
        <v>293</v>
      </c>
      <c r="O38" s="276" t="s">
        <v>293</v>
      </c>
      <c r="P38" s="276" t="s">
        <v>293</v>
      </c>
      <c r="Q38" s="276"/>
      <c r="R38" s="276"/>
      <c r="S38" s="276"/>
      <c r="T38" s="276"/>
      <c r="U38" s="276" t="s">
        <v>293</v>
      </c>
      <c r="V38" s="276" t="s">
        <v>293</v>
      </c>
      <c r="W38" s="394" t="s">
        <v>293</v>
      </c>
      <c r="X38" s="276"/>
      <c r="Y38" s="395">
        <v>0</v>
      </c>
      <c r="Z38" s="395">
        <v>0</v>
      </c>
      <c r="AA38" s="395">
        <v>0</v>
      </c>
      <c r="AB38" s="395">
        <v>0</v>
      </c>
      <c r="AC38" s="395">
        <v>0</v>
      </c>
      <c r="AD38" s="395">
        <v>0</v>
      </c>
      <c r="AE38" s="395">
        <v>0</v>
      </c>
      <c r="AF38" s="395">
        <v>0</v>
      </c>
      <c r="AG38" s="395">
        <v>0</v>
      </c>
      <c r="AH38" s="395">
        <v>0</v>
      </c>
      <c r="AI38" s="395">
        <v>0</v>
      </c>
      <c r="AJ38" s="395">
        <v>0</v>
      </c>
      <c r="AK38" s="395">
        <v>0</v>
      </c>
      <c r="AL38" s="395">
        <v>0</v>
      </c>
      <c r="AM38" s="395">
        <v>0</v>
      </c>
      <c r="AN38" s="395">
        <v>0</v>
      </c>
      <c r="AO38" s="395">
        <v>0</v>
      </c>
      <c r="AP38" s="395">
        <v>0</v>
      </c>
      <c r="AQ38" s="395">
        <v>0</v>
      </c>
      <c r="AR38" s="395">
        <v>0</v>
      </c>
      <c r="AS38" s="395">
        <v>0</v>
      </c>
      <c r="AT38" s="395">
        <v>0</v>
      </c>
      <c r="AU38" s="395">
        <v>0</v>
      </c>
      <c r="AV38" s="395">
        <v>0</v>
      </c>
      <c r="AW38" s="395">
        <v>0</v>
      </c>
      <c r="AX38" s="395">
        <v>0</v>
      </c>
      <c r="AY38" s="395">
        <v>0</v>
      </c>
      <c r="AZ38" s="395">
        <v>0</v>
      </c>
      <c r="BA38" s="395">
        <v>0</v>
      </c>
      <c r="BB38" s="395">
        <v>0</v>
      </c>
      <c r="BC38" s="396" t="s">
        <v>430</v>
      </c>
      <c r="BD38" s="397" t="s">
        <v>293</v>
      </c>
      <c r="BE38" s="397" t="s">
        <v>293</v>
      </c>
      <c r="BF38" s="397" t="s">
        <v>293</v>
      </c>
      <c r="BG38" s="397" t="s">
        <v>293</v>
      </c>
      <c r="BH38" s="397" t="s">
        <v>293</v>
      </c>
      <c r="BI38" s="397" t="s">
        <v>293</v>
      </c>
      <c r="BJ38" s="397">
        <v>0</v>
      </c>
      <c r="BK38" s="397">
        <v>0</v>
      </c>
      <c r="BL38" s="397">
        <v>0</v>
      </c>
      <c r="BM38" s="397">
        <v>0</v>
      </c>
      <c r="BN38" s="397"/>
      <c r="BO38" s="397"/>
      <c r="BP38" s="397"/>
      <c r="BQ38" s="397"/>
      <c r="BR38" s="397"/>
      <c r="BS38" s="397"/>
      <c r="BT38" s="397"/>
      <c r="BU38" s="238"/>
    </row>
    <row r="39" spans="1:73" ht="32.25" customHeight="1">
      <c r="B39" s="666"/>
      <c r="C39" s="594"/>
      <c r="D39" s="265">
        <v>2</v>
      </c>
      <c r="E39" s="391" t="s">
        <v>284</v>
      </c>
      <c r="F39" s="398">
        <v>24910</v>
      </c>
      <c r="G39" s="398">
        <v>24910</v>
      </c>
      <c r="H39" s="392">
        <f t="shared" si="4"/>
        <v>0</v>
      </c>
      <c r="I39" s="487">
        <f t="shared" ref="I39:I77" si="5">G39/F39</f>
        <v>1</v>
      </c>
      <c r="J39" s="392" t="s">
        <v>293</v>
      </c>
      <c r="K39" s="276" t="s">
        <v>293</v>
      </c>
      <c r="L39" s="276" t="s">
        <v>293</v>
      </c>
      <c r="M39" s="393" t="s">
        <v>293</v>
      </c>
      <c r="N39" s="276" t="s">
        <v>293</v>
      </c>
      <c r="O39" s="276" t="s">
        <v>293</v>
      </c>
      <c r="P39" s="276" t="s">
        <v>293</v>
      </c>
      <c r="Q39" s="276"/>
      <c r="R39" s="276"/>
      <c r="S39" s="276"/>
      <c r="T39" s="276"/>
      <c r="U39" s="276" t="s">
        <v>293</v>
      </c>
      <c r="V39" s="276" t="s">
        <v>293</v>
      </c>
      <c r="W39" s="394" t="s">
        <v>293</v>
      </c>
      <c r="X39" s="276"/>
      <c r="Y39" s="395">
        <v>0</v>
      </c>
      <c r="Z39" s="395">
        <v>0</v>
      </c>
      <c r="AA39" s="395">
        <v>0</v>
      </c>
      <c r="AB39" s="395">
        <v>0</v>
      </c>
      <c r="AC39" s="395">
        <v>0</v>
      </c>
      <c r="AD39" s="395">
        <v>0</v>
      </c>
      <c r="AE39" s="395">
        <v>0</v>
      </c>
      <c r="AF39" s="395">
        <v>0</v>
      </c>
      <c r="AG39" s="395">
        <v>0</v>
      </c>
      <c r="AH39" s="395">
        <v>0</v>
      </c>
      <c r="AI39" s="395">
        <v>0</v>
      </c>
      <c r="AJ39" s="395">
        <v>0</v>
      </c>
      <c r="AK39" s="395">
        <v>0</v>
      </c>
      <c r="AL39" s="395">
        <v>0</v>
      </c>
      <c r="AM39" s="395">
        <v>0</v>
      </c>
      <c r="AN39" s="395">
        <v>0</v>
      </c>
      <c r="AO39" s="395">
        <v>0</v>
      </c>
      <c r="AP39" s="395">
        <v>0</v>
      </c>
      <c r="AQ39" s="395">
        <v>0</v>
      </c>
      <c r="AR39" s="395">
        <v>0</v>
      </c>
      <c r="AS39" s="395">
        <v>0</v>
      </c>
      <c r="AT39" s="395">
        <v>0</v>
      </c>
      <c r="AU39" s="395">
        <v>0</v>
      </c>
      <c r="AV39" s="395">
        <v>0</v>
      </c>
      <c r="AW39" s="395">
        <v>0</v>
      </c>
      <c r="AX39" s="395">
        <v>0</v>
      </c>
      <c r="AY39" s="395">
        <v>0</v>
      </c>
      <c r="AZ39" s="395">
        <v>0</v>
      </c>
      <c r="BA39" s="395">
        <v>0</v>
      </c>
      <c r="BB39" s="395">
        <v>0</v>
      </c>
      <c r="BC39" s="396" t="s">
        <v>430</v>
      </c>
      <c r="BD39" s="397" t="s">
        <v>293</v>
      </c>
      <c r="BE39" s="397" t="s">
        <v>293</v>
      </c>
      <c r="BF39" s="397" t="s">
        <v>293</v>
      </c>
      <c r="BG39" s="397" t="s">
        <v>293</v>
      </c>
      <c r="BH39" s="397" t="s">
        <v>293</v>
      </c>
      <c r="BI39" s="397" t="s">
        <v>293</v>
      </c>
      <c r="BJ39" s="397">
        <v>0</v>
      </c>
      <c r="BK39" s="397">
        <v>0</v>
      </c>
      <c r="BL39" s="397">
        <v>0</v>
      </c>
      <c r="BM39" s="397">
        <v>0</v>
      </c>
      <c r="BN39" s="397"/>
      <c r="BO39" s="397"/>
      <c r="BP39" s="397"/>
      <c r="BQ39" s="397"/>
      <c r="BR39" s="397"/>
      <c r="BS39" s="397"/>
      <c r="BT39" s="397"/>
      <c r="BU39" s="238"/>
    </row>
    <row r="40" spans="1:73" ht="32.25" customHeight="1">
      <c r="B40" s="666"/>
      <c r="C40" s="594"/>
      <c r="D40" s="265">
        <v>3</v>
      </c>
      <c r="E40" s="391" t="s">
        <v>285</v>
      </c>
      <c r="F40" s="398">
        <v>19612</v>
      </c>
      <c r="G40" s="398">
        <v>19612</v>
      </c>
      <c r="H40" s="392">
        <f t="shared" si="4"/>
        <v>0</v>
      </c>
      <c r="I40" s="487">
        <f t="shared" si="5"/>
        <v>1</v>
      </c>
      <c r="J40" s="392" t="s">
        <v>293</v>
      </c>
      <c r="K40" s="276" t="s">
        <v>293</v>
      </c>
      <c r="L40" s="276" t="s">
        <v>293</v>
      </c>
      <c r="M40" s="393" t="s">
        <v>293</v>
      </c>
      <c r="N40" s="276" t="s">
        <v>293</v>
      </c>
      <c r="O40" s="276" t="s">
        <v>293</v>
      </c>
      <c r="P40" s="276" t="s">
        <v>293</v>
      </c>
      <c r="Q40" s="276"/>
      <c r="R40" s="276"/>
      <c r="S40" s="276"/>
      <c r="T40" s="276"/>
      <c r="U40" s="276" t="s">
        <v>293</v>
      </c>
      <c r="V40" s="276" t="s">
        <v>293</v>
      </c>
      <c r="W40" s="394" t="s">
        <v>293</v>
      </c>
      <c r="X40" s="276"/>
      <c r="Y40" s="395">
        <v>0</v>
      </c>
      <c r="Z40" s="395">
        <v>0</v>
      </c>
      <c r="AA40" s="395">
        <v>0</v>
      </c>
      <c r="AB40" s="395">
        <v>0</v>
      </c>
      <c r="AC40" s="395">
        <v>0</v>
      </c>
      <c r="AD40" s="395">
        <v>0</v>
      </c>
      <c r="AE40" s="395">
        <v>0</v>
      </c>
      <c r="AF40" s="395">
        <v>0</v>
      </c>
      <c r="AG40" s="395">
        <v>0</v>
      </c>
      <c r="AH40" s="395">
        <v>0</v>
      </c>
      <c r="AI40" s="395">
        <v>0</v>
      </c>
      <c r="AJ40" s="395">
        <v>0</v>
      </c>
      <c r="AK40" s="395">
        <v>0</v>
      </c>
      <c r="AL40" s="395">
        <v>0</v>
      </c>
      <c r="AM40" s="395">
        <v>0</v>
      </c>
      <c r="AN40" s="395">
        <v>0</v>
      </c>
      <c r="AO40" s="395">
        <v>0</v>
      </c>
      <c r="AP40" s="395">
        <v>0</v>
      </c>
      <c r="AQ40" s="395">
        <v>0</v>
      </c>
      <c r="AR40" s="395">
        <v>0</v>
      </c>
      <c r="AS40" s="395">
        <v>0</v>
      </c>
      <c r="AT40" s="395">
        <v>0</v>
      </c>
      <c r="AU40" s="395">
        <v>0</v>
      </c>
      <c r="AV40" s="395">
        <v>0</v>
      </c>
      <c r="AW40" s="395">
        <v>0</v>
      </c>
      <c r="AX40" s="395">
        <v>0</v>
      </c>
      <c r="AY40" s="395">
        <v>0</v>
      </c>
      <c r="AZ40" s="395">
        <v>0</v>
      </c>
      <c r="BA40" s="395">
        <v>0</v>
      </c>
      <c r="BB40" s="395">
        <v>0</v>
      </c>
      <c r="BC40" s="396" t="s">
        <v>430</v>
      </c>
      <c r="BD40" s="397" t="s">
        <v>293</v>
      </c>
      <c r="BE40" s="397" t="s">
        <v>293</v>
      </c>
      <c r="BF40" s="397" t="s">
        <v>293</v>
      </c>
      <c r="BG40" s="397" t="s">
        <v>293</v>
      </c>
      <c r="BH40" s="397" t="s">
        <v>293</v>
      </c>
      <c r="BI40" s="397" t="s">
        <v>293</v>
      </c>
      <c r="BJ40" s="397">
        <v>0</v>
      </c>
      <c r="BK40" s="397">
        <v>0</v>
      </c>
      <c r="BL40" s="397">
        <v>0</v>
      </c>
      <c r="BM40" s="397">
        <v>0</v>
      </c>
      <c r="BN40" s="397"/>
      <c r="BO40" s="397"/>
      <c r="BP40" s="397"/>
      <c r="BQ40" s="397"/>
      <c r="BR40" s="397"/>
      <c r="BS40" s="397"/>
      <c r="BT40" s="397"/>
      <c r="BU40" s="238"/>
    </row>
    <row r="41" spans="1:73" ht="32.25" customHeight="1">
      <c r="B41" s="666"/>
      <c r="C41" s="594"/>
      <c r="D41" s="265">
        <v>4</v>
      </c>
      <c r="E41" s="391" t="s">
        <v>262</v>
      </c>
      <c r="F41" s="398">
        <v>12849.14</v>
      </c>
      <c r="G41" s="398">
        <v>12849.14</v>
      </c>
      <c r="H41" s="392">
        <f t="shared" si="4"/>
        <v>0</v>
      </c>
      <c r="I41" s="487">
        <f t="shared" si="5"/>
        <v>1</v>
      </c>
      <c r="J41" s="392" t="s">
        <v>293</v>
      </c>
      <c r="K41" s="276" t="s">
        <v>293</v>
      </c>
      <c r="L41" s="276" t="s">
        <v>293</v>
      </c>
      <c r="M41" s="393" t="s">
        <v>293</v>
      </c>
      <c r="N41" s="276" t="s">
        <v>652</v>
      </c>
      <c r="O41" s="276" t="s">
        <v>293</v>
      </c>
      <c r="P41" s="276" t="s">
        <v>293</v>
      </c>
      <c r="Q41" s="276"/>
      <c r="R41" s="276"/>
      <c r="S41" s="276"/>
      <c r="T41" s="276"/>
      <c r="U41" s="276" t="s">
        <v>293</v>
      </c>
      <c r="V41" s="276" t="s">
        <v>293</v>
      </c>
      <c r="W41" s="394" t="s">
        <v>293</v>
      </c>
      <c r="X41" s="276"/>
      <c r="Y41" s="395">
        <v>0</v>
      </c>
      <c r="Z41" s="395">
        <v>0</v>
      </c>
      <c r="AA41" s="395">
        <v>0</v>
      </c>
      <c r="AB41" s="395">
        <v>0</v>
      </c>
      <c r="AC41" s="395">
        <v>0</v>
      </c>
      <c r="AD41" s="395">
        <v>0</v>
      </c>
      <c r="AE41" s="395">
        <v>0</v>
      </c>
      <c r="AF41" s="395">
        <v>0</v>
      </c>
      <c r="AG41" s="395">
        <v>0</v>
      </c>
      <c r="AH41" s="395">
        <v>0</v>
      </c>
      <c r="AI41" s="395">
        <v>0</v>
      </c>
      <c r="AJ41" s="395">
        <v>0</v>
      </c>
      <c r="AK41" s="395">
        <v>0</v>
      </c>
      <c r="AL41" s="395">
        <v>0</v>
      </c>
      <c r="AM41" s="395">
        <v>0</v>
      </c>
      <c r="AN41" s="395">
        <v>0</v>
      </c>
      <c r="AO41" s="395">
        <v>0</v>
      </c>
      <c r="AP41" s="395">
        <v>0</v>
      </c>
      <c r="AQ41" s="395">
        <v>0</v>
      </c>
      <c r="AR41" s="395">
        <v>0</v>
      </c>
      <c r="AS41" s="395">
        <v>0</v>
      </c>
      <c r="AT41" s="395">
        <v>0</v>
      </c>
      <c r="AU41" s="395">
        <v>0</v>
      </c>
      <c r="AV41" s="395">
        <v>0</v>
      </c>
      <c r="AW41" s="395">
        <v>0</v>
      </c>
      <c r="AX41" s="395">
        <v>0</v>
      </c>
      <c r="AY41" s="395">
        <v>0</v>
      </c>
      <c r="AZ41" s="395">
        <v>0</v>
      </c>
      <c r="BA41" s="395">
        <v>0</v>
      </c>
      <c r="BB41" s="395">
        <v>0</v>
      </c>
      <c r="BC41" s="396" t="s">
        <v>430</v>
      </c>
      <c r="BD41" s="397" t="s">
        <v>293</v>
      </c>
      <c r="BE41" s="397" t="s">
        <v>293</v>
      </c>
      <c r="BF41" s="397" t="s">
        <v>293</v>
      </c>
      <c r="BG41" s="397" t="s">
        <v>293</v>
      </c>
      <c r="BH41" s="397" t="s">
        <v>293</v>
      </c>
      <c r="BI41" s="397" t="s">
        <v>293</v>
      </c>
      <c r="BJ41" s="397">
        <v>0</v>
      </c>
      <c r="BK41" s="397">
        <v>0</v>
      </c>
      <c r="BL41" s="397">
        <v>0</v>
      </c>
      <c r="BM41" s="397">
        <v>0</v>
      </c>
      <c r="BN41" s="397"/>
      <c r="BO41" s="397"/>
      <c r="BP41" s="397"/>
      <c r="BQ41" s="397"/>
      <c r="BR41" s="397"/>
      <c r="BS41" s="397"/>
      <c r="BT41" s="397"/>
      <c r="BU41" s="238"/>
    </row>
    <row r="42" spans="1:73" ht="45" customHeight="1">
      <c r="B42" s="666"/>
      <c r="C42" s="594"/>
      <c r="D42" s="265">
        <v>5</v>
      </c>
      <c r="E42" s="391" t="s">
        <v>264</v>
      </c>
      <c r="F42" s="398">
        <v>22097.82</v>
      </c>
      <c r="G42" s="398">
        <v>22097.82</v>
      </c>
      <c r="H42" s="392">
        <f t="shared" si="4"/>
        <v>0</v>
      </c>
      <c r="I42" s="487">
        <f t="shared" si="5"/>
        <v>1</v>
      </c>
      <c r="J42" s="392">
        <v>600</v>
      </c>
      <c r="K42" s="276" t="s">
        <v>293</v>
      </c>
      <c r="L42" s="276" t="s">
        <v>74</v>
      </c>
      <c r="M42" s="393"/>
      <c r="N42" s="276" t="s">
        <v>651</v>
      </c>
      <c r="O42" s="276" t="s">
        <v>293</v>
      </c>
      <c r="P42" s="276" t="s">
        <v>293</v>
      </c>
      <c r="Q42" s="276"/>
      <c r="R42" s="276"/>
      <c r="S42" s="276"/>
      <c r="T42" s="276"/>
      <c r="U42" s="276" t="s">
        <v>293</v>
      </c>
      <c r="V42" s="276" t="s">
        <v>293</v>
      </c>
      <c r="W42" s="394" t="s">
        <v>293</v>
      </c>
      <c r="X42" s="276"/>
      <c r="Y42" s="395">
        <v>0</v>
      </c>
      <c r="Z42" s="395">
        <v>0</v>
      </c>
      <c r="AA42" s="395">
        <v>0</v>
      </c>
      <c r="AB42" s="395">
        <v>0</v>
      </c>
      <c r="AC42" s="395">
        <v>0</v>
      </c>
      <c r="AD42" s="395">
        <v>0</v>
      </c>
      <c r="AE42" s="395">
        <v>0</v>
      </c>
      <c r="AF42" s="395">
        <v>0</v>
      </c>
      <c r="AG42" s="395">
        <v>0</v>
      </c>
      <c r="AH42" s="395">
        <v>0</v>
      </c>
      <c r="AI42" s="395">
        <v>0</v>
      </c>
      <c r="AJ42" s="395">
        <v>0</v>
      </c>
      <c r="AK42" s="395">
        <v>0</v>
      </c>
      <c r="AL42" s="395">
        <v>0</v>
      </c>
      <c r="AM42" s="395">
        <v>0</v>
      </c>
      <c r="AN42" s="395">
        <v>0</v>
      </c>
      <c r="AO42" s="395">
        <v>0</v>
      </c>
      <c r="AP42" s="395">
        <v>0</v>
      </c>
      <c r="AQ42" s="395">
        <v>0</v>
      </c>
      <c r="AR42" s="395">
        <v>0</v>
      </c>
      <c r="AS42" s="395">
        <v>0</v>
      </c>
      <c r="AT42" s="395">
        <v>0</v>
      </c>
      <c r="AU42" s="395">
        <v>0</v>
      </c>
      <c r="AV42" s="395">
        <v>0</v>
      </c>
      <c r="AW42" s="395">
        <v>0</v>
      </c>
      <c r="AX42" s="395">
        <v>0</v>
      </c>
      <c r="AY42" s="395">
        <v>0</v>
      </c>
      <c r="AZ42" s="395">
        <v>0</v>
      </c>
      <c r="BA42" s="395">
        <v>0</v>
      </c>
      <c r="BB42" s="395">
        <v>0</v>
      </c>
      <c r="BC42" s="396" t="s">
        <v>656</v>
      </c>
      <c r="BD42" s="397" t="s">
        <v>293</v>
      </c>
      <c r="BE42" s="397" t="s">
        <v>293</v>
      </c>
      <c r="BF42" s="397" t="s">
        <v>293</v>
      </c>
      <c r="BG42" s="397" t="s">
        <v>293</v>
      </c>
      <c r="BH42" s="397" t="s">
        <v>293</v>
      </c>
      <c r="BI42" s="397" t="s">
        <v>293</v>
      </c>
      <c r="BJ42" s="397">
        <v>0</v>
      </c>
      <c r="BK42" s="397">
        <v>0</v>
      </c>
      <c r="BL42" s="397">
        <v>0</v>
      </c>
      <c r="BM42" s="397">
        <v>0</v>
      </c>
      <c r="BN42" s="397"/>
      <c r="BO42" s="397"/>
      <c r="BP42" s="397"/>
      <c r="BQ42" s="397"/>
      <c r="BR42" s="397"/>
      <c r="BS42" s="397"/>
      <c r="BT42" s="397"/>
      <c r="BU42" s="238"/>
    </row>
    <row r="43" spans="1:73" ht="32.25" customHeight="1">
      <c r="B43" s="666"/>
      <c r="C43" s="594"/>
      <c r="D43" s="265">
        <v>6</v>
      </c>
      <c r="E43" s="391" t="s">
        <v>261</v>
      </c>
      <c r="F43" s="398">
        <v>37786</v>
      </c>
      <c r="G43" s="398">
        <v>37786</v>
      </c>
      <c r="H43" s="392">
        <f t="shared" si="4"/>
        <v>0</v>
      </c>
      <c r="I43" s="487">
        <f t="shared" si="5"/>
        <v>1</v>
      </c>
      <c r="J43" s="392" t="s">
        <v>293</v>
      </c>
      <c r="K43" s="276" t="s">
        <v>293</v>
      </c>
      <c r="L43" s="276" t="s">
        <v>293</v>
      </c>
      <c r="M43" s="393" t="s">
        <v>293</v>
      </c>
      <c r="N43" s="276" t="s">
        <v>653</v>
      </c>
      <c r="O43" s="276" t="s">
        <v>293</v>
      </c>
      <c r="P43" s="276" t="s">
        <v>293</v>
      </c>
      <c r="Q43" s="276"/>
      <c r="R43" s="276"/>
      <c r="S43" s="276"/>
      <c r="T43" s="276"/>
      <c r="U43" s="276" t="s">
        <v>293</v>
      </c>
      <c r="V43" s="276" t="s">
        <v>293</v>
      </c>
      <c r="W43" s="394" t="s">
        <v>293</v>
      </c>
      <c r="X43" s="276"/>
      <c r="Y43" s="395">
        <v>0</v>
      </c>
      <c r="Z43" s="395">
        <v>0</v>
      </c>
      <c r="AA43" s="395">
        <v>0</v>
      </c>
      <c r="AB43" s="395">
        <v>0</v>
      </c>
      <c r="AC43" s="395">
        <v>0</v>
      </c>
      <c r="AD43" s="395">
        <v>0</v>
      </c>
      <c r="AE43" s="395">
        <v>0</v>
      </c>
      <c r="AF43" s="395">
        <v>0</v>
      </c>
      <c r="AG43" s="395">
        <v>0</v>
      </c>
      <c r="AH43" s="395">
        <v>0</v>
      </c>
      <c r="AI43" s="395">
        <v>0</v>
      </c>
      <c r="AJ43" s="395">
        <v>0</v>
      </c>
      <c r="AK43" s="395">
        <v>0</v>
      </c>
      <c r="AL43" s="395">
        <v>0</v>
      </c>
      <c r="AM43" s="395">
        <v>0</v>
      </c>
      <c r="AN43" s="395">
        <v>0</v>
      </c>
      <c r="AO43" s="395">
        <v>0</v>
      </c>
      <c r="AP43" s="395">
        <v>0</v>
      </c>
      <c r="AQ43" s="395">
        <v>0</v>
      </c>
      <c r="AR43" s="395">
        <v>0</v>
      </c>
      <c r="AS43" s="395">
        <v>0</v>
      </c>
      <c r="AT43" s="395">
        <v>0</v>
      </c>
      <c r="AU43" s="395">
        <v>0</v>
      </c>
      <c r="AV43" s="395">
        <v>0</v>
      </c>
      <c r="AW43" s="395">
        <v>0</v>
      </c>
      <c r="AX43" s="395">
        <v>0</v>
      </c>
      <c r="AY43" s="395">
        <v>0</v>
      </c>
      <c r="AZ43" s="395">
        <v>0</v>
      </c>
      <c r="BA43" s="395">
        <v>0</v>
      </c>
      <c r="BB43" s="395">
        <v>0</v>
      </c>
      <c r="BC43" s="396" t="s">
        <v>430</v>
      </c>
      <c r="BD43" s="397" t="s">
        <v>293</v>
      </c>
      <c r="BE43" s="397" t="s">
        <v>293</v>
      </c>
      <c r="BF43" s="397" t="s">
        <v>293</v>
      </c>
      <c r="BG43" s="397" t="s">
        <v>293</v>
      </c>
      <c r="BH43" s="397" t="s">
        <v>293</v>
      </c>
      <c r="BI43" s="397" t="s">
        <v>293</v>
      </c>
      <c r="BJ43" s="397">
        <v>0</v>
      </c>
      <c r="BK43" s="397">
        <v>0</v>
      </c>
      <c r="BL43" s="397">
        <v>0</v>
      </c>
      <c r="BM43" s="397">
        <v>0</v>
      </c>
      <c r="BN43" s="397"/>
      <c r="BO43" s="397"/>
      <c r="BP43" s="397"/>
      <c r="BQ43" s="397"/>
      <c r="BR43" s="397"/>
      <c r="BS43" s="397"/>
      <c r="BT43" s="397"/>
      <c r="BU43" s="238"/>
    </row>
    <row r="44" spans="1:73" ht="69" customHeight="1">
      <c r="B44" s="666"/>
      <c r="C44" s="594"/>
      <c r="D44" s="265">
        <v>7</v>
      </c>
      <c r="E44" s="300" t="s">
        <v>263</v>
      </c>
      <c r="F44" s="442">
        <v>14711</v>
      </c>
      <c r="G44" s="442">
        <f>12431.79+187.42+206.52+121.15+362.55+505.47+494.23+402</f>
        <v>14711.13</v>
      </c>
      <c r="H44" s="267">
        <v>0</v>
      </c>
      <c r="I44" s="480">
        <f t="shared" si="5"/>
        <v>1.0000088369247502</v>
      </c>
      <c r="J44" s="267">
        <v>600</v>
      </c>
      <c r="K44" s="247">
        <v>1</v>
      </c>
      <c r="L44" s="247" t="s">
        <v>128</v>
      </c>
      <c r="M44" s="443">
        <v>600</v>
      </c>
      <c r="N44" s="247" t="s">
        <v>650</v>
      </c>
      <c r="O44" s="247"/>
      <c r="P44" s="247" t="s">
        <v>364</v>
      </c>
      <c r="Q44" s="247">
        <v>0</v>
      </c>
      <c r="R44" s="247">
        <v>0</v>
      </c>
      <c r="S44" s="247">
        <v>0</v>
      </c>
      <c r="T44" s="247">
        <v>121.15</v>
      </c>
      <c r="U44" s="247">
        <v>121.15</v>
      </c>
      <c r="V44" s="247">
        <v>121.15</v>
      </c>
      <c r="W44" s="444">
        <v>0</v>
      </c>
      <c r="X44" s="247"/>
      <c r="Y44" s="445">
        <v>362.55</v>
      </c>
      <c r="Z44" s="445">
        <v>505.47</v>
      </c>
      <c r="AA44" s="445">
        <v>0</v>
      </c>
      <c r="AB44" s="445">
        <v>494.23</v>
      </c>
      <c r="AC44" s="445">
        <v>0</v>
      </c>
      <c r="AD44" s="445">
        <v>0</v>
      </c>
      <c r="AE44" s="445">
        <v>0</v>
      </c>
      <c r="AF44" s="445">
        <v>0</v>
      </c>
      <c r="AG44" s="445">
        <v>0</v>
      </c>
      <c r="AH44" s="445">
        <v>0</v>
      </c>
      <c r="AI44" s="445">
        <v>0</v>
      </c>
      <c r="AJ44" s="445">
        <v>0</v>
      </c>
      <c r="AK44" s="445">
        <v>0</v>
      </c>
      <c r="AL44" s="445">
        <v>0</v>
      </c>
      <c r="AM44" s="446">
        <v>402</v>
      </c>
      <c r="AN44" s="445">
        <v>0</v>
      </c>
      <c r="AO44" s="445">
        <v>0</v>
      </c>
      <c r="AP44" s="445">
        <v>0</v>
      </c>
      <c r="AQ44" s="445">
        <v>0</v>
      </c>
      <c r="AR44" s="445">
        <v>0</v>
      </c>
      <c r="AS44" s="445">
        <v>0</v>
      </c>
      <c r="AT44" s="445">
        <v>0</v>
      </c>
      <c r="AU44" s="445">
        <v>0</v>
      </c>
      <c r="AV44" s="445">
        <v>0</v>
      </c>
      <c r="AW44" s="445">
        <v>0</v>
      </c>
      <c r="AX44" s="445">
        <v>0</v>
      </c>
      <c r="AY44" s="445">
        <v>0</v>
      </c>
      <c r="AZ44" s="445">
        <v>0</v>
      </c>
      <c r="BA44" s="445">
        <v>0</v>
      </c>
      <c r="BB44" s="445">
        <v>0</v>
      </c>
      <c r="BC44" s="268" t="s">
        <v>569</v>
      </c>
      <c r="BD44" s="220"/>
      <c r="BE44" s="220"/>
      <c r="BF44" s="220"/>
      <c r="BG44" s="220"/>
      <c r="BH44" s="238"/>
      <c r="BI44" s="220"/>
      <c r="BJ44" s="220">
        <v>0</v>
      </c>
      <c r="BK44" s="220">
        <v>0</v>
      </c>
      <c r="BL44" s="220">
        <v>0</v>
      </c>
      <c r="BM44" s="220">
        <v>0</v>
      </c>
      <c r="BN44" s="220"/>
      <c r="BO44" s="220"/>
      <c r="BP44" s="220"/>
      <c r="BQ44" s="220"/>
      <c r="BR44" s="220"/>
      <c r="BS44" s="220"/>
      <c r="BT44" s="220"/>
      <c r="BU44" s="238"/>
    </row>
    <row r="45" spans="1:73" ht="72.75" customHeight="1">
      <c r="B45" s="666"/>
      <c r="C45" s="594"/>
      <c r="D45" s="265">
        <v>8</v>
      </c>
      <c r="E45" s="300" t="s">
        <v>265</v>
      </c>
      <c r="F45" s="442">
        <v>13135</v>
      </c>
      <c r="G45" s="442">
        <v>13135</v>
      </c>
      <c r="H45" s="267">
        <f t="shared" si="4"/>
        <v>0</v>
      </c>
      <c r="I45" s="480">
        <f t="shared" si="5"/>
        <v>1</v>
      </c>
      <c r="J45" s="267">
        <v>600</v>
      </c>
      <c r="K45" s="247">
        <v>1</v>
      </c>
      <c r="L45" s="247" t="s">
        <v>31</v>
      </c>
      <c r="M45" s="443">
        <v>600</v>
      </c>
      <c r="N45" s="247" t="s">
        <v>649</v>
      </c>
      <c r="O45" s="247"/>
      <c r="P45" s="247" t="s">
        <v>553</v>
      </c>
      <c r="Q45" s="247">
        <v>0</v>
      </c>
      <c r="R45" s="247">
        <v>241.37</v>
      </c>
      <c r="S45" s="247">
        <v>284.61</v>
      </c>
      <c r="T45" s="247">
        <v>87.15</v>
      </c>
      <c r="U45" s="247">
        <v>87.15</v>
      </c>
      <c r="V45" s="247">
        <v>87.15</v>
      </c>
      <c r="W45" s="444">
        <v>0</v>
      </c>
      <c r="X45" s="247"/>
      <c r="Y45" s="445">
        <v>264.88</v>
      </c>
      <c r="Z45" s="445">
        <v>0</v>
      </c>
      <c r="AA45" s="445">
        <v>0</v>
      </c>
      <c r="AB45" s="445">
        <v>256.64999999999998</v>
      </c>
      <c r="AC45" s="445">
        <v>0</v>
      </c>
      <c r="AD45" s="445">
        <v>150.38</v>
      </c>
      <c r="AE45" s="445"/>
      <c r="AF45" s="445"/>
      <c r="AG45" s="445">
        <v>0</v>
      </c>
      <c r="AH45" s="445">
        <v>0</v>
      </c>
      <c r="AI45" s="445">
        <v>0</v>
      </c>
      <c r="AJ45" s="445">
        <v>306.20999999999998</v>
      </c>
      <c r="AK45" s="445">
        <v>342.75</v>
      </c>
      <c r="AL45" s="445">
        <v>0</v>
      </c>
      <c r="AM45" s="446">
        <v>528.83000000000004</v>
      </c>
      <c r="AN45" s="445">
        <v>0</v>
      </c>
      <c r="AO45" s="445">
        <v>0</v>
      </c>
      <c r="AP45" s="445">
        <v>0</v>
      </c>
      <c r="AQ45" s="445">
        <v>0</v>
      </c>
      <c r="AR45" s="445">
        <v>0</v>
      </c>
      <c r="AS45" s="445">
        <v>0</v>
      </c>
      <c r="AT45" s="445">
        <v>0</v>
      </c>
      <c r="AU45" s="445">
        <v>0</v>
      </c>
      <c r="AV45" s="445">
        <v>0</v>
      </c>
      <c r="AW45" s="445">
        <v>0</v>
      </c>
      <c r="AX45" s="445">
        <v>0</v>
      </c>
      <c r="AY45" s="445">
        <v>0</v>
      </c>
      <c r="AZ45" s="445">
        <v>0</v>
      </c>
      <c r="BA45" s="445">
        <v>0</v>
      </c>
      <c r="BB45" s="445">
        <v>0</v>
      </c>
      <c r="BC45" s="268" t="s">
        <v>567</v>
      </c>
      <c r="BD45" s="220"/>
      <c r="BE45" s="220"/>
      <c r="BF45" s="220"/>
      <c r="BG45" s="220"/>
      <c r="BH45" s="238"/>
      <c r="BI45" s="220"/>
      <c r="BJ45" s="220">
        <v>0</v>
      </c>
      <c r="BK45" s="220">
        <v>181.53</v>
      </c>
      <c r="BL45" s="220">
        <v>262.02999999999997</v>
      </c>
      <c r="BM45" s="220">
        <v>0</v>
      </c>
      <c r="BN45" s="220"/>
      <c r="BO45" s="220"/>
      <c r="BP45" s="220"/>
      <c r="BQ45" s="220"/>
      <c r="BR45" s="220"/>
      <c r="BS45" s="220"/>
      <c r="BT45" s="220"/>
      <c r="BU45" s="238"/>
    </row>
    <row r="46" spans="1:73" ht="77.25" customHeight="1">
      <c r="B46" s="666"/>
      <c r="C46" s="594"/>
      <c r="D46" s="265">
        <v>9</v>
      </c>
      <c r="E46" s="399" t="s">
        <v>23</v>
      </c>
      <c r="F46" s="347">
        <v>6678.68</v>
      </c>
      <c r="G46" s="275">
        <v>0</v>
      </c>
      <c r="H46" s="248">
        <f t="shared" si="4"/>
        <v>6678.68</v>
      </c>
      <c r="I46" s="480">
        <f t="shared" si="5"/>
        <v>0</v>
      </c>
      <c r="J46" s="248"/>
      <c r="K46" s="232"/>
      <c r="L46" s="276" t="s">
        <v>152</v>
      </c>
      <c r="M46" s="233"/>
      <c r="N46" s="232" t="s">
        <v>610</v>
      </c>
      <c r="O46" s="232">
        <v>15</v>
      </c>
      <c r="P46" s="232" t="s">
        <v>485</v>
      </c>
      <c r="Q46" s="232">
        <v>0</v>
      </c>
      <c r="R46" s="232">
        <v>0</v>
      </c>
      <c r="S46" s="232">
        <v>0</v>
      </c>
      <c r="T46" s="232">
        <v>0</v>
      </c>
      <c r="U46" s="232">
        <v>0</v>
      </c>
      <c r="V46" s="232">
        <v>0</v>
      </c>
      <c r="W46" s="236">
        <v>0</v>
      </c>
      <c r="X46" s="232"/>
      <c r="Y46" s="232">
        <v>0</v>
      </c>
      <c r="Z46" s="232">
        <v>0</v>
      </c>
      <c r="AA46" s="232">
        <v>0</v>
      </c>
      <c r="AB46" s="232">
        <v>0</v>
      </c>
      <c r="AC46" s="232">
        <v>0</v>
      </c>
      <c r="AD46" s="232">
        <v>0</v>
      </c>
      <c r="AE46" s="232">
        <v>0</v>
      </c>
      <c r="AF46" s="232">
        <v>0</v>
      </c>
      <c r="AG46" s="232">
        <v>0</v>
      </c>
      <c r="AH46" s="232">
        <v>0</v>
      </c>
      <c r="AI46" s="232">
        <v>0</v>
      </c>
      <c r="AJ46" s="232">
        <v>0</v>
      </c>
      <c r="AK46" s="232">
        <v>0</v>
      </c>
      <c r="AL46" s="232">
        <v>0</v>
      </c>
      <c r="AM46" s="232">
        <v>0</v>
      </c>
      <c r="AN46" s="232">
        <v>0</v>
      </c>
      <c r="AO46" s="232">
        <v>0</v>
      </c>
      <c r="AP46" s="232">
        <v>0</v>
      </c>
      <c r="AQ46" s="232">
        <v>0</v>
      </c>
      <c r="AR46" s="232">
        <v>0</v>
      </c>
      <c r="AS46" s="232">
        <v>0</v>
      </c>
      <c r="AT46" s="232">
        <v>0</v>
      </c>
      <c r="AU46" s="232">
        <v>0</v>
      </c>
      <c r="AV46" s="232">
        <v>0</v>
      </c>
      <c r="AW46" s="232">
        <v>0</v>
      </c>
      <c r="AX46" s="232">
        <v>0</v>
      </c>
      <c r="AY46" s="232">
        <v>0</v>
      </c>
      <c r="AZ46" s="232">
        <v>0</v>
      </c>
      <c r="BA46" s="232">
        <v>0</v>
      </c>
      <c r="BB46" s="232">
        <v>0</v>
      </c>
      <c r="BC46" s="237" t="s">
        <v>577</v>
      </c>
      <c r="BD46" s="220"/>
      <c r="BE46" s="220"/>
      <c r="BF46" s="220" t="e">
        <f>BG46-N46</f>
        <v>#VALUE!</v>
      </c>
      <c r="BG46" s="400">
        <v>45930</v>
      </c>
      <c r="BH46" s="238" t="s">
        <v>217</v>
      </c>
      <c r="BI46" s="220"/>
      <c r="BJ46" s="220">
        <v>0</v>
      </c>
      <c r="BK46" s="220">
        <v>0</v>
      </c>
      <c r="BL46" s="220">
        <v>0</v>
      </c>
      <c r="BM46" s="220">
        <v>0</v>
      </c>
      <c r="BN46" s="220"/>
      <c r="BO46" s="220"/>
      <c r="BP46" s="220"/>
      <c r="BQ46" s="220"/>
      <c r="BR46" s="220"/>
      <c r="BS46" s="220"/>
      <c r="BT46" s="220"/>
      <c r="BU46" s="238"/>
    </row>
    <row r="47" spans="1:73" ht="62.25" customHeight="1">
      <c r="B47" s="666"/>
      <c r="C47" s="594"/>
      <c r="D47" s="265">
        <v>10</v>
      </c>
      <c r="E47" s="332" t="s">
        <v>21</v>
      </c>
      <c r="F47" s="347">
        <v>6260</v>
      </c>
      <c r="G47" s="275">
        <v>0</v>
      </c>
      <c r="H47" s="248">
        <f t="shared" si="4"/>
        <v>6260</v>
      </c>
      <c r="I47" s="480">
        <f t="shared" si="5"/>
        <v>0</v>
      </c>
      <c r="J47" s="248"/>
      <c r="K47" s="232"/>
      <c r="L47" s="276" t="s">
        <v>152</v>
      </c>
      <c r="M47" s="233"/>
      <c r="N47" s="232" t="s">
        <v>612</v>
      </c>
      <c r="O47" s="232">
        <v>15</v>
      </c>
      <c r="P47" s="232" t="s">
        <v>371</v>
      </c>
      <c r="Q47" s="232">
        <v>0</v>
      </c>
      <c r="R47" s="232">
        <v>0</v>
      </c>
      <c r="S47" s="232">
        <v>0</v>
      </c>
      <c r="T47" s="232">
        <v>0</v>
      </c>
      <c r="U47" s="232">
        <v>0</v>
      </c>
      <c r="V47" s="232">
        <v>0</v>
      </c>
      <c r="W47" s="236">
        <v>0</v>
      </c>
      <c r="X47" s="232"/>
      <c r="Y47" s="232">
        <v>0</v>
      </c>
      <c r="Z47" s="232">
        <v>0</v>
      </c>
      <c r="AA47" s="232">
        <v>0</v>
      </c>
      <c r="AB47" s="232">
        <v>0</v>
      </c>
      <c r="AC47" s="232">
        <v>0</v>
      </c>
      <c r="AD47" s="232">
        <v>0</v>
      </c>
      <c r="AE47" s="232">
        <v>0</v>
      </c>
      <c r="AF47" s="232">
        <v>0</v>
      </c>
      <c r="AG47" s="232">
        <v>0</v>
      </c>
      <c r="AH47" s="232">
        <v>0</v>
      </c>
      <c r="AI47" s="232">
        <v>0</v>
      </c>
      <c r="AJ47" s="232">
        <v>0</v>
      </c>
      <c r="AK47" s="232">
        <v>0</v>
      </c>
      <c r="AL47" s="232">
        <v>0</v>
      </c>
      <c r="AM47" s="232">
        <v>0</v>
      </c>
      <c r="AN47" s="232">
        <v>0</v>
      </c>
      <c r="AO47" s="232">
        <v>0</v>
      </c>
      <c r="AP47" s="232">
        <v>0</v>
      </c>
      <c r="AQ47" s="232">
        <v>0</v>
      </c>
      <c r="AR47" s="232">
        <v>0</v>
      </c>
      <c r="AS47" s="232">
        <v>0</v>
      </c>
      <c r="AT47" s="232">
        <v>0</v>
      </c>
      <c r="AU47" s="232">
        <v>0</v>
      </c>
      <c r="AV47" s="232">
        <v>0</v>
      </c>
      <c r="AW47" s="232">
        <v>0</v>
      </c>
      <c r="AX47" s="232">
        <v>0</v>
      </c>
      <c r="AY47" s="232">
        <v>0</v>
      </c>
      <c r="AZ47" s="232">
        <v>0</v>
      </c>
      <c r="BA47" s="232">
        <v>0</v>
      </c>
      <c r="BB47" s="232">
        <v>0</v>
      </c>
      <c r="BC47" s="237" t="s">
        <v>580</v>
      </c>
      <c r="BD47" s="220"/>
      <c r="BE47" s="220"/>
      <c r="BF47" s="220" t="e">
        <f>BG47-N47</f>
        <v>#VALUE!</v>
      </c>
      <c r="BG47" s="400">
        <v>45930</v>
      </c>
      <c r="BH47" s="238" t="s">
        <v>217</v>
      </c>
      <c r="BI47" s="220"/>
      <c r="BJ47" s="220">
        <v>0</v>
      </c>
      <c r="BK47" s="220">
        <v>0</v>
      </c>
      <c r="BL47" s="220">
        <v>0</v>
      </c>
      <c r="BM47" s="220">
        <v>0</v>
      </c>
      <c r="BN47" s="220"/>
      <c r="BO47" s="220"/>
      <c r="BP47" s="220"/>
      <c r="BQ47" s="220"/>
      <c r="BR47" s="220"/>
      <c r="BS47" s="220"/>
      <c r="BT47" s="220"/>
      <c r="BU47" s="238"/>
    </row>
    <row r="48" spans="1:73" ht="62.25" customHeight="1">
      <c r="B48" s="666"/>
      <c r="C48" s="594"/>
      <c r="D48" s="265">
        <v>11</v>
      </c>
      <c r="E48" s="332" t="s">
        <v>22</v>
      </c>
      <c r="F48" s="347">
        <v>9625.8799999999992</v>
      </c>
      <c r="G48" s="275">
        <v>0</v>
      </c>
      <c r="H48" s="248">
        <f t="shared" si="4"/>
        <v>9625.8799999999992</v>
      </c>
      <c r="I48" s="480">
        <f t="shared" si="5"/>
        <v>0</v>
      </c>
      <c r="J48" s="248"/>
      <c r="K48" s="232"/>
      <c r="L48" s="276" t="s">
        <v>152</v>
      </c>
      <c r="M48" s="233"/>
      <c r="N48" s="232" t="s">
        <v>610</v>
      </c>
      <c r="O48" s="232">
        <v>20</v>
      </c>
      <c r="P48" s="232" t="s">
        <v>608</v>
      </c>
      <c r="Q48" s="232">
        <v>0</v>
      </c>
      <c r="R48" s="232">
        <v>0</v>
      </c>
      <c r="S48" s="232">
        <v>0</v>
      </c>
      <c r="T48" s="232">
        <v>0</v>
      </c>
      <c r="U48" s="232">
        <v>0</v>
      </c>
      <c r="V48" s="232">
        <v>0</v>
      </c>
      <c r="W48" s="236">
        <v>0</v>
      </c>
      <c r="X48" s="232"/>
      <c r="Y48" s="232">
        <v>0</v>
      </c>
      <c r="Z48" s="232">
        <v>0</v>
      </c>
      <c r="AA48" s="232">
        <v>0</v>
      </c>
      <c r="AB48" s="232">
        <v>0</v>
      </c>
      <c r="AC48" s="232">
        <v>0</v>
      </c>
      <c r="AD48" s="232">
        <v>0</v>
      </c>
      <c r="AE48" s="232">
        <v>0</v>
      </c>
      <c r="AF48" s="232">
        <v>0</v>
      </c>
      <c r="AG48" s="232">
        <v>0</v>
      </c>
      <c r="AH48" s="232">
        <v>0</v>
      </c>
      <c r="AI48" s="232">
        <v>0</v>
      </c>
      <c r="AJ48" s="232">
        <v>0</v>
      </c>
      <c r="AK48" s="232">
        <v>0</v>
      </c>
      <c r="AL48" s="232">
        <v>0</v>
      </c>
      <c r="AM48" s="232">
        <v>0</v>
      </c>
      <c r="AN48" s="232">
        <v>0</v>
      </c>
      <c r="AO48" s="232">
        <v>0</v>
      </c>
      <c r="AP48" s="232">
        <v>0</v>
      </c>
      <c r="AQ48" s="232">
        <v>0</v>
      </c>
      <c r="AR48" s="232">
        <v>0</v>
      </c>
      <c r="AS48" s="232">
        <v>0</v>
      </c>
      <c r="AT48" s="232">
        <v>0</v>
      </c>
      <c r="AU48" s="232">
        <v>0</v>
      </c>
      <c r="AV48" s="232">
        <v>0</v>
      </c>
      <c r="AW48" s="232">
        <v>0</v>
      </c>
      <c r="AX48" s="232">
        <v>0</v>
      </c>
      <c r="AY48" s="232">
        <v>0</v>
      </c>
      <c r="AZ48" s="232">
        <v>0</v>
      </c>
      <c r="BA48" s="232">
        <v>0</v>
      </c>
      <c r="BB48" s="232">
        <v>0</v>
      </c>
      <c r="BC48" s="237" t="s">
        <v>578</v>
      </c>
      <c r="BD48" s="220"/>
      <c r="BE48" s="220"/>
      <c r="BF48" s="220" t="e">
        <f>BG48-N48</f>
        <v>#VALUE!</v>
      </c>
      <c r="BG48" s="400">
        <v>45930</v>
      </c>
      <c r="BH48" s="238" t="s">
        <v>217</v>
      </c>
      <c r="BI48" s="220"/>
      <c r="BJ48" s="220">
        <v>0</v>
      </c>
      <c r="BK48" s="220">
        <v>0</v>
      </c>
      <c r="BL48" s="220">
        <v>0</v>
      </c>
      <c r="BM48" s="220">
        <v>0</v>
      </c>
      <c r="BN48" s="220"/>
      <c r="BO48" s="220"/>
      <c r="BP48" s="220"/>
      <c r="BQ48" s="220"/>
      <c r="BR48" s="220"/>
      <c r="BS48" s="220"/>
      <c r="BT48" s="220"/>
      <c r="BU48" s="238"/>
    </row>
    <row r="49" spans="2:73" ht="60" customHeight="1">
      <c r="B49" s="666"/>
      <c r="C49" s="594"/>
      <c r="D49" s="265">
        <v>12</v>
      </c>
      <c r="E49" s="399" t="s">
        <v>266</v>
      </c>
      <c r="F49" s="347">
        <v>11921.09</v>
      </c>
      <c r="G49" s="275">
        <v>0</v>
      </c>
      <c r="H49" s="248">
        <f t="shared" si="4"/>
        <v>11921.09</v>
      </c>
      <c r="I49" s="480">
        <f t="shared" si="5"/>
        <v>0</v>
      </c>
      <c r="J49" s="248"/>
      <c r="K49" s="232"/>
      <c r="L49" s="276" t="s">
        <v>363</v>
      </c>
      <c r="M49" s="233"/>
      <c r="N49" s="232" t="s">
        <v>346</v>
      </c>
      <c r="O49" s="232">
        <v>20</v>
      </c>
      <c r="P49" s="232" t="s">
        <v>185</v>
      </c>
      <c r="Q49" s="232">
        <v>0</v>
      </c>
      <c r="R49" s="232">
        <v>0</v>
      </c>
      <c r="S49" s="232">
        <v>0</v>
      </c>
      <c r="T49" s="232">
        <v>0</v>
      </c>
      <c r="U49" s="232">
        <v>0</v>
      </c>
      <c r="V49" s="232">
        <v>0</v>
      </c>
      <c r="W49" s="236">
        <v>0</v>
      </c>
      <c r="X49" s="232"/>
      <c r="Y49" s="232">
        <v>0</v>
      </c>
      <c r="Z49" s="232">
        <v>0</v>
      </c>
      <c r="AA49" s="232">
        <v>0</v>
      </c>
      <c r="AB49" s="232">
        <v>0</v>
      </c>
      <c r="AC49" s="232">
        <v>0</v>
      </c>
      <c r="AD49" s="232">
        <v>0</v>
      </c>
      <c r="AE49" s="232">
        <v>0</v>
      </c>
      <c r="AF49" s="232">
        <v>0</v>
      </c>
      <c r="AG49" s="232">
        <v>0</v>
      </c>
      <c r="AH49" s="232">
        <v>0</v>
      </c>
      <c r="AI49" s="232">
        <v>0</v>
      </c>
      <c r="AJ49" s="232">
        <v>0</v>
      </c>
      <c r="AK49" s="232">
        <v>0</v>
      </c>
      <c r="AL49" s="232">
        <v>0</v>
      </c>
      <c r="AM49" s="232">
        <v>0</v>
      </c>
      <c r="AN49" s="232">
        <v>0</v>
      </c>
      <c r="AO49" s="232">
        <v>0</v>
      </c>
      <c r="AP49" s="232">
        <v>0</v>
      </c>
      <c r="AQ49" s="232">
        <v>0</v>
      </c>
      <c r="AR49" s="232">
        <v>0</v>
      </c>
      <c r="AS49" s="232">
        <v>0</v>
      </c>
      <c r="AT49" s="232">
        <v>0</v>
      </c>
      <c r="AU49" s="232">
        <v>0</v>
      </c>
      <c r="AV49" s="232">
        <v>0</v>
      </c>
      <c r="AW49" s="232">
        <v>0</v>
      </c>
      <c r="AX49" s="232">
        <v>0</v>
      </c>
      <c r="AY49" s="232">
        <v>0</v>
      </c>
      <c r="AZ49" s="232">
        <v>0</v>
      </c>
      <c r="BA49" s="232">
        <v>0</v>
      </c>
      <c r="BB49" s="232">
        <v>0</v>
      </c>
      <c r="BC49" s="237" t="s">
        <v>536</v>
      </c>
      <c r="BD49" s="220"/>
      <c r="BE49" s="220"/>
      <c r="BF49" s="220"/>
      <c r="BG49" s="220"/>
      <c r="BH49" s="238"/>
      <c r="BI49" s="220"/>
      <c r="BJ49" s="220">
        <v>0</v>
      </c>
      <c r="BK49" s="220">
        <v>0</v>
      </c>
      <c r="BL49" s="220">
        <v>0</v>
      </c>
      <c r="BM49" s="220">
        <v>0</v>
      </c>
      <c r="BN49" s="220"/>
      <c r="BO49" s="220"/>
      <c r="BP49" s="220"/>
      <c r="BQ49" s="220"/>
      <c r="BR49" s="220"/>
      <c r="BS49" s="220"/>
      <c r="BT49" s="220"/>
      <c r="BU49" s="238"/>
    </row>
    <row r="50" spans="2:73" ht="60" customHeight="1">
      <c r="B50" s="666"/>
      <c r="C50" s="594"/>
      <c r="D50" s="265">
        <v>13</v>
      </c>
      <c r="E50" s="332" t="s">
        <v>267</v>
      </c>
      <c r="F50" s="347">
        <v>12042</v>
      </c>
      <c r="G50" s="275">
        <v>0</v>
      </c>
      <c r="H50" s="248">
        <f t="shared" si="4"/>
        <v>12042</v>
      </c>
      <c r="I50" s="480">
        <f t="shared" si="5"/>
        <v>0</v>
      </c>
      <c r="J50" s="248"/>
      <c r="K50" s="232"/>
      <c r="L50" s="276" t="s">
        <v>363</v>
      </c>
      <c r="M50" s="233"/>
      <c r="N50" s="232" t="s">
        <v>485</v>
      </c>
      <c r="O50" s="232">
        <v>20</v>
      </c>
      <c r="P50" s="232" t="s">
        <v>611</v>
      </c>
      <c r="Q50" s="232">
        <v>0</v>
      </c>
      <c r="R50" s="232">
        <v>0</v>
      </c>
      <c r="S50" s="232">
        <v>0</v>
      </c>
      <c r="T50" s="232">
        <v>0</v>
      </c>
      <c r="U50" s="232">
        <v>0</v>
      </c>
      <c r="V50" s="232">
        <v>0</v>
      </c>
      <c r="W50" s="236">
        <v>0</v>
      </c>
      <c r="X50" s="232"/>
      <c r="Y50" s="232">
        <v>0</v>
      </c>
      <c r="Z50" s="232">
        <v>0</v>
      </c>
      <c r="AA50" s="232">
        <v>0</v>
      </c>
      <c r="AB50" s="232">
        <v>0</v>
      </c>
      <c r="AC50" s="232">
        <v>0</v>
      </c>
      <c r="AD50" s="232">
        <v>0</v>
      </c>
      <c r="AE50" s="232">
        <v>0</v>
      </c>
      <c r="AF50" s="232">
        <v>0</v>
      </c>
      <c r="AG50" s="232">
        <v>0</v>
      </c>
      <c r="AH50" s="232">
        <v>0</v>
      </c>
      <c r="AI50" s="232">
        <v>0</v>
      </c>
      <c r="AJ50" s="232">
        <v>0</v>
      </c>
      <c r="AK50" s="232">
        <v>0</v>
      </c>
      <c r="AL50" s="232">
        <v>0</v>
      </c>
      <c r="AM50" s="232">
        <v>0</v>
      </c>
      <c r="AN50" s="232">
        <v>0</v>
      </c>
      <c r="AO50" s="232">
        <v>0</v>
      </c>
      <c r="AP50" s="232">
        <v>0</v>
      </c>
      <c r="AQ50" s="232">
        <v>0</v>
      </c>
      <c r="AR50" s="232">
        <v>0</v>
      </c>
      <c r="AS50" s="232">
        <v>0</v>
      </c>
      <c r="AT50" s="232">
        <v>0</v>
      </c>
      <c r="AU50" s="232">
        <v>0</v>
      </c>
      <c r="AV50" s="232">
        <v>0</v>
      </c>
      <c r="AW50" s="232">
        <v>0</v>
      </c>
      <c r="AX50" s="232">
        <v>0</v>
      </c>
      <c r="AY50" s="232">
        <v>0</v>
      </c>
      <c r="AZ50" s="232">
        <v>0</v>
      </c>
      <c r="BA50" s="232">
        <v>0</v>
      </c>
      <c r="BB50" s="232">
        <v>0</v>
      </c>
      <c r="BC50" s="237" t="s">
        <v>537</v>
      </c>
      <c r="BD50" s="220"/>
      <c r="BE50" s="220"/>
      <c r="BF50" s="220"/>
      <c r="BG50" s="220"/>
      <c r="BH50" s="238"/>
      <c r="BI50" s="220"/>
      <c r="BJ50" s="220">
        <v>0</v>
      </c>
      <c r="BK50" s="220">
        <v>0</v>
      </c>
      <c r="BL50" s="220">
        <v>0</v>
      </c>
      <c r="BM50" s="220">
        <v>0</v>
      </c>
      <c r="BN50" s="220"/>
      <c r="BO50" s="220"/>
      <c r="BP50" s="220"/>
      <c r="BQ50" s="220"/>
      <c r="BR50" s="220"/>
      <c r="BS50" s="220"/>
      <c r="BT50" s="220"/>
      <c r="BU50" s="238"/>
    </row>
    <row r="51" spans="2:73" ht="60" customHeight="1">
      <c r="B51" s="666"/>
      <c r="C51" s="594"/>
      <c r="D51" s="265">
        <v>14</v>
      </c>
      <c r="E51" s="332" t="s">
        <v>24</v>
      </c>
      <c r="F51" s="347">
        <v>7700</v>
      </c>
      <c r="G51" s="275">
        <v>0</v>
      </c>
      <c r="H51" s="248">
        <f t="shared" si="4"/>
        <v>7700</v>
      </c>
      <c r="I51" s="480">
        <f t="shared" si="5"/>
        <v>0</v>
      </c>
      <c r="J51" s="248"/>
      <c r="K51" s="232"/>
      <c r="L51" s="276" t="s">
        <v>152</v>
      </c>
      <c r="M51" s="233"/>
      <c r="N51" s="234" t="s">
        <v>342</v>
      </c>
      <c r="O51" s="232">
        <v>20</v>
      </c>
      <c r="P51" s="232" t="s">
        <v>629</v>
      </c>
      <c r="Q51" s="232">
        <v>0</v>
      </c>
      <c r="R51" s="232">
        <v>0</v>
      </c>
      <c r="S51" s="232">
        <v>0</v>
      </c>
      <c r="T51" s="232">
        <v>0</v>
      </c>
      <c r="U51" s="232">
        <v>0</v>
      </c>
      <c r="V51" s="232">
        <v>0</v>
      </c>
      <c r="W51" s="236">
        <v>0</v>
      </c>
      <c r="X51" s="232"/>
      <c r="Y51" s="232">
        <v>0</v>
      </c>
      <c r="Z51" s="232">
        <v>0</v>
      </c>
      <c r="AA51" s="232">
        <v>0</v>
      </c>
      <c r="AB51" s="232">
        <v>0</v>
      </c>
      <c r="AC51" s="232">
        <v>0</v>
      </c>
      <c r="AD51" s="232">
        <v>0</v>
      </c>
      <c r="AE51" s="232">
        <v>0</v>
      </c>
      <c r="AF51" s="232">
        <v>0</v>
      </c>
      <c r="AG51" s="232">
        <v>0</v>
      </c>
      <c r="AH51" s="232">
        <v>0</v>
      </c>
      <c r="AI51" s="232">
        <v>0</v>
      </c>
      <c r="AJ51" s="232">
        <v>0</v>
      </c>
      <c r="AK51" s="232">
        <v>0</v>
      </c>
      <c r="AL51" s="232">
        <v>0</v>
      </c>
      <c r="AM51" s="232">
        <v>0</v>
      </c>
      <c r="AN51" s="232">
        <v>0</v>
      </c>
      <c r="AO51" s="232">
        <v>0</v>
      </c>
      <c r="AP51" s="232">
        <v>0</v>
      </c>
      <c r="AQ51" s="232">
        <v>0</v>
      </c>
      <c r="AR51" s="232">
        <v>0</v>
      </c>
      <c r="AS51" s="232">
        <v>0</v>
      </c>
      <c r="AT51" s="232">
        <v>0</v>
      </c>
      <c r="AU51" s="232">
        <v>0</v>
      </c>
      <c r="AV51" s="232">
        <v>0</v>
      </c>
      <c r="AW51" s="232">
        <v>0</v>
      </c>
      <c r="AX51" s="232">
        <v>0</v>
      </c>
      <c r="AY51" s="232">
        <v>0</v>
      </c>
      <c r="AZ51" s="232">
        <v>0</v>
      </c>
      <c r="BA51" s="232">
        <v>0</v>
      </c>
      <c r="BB51" s="232">
        <v>0</v>
      </c>
      <c r="BC51" s="237" t="s">
        <v>579</v>
      </c>
      <c r="BD51" s="220"/>
      <c r="BE51" s="220"/>
      <c r="BF51" s="220" t="e">
        <f>BG51-N51</f>
        <v>#VALUE!</v>
      </c>
      <c r="BG51" s="400">
        <v>45930</v>
      </c>
      <c r="BH51" s="238" t="s">
        <v>217</v>
      </c>
      <c r="BI51" s="220"/>
      <c r="BJ51" s="220">
        <v>0</v>
      </c>
      <c r="BK51" s="220">
        <v>0</v>
      </c>
      <c r="BL51" s="220">
        <v>0</v>
      </c>
      <c r="BM51" s="220">
        <v>0</v>
      </c>
      <c r="BN51" s="220"/>
      <c r="BO51" s="220"/>
      <c r="BP51" s="220"/>
      <c r="BQ51" s="220"/>
      <c r="BR51" s="220"/>
      <c r="BS51" s="220"/>
      <c r="BT51" s="220"/>
      <c r="BU51" s="238"/>
    </row>
    <row r="52" spans="2:73" ht="60" customHeight="1">
      <c r="B52" s="666"/>
      <c r="C52" s="594"/>
      <c r="D52" s="265">
        <v>15</v>
      </c>
      <c r="E52" s="332" t="s">
        <v>330</v>
      </c>
      <c r="F52" s="347">
        <v>7727.4</v>
      </c>
      <c r="G52" s="275">
        <v>0</v>
      </c>
      <c r="H52" s="248">
        <f t="shared" si="4"/>
        <v>7727.4</v>
      </c>
      <c r="I52" s="480">
        <f t="shared" si="5"/>
        <v>0</v>
      </c>
      <c r="J52" s="248"/>
      <c r="K52" s="232"/>
      <c r="L52" s="276" t="s">
        <v>331</v>
      </c>
      <c r="M52" s="233"/>
      <c r="N52" s="234">
        <v>45839</v>
      </c>
      <c r="O52" s="232">
        <v>20</v>
      </c>
      <c r="P52" s="234">
        <v>45858</v>
      </c>
      <c r="Q52" s="232">
        <v>0</v>
      </c>
      <c r="R52" s="232">
        <v>0</v>
      </c>
      <c r="S52" s="232">
        <v>0</v>
      </c>
      <c r="T52" s="232">
        <v>0</v>
      </c>
      <c r="U52" s="232">
        <v>0</v>
      </c>
      <c r="V52" s="232">
        <v>0</v>
      </c>
      <c r="W52" s="236">
        <v>0</v>
      </c>
      <c r="X52" s="232"/>
      <c r="Y52" s="232">
        <v>0</v>
      </c>
      <c r="Z52" s="232">
        <v>0</v>
      </c>
      <c r="AA52" s="232">
        <v>0</v>
      </c>
      <c r="AB52" s="232">
        <v>0</v>
      </c>
      <c r="AC52" s="232">
        <v>0</v>
      </c>
      <c r="AD52" s="232">
        <v>0</v>
      </c>
      <c r="AE52" s="232">
        <v>0</v>
      </c>
      <c r="AF52" s="232">
        <v>0</v>
      </c>
      <c r="AG52" s="232">
        <v>0</v>
      </c>
      <c r="AH52" s="232">
        <v>0</v>
      </c>
      <c r="AI52" s="232">
        <v>0</v>
      </c>
      <c r="AJ52" s="232">
        <v>0</v>
      </c>
      <c r="AK52" s="232">
        <v>0</v>
      </c>
      <c r="AL52" s="232">
        <v>0</v>
      </c>
      <c r="AM52" s="232">
        <v>0</v>
      </c>
      <c r="AN52" s="232">
        <v>0</v>
      </c>
      <c r="AO52" s="232">
        <v>0</v>
      </c>
      <c r="AP52" s="232">
        <v>0</v>
      </c>
      <c r="AQ52" s="232">
        <v>0</v>
      </c>
      <c r="AR52" s="232">
        <v>0</v>
      </c>
      <c r="AS52" s="232">
        <v>0</v>
      </c>
      <c r="AT52" s="232">
        <v>0</v>
      </c>
      <c r="AU52" s="232">
        <v>0</v>
      </c>
      <c r="AV52" s="232">
        <v>0</v>
      </c>
      <c r="AW52" s="232">
        <v>0</v>
      </c>
      <c r="AX52" s="232">
        <v>0</v>
      </c>
      <c r="AY52" s="232">
        <v>0</v>
      </c>
      <c r="AZ52" s="232">
        <v>0</v>
      </c>
      <c r="BA52" s="232">
        <v>0</v>
      </c>
      <c r="BB52" s="232">
        <v>0</v>
      </c>
      <c r="BC52" s="237" t="s">
        <v>538</v>
      </c>
      <c r="BD52" s="220"/>
      <c r="BE52" s="220"/>
      <c r="BF52" s="220">
        <f>BG52-N52</f>
        <v>-1</v>
      </c>
      <c r="BG52" s="400">
        <v>45838</v>
      </c>
      <c r="BH52" s="238" t="s">
        <v>216</v>
      </c>
      <c r="BI52" s="220"/>
      <c r="BJ52" s="220">
        <v>0</v>
      </c>
      <c r="BK52" s="220">
        <v>0</v>
      </c>
      <c r="BL52" s="220">
        <v>0</v>
      </c>
      <c r="BM52" s="220">
        <v>0</v>
      </c>
      <c r="BN52" s="220"/>
      <c r="BO52" s="220"/>
      <c r="BP52" s="220"/>
      <c r="BQ52" s="220"/>
      <c r="BR52" s="220"/>
      <c r="BS52" s="220"/>
      <c r="BT52" s="220"/>
      <c r="BU52" s="238"/>
    </row>
    <row r="53" spans="2:73" ht="123.75" customHeight="1">
      <c r="B53" s="666"/>
      <c r="C53" s="595"/>
      <c r="D53" s="265">
        <v>16</v>
      </c>
      <c r="E53" s="332" t="s">
        <v>268</v>
      </c>
      <c r="F53" s="347">
        <v>6250</v>
      </c>
      <c r="G53" s="275">
        <v>0</v>
      </c>
      <c r="H53" s="248">
        <f t="shared" si="4"/>
        <v>6250</v>
      </c>
      <c r="I53" s="480">
        <f t="shared" si="5"/>
        <v>0</v>
      </c>
      <c r="J53" s="248"/>
      <c r="K53" s="232"/>
      <c r="L53" s="276" t="s">
        <v>332</v>
      </c>
      <c r="M53" s="233"/>
      <c r="N53" s="234">
        <v>45870</v>
      </c>
      <c r="O53" s="232">
        <v>30</v>
      </c>
      <c r="P53" s="234">
        <v>45899</v>
      </c>
      <c r="Q53" s="232">
        <v>0</v>
      </c>
      <c r="R53" s="232">
        <v>0</v>
      </c>
      <c r="S53" s="232">
        <v>0</v>
      </c>
      <c r="T53" s="232">
        <v>0</v>
      </c>
      <c r="U53" s="232">
        <v>0</v>
      </c>
      <c r="V53" s="232">
        <v>0</v>
      </c>
      <c r="W53" s="236">
        <v>0</v>
      </c>
      <c r="X53" s="232"/>
      <c r="Y53" s="232">
        <v>0</v>
      </c>
      <c r="Z53" s="232">
        <v>0</v>
      </c>
      <c r="AA53" s="232">
        <v>0</v>
      </c>
      <c r="AB53" s="232">
        <v>0</v>
      </c>
      <c r="AC53" s="232">
        <v>0</v>
      </c>
      <c r="AD53" s="232">
        <v>0</v>
      </c>
      <c r="AE53" s="232">
        <v>0</v>
      </c>
      <c r="AF53" s="232">
        <v>0</v>
      </c>
      <c r="AG53" s="232">
        <v>0</v>
      </c>
      <c r="AH53" s="232">
        <v>0</v>
      </c>
      <c r="AI53" s="232">
        <v>0</v>
      </c>
      <c r="AJ53" s="232">
        <v>0</v>
      </c>
      <c r="AK53" s="232">
        <v>0</v>
      </c>
      <c r="AL53" s="232">
        <v>0</v>
      </c>
      <c r="AM53" s="232">
        <v>0</v>
      </c>
      <c r="AN53" s="232">
        <v>0</v>
      </c>
      <c r="AO53" s="232">
        <v>0</v>
      </c>
      <c r="AP53" s="232">
        <v>0</v>
      </c>
      <c r="AQ53" s="232">
        <v>0</v>
      </c>
      <c r="AR53" s="232">
        <v>0</v>
      </c>
      <c r="AS53" s="232">
        <v>0</v>
      </c>
      <c r="AT53" s="232">
        <v>0</v>
      </c>
      <c r="AU53" s="232">
        <v>0</v>
      </c>
      <c r="AV53" s="232">
        <v>0</v>
      </c>
      <c r="AW53" s="232">
        <v>0</v>
      </c>
      <c r="AX53" s="232">
        <v>0</v>
      </c>
      <c r="AY53" s="232">
        <v>0</v>
      </c>
      <c r="AZ53" s="232">
        <v>0</v>
      </c>
      <c r="BA53" s="232">
        <v>0</v>
      </c>
      <c r="BB53" s="232">
        <v>0</v>
      </c>
      <c r="BC53" s="237" t="s">
        <v>628</v>
      </c>
      <c r="BD53" s="220"/>
      <c r="BE53" s="220"/>
      <c r="BF53" s="220"/>
      <c r="BG53" s="220" t="s">
        <v>182</v>
      </c>
      <c r="BH53" s="238"/>
      <c r="BI53" s="220"/>
      <c r="BJ53" s="220">
        <v>0</v>
      </c>
      <c r="BK53" s="220">
        <v>0</v>
      </c>
      <c r="BL53" s="220">
        <v>0</v>
      </c>
      <c r="BM53" s="220">
        <v>0</v>
      </c>
      <c r="BN53" s="220"/>
      <c r="BO53" s="220"/>
      <c r="BP53" s="220"/>
      <c r="BQ53" s="220"/>
      <c r="BR53" s="220"/>
      <c r="BS53" s="220"/>
      <c r="BT53" s="220"/>
      <c r="BU53" s="238" t="s">
        <v>334</v>
      </c>
    </row>
    <row r="54" spans="2:73" ht="37.5" customHeight="1">
      <c r="B54" s="401"/>
      <c r="C54" s="401"/>
      <c r="D54" s="401"/>
      <c r="E54" s="401"/>
      <c r="F54" s="402">
        <f>SUM(F38:F53)</f>
        <v>222025.00999999998</v>
      </c>
      <c r="G54" s="402">
        <f t="shared" ref="G54:L54" si="6">SUM(G38:G53)</f>
        <v>153820.09</v>
      </c>
      <c r="H54" s="402">
        <f t="shared" si="6"/>
        <v>68205.049999999988</v>
      </c>
      <c r="I54" s="488">
        <f t="shared" si="5"/>
        <v>0.69280523847290898</v>
      </c>
      <c r="J54" s="402">
        <f t="shared" si="6"/>
        <v>1800</v>
      </c>
      <c r="K54" s="403">
        <f t="shared" si="6"/>
        <v>2</v>
      </c>
      <c r="L54" s="403">
        <f t="shared" si="6"/>
        <v>0</v>
      </c>
      <c r="M54" s="404">
        <f>SUM(M38:M53)</f>
        <v>1200</v>
      </c>
      <c r="N54" s="403"/>
      <c r="O54" s="403"/>
      <c r="P54" s="403"/>
      <c r="Q54" s="402">
        <f t="shared" ref="Q54:W54" si="7">SUM(Q38:Q53)</f>
        <v>0</v>
      </c>
      <c r="R54" s="402">
        <f t="shared" si="7"/>
        <v>241.37</v>
      </c>
      <c r="S54" s="402">
        <f t="shared" si="7"/>
        <v>284.61</v>
      </c>
      <c r="T54" s="402">
        <f t="shared" si="7"/>
        <v>208.3</v>
      </c>
      <c r="U54" s="403">
        <f t="shared" si="7"/>
        <v>208.3</v>
      </c>
      <c r="V54" s="403">
        <f t="shared" si="7"/>
        <v>208.3</v>
      </c>
      <c r="W54" s="405">
        <f t="shared" si="7"/>
        <v>0</v>
      </c>
      <c r="X54" s="403"/>
      <c r="Y54" s="402">
        <f t="shared" ref="Y54:AJ54" si="8">SUM(Y38:Y53)</f>
        <v>627.43000000000006</v>
      </c>
      <c r="Z54" s="402">
        <f t="shared" si="8"/>
        <v>505.47</v>
      </c>
      <c r="AA54" s="402">
        <f t="shared" si="8"/>
        <v>0</v>
      </c>
      <c r="AB54" s="402">
        <f t="shared" si="8"/>
        <v>750.88</v>
      </c>
      <c r="AC54" s="402">
        <f t="shared" si="8"/>
        <v>0</v>
      </c>
      <c r="AD54" s="402">
        <f t="shared" si="8"/>
        <v>150.38</v>
      </c>
      <c r="AE54" s="402">
        <f t="shared" si="8"/>
        <v>0</v>
      </c>
      <c r="AF54" s="402">
        <f t="shared" si="8"/>
        <v>0</v>
      </c>
      <c r="AG54" s="402">
        <f t="shared" si="8"/>
        <v>0</v>
      </c>
      <c r="AH54" s="402">
        <f t="shared" si="8"/>
        <v>0</v>
      </c>
      <c r="AI54" s="402">
        <f t="shared" si="8"/>
        <v>0</v>
      </c>
      <c r="AJ54" s="402">
        <f t="shared" si="8"/>
        <v>306.20999999999998</v>
      </c>
      <c r="AK54" s="402">
        <f>SUM(AK38:AK53)</f>
        <v>342.75</v>
      </c>
      <c r="AL54" s="402">
        <f>SUM(AL38:AL53)</f>
        <v>0</v>
      </c>
      <c r="AM54" s="402">
        <f>SUM(AM38:AM53)</f>
        <v>930.83</v>
      </c>
      <c r="AN54" s="402">
        <f>SUM(AN38:AN53)</f>
        <v>0</v>
      </c>
      <c r="AO54" s="402">
        <f>SUM(AO38:AO53)</f>
        <v>0</v>
      </c>
      <c r="AP54" s="402">
        <f t="shared" ref="AP54:AQ54" si="9">SUM(AP38:AP53)</f>
        <v>0</v>
      </c>
      <c r="AQ54" s="402">
        <f t="shared" si="9"/>
        <v>0</v>
      </c>
      <c r="AR54" s="402">
        <f t="shared" ref="AR54:AS54" si="10">SUM(AR38:AR53)</f>
        <v>0</v>
      </c>
      <c r="AS54" s="402">
        <f t="shared" si="10"/>
        <v>0</v>
      </c>
      <c r="AT54" s="402">
        <f t="shared" ref="AT54:AU54" si="11">SUM(AT38:AT53)</f>
        <v>0</v>
      </c>
      <c r="AU54" s="402">
        <f t="shared" si="11"/>
        <v>0</v>
      </c>
      <c r="AV54" s="402">
        <f t="shared" ref="AV54:AW54" si="12">SUM(AV38:AV53)</f>
        <v>0</v>
      </c>
      <c r="AW54" s="402">
        <f t="shared" si="12"/>
        <v>0</v>
      </c>
      <c r="AX54" s="402">
        <f t="shared" ref="AX54:BB54" si="13">SUM(AX38:AX53)</f>
        <v>0</v>
      </c>
      <c r="AY54" s="402">
        <f t="shared" si="13"/>
        <v>0</v>
      </c>
      <c r="AZ54" s="402">
        <f t="shared" si="13"/>
        <v>0</v>
      </c>
      <c r="BA54" s="402">
        <f t="shared" si="13"/>
        <v>0</v>
      </c>
      <c r="BB54" s="402">
        <f t="shared" si="13"/>
        <v>0</v>
      </c>
      <c r="BC54" s="406"/>
      <c r="BD54" s="403">
        <f t="shared" ref="BD54:BR54" si="14">SUM(BD38:BD53)</f>
        <v>0</v>
      </c>
      <c r="BE54" s="403">
        <f t="shared" si="14"/>
        <v>0</v>
      </c>
      <c r="BF54" s="403" t="e">
        <f t="shared" si="14"/>
        <v>#VALUE!</v>
      </c>
      <c r="BG54" s="403">
        <f t="shared" si="14"/>
        <v>229558</v>
      </c>
      <c r="BH54" s="403">
        <f t="shared" si="14"/>
        <v>0</v>
      </c>
      <c r="BI54" s="403">
        <f t="shared" si="14"/>
        <v>0</v>
      </c>
      <c r="BJ54" s="403">
        <f t="shared" si="14"/>
        <v>0</v>
      </c>
      <c r="BK54" s="403">
        <f t="shared" si="14"/>
        <v>181.53</v>
      </c>
      <c r="BL54" s="403">
        <f t="shared" si="14"/>
        <v>262.02999999999997</v>
      </c>
      <c r="BM54" s="403">
        <f t="shared" si="14"/>
        <v>0</v>
      </c>
      <c r="BN54" s="403">
        <f t="shared" si="14"/>
        <v>0</v>
      </c>
      <c r="BO54" s="403">
        <f t="shared" si="14"/>
        <v>0</v>
      </c>
      <c r="BP54" s="403">
        <f t="shared" si="14"/>
        <v>0</v>
      </c>
      <c r="BQ54" s="403">
        <f t="shared" si="14"/>
        <v>0</v>
      </c>
      <c r="BR54" s="403">
        <f t="shared" si="14"/>
        <v>0</v>
      </c>
      <c r="BS54" s="403"/>
      <c r="BT54" s="403"/>
      <c r="BU54" s="238"/>
    </row>
    <row r="55" spans="2:73" ht="34.5" customHeight="1">
      <c r="B55" s="562" t="s">
        <v>179</v>
      </c>
      <c r="C55" s="232" t="s">
        <v>335</v>
      </c>
      <c r="D55" s="232">
        <v>17</v>
      </c>
      <c r="E55" s="391" t="s">
        <v>287</v>
      </c>
      <c r="F55" s="398">
        <v>37207.269999999997</v>
      </c>
      <c r="G55" s="398">
        <v>37207.269999999997</v>
      </c>
      <c r="H55" s="392">
        <f t="shared" si="4"/>
        <v>0</v>
      </c>
      <c r="I55" s="487">
        <f t="shared" si="5"/>
        <v>1</v>
      </c>
      <c r="J55" s="392">
        <v>0</v>
      </c>
      <c r="K55" s="392">
        <v>0</v>
      </c>
      <c r="L55" s="392">
        <v>0</v>
      </c>
      <c r="M55" s="392">
        <v>0</v>
      </c>
      <c r="N55" s="392">
        <v>0</v>
      </c>
      <c r="O55" s="392">
        <v>0</v>
      </c>
      <c r="P55" s="392">
        <v>0</v>
      </c>
      <c r="Q55" s="392">
        <v>0</v>
      </c>
      <c r="R55" s="392">
        <v>0</v>
      </c>
      <c r="S55" s="392">
        <v>0</v>
      </c>
      <c r="T55" s="392"/>
      <c r="U55" s="392">
        <v>0</v>
      </c>
      <c r="V55" s="392">
        <v>0</v>
      </c>
      <c r="W55" s="407">
        <v>0</v>
      </c>
      <c r="X55" s="276"/>
      <c r="Y55" s="392">
        <v>0</v>
      </c>
      <c r="Z55" s="392">
        <v>0</v>
      </c>
      <c r="AA55" s="392">
        <v>0</v>
      </c>
      <c r="AB55" s="392">
        <v>0</v>
      </c>
      <c r="AC55" s="392">
        <v>0</v>
      </c>
      <c r="AD55" s="392">
        <v>0</v>
      </c>
      <c r="AE55" s="392">
        <v>0</v>
      </c>
      <c r="AF55" s="392">
        <v>0</v>
      </c>
      <c r="AG55" s="392">
        <v>0</v>
      </c>
      <c r="AH55" s="392">
        <v>0</v>
      </c>
      <c r="AI55" s="392">
        <v>0</v>
      </c>
      <c r="AJ55" s="392">
        <v>0</v>
      </c>
      <c r="AK55" s="392">
        <v>0</v>
      </c>
      <c r="AL55" s="392">
        <v>0</v>
      </c>
      <c r="AM55" s="392">
        <v>0</v>
      </c>
      <c r="AN55" s="392">
        <v>0</v>
      </c>
      <c r="AO55" s="392">
        <v>0</v>
      </c>
      <c r="AP55" s="392">
        <v>0</v>
      </c>
      <c r="AQ55" s="392">
        <v>0</v>
      </c>
      <c r="AR55" s="392">
        <v>0</v>
      </c>
      <c r="AS55" s="392">
        <v>0</v>
      </c>
      <c r="AT55" s="392">
        <v>0</v>
      </c>
      <c r="AU55" s="392">
        <v>0</v>
      </c>
      <c r="AV55" s="392">
        <v>0</v>
      </c>
      <c r="AW55" s="392">
        <v>0</v>
      </c>
      <c r="AX55" s="392">
        <v>0</v>
      </c>
      <c r="AY55" s="392">
        <v>0</v>
      </c>
      <c r="AZ55" s="392">
        <v>0</v>
      </c>
      <c r="BA55" s="392">
        <v>0</v>
      </c>
      <c r="BB55" s="392">
        <v>0</v>
      </c>
      <c r="BC55" s="396" t="s">
        <v>430</v>
      </c>
      <c r="BD55" s="397"/>
      <c r="BE55" s="397"/>
      <c r="BF55" s="397"/>
      <c r="BG55" s="397"/>
      <c r="BH55" s="408"/>
      <c r="BI55" s="397"/>
      <c r="BJ55" s="397">
        <v>0</v>
      </c>
      <c r="BK55" s="397">
        <v>0</v>
      </c>
      <c r="BL55" s="397">
        <v>0</v>
      </c>
      <c r="BM55" s="397">
        <v>0</v>
      </c>
      <c r="BN55" s="397"/>
      <c r="BO55" s="397"/>
      <c r="BP55" s="397"/>
      <c r="BQ55" s="397"/>
      <c r="BR55" s="397"/>
      <c r="BS55" s="397"/>
      <c r="BT55" s="397"/>
      <c r="BU55" s="238"/>
    </row>
    <row r="56" spans="2:73" ht="33.75" customHeight="1">
      <c r="B56" s="563"/>
      <c r="C56" s="232" t="s">
        <v>335</v>
      </c>
      <c r="D56" s="232">
        <v>18</v>
      </c>
      <c r="E56" s="391" t="s">
        <v>288</v>
      </c>
      <c r="F56" s="398">
        <v>74206</v>
      </c>
      <c r="G56" s="398">
        <v>74206</v>
      </c>
      <c r="H56" s="392">
        <f t="shared" si="4"/>
        <v>0</v>
      </c>
      <c r="I56" s="487">
        <f t="shared" si="5"/>
        <v>1</v>
      </c>
      <c r="J56" s="392">
        <v>0</v>
      </c>
      <c r="K56" s="392">
        <v>0</v>
      </c>
      <c r="L56" s="392">
        <v>0</v>
      </c>
      <c r="M56" s="392">
        <v>0</v>
      </c>
      <c r="N56" s="392">
        <v>0</v>
      </c>
      <c r="O56" s="392">
        <v>0</v>
      </c>
      <c r="P56" s="392">
        <v>0</v>
      </c>
      <c r="Q56" s="392">
        <v>0</v>
      </c>
      <c r="R56" s="392">
        <v>0</v>
      </c>
      <c r="S56" s="392">
        <v>0</v>
      </c>
      <c r="T56" s="392"/>
      <c r="U56" s="392">
        <v>0</v>
      </c>
      <c r="V56" s="392">
        <v>0</v>
      </c>
      <c r="W56" s="407">
        <v>0</v>
      </c>
      <c r="X56" s="276"/>
      <c r="Y56" s="392">
        <v>0</v>
      </c>
      <c r="Z56" s="392">
        <v>0</v>
      </c>
      <c r="AA56" s="392">
        <v>0</v>
      </c>
      <c r="AB56" s="392">
        <v>0</v>
      </c>
      <c r="AC56" s="392">
        <v>0</v>
      </c>
      <c r="AD56" s="392">
        <v>0</v>
      </c>
      <c r="AE56" s="392">
        <v>0</v>
      </c>
      <c r="AF56" s="392">
        <v>0</v>
      </c>
      <c r="AG56" s="392">
        <v>0</v>
      </c>
      <c r="AH56" s="392">
        <v>0</v>
      </c>
      <c r="AI56" s="392">
        <v>0</v>
      </c>
      <c r="AJ56" s="392">
        <v>0</v>
      </c>
      <c r="AK56" s="392">
        <v>0</v>
      </c>
      <c r="AL56" s="392">
        <v>0</v>
      </c>
      <c r="AM56" s="392">
        <v>0</v>
      </c>
      <c r="AN56" s="392">
        <v>0</v>
      </c>
      <c r="AO56" s="392">
        <v>0</v>
      </c>
      <c r="AP56" s="392">
        <v>0</v>
      </c>
      <c r="AQ56" s="392">
        <v>0</v>
      </c>
      <c r="AR56" s="392">
        <v>0</v>
      </c>
      <c r="AS56" s="392">
        <v>0</v>
      </c>
      <c r="AT56" s="392">
        <v>0</v>
      </c>
      <c r="AU56" s="392">
        <v>0</v>
      </c>
      <c r="AV56" s="392">
        <v>0</v>
      </c>
      <c r="AW56" s="392">
        <v>0</v>
      </c>
      <c r="AX56" s="392">
        <v>0</v>
      </c>
      <c r="AY56" s="392">
        <v>0</v>
      </c>
      <c r="AZ56" s="392">
        <v>0</v>
      </c>
      <c r="BA56" s="392">
        <v>0</v>
      </c>
      <c r="BB56" s="392">
        <v>0</v>
      </c>
      <c r="BC56" s="396" t="s">
        <v>430</v>
      </c>
      <c r="BD56" s="397"/>
      <c r="BE56" s="397"/>
      <c r="BF56" s="397"/>
      <c r="BG56" s="397"/>
      <c r="BH56" s="408"/>
      <c r="BI56" s="397"/>
      <c r="BJ56" s="397">
        <v>0</v>
      </c>
      <c r="BK56" s="397">
        <v>0</v>
      </c>
      <c r="BL56" s="397">
        <v>0</v>
      </c>
      <c r="BM56" s="397">
        <v>0</v>
      </c>
      <c r="BN56" s="397"/>
      <c r="BO56" s="397"/>
      <c r="BP56" s="397"/>
      <c r="BQ56" s="397"/>
      <c r="BR56" s="397"/>
      <c r="BS56" s="397"/>
      <c r="BT56" s="397"/>
      <c r="BU56" s="238"/>
    </row>
    <row r="57" spans="2:73" ht="36.75" customHeight="1">
      <c r="B57" s="563"/>
      <c r="C57" s="232" t="s">
        <v>335</v>
      </c>
      <c r="D57" s="232"/>
      <c r="E57" s="276" t="s">
        <v>286</v>
      </c>
      <c r="F57" s="392">
        <v>8775.1299999999992</v>
      </c>
      <c r="G57" s="392">
        <v>8775.1299999999992</v>
      </c>
      <c r="H57" s="392">
        <f>F57-G57</f>
        <v>0</v>
      </c>
      <c r="I57" s="487">
        <f>G57/F57</f>
        <v>1</v>
      </c>
      <c r="J57" s="392">
        <v>0</v>
      </c>
      <c r="K57" s="392">
        <v>0</v>
      </c>
      <c r="L57" s="392">
        <v>0</v>
      </c>
      <c r="M57" s="392">
        <v>0</v>
      </c>
      <c r="N57" s="392">
        <v>0</v>
      </c>
      <c r="O57" s="392">
        <v>0</v>
      </c>
      <c r="P57" s="392">
        <v>0</v>
      </c>
      <c r="Q57" s="392">
        <v>0</v>
      </c>
      <c r="R57" s="392">
        <v>0</v>
      </c>
      <c r="S57" s="392">
        <v>0</v>
      </c>
      <c r="T57" s="392">
        <v>0</v>
      </c>
      <c r="U57" s="392">
        <v>0</v>
      </c>
      <c r="V57" s="392">
        <v>0</v>
      </c>
      <c r="W57" s="407">
        <v>0</v>
      </c>
      <c r="X57" s="276"/>
      <c r="Y57" s="392">
        <v>0</v>
      </c>
      <c r="Z57" s="392">
        <v>0</v>
      </c>
      <c r="AA57" s="392">
        <v>0</v>
      </c>
      <c r="AB57" s="392">
        <v>0</v>
      </c>
      <c r="AC57" s="392">
        <v>0</v>
      </c>
      <c r="AD57" s="392">
        <v>0</v>
      </c>
      <c r="AE57" s="392">
        <v>0</v>
      </c>
      <c r="AF57" s="392">
        <v>0</v>
      </c>
      <c r="AG57" s="392">
        <v>0</v>
      </c>
      <c r="AH57" s="392">
        <v>0</v>
      </c>
      <c r="AI57" s="392">
        <v>0</v>
      </c>
      <c r="AJ57" s="392">
        <v>0</v>
      </c>
      <c r="AK57" s="392">
        <v>0</v>
      </c>
      <c r="AL57" s="392">
        <v>0</v>
      </c>
      <c r="AM57" s="392">
        <v>0</v>
      </c>
      <c r="AN57" s="392">
        <v>0</v>
      </c>
      <c r="AO57" s="392">
        <v>0</v>
      </c>
      <c r="AP57" s="392">
        <v>0</v>
      </c>
      <c r="AQ57" s="392">
        <v>0</v>
      </c>
      <c r="AR57" s="392">
        <v>0</v>
      </c>
      <c r="AS57" s="392">
        <v>0</v>
      </c>
      <c r="AT57" s="392">
        <v>0</v>
      </c>
      <c r="AU57" s="392">
        <v>0</v>
      </c>
      <c r="AV57" s="392">
        <v>0</v>
      </c>
      <c r="AW57" s="392">
        <v>0</v>
      </c>
      <c r="AX57" s="392">
        <v>0</v>
      </c>
      <c r="AY57" s="392">
        <v>0</v>
      </c>
      <c r="AZ57" s="392">
        <v>0</v>
      </c>
      <c r="BA57" s="392">
        <v>0</v>
      </c>
      <c r="BB57" s="392">
        <v>0</v>
      </c>
      <c r="BC57" s="396" t="s">
        <v>430</v>
      </c>
      <c r="BD57" s="397"/>
      <c r="BE57" s="397"/>
      <c r="BF57" s="397"/>
      <c r="BG57" s="397"/>
      <c r="BH57" s="408"/>
      <c r="BI57" s="397"/>
      <c r="BJ57" s="397">
        <v>0</v>
      </c>
      <c r="BK57" s="397">
        <v>0</v>
      </c>
      <c r="BL57" s="397">
        <v>0</v>
      </c>
      <c r="BM57" s="397">
        <v>0</v>
      </c>
      <c r="BN57" s="397"/>
      <c r="BO57" s="397"/>
      <c r="BP57" s="397"/>
      <c r="BQ57" s="397"/>
      <c r="BR57" s="397"/>
      <c r="BS57" s="397"/>
      <c r="BT57" s="397"/>
      <c r="BU57" s="238"/>
    </row>
    <row r="58" spans="2:73" ht="36.75" customHeight="1">
      <c r="B58" s="563"/>
      <c r="C58" s="232" t="s">
        <v>335</v>
      </c>
      <c r="D58" s="232"/>
      <c r="E58" s="391" t="s">
        <v>37</v>
      </c>
      <c r="F58" s="398">
        <v>27910.22</v>
      </c>
      <c r="G58" s="398">
        <v>27910.22</v>
      </c>
      <c r="H58" s="392">
        <f>F58-G58</f>
        <v>0</v>
      </c>
      <c r="I58" s="487">
        <f>G58/F58</f>
        <v>1</v>
      </c>
      <c r="J58" s="392">
        <v>0</v>
      </c>
      <c r="K58" s="392">
        <v>0</v>
      </c>
      <c r="L58" s="392">
        <v>0</v>
      </c>
      <c r="M58" s="392">
        <v>0</v>
      </c>
      <c r="N58" s="392">
        <v>0</v>
      </c>
      <c r="O58" s="392">
        <v>0</v>
      </c>
      <c r="P58" s="392">
        <v>0</v>
      </c>
      <c r="Q58" s="392">
        <v>0</v>
      </c>
      <c r="R58" s="392">
        <v>0</v>
      </c>
      <c r="S58" s="392">
        <v>0</v>
      </c>
      <c r="T58" s="392">
        <v>0</v>
      </c>
      <c r="U58" s="392">
        <v>0</v>
      </c>
      <c r="V58" s="392">
        <v>0</v>
      </c>
      <c r="W58" s="407">
        <v>0</v>
      </c>
      <c r="X58" s="276"/>
      <c r="Y58" s="392">
        <v>0</v>
      </c>
      <c r="Z58" s="392">
        <v>0</v>
      </c>
      <c r="AA58" s="392">
        <v>0</v>
      </c>
      <c r="AB58" s="392">
        <v>0</v>
      </c>
      <c r="AC58" s="392">
        <v>0</v>
      </c>
      <c r="AD58" s="392">
        <v>0</v>
      </c>
      <c r="AE58" s="392">
        <v>0</v>
      </c>
      <c r="AF58" s="392">
        <v>0</v>
      </c>
      <c r="AG58" s="392">
        <v>0</v>
      </c>
      <c r="AH58" s="392">
        <v>0</v>
      </c>
      <c r="AI58" s="392">
        <v>0</v>
      </c>
      <c r="AJ58" s="392">
        <v>0</v>
      </c>
      <c r="AK58" s="392">
        <v>0</v>
      </c>
      <c r="AL58" s="392">
        <v>0</v>
      </c>
      <c r="AM58" s="392">
        <v>0</v>
      </c>
      <c r="AN58" s="392">
        <v>0</v>
      </c>
      <c r="AO58" s="392">
        <v>0</v>
      </c>
      <c r="AP58" s="392">
        <v>0</v>
      </c>
      <c r="AQ58" s="392">
        <v>0</v>
      </c>
      <c r="AR58" s="392">
        <v>0</v>
      </c>
      <c r="AS58" s="392">
        <v>0</v>
      </c>
      <c r="AT58" s="392">
        <v>0</v>
      </c>
      <c r="AU58" s="392">
        <v>0</v>
      </c>
      <c r="AV58" s="392">
        <v>0</v>
      </c>
      <c r="AW58" s="392">
        <v>0</v>
      </c>
      <c r="AX58" s="392">
        <v>0</v>
      </c>
      <c r="AY58" s="392">
        <v>0</v>
      </c>
      <c r="AZ58" s="392">
        <v>0</v>
      </c>
      <c r="BA58" s="392">
        <v>0</v>
      </c>
      <c r="BB58" s="392">
        <v>0</v>
      </c>
      <c r="BC58" s="396" t="s">
        <v>430</v>
      </c>
      <c r="BD58" s="397"/>
      <c r="BE58" s="397"/>
      <c r="BF58" s="397"/>
      <c r="BG58" s="397"/>
      <c r="BH58" s="408"/>
      <c r="BI58" s="397"/>
      <c r="BJ58" s="397">
        <v>0</v>
      </c>
      <c r="BK58" s="397">
        <v>0</v>
      </c>
      <c r="BL58" s="397">
        <v>0</v>
      </c>
      <c r="BM58" s="397">
        <v>0</v>
      </c>
      <c r="BN58" s="397"/>
      <c r="BO58" s="397"/>
      <c r="BP58" s="397"/>
      <c r="BQ58" s="397"/>
      <c r="BR58" s="397"/>
      <c r="BS58" s="397"/>
      <c r="BT58" s="397"/>
      <c r="BU58" s="238"/>
    </row>
    <row r="59" spans="2:73" ht="60.75" customHeight="1">
      <c r="B59" s="563"/>
      <c r="C59" s="232" t="s">
        <v>335</v>
      </c>
      <c r="D59" s="232">
        <v>19</v>
      </c>
      <c r="E59" s="332" t="s">
        <v>410</v>
      </c>
      <c r="F59" s="347">
        <v>22142.68</v>
      </c>
      <c r="G59" s="248">
        <v>5980</v>
      </c>
      <c r="H59" s="248">
        <f t="shared" si="4"/>
        <v>16162.68</v>
      </c>
      <c r="I59" s="480">
        <f t="shared" si="5"/>
        <v>0.27006667666244555</v>
      </c>
      <c r="J59" s="248">
        <v>1100</v>
      </c>
      <c r="K59" s="232">
        <v>1</v>
      </c>
      <c r="L59" s="232" t="s">
        <v>61</v>
      </c>
      <c r="M59" s="233">
        <v>1100</v>
      </c>
      <c r="N59" s="232" t="s">
        <v>654</v>
      </c>
      <c r="O59" s="232"/>
      <c r="P59" s="232" t="s">
        <v>346</v>
      </c>
      <c r="Q59" s="232">
        <v>0</v>
      </c>
      <c r="R59" s="232">
        <v>0</v>
      </c>
      <c r="S59" s="232">
        <v>0</v>
      </c>
      <c r="T59" s="232">
        <v>0</v>
      </c>
      <c r="U59" s="232">
        <v>0</v>
      </c>
      <c r="V59" s="232">
        <v>0</v>
      </c>
      <c r="W59" s="236">
        <v>0</v>
      </c>
      <c r="X59" s="232"/>
      <c r="Y59" s="232">
        <v>0</v>
      </c>
      <c r="Z59" s="232">
        <v>0</v>
      </c>
      <c r="AA59" s="232">
        <v>0</v>
      </c>
      <c r="AB59" s="232">
        <v>0</v>
      </c>
      <c r="AC59" s="232">
        <v>0</v>
      </c>
      <c r="AD59" s="232">
        <v>0</v>
      </c>
      <c r="AE59" s="232">
        <v>0</v>
      </c>
      <c r="AF59" s="232">
        <v>0</v>
      </c>
      <c r="AG59" s="232">
        <v>0</v>
      </c>
      <c r="AH59" s="232">
        <v>0</v>
      </c>
      <c r="AI59" s="232">
        <v>0</v>
      </c>
      <c r="AJ59" s="232">
        <v>0</v>
      </c>
      <c r="AK59" s="232">
        <v>0</v>
      </c>
      <c r="AL59" s="232">
        <v>0</v>
      </c>
      <c r="AM59" s="232">
        <v>0</v>
      </c>
      <c r="AN59" s="232">
        <v>0</v>
      </c>
      <c r="AO59" s="232">
        <v>0</v>
      </c>
      <c r="AP59" s="232">
        <v>0</v>
      </c>
      <c r="AQ59" s="232">
        <v>0</v>
      </c>
      <c r="AR59" s="232">
        <v>439</v>
      </c>
      <c r="AS59" s="232">
        <v>0</v>
      </c>
      <c r="AT59" s="232">
        <v>0</v>
      </c>
      <c r="AU59" s="232">
        <v>0</v>
      </c>
      <c r="AV59" s="232">
        <v>0</v>
      </c>
      <c r="AW59" s="232">
        <v>0</v>
      </c>
      <c r="AX59" s="232">
        <v>0</v>
      </c>
      <c r="AY59" s="232">
        <v>686.01</v>
      </c>
      <c r="AZ59" s="232">
        <v>0</v>
      </c>
      <c r="BA59" s="232">
        <v>696.27</v>
      </c>
      <c r="BB59" s="232">
        <v>600.22</v>
      </c>
      <c r="BC59" s="237" t="s">
        <v>542</v>
      </c>
      <c r="BD59" s="220"/>
      <c r="BE59" s="220"/>
      <c r="BF59" s="220"/>
      <c r="BG59" s="220"/>
      <c r="BH59" s="238"/>
      <c r="BI59" s="220"/>
      <c r="BJ59" s="220">
        <v>0</v>
      </c>
      <c r="BK59" s="220">
        <v>0</v>
      </c>
      <c r="BL59" s="220">
        <v>0</v>
      </c>
      <c r="BM59" s="220">
        <v>0</v>
      </c>
      <c r="BN59" s="220"/>
      <c r="BO59" s="220"/>
      <c r="BP59" s="220"/>
      <c r="BQ59" s="220"/>
      <c r="BR59" s="220"/>
      <c r="BS59" s="220"/>
      <c r="BT59" s="220"/>
      <c r="BU59" s="238"/>
    </row>
    <row r="60" spans="2:73" ht="72" customHeight="1">
      <c r="B60" s="563"/>
      <c r="C60" s="232" t="s">
        <v>335</v>
      </c>
      <c r="D60" s="232">
        <v>20</v>
      </c>
      <c r="E60" s="332" t="s">
        <v>270</v>
      </c>
      <c r="F60" s="347">
        <v>11022</v>
      </c>
      <c r="G60" s="248">
        <v>0</v>
      </c>
      <c r="H60" s="248">
        <f t="shared" si="4"/>
        <v>11022</v>
      </c>
      <c r="I60" s="480">
        <f t="shared" si="5"/>
        <v>0</v>
      </c>
      <c r="J60" s="248"/>
      <c r="K60" s="232"/>
      <c r="L60" s="276" t="s">
        <v>477</v>
      </c>
      <c r="M60" s="233"/>
      <c r="N60" s="232" t="s">
        <v>631</v>
      </c>
      <c r="O60" s="248">
        <v>20</v>
      </c>
      <c r="P60" s="232" t="s">
        <v>611</v>
      </c>
      <c r="Q60" s="232">
        <v>0</v>
      </c>
      <c r="R60" s="232">
        <v>0</v>
      </c>
      <c r="S60" s="232">
        <v>0</v>
      </c>
      <c r="T60" s="232">
        <v>0</v>
      </c>
      <c r="U60" s="232">
        <v>0</v>
      </c>
      <c r="V60" s="232">
        <v>0</v>
      </c>
      <c r="W60" s="236">
        <v>0</v>
      </c>
      <c r="X60" s="232"/>
      <c r="Y60" s="232">
        <v>0</v>
      </c>
      <c r="Z60" s="232">
        <v>0</v>
      </c>
      <c r="AA60" s="232">
        <v>0</v>
      </c>
      <c r="AB60" s="232">
        <v>0</v>
      </c>
      <c r="AC60" s="232">
        <v>0</v>
      </c>
      <c r="AD60" s="232">
        <v>0</v>
      </c>
      <c r="AE60" s="232">
        <v>0</v>
      </c>
      <c r="AF60" s="232">
        <v>0</v>
      </c>
      <c r="AG60" s="232">
        <v>0</v>
      </c>
      <c r="AH60" s="232">
        <v>0</v>
      </c>
      <c r="AI60" s="232">
        <v>0</v>
      </c>
      <c r="AJ60" s="232">
        <v>0</v>
      </c>
      <c r="AK60" s="232">
        <v>0</v>
      </c>
      <c r="AL60" s="232">
        <v>0</v>
      </c>
      <c r="AM60" s="232">
        <v>0</v>
      </c>
      <c r="AN60" s="232">
        <v>0</v>
      </c>
      <c r="AO60" s="232">
        <v>0</v>
      </c>
      <c r="AP60" s="232">
        <v>0</v>
      </c>
      <c r="AQ60" s="232">
        <v>0</v>
      </c>
      <c r="AR60" s="232">
        <v>0</v>
      </c>
      <c r="AS60" s="232">
        <v>0</v>
      </c>
      <c r="AT60" s="232">
        <v>0</v>
      </c>
      <c r="AU60" s="232">
        <v>0</v>
      </c>
      <c r="AV60" s="232">
        <v>0</v>
      </c>
      <c r="AW60" s="232">
        <v>0</v>
      </c>
      <c r="AX60" s="232">
        <v>0</v>
      </c>
      <c r="AY60" s="232">
        <v>0</v>
      </c>
      <c r="AZ60" s="232">
        <v>0</v>
      </c>
      <c r="BA60" s="232">
        <v>0</v>
      </c>
      <c r="BB60" s="232">
        <v>0</v>
      </c>
      <c r="BC60" s="237" t="s">
        <v>539</v>
      </c>
      <c r="BD60" s="220"/>
      <c r="BE60" s="220"/>
      <c r="BF60" s="220"/>
      <c r="BG60" s="220" t="s">
        <v>182</v>
      </c>
      <c r="BH60" s="238"/>
      <c r="BI60" s="220"/>
      <c r="BJ60" s="220">
        <v>0</v>
      </c>
      <c r="BK60" s="220">
        <v>0</v>
      </c>
      <c r="BL60" s="220">
        <v>0</v>
      </c>
      <c r="BM60" s="220">
        <v>0</v>
      </c>
      <c r="BN60" s="220"/>
      <c r="BO60" s="220"/>
      <c r="BP60" s="220"/>
      <c r="BQ60" s="220"/>
      <c r="BR60" s="220"/>
      <c r="BS60" s="220"/>
      <c r="BT60" s="220"/>
      <c r="BU60" s="238" t="s">
        <v>338</v>
      </c>
    </row>
    <row r="61" spans="2:73" ht="45.75" customHeight="1">
      <c r="B61" s="563"/>
      <c r="C61" s="232" t="s">
        <v>335</v>
      </c>
      <c r="D61" s="232">
        <v>21</v>
      </c>
      <c r="E61" s="332" t="s">
        <v>271</v>
      </c>
      <c r="F61" s="347">
        <v>8779</v>
      </c>
      <c r="G61" s="248">
        <v>0</v>
      </c>
      <c r="H61" s="248">
        <f t="shared" si="4"/>
        <v>8779</v>
      </c>
      <c r="I61" s="480">
        <f t="shared" si="5"/>
        <v>0</v>
      </c>
      <c r="J61" s="248">
        <v>400</v>
      </c>
      <c r="K61" s="232"/>
      <c r="L61" s="247" t="s">
        <v>82</v>
      </c>
      <c r="M61" s="233">
        <v>400</v>
      </c>
      <c r="N61" s="232" t="s">
        <v>346</v>
      </c>
      <c r="O61" s="248">
        <v>30</v>
      </c>
      <c r="P61" s="232" t="s">
        <v>390</v>
      </c>
      <c r="Q61" s="232">
        <v>0</v>
      </c>
      <c r="R61" s="232">
        <v>0</v>
      </c>
      <c r="S61" s="232">
        <v>0</v>
      </c>
      <c r="T61" s="232">
        <v>0</v>
      </c>
      <c r="U61" s="232">
        <v>0</v>
      </c>
      <c r="V61" s="232">
        <v>0</v>
      </c>
      <c r="W61" s="236">
        <v>0</v>
      </c>
      <c r="X61" s="232"/>
      <c r="Y61" s="232">
        <v>0</v>
      </c>
      <c r="Z61" s="232">
        <v>0</v>
      </c>
      <c r="AA61" s="232">
        <v>0</v>
      </c>
      <c r="AB61" s="232">
        <v>0</v>
      </c>
      <c r="AC61" s="232">
        <v>0</v>
      </c>
      <c r="AD61" s="232">
        <v>0</v>
      </c>
      <c r="AE61" s="232">
        <v>0</v>
      </c>
      <c r="AF61" s="232">
        <v>0</v>
      </c>
      <c r="AG61" s="232">
        <v>0</v>
      </c>
      <c r="AH61" s="232">
        <v>0</v>
      </c>
      <c r="AI61" s="232">
        <v>0</v>
      </c>
      <c r="AJ61" s="232">
        <v>0</v>
      </c>
      <c r="AK61" s="232">
        <v>0</v>
      </c>
      <c r="AL61" s="232">
        <v>0</v>
      </c>
      <c r="AM61" s="232">
        <v>0</v>
      </c>
      <c r="AN61" s="232">
        <v>0</v>
      </c>
      <c r="AO61" s="232">
        <v>0</v>
      </c>
      <c r="AP61" s="232">
        <v>0</v>
      </c>
      <c r="AQ61" s="232">
        <v>0</v>
      </c>
      <c r="AR61" s="232">
        <v>0</v>
      </c>
      <c r="AS61" s="232">
        <v>0</v>
      </c>
      <c r="AT61" s="232">
        <v>0</v>
      </c>
      <c r="AU61" s="232">
        <v>0</v>
      </c>
      <c r="AV61" s="232">
        <v>0</v>
      </c>
      <c r="AW61" s="232">
        <v>0</v>
      </c>
      <c r="AX61" s="232">
        <v>0</v>
      </c>
      <c r="AY61" s="232">
        <v>0</v>
      </c>
      <c r="AZ61" s="232">
        <v>0</v>
      </c>
      <c r="BA61" s="232">
        <v>0</v>
      </c>
      <c r="BB61" s="232">
        <v>0</v>
      </c>
      <c r="BC61" s="409" t="s">
        <v>630</v>
      </c>
      <c r="BD61" s="220"/>
      <c r="BE61" s="220"/>
      <c r="BF61" s="220"/>
      <c r="BG61" s="220"/>
      <c r="BH61" s="238"/>
      <c r="BI61" s="220"/>
      <c r="BJ61" s="220">
        <v>0</v>
      </c>
      <c r="BK61" s="220">
        <v>0</v>
      </c>
      <c r="BL61" s="220">
        <v>0</v>
      </c>
      <c r="BM61" s="220">
        <v>0</v>
      </c>
      <c r="BN61" s="220"/>
      <c r="BO61" s="220"/>
      <c r="BP61" s="220"/>
      <c r="BQ61" s="220"/>
      <c r="BR61" s="220"/>
      <c r="BS61" s="220"/>
      <c r="BT61" s="220"/>
      <c r="BU61" s="238"/>
    </row>
    <row r="62" spans="2:73" ht="84" customHeight="1">
      <c r="B62" s="564"/>
      <c r="C62" s="232" t="s">
        <v>335</v>
      </c>
      <c r="D62" s="232">
        <v>22</v>
      </c>
      <c r="E62" s="410" t="s">
        <v>339</v>
      </c>
      <c r="F62" s="347">
        <v>5624</v>
      </c>
      <c r="G62" s="248">
        <v>0</v>
      </c>
      <c r="H62" s="248">
        <f t="shared" si="4"/>
        <v>5624</v>
      </c>
      <c r="I62" s="480">
        <f t="shared" si="5"/>
        <v>0</v>
      </c>
      <c r="J62" s="248"/>
      <c r="K62" s="232"/>
      <c r="L62" s="276" t="s">
        <v>369</v>
      </c>
      <c r="M62" s="233"/>
      <c r="N62" s="234">
        <v>45915</v>
      </c>
      <c r="O62" s="411">
        <v>15</v>
      </c>
      <c r="P62" s="234">
        <v>45930</v>
      </c>
      <c r="Q62" s="232">
        <v>0</v>
      </c>
      <c r="R62" s="232">
        <v>0</v>
      </c>
      <c r="S62" s="232">
        <v>0</v>
      </c>
      <c r="T62" s="232">
        <v>0</v>
      </c>
      <c r="U62" s="232">
        <v>0</v>
      </c>
      <c r="V62" s="232">
        <v>0</v>
      </c>
      <c r="W62" s="236">
        <v>0</v>
      </c>
      <c r="X62" s="232"/>
      <c r="Y62" s="232">
        <v>0</v>
      </c>
      <c r="Z62" s="232">
        <v>0</v>
      </c>
      <c r="AA62" s="232">
        <v>0</v>
      </c>
      <c r="AB62" s="232">
        <v>0</v>
      </c>
      <c r="AC62" s="232">
        <v>0</v>
      </c>
      <c r="AD62" s="232">
        <v>0</v>
      </c>
      <c r="AE62" s="232">
        <v>0</v>
      </c>
      <c r="AF62" s="232">
        <v>0</v>
      </c>
      <c r="AG62" s="232">
        <v>0</v>
      </c>
      <c r="AH62" s="232">
        <v>0</v>
      </c>
      <c r="AI62" s="232">
        <v>0</v>
      </c>
      <c r="AJ62" s="232">
        <v>0</v>
      </c>
      <c r="AK62" s="232">
        <v>0</v>
      </c>
      <c r="AL62" s="232">
        <v>0</v>
      </c>
      <c r="AM62" s="232">
        <v>0</v>
      </c>
      <c r="AN62" s="232">
        <v>0</v>
      </c>
      <c r="AO62" s="232">
        <v>0</v>
      </c>
      <c r="AP62" s="232">
        <v>0</v>
      </c>
      <c r="AQ62" s="232">
        <v>0</v>
      </c>
      <c r="AR62" s="232">
        <v>0</v>
      </c>
      <c r="AS62" s="232">
        <v>0</v>
      </c>
      <c r="AT62" s="232">
        <v>0</v>
      </c>
      <c r="AU62" s="232">
        <v>0</v>
      </c>
      <c r="AV62" s="232">
        <v>0</v>
      </c>
      <c r="AW62" s="232">
        <v>0</v>
      </c>
      <c r="AX62" s="232">
        <v>0</v>
      </c>
      <c r="AY62" s="232">
        <v>0</v>
      </c>
      <c r="AZ62" s="232">
        <v>0</v>
      </c>
      <c r="BA62" s="232">
        <v>0</v>
      </c>
      <c r="BB62" s="232">
        <v>0</v>
      </c>
      <c r="BC62" s="237" t="s">
        <v>540</v>
      </c>
      <c r="BD62" s="220"/>
      <c r="BE62" s="220"/>
      <c r="BF62" s="220">
        <f>BG62-N62</f>
        <v>15</v>
      </c>
      <c r="BG62" s="400">
        <v>45930</v>
      </c>
      <c r="BH62" s="238" t="s">
        <v>340</v>
      </c>
      <c r="BI62" s="220"/>
      <c r="BJ62" s="220">
        <v>0</v>
      </c>
      <c r="BK62" s="220">
        <v>0</v>
      </c>
      <c r="BL62" s="220">
        <v>0</v>
      </c>
      <c r="BM62" s="220">
        <v>0</v>
      </c>
      <c r="BN62" s="220"/>
      <c r="BO62" s="220"/>
      <c r="BP62" s="220"/>
      <c r="BQ62" s="220"/>
      <c r="BR62" s="220"/>
      <c r="BS62" s="220"/>
      <c r="BT62" s="220"/>
      <c r="BU62" s="238"/>
    </row>
    <row r="63" spans="2:73" ht="42" customHeight="1">
      <c r="B63" s="401"/>
      <c r="C63" s="401"/>
      <c r="D63" s="401"/>
      <c r="E63" s="401"/>
      <c r="F63" s="402">
        <f>SUM(F55:F62)</f>
        <v>195666.3</v>
      </c>
      <c r="G63" s="402">
        <f>SUM(G55:G62)</f>
        <v>154078.62</v>
      </c>
      <c r="H63" s="402">
        <f>SUM(H55:H62)</f>
        <v>41587.68</v>
      </c>
      <c r="I63" s="488">
        <f t="shared" si="5"/>
        <v>0.78745609233679992</v>
      </c>
      <c r="J63" s="402">
        <f>SUM(J55:J62)</f>
        <v>1500</v>
      </c>
      <c r="K63" s="403">
        <f>SUM(K55:K62)</f>
        <v>1</v>
      </c>
      <c r="L63" s="403">
        <f>SUM(L55:L62)</f>
        <v>0</v>
      </c>
      <c r="M63" s="404">
        <f>SUM(M55:M62)</f>
        <v>1500</v>
      </c>
      <c r="N63" s="403"/>
      <c r="O63" s="403">
        <f>SUM(O55:O62)</f>
        <v>65</v>
      </c>
      <c r="P63" s="403"/>
      <c r="Q63" s="402">
        <f t="shared" ref="Q63:W63" si="15">SUM(Q55:Q62)</f>
        <v>0</v>
      </c>
      <c r="R63" s="402">
        <f t="shared" si="15"/>
        <v>0</v>
      </c>
      <c r="S63" s="402">
        <f t="shared" si="15"/>
        <v>0</v>
      </c>
      <c r="T63" s="402">
        <f t="shared" si="15"/>
        <v>0</v>
      </c>
      <c r="U63" s="403">
        <f t="shared" si="15"/>
        <v>0</v>
      </c>
      <c r="V63" s="403">
        <f t="shared" si="15"/>
        <v>0</v>
      </c>
      <c r="W63" s="405">
        <f t="shared" si="15"/>
        <v>0</v>
      </c>
      <c r="X63" s="403"/>
      <c r="Y63" s="402">
        <f t="shared" ref="Y63:AJ63" si="16">SUM(Y55:Y62)</f>
        <v>0</v>
      </c>
      <c r="Z63" s="402">
        <f t="shared" si="16"/>
        <v>0</v>
      </c>
      <c r="AA63" s="402">
        <f t="shared" si="16"/>
        <v>0</v>
      </c>
      <c r="AB63" s="402">
        <f t="shared" si="16"/>
        <v>0</v>
      </c>
      <c r="AC63" s="402">
        <f t="shared" si="16"/>
        <v>0</v>
      </c>
      <c r="AD63" s="402">
        <f t="shared" si="16"/>
        <v>0</v>
      </c>
      <c r="AE63" s="402">
        <f t="shared" si="16"/>
        <v>0</v>
      </c>
      <c r="AF63" s="402">
        <f t="shared" si="16"/>
        <v>0</v>
      </c>
      <c r="AG63" s="402">
        <f t="shared" si="16"/>
        <v>0</v>
      </c>
      <c r="AH63" s="402">
        <f t="shared" si="16"/>
        <v>0</v>
      </c>
      <c r="AI63" s="402">
        <f t="shared" si="16"/>
        <v>0</v>
      </c>
      <c r="AJ63" s="402">
        <f t="shared" si="16"/>
        <v>0</v>
      </c>
      <c r="AK63" s="402">
        <f>SUM(AK55:AK62)</f>
        <v>0</v>
      </c>
      <c r="AL63" s="402">
        <f>SUM(AL55:AL62)</f>
        <v>0</v>
      </c>
      <c r="AM63" s="402">
        <f>SUM(AM55:AM62)</f>
        <v>0</v>
      </c>
      <c r="AN63" s="402">
        <f>SUM(AN55:AN62)</f>
        <v>0</v>
      </c>
      <c r="AO63" s="402">
        <f>SUM(AO55:AO62)</f>
        <v>0</v>
      </c>
      <c r="AP63" s="402">
        <f t="shared" ref="AP63:AQ63" si="17">SUM(AP55:AP62)</f>
        <v>0</v>
      </c>
      <c r="AQ63" s="402">
        <f t="shared" si="17"/>
        <v>0</v>
      </c>
      <c r="AR63" s="402">
        <f t="shared" ref="AR63:AS63" si="18">SUM(AR55:AR62)</f>
        <v>439</v>
      </c>
      <c r="AS63" s="402">
        <f t="shared" si="18"/>
        <v>0</v>
      </c>
      <c r="AT63" s="402">
        <f t="shared" ref="AT63:AU63" si="19">SUM(AT55:AT62)</f>
        <v>0</v>
      </c>
      <c r="AU63" s="402">
        <f t="shared" si="19"/>
        <v>0</v>
      </c>
      <c r="AV63" s="402">
        <f t="shared" ref="AV63:AW63" si="20">SUM(AV55:AV62)</f>
        <v>0</v>
      </c>
      <c r="AW63" s="402">
        <f t="shared" si="20"/>
        <v>0</v>
      </c>
      <c r="AX63" s="402">
        <f t="shared" ref="AX63:BB63" si="21">SUM(AX55:AX62)</f>
        <v>0</v>
      </c>
      <c r="AY63" s="402">
        <f t="shared" si="21"/>
        <v>686.01</v>
      </c>
      <c r="AZ63" s="402">
        <f t="shared" si="21"/>
        <v>0</v>
      </c>
      <c r="BA63" s="402">
        <f t="shared" si="21"/>
        <v>696.27</v>
      </c>
      <c r="BB63" s="402">
        <f t="shared" si="21"/>
        <v>600.22</v>
      </c>
      <c r="BC63" s="406"/>
      <c r="BD63" s="403">
        <f t="shared" ref="BD63:BR63" si="22">SUM(BD55:BD62)</f>
        <v>0</v>
      </c>
      <c r="BE63" s="403">
        <f t="shared" si="22"/>
        <v>0</v>
      </c>
      <c r="BF63" s="403">
        <f t="shared" si="22"/>
        <v>15</v>
      </c>
      <c r="BG63" s="403">
        <f t="shared" si="22"/>
        <v>45930</v>
      </c>
      <c r="BH63" s="403">
        <f t="shared" si="22"/>
        <v>0</v>
      </c>
      <c r="BI63" s="403">
        <f t="shared" si="22"/>
        <v>0</v>
      </c>
      <c r="BJ63" s="403">
        <f t="shared" si="22"/>
        <v>0</v>
      </c>
      <c r="BK63" s="403">
        <f t="shared" si="22"/>
        <v>0</v>
      </c>
      <c r="BL63" s="403">
        <f t="shared" si="22"/>
        <v>0</v>
      </c>
      <c r="BM63" s="403">
        <f t="shared" si="22"/>
        <v>0</v>
      </c>
      <c r="BN63" s="403">
        <f t="shared" si="22"/>
        <v>0</v>
      </c>
      <c r="BO63" s="403">
        <f t="shared" si="22"/>
        <v>0</v>
      </c>
      <c r="BP63" s="403">
        <f t="shared" si="22"/>
        <v>0</v>
      </c>
      <c r="BQ63" s="403">
        <f t="shared" si="22"/>
        <v>0</v>
      </c>
      <c r="BR63" s="403">
        <f t="shared" si="22"/>
        <v>0</v>
      </c>
      <c r="BS63" s="403"/>
      <c r="BT63" s="403"/>
      <c r="BU63" s="238"/>
    </row>
    <row r="64" spans="2:73" ht="45" customHeight="1">
      <c r="B64" s="562" t="s">
        <v>502</v>
      </c>
      <c r="C64" s="232" t="s">
        <v>341</v>
      </c>
      <c r="D64" s="232">
        <v>23</v>
      </c>
      <c r="E64" s="391" t="s">
        <v>290</v>
      </c>
      <c r="F64" s="398">
        <v>50000</v>
      </c>
      <c r="G64" s="398">
        <v>50000</v>
      </c>
      <c r="H64" s="392">
        <f t="shared" si="4"/>
        <v>0</v>
      </c>
      <c r="I64" s="487">
        <f t="shared" si="5"/>
        <v>1</v>
      </c>
      <c r="J64" s="392">
        <v>0</v>
      </c>
      <c r="K64" s="392">
        <v>0</v>
      </c>
      <c r="L64" s="392">
        <v>0</v>
      </c>
      <c r="M64" s="392">
        <v>0</v>
      </c>
      <c r="N64" s="392">
        <v>0</v>
      </c>
      <c r="O64" s="392">
        <v>0</v>
      </c>
      <c r="P64" s="392">
        <v>0</v>
      </c>
      <c r="Q64" s="392">
        <v>0</v>
      </c>
      <c r="R64" s="392">
        <v>0</v>
      </c>
      <c r="S64" s="392">
        <v>0</v>
      </c>
      <c r="T64" s="392">
        <v>0</v>
      </c>
      <c r="U64" s="392">
        <v>0</v>
      </c>
      <c r="V64" s="392">
        <v>0</v>
      </c>
      <c r="W64" s="407">
        <v>0</v>
      </c>
      <c r="X64" s="276"/>
      <c r="Y64" s="392">
        <v>0</v>
      </c>
      <c r="Z64" s="392">
        <v>0</v>
      </c>
      <c r="AA64" s="392">
        <v>0</v>
      </c>
      <c r="AB64" s="392">
        <v>0</v>
      </c>
      <c r="AC64" s="392">
        <v>0</v>
      </c>
      <c r="AD64" s="392">
        <v>0</v>
      </c>
      <c r="AE64" s="392">
        <v>0</v>
      </c>
      <c r="AF64" s="392">
        <v>0</v>
      </c>
      <c r="AG64" s="392">
        <v>0</v>
      </c>
      <c r="AH64" s="392">
        <v>0</v>
      </c>
      <c r="AI64" s="392">
        <v>0</v>
      </c>
      <c r="AJ64" s="392">
        <v>0</v>
      </c>
      <c r="AK64" s="392">
        <v>0</v>
      </c>
      <c r="AL64" s="392">
        <v>0</v>
      </c>
      <c r="AM64" s="392">
        <v>0</v>
      </c>
      <c r="AN64" s="392">
        <v>0</v>
      </c>
      <c r="AO64" s="392">
        <v>0</v>
      </c>
      <c r="AP64" s="392">
        <v>0</v>
      </c>
      <c r="AQ64" s="392">
        <v>0</v>
      </c>
      <c r="AR64" s="392">
        <v>0</v>
      </c>
      <c r="AS64" s="392">
        <v>0</v>
      </c>
      <c r="AT64" s="392">
        <v>0</v>
      </c>
      <c r="AU64" s="392">
        <v>0</v>
      </c>
      <c r="AV64" s="392">
        <v>0</v>
      </c>
      <c r="AW64" s="392">
        <v>0</v>
      </c>
      <c r="AX64" s="392">
        <v>0</v>
      </c>
      <c r="AY64" s="392">
        <v>0</v>
      </c>
      <c r="AZ64" s="392">
        <v>0</v>
      </c>
      <c r="BA64" s="392">
        <v>0</v>
      </c>
      <c r="BB64" s="392">
        <v>0</v>
      </c>
      <c r="BC64" s="396" t="s">
        <v>430</v>
      </c>
      <c r="BD64" s="397"/>
      <c r="BE64" s="397"/>
      <c r="BF64" s="397"/>
      <c r="BG64" s="397"/>
      <c r="BH64" s="408"/>
      <c r="BI64" s="397"/>
      <c r="BJ64" s="397">
        <v>0</v>
      </c>
      <c r="BK64" s="397">
        <v>0</v>
      </c>
      <c r="BL64" s="397">
        <v>0</v>
      </c>
      <c r="BM64" s="397">
        <v>0</v>
      </c>
      <c r="BN64" s="397"/>
      <c r="BO64" s="397"/>
      <c r="BP64" s="397"/>
      <c r="BQ64" s="397"/>
      <c r="BR64" s="397"/>
      <c r="BS64" s="397"/>
      <c r="BT64" s="397"/>
      <c r="BU64" s="238"/>
    </row>
    <row r="65" spans="1:73" ht="36.75" customHeight="1">
      <c r="B65" s="563"/>
      <c r="C65" s="232" t="s">
        <v>341</v>
      </c>
      <c r="D65" s="232">
        <v>24</v>
      </c>
      <c r="E65" s="391" t="s">
        <v>291</v>
      </c>
      <c r="F65" s="398">
        <v>20842</v>
      </c>
      <c r="G65" s="398">
        <v>20842</v>
      </c>
      <c r="H65" s="392">
        <f t="shared" si="4"/>
        <v>0</v>
      </c>
      <c r="I65" s="487">
        <f t="shared" si="5"/>
        <v>1</v>
      </c>
      <c r="J65" s="392">
        <v>0</v>
      </c>
      <c r="K65" s="392">
        <v>0</v>
      </c>
      <c r="L65" s="392">
        <v>0</v>
      </c>
      <c r="M65" s="392">
        <v>0</v>
      </c>
      <c r="N65" s="392">
        <v>0</v>
      </c>
      <c r="O65" s="392">
        <v>0</v>
      </c>
      <c r="P65" s="392">
        <v>0</v>
      </c>
      <c r="Q65" s="392">
        <v>0</v>
      </c>
      <c r="R65" s="392">
        <v>0</v>
      </c>
      <c r="S65" s="392">
        <v>0</v>
      </c>
      <c r="T65" s="392">
        <v>0</v>
      </c>
      <c r="U65" s="392">
        <v>0</v>
      </c>
      <c r="V65" s="392">
        <v>0</v>
      </c>
      <c r="W65" s="407">
        <v>0</v>
      </c>
      <c r="X65" s="276"/>
      <c r="Y65" s="392">
        <v>0</v>
      </c>
      <c r="Z65" s="392">
        <v>0</v>
      </c>
      <c r="AA65" s="392">
        <v>0</v>
      </c>
      <c r="AB65" s="392">
        <v>0</v>
      </c>
      <c r="AC65" s="392">
        <v>0</v>
      </c>
      <c r="AD65" s="392">
        <v>0</v>
      </c>
      <c r="AE65" s="392">
        <v>0</v>
      </c>
      <c r="AF65" s="392">
        <v>0</v>
      </c>
      <c r="AG65" s="392">
        <v>0</v>
      </c>
      <c r="AH65" s="392">
        <v>0</v>
      </c>
      <c r="AI65" s="392">
        <v>0</v>
      </c>
      <c r="AJ65" s="392">
        <v>0</v>
      </c>
      <c r="AK65" s="392">
        <v>0</v>
      </c>
      <c r="AL65" s="392">
        <v>0</v>
      </c>
      <c r="AM65" s="392">
        <v>0</v>
      </c>
      <c r="AN65" s="392">
        <v>0</v>
      </c>
      <c r="AO65" s="392">
        <v>0</v>
      </c>
      <c r="AP65" s="392">
        <v>0</v>
      </c>
      <c r="AQ65" s="392">
        <v>0</v>
      </c>
      <c r="AR65" s="392">
        <v>0</v>
      </c>
      <c r="AS65" s="392">
        <v>0</v>
      </c>
      <c r="AT65" s="392">
        <v>0</v>
      </c>
      <c r="AU65" s="392">
        <v>0</v>
      </c>
      <c r="AV65" s="392">
        <v>0</v>
      </c>
      <c r="AW65" s="392">
        <v>0</v>
      </c>
      <c r="AX65" s="392">
        <v>0</v>
      </c>
      <c r="AY65" s="392">
        <v>0</v>
      </c>
      <c r="AZ65" s="392">
        <v>0</v>
      </c>
      <c r="BA65" s="392">
        <v>0</v>
      </c>
      <c r="BB65" s="392">
        <v>0</v>
      </c>
      <c r="BC65" s="396" t="s">
        <v>430</v>
      </c>
      <c r="BD65" s="397"/>
      <c r="BE65" s="397"/>
      <c r="BF65" s="397"/>
      <c r="BG65" s="397"/>
      <c r="BH65" s="408"/>
      <c r="BI65" s="397"/>
      <c r="BJ65" s="397">
        <v>0</v>
      </c>
      <c r="BK65" s="397">
        <v>0</v>
      </c>
      <c r="BL65" s="397">
        <v>0</v>
      </c>
      <c r="BM65" s="397">
        <v>0</v>
      </c>
      <c r="BN65" s="397"/>
      <c r="BO65" s="397"/>
      <c r="BP65" s="397"/>
      <c r="BQ65" s="397"/>
      <c r="BR65" s="397"/>
      <c r="BS65" s="397"/>
      <c r="BT65" s="397"/>
      <c r="BU65" s="238"/>
    </row>
    <row r="66" spans="1:73" ht="36.75" customHeight="1">
      <c r="B66" s="563"/>
      <c r="C66" s="232" t="s">
        <v>341</v>
      </c>
      <c r="D66" s="232"/>
      <c r="E66" s="276" t="s">
        <v>289</v>
      </c>
      <c r="F66" s="392">
        <v>15995</v>
      </c>
      <c r="G66" s="392">
        <v>15995</v>
      </c>
      <c r="H66" s="392">
        <f t="shared" si="4"/>
        <v>0</v>
      </c>
      <c r="I66" s="487">
        <f t="shared" si="5"/>
        <v>1</v>
      </c>
      <c r="J66" s="392">
        <v>0</v>
      </c>
      <c r="K66" s="392">
        <v>0</v>
      </c>
      <c r="L66" s="392">
        <v>0</v>
      </c>
      <c r="M66" s="392">
        <v>0</v>
      </c>
      <c r="N66" s="392">
        <v>0</v>
      </c>
      <c r="O66" s="392">
        <v>0</v>
      </c>
      <c r="P66" s="392">
        <v>0</v>
      </c>
      <c r="Q66" s="392">
        <v>0</v>
      </c>
      <c r="R66" s="392">
        <v>0</v>
      </c>
      <c r="S66" s="392">
        <v>0</v>
      </c>
      <c r="T66" s="392">
        <v>0</v>
      </c>
      <c r="U66" s="392">
        <v>0</v>
      </c>
      <c r="V66" s="392">
        <v>0</v>
      </c>
      <c r="W66" s="407">
        <v>0</v>
      </c>
      <c r="X66" s="276"/>
      <c r="Y66" s="392">
        <v>0</v>
      </c>
      <c r="Z66" s="392">
        <v>0</v>
      </c>
      <c r="AA66" s="392">
        <v>0</v>
      </c>
      <c r="AB66" s="392">
        <v>0</v>
      </c>
      <c r="AC66" s="392">
        <v>0</v>
      </c>
      <c r="AD66" s="392">
        <v>0</v>
      </c>
      <c r="AE66" s="392">
        <v>0</v>
      </c>
      <c r="AF66" s="392">
        <v>0</v>
      </c>
      <c r="AG66" s="392">
        <v>0</v>
      </c>
      <c r="AH66" s="392">
        <v>0</v>
      </c>
      <c r="AI66" s="392">
        <v>0</v>
      </c>
      <c r="AJ66" s="392">
        <v>0</v>
      </c>
      <c r="AK66" s="392">
        <v>0</v>
      </c>
      <c r="AL66" s="392">
        <v>0</v>
      </c>
      <c r="AM66" s="392">
        <v>0</v>
      </c>
      <c r="AN66" s="392">
        <v>0</v>
      </c>
      <c r="AO66" s="392">
        <v>0</v>
      </c>
      <c r="AP66" s="392">
        <v>0</v>
      </c>
      <c r="AQ66" s="392">
        <v>0</v>
      </c>
      <c r="AR66" s="392">
        <v>0</v>
      </c>
      <c r="AS66" s="392">
        <v>0</v>
      </c>
      <c r="AT66" s="392">
        <v>0</v>
      </c>
      <c r="AU66" s="392">
        <v>0</v>
      </c>
      <c r="AV66" s="392">
        <v>0</v>
      </c>
      <c r="AW66" s="392">
        <v>0</v>
      </c>
      <c r="AX66" s="392">
        <v>0</v>
      </c>
      <c r="AY66" s="392">
        <v>0</v>
      </c>
      <c r="AZ66" s="392">
        <v>0</v>
      </c>
      <c r="BA66" s="392">
        <v>0</v>
      </c>
      <c r="BB66" s="392">
        <v>0</v>
      </c>
      <c r="BC66" s="396" t="s">
        <v>430</v>
      </c>
      <c r="BD66" s="397"/>
      <c r="BE66" s="397"/>
      <c r="BF66" s="397"/>
      <c r="BG66" s="397"/>
      <c r="BH66" s="408"/>
      <c r="BI66" s="397"/>
      <c r="BJ66" s="397">
        <v>0</v>
      </c>
      <c r="BK66" s="397">
        <v>0</v>
      </c>
      <c r="BL66" s="397">
        <v>0</v>
      </c>
      <c r="BM66" s="397">
        <v>0</v>
      </c>
      <c r="BN66" s="397"/>
      <c r="BO66" s="397"/>
      <c r="BP66" s="397"/>
      <c r="BQ66" s="397"/>
      <c r="BR66" s="397"/>
      <c r="BS66" s="397"/>
      <c r="BT66" s="397"/>
      <c r="BU66" s="238"/>
    </row>
    <row r="67" spans="1:73" ht="36.75" customHeight="1">
      <c r="B67" s="563"/>
      <c r="C67" s="232" t="s">
        <v>341</v>
      </c>
      <c r="D67" s="232"/>
      <c r="E67" s="276" t="s">
        <v>121</v>
      </c>
      <c r="F67" s="398">
        <v>4925</v>
      </c>
      <c r="G67" s="398">
        <v>4925</v>
      </c>
      <c r="H67" s="392">
        <f t="shared" si="4"/>
        <v>0</v>
      </c>
      <c r="I67" s="487">
        <f t="shared" si="5"/>
        <v>1</v>
      </c>
      <c r="J67" s="392">
        <v>0</v>
      </c>
      <c r="K67" s="392">
        <v>0</v>
      </c>
      <c r="L67" s="392">
        <v>0</v>
      </c>
      <c r="M67" s="392">
        <v>0</v>
      </c>
      <c r="N67" s="392">
        <v>0</v>
      </c>
      <c r="O67" s="392">
        <v>0</v>
      </c>
      <c r="P67" s="392">
        <v>0</v>
      </c>
      <c r="Q67" s="392">
        <v>0</v>
      </c>
      <c r="R67" s="392">
        <v>0</v>
      </c>
      <c r="S67" s="392">
        <v>0</v>
      </c>
      <c r="T67" s="392">
        <v>0</v>
      </c>
      <c r="U67" s="392">
        <v>0</v>
      </c>
      <c r="V67" s="392">
        <v>0</v>
      </c>
      <c r="W67" s="407">
        <v>0</v>
      </c>
      <c r="X67" s="276"/>
      <c r="Y67" s="392">
        <v>0</v>
      </c>
      <c r="Z67" s="392">
        <v>0</v>
      </c>
      <c r="AA67" s="392">
        <v>0</v>
      </c>
      <c r="AB67" s="392">
        <v>0</v>
      </c>
      <c r="AC67" s="392">
        <v>0</v>
      </c>
      <c r="AD67" s="392">
        <v>0</v>
      </c>
      <c r="AE67" s="392">
        <v>0</v>
      </c>
      <c r="AF67" s="392">
        <v>0</v>
      </c>
      <c r="AG67" s="392">
        <v>0</v>
      </c>
      <c r="AH67" s="392">
        <v>0</v>
      </c>
      <c r="AI67" s="392">
        <v>0</v>
      </c>
      <c r="AJ67" s="392">
        <v>0</v>
      </c>
      <c r="AK67" s="392">
        <v>0</v>
      </c>
      <c r="AL67" s="392">
        <v>0</v>
      </c>
      <c r="AM67" s="392">
        <v>0</v>
      </c>
      <c r="AN67" s="392">
        <v>0</v>
      </c>
      <c r="AO67" s="392">
        <v>0</v>
      </c>
      <c r="AP67" s="392">
        <v>0</v>
      </c>
      <c r="AQ67" s="392">
        <v>0</v>
      </c>
      <c r="AR67" s="392">
        <v>0</v>
      </c>
      <c r="AS67" s="392">
        <v>0</v>
      </c>
      <c r="AT67" s="392">
        <v>0</v>
      </c>
      <c r="AU67" s="392">
        <v>0</v>
      </c>
      <c r="AV67" s="392">
        <v>0</v>
      </c>
      <c r="AW67" s="392">
        <v>0</v>
      </c>
      <c r="AX67" s="392">
        <v>0</v>
      </c>
      <c r="AY67" s="392">
        <v>0</v>
      </c>
      <c r="AZ67" s="392">
        <v>0</v>
      </c>
      <c r="BA67" s="392">
        <v>0</v>
      </c>
      <c r="BB67" s="392">
        <v>0</v>
      </c>
      <c r="BC67" s="396" t="s">
        <v>430</v>
      </c>
      <c r="BD67" s="397"/>
      <c r="BE67" s="397"/>
      <c r="BF67" s="397"/>
      <c r="BG67" s="397"/>
      <c r="BH67" s="408"/>
      <c r="BI67" s="397"/>
      <c r="BJ67" s="397">
        <v>0</v>
      </c>
      <c r="BK67" s="397">
        <v>0</v>
      </c>
      <c r="BL67" s="397">
        <v>0</v>
      </c>
      <c r="BM67" s="397">
        <v>0</v>
      </c>
      <c r="BN67" s="397"/>
      <c r="BO67" s="397"/>
      <c r="BP67" s="397"/>
      <c r="BQ67" s="397"/>
      <c r="BR67" s="397"/>
      <c r="BS67" s="397"/>
      <c r="BT67" s="397"/>
      <c r="BU67" s="238"/>
    </row>
    <row r="68" spans="1:73" ht="36.75" customHeight="1">
      <c r="B68" s="563"/>
      <c r="C68" s="232" t="s">
        <v>341</v>
      </c>
      <c r="D68" s="232"/>
      <c r="E68" s="276" t="s">
        <v>66</v>
      </c>
      <c r="F68" s="392">
        <v>25181</v>
      </c>
      <c r="G68" s="392">
        <v>25181</v>
      </c>
      <c r="H68" s="392">
        <f t="shared" si="4"/>
        <v>0</v>
      </c>
      <c r="I68" s="487">
        <f t="shared" si="5"/>
        <v>1</v>
      </c>
      <c r="J68" s="392">
        <v>0</v>
      </c>
      <c r="K68" s="392">
        <v>0</v>
      </c>
      <c r="L68" s="392">
        <v>0</v>
      </c>
      <c r="M68" s="392">
        <v>0</v>
      </c>
      <c r="N68" s="392">
        <v>0</v>
      </c>
      <c r="O68" s="392">
        <v>0</v>
      </c>
      <c r="P68" s="392">
        <v>0</v>
      </c>
      <c r="Q68" s="392">
        <v>0</v>
      </c>
      <c r="R68" s="392">
        <v>0</v>
      </c>
      <c r="S68" s="392">
        <v>0</v>
      </c>
      <c r="T68" s="392">
        <v>0</v>
      </c>
      <c r="U68" s="392">
        <v>0</v>
      </c>
      <c r="V68" s="392">
        <v>0</v>
      </c>
      <c r="W68" s="407">
        <v>0</v>
      </c>
      <c r="X68" s="276"/>
      <c r="Y68" s="392">
        <v>0</v>
      </c>
      <c r="Z68" s="392">
        <v>0</v>
      </c>
      <c r="AA68" s="392">
        <v>0</v>
      </c>
      <c r="AB68" s="392">
        <v>0</v>
      </c>
      <c r="AC68" s="392">
        <v>0</v>
      </c>
      <c r="AD68" s="392">
        <v>0</v>
      </c>
      <c r="AE68" s="392">
        <v>0</v>
      </c>
      <c r="AF68" s="392">
        <v>0</v>
      </c>
      <c r="AG68" s="392">
        <v>0</v>
      </c>
      <c r="AH68" s="392">
        <v>0</v>
      </c>
      <c r="AI68" s="392">
        <v>0</v>
      </c>
      <c r="AJ68" s="392">
        <v>0</v>
      </c>
      <c r="AK68" s="392">
        <v>0</v>
      </c>
      <c r="AL68" s="392">
        <v>0</v>
      </c>
      <c r="AM68" s="392">
        <v>0</v>
      </c>
      <c r="AN68" s="392">
        <v>0</v>
      </c>
      <c r="AO68" s="392">
        <v>0</v>
      </c>
      <c r="AP68" s="392">
        <v>0</v>
      </c>
      <c r="AQ68" s="392">
        <v>0</v>
      </c>
      <c r="AR68" s="392">
        <v>0</v>
      </c>
      <c r="AS68" s="392">
        <v>0</v>
      </c>
      <c r="AT68" s="392">
        <v>0</v>
      </c>
      <c r="AU68" s="392">
        <v>0</v>
      </c>
      <c r="AV68" s="392">
        <v>0</v>
      </c>
      <c r="AW68" s="392">
        <v>0</v>
      </c>
      <c r="AX68" s="392">
        <v>0</v>
      </c>
      <c r="AY68" s="392">
        <v>0</v>
      </c>
      <c r="AZ68" s="392">
        <v>0</v>
      </c>
      <c r="BA68" s="392">
        <v>0</v>
      </c>
      <c r="BB68" s="392">
        <v>0</v>
      </c>
      <c r="BC68" s="396" t="s">
        <v>430</v>
      </c>
      <c r="BD68" s="397"/>
      <c r="BE68" s="397"/>
      <c r="BF68" s="397"/>
      <c r="BG68" s="397"/>
      <c r="BH68" s="408"/>
      <c r="BI68" s="397"/>
      <c r="BJ68" s="397">
        <v>0</v>
      </c>
      <c r="BK68" s="397">
        <v>0</v>
      </c>
      <c r="BL68" s="397">
        <v>0</v>
      </c>
      <c r="BM68" s="397">
        <v>0</v>
      </c>
      <c r="BN68" s="397"/>
      <c r="BO68" s="397"/>
      <c r="BP68" s="397"/>
      <c r="BQ68" s="397"/>
      <c r="BR68" s="397"/>
      <c r="BS68" s="397"/>
      <c r="BT68" s="397"/>
      <c r="BU68" s="238"/>
    </row>
    <row r="69" spans="1:73" ht="77.25" customHeight="1">
      <c r="B69" s="563"/>
      <c r="C69" s="232" t="s">
        <v>341</v>
      </c>
      <c r="D69" s="232">
        <v>25</v>
      </c>
      <c r="E69" s="300" t="s">
        <v>449</v>
      </c>
      <c r="F69" s="267">
        <v>18736</v>
      </c>
      <c r="G69" s="267">
        <v>18736</v>
      </c>
      <c r="H69" s="267">
        <f>F69-G69</f>
        <v>0</v>
      </c>
      <c r="I69" s="480">
        <f>G69/F69</f>
        <v>1</v>
      </c>
      <c r="J69" s="267">
        <v>600</v>
      </c>
      <c r="K69" s="267">
        <v>1</v>
      </c>
      <c r="L69" s="267" t="s">
        <v>60</v>
      </c>
      <c r="M69" s="267">
        <v>600</v>
      </c>
      <c r="N69" s="267" t="s">
        <v>651</v>
      </c>
      <c r="O69" s="267"/>
      <c r="P69" s="267" t="s">
        <v>192</v>
      </c>
      <c r="Q69" s="267">
        <v>267.82</v>
      </c>
      <c r="R69" s="267">
        <v>174.46</v>
      </c>
      <c r="S69" s="267">
        <v>0</v>
      </c>
      <c r="T69" s="267">
        <v>0</v>
      </c>
      <c r="U69" s="267">
        <v>0</v>
      </c>
      <c r="V69" s="267">
        <v>0</v>
      </c>
      <c r="W69" s="441">
        <v>0</v>
      </c>
      <c r="X69" s="247"/>
      <c r="Y69" s="267">
        <v>0</v>
      </c>
      <c r="Z69" s="267">
        <v>0</v>
      </c>
      <c r="AA69" s="267">
        <v>0</v>
      </c>
      <c r="AB69" s="267">
        <v>0</v>
      </c>
      <c r="AC69" s="267">
        <v>0</v>
      </c>
      <c r="AD69" s="267">
        <v>0</v>
      </c>
      <c r="AE69" s="267">
        <v>0</v>
      </c>
      <c r="AF69" s="267">
        <v>0</v>
      </c>
      <c r="AG69" s="267">
        <v>0</v>
      </c>
      <c r="AH69" s="267">
        <v>0</v>
      </c>
      <c r="AI69" s="267">
        <v>356.96</v>
      </c>
      <c r="AJ69" s="267">
        <v>383.94</v>
      </c>
      <c r="AK69" s="267">
        <v>173.21</v>
      </c>
      <c r="AL69" s="267">
        <v>0</v>
      </c>
      <c r="AM69" s="267">
        <v>494.47</v>
      </c>
      <c r="AN69" s="267">
        <v>0</v>
      </c>
      <c r="AO69" s="267">
        <v>0</v>
      </c>
      <c r="AP69" s="267">
        <v>0</v>
      </c>
      <c r="AQ69" s="267">
        <v>0</v>
      </c>
      <c r="AR69" s="267">
        <v>0</v>
      </c>
      <c r="AS69" s="267">
        <v>0</v>
      </c>
      <c r="AT69" s="267">
        <v>0</v>
      </c>
      <c r="AU69" s="267">
        <v>0</v>
      </c>
      <c r="AV69" s="267">
        <v>0</v>
      </c>
      <c r="AW69" s="267">
        <v>0</v>
      </c>
      <c r="AX69" s="267">
        <v>0</v>
      </c>
      <c r="AY69" s="267">
        <v>0</v>
      </c>
      <c r="AZ69" s="267">
        <v>0</v>
      </c>
      <c r="BA69" s="267">
        <v>0</v>
      </c>
      <c r="BB69" s="267">
        <v>0</v>
      </c>
      <c r="BC69" s="268" t="s">
        <v>568</v>
      </c>
      <c r="BD69" s="220"/>
      <c r="BE69" s="220"/>
      <c r="BF69" s="220"/>
      <c r="BG69" s="220"/>
      <c r="BH69" s="238"/>
      <c r="BI69" s="220"/>
      <c r="BJ69" s="220">
        <v>0</v>
      </c>
      <c r="BK69" s="220">
        <v>210.47</v>
      </c>
      <c r="BL69" s="220">
        <v>0</v>
      </c>
      <c r="BM69" s="220">
        <v>0</v>
      </c>
      <c r="BN69" s="220"/>
      <c r="BO69" s="220"/>
      <c r="BP69" s="220"/>
      <c r="BQ69" s="220"/>
      <c r="BR69" s="220"/>
      <c r="BS69" s="220"/>
      <c r="BT69" s="220"/>
      <c r="BU69" s="238"/>
    </row>
    <row r="70" spans="1:73" ht="49.5" customHeight="1">
      <c r="B70" s="563"/>
      <c r="C70" s="232" t="s">
        <v>341</v>
      </c>
      <c r="D70" s="232">
        <v>26</v>
      </c>
      <c r="E70" s="332" t="s">
        <v>273</v>
      </c>
      <c r="F70" s="347">
        <v>51312</v>
      </c>
      <c r="G70" s="248">
        <v>46196.1</v>
      </c>
      <c r="H70" s="248">
        <f t="shared" si="4"/>
        <v>5115.9000000000015</v>
      </c>
      <c r="I70" s="480">
        <f t="shared" si="5"/>
        <v>0.90029817586529459</v>
      </c>
      <c r="J70" s="248">
        <v>600</v>
      </c>
      <c r="K70" s="232">
        <v>1</v>
      </c>
      <c r="L70" s="232" t="s">
        <v>78</v>
      </c>
      <c r="M70" s="233">
        <v>600</v>
      </c>
      <c r="N70" s="232" t="s">
        <v>655</v>
      </c>
      <c r="O70" s="232"/>
      <c r="P70" s="232" t="s">
        <v>364</v>
      </c>
      <c r="Q70" s="232">
        <v>0</v>
      </c>
      <c r="R70" s="232">
        <v>0</v>
      </c>
      <c r="S70" s="232">
        <v>496.68</v>
      </c>
      <c r="T70" s="232">
        <v>564.87</v>
      </c>
      <c r="U70" s="232">
        <v>564.87</v>
      </c>
      <c r="V70" s="232">
        <v>564.87</v>
      </c>
      <c r="W70" s="236">
        <v>545.09</v>
      </c>
      <c r="X70" s="232"/>
      <c r="Y70" s="232">
        <v>532.33000000000004</v>
      </c>
      <c r="Z70" s="232">
        <v>412.24</v>
      </c>
      <c r="AA70" s="232">
        <v>0</v>
      </c>
      <c r="AB70" s="232">
        <v>0</v>
      </c>
      <c r="AC70" s="232">
        <v>0</v>
      </c>
      <c r="AD70" s="232">
        <v>0</v>
      </c>
      <c r="AE70" s="232">
        <v>0</v>
      </c>
      <c r="AF70" s="232">
        <v>474.44</v>
      </c>
      <c r="AG70" s="232">
        <v>158.84</v>
      </c>
      <c r="AH70" s="232">
        <v>293.33</v>
      </c>
      <c r="AI70" s="232">
        <v>335.27</v>
      </c>
      <c r="AJ70" s="232">
        <v>0</v>
      </c>
      <c r="AK70" s="232">
        <v>327.87</v>
      </c>
      <c r="AL70" s="232">
        <v>348.36</v>
      </c>
      <c r="AM70" s="232">
        <v>348.36</v>
      </c>
      <c r="AN70" s="232">
        <v>474.22</v>
      </c>
      <c r="AO70" s="232">
        <v>348.91</v>
      </c>
      <c r="AP70" s="232">
        <v>529.51</v>
      </c>
      <c r="AQ70" s="232">
        <v>311.62</v>
      </c>
      <c r="AR70" s="232">
        <v>435.93</v>
      </c>
      <c r="AS70" s="232">
        <v>0</v>
      </c>
      <c r="AT70" s="232">
        <v>479.63</v>
      </c>
      <c r="AU70" s="232">
        <v>0</v>
      </c>
      <c r="AV70" s="232">
        <v>0</v>
      </c>
      <c r="AW70" s="232">
        <v>0</v>
      </c>
      <c r="AX70" s="232">
        <v>484.9</v>
      </c>
      <c r="AY70" s="232">
        <v>0</v>
      </c>
      <c r="AZ70" s="232">
        <v>535.20000000000005</v>
      </c>
      <c r="BA70" s="232">
        <v>0</v>
      </c>
      <c r="BB70" s="232">
        <v>0</v>
      </c>
      <c r="BC70" s="237" t="s">
        <v>542</v>
      </c>
      <c r="BD70" s="220"/>
      <c r="BE70" s="220"/>
      <c r="BF70" s="220"/>
      <c r="BG70" s="220" t="s">
        <v>342</v>
      </c>
      <c r="BH70" s="238"/>
      <c r="BI70" s="220"/>
      <c r="BJ70" s="220">
        <v>394.4</v>
      </c>
      <c r="BK70" s="220">
        <v>562.24</v>
      </c>
      <c r="BL70" s="220">
        <v>510.27</v>
      </c>
      <c r="BM70" s="220">
        <v>0</v>
      </c>
      <c r="BN70" s="220"/>
      <c r="BO70" s="220"/>
      <c r="BP70" s="220"/>
      <c r="BQ70" s="220"/>
      <c r="BR70" s="220"/>
      <c r="BS70" s="220"/>
      <c r="BT70" s="220"/>
      <c r="BU70" s="238" t="s">
        <v>343</v>
      </c>
    </row>
    <row r="71" spans="1:73" ht="68.25" customHeight="1">
      <c r="B71" s="563"/>
      <c r="C71" s="232" t="s">
        <v>341</v>
      </c>
      <c r="D71" s="232">
        <v>27</v>
      </c>
      <c r="E71" s="332" t="s">
        <v>344</v>
      </c>
      <c r="F71" s="347">
        <v>7312</v>
      </c>
      <c r="G71" s="275">
        <v>0</v>
      </c>
      <c r="H71" s="248">
        <f t="shared" si="4"/>
        <v>7312</v>
      </c>
      <c r="I71" s="480">
        <f t="shared" si="5"/>
        <v>0</v>
      </c>
      <c r="J71" s="248"/>
      <c r="K71" s="232"/>
      <c r="L71" s="276" t="s">
        <v>370</v>
      </c>
      <c r="M71" s="233"/>
      <c r="N71" s="232" t="s">
        <v>371</v>
      </c>
      <c r="O71" s="232">
        <v>15</v>
      </c>
      <c r="P71" s="232" t="s">
        <v>364</v>
      </c>
      <c r="Q71" s="232">
        <v>0</v>
      </c>
      <c r="R71" s="232">
        <v>0</v>
      </c>
      <c r="S71" s="232">
        <v>0</v>
      </c>
      <c r="T71" s="232">
        <v>0</v>
      </c>
      <c r="U71" s="232">
        <v>0</v>
      </c>
      <c r="V71" s="232">
        <v>0</v>
      </c>
      <c r="W71" s="236">
        <v>0</v>
      </c>
      <c r="X71" s="232"/>
      <c r="Y71" s="232">
        <v>0</v>
      </c>
      <c r="Z71" s="232">
        <v>0</v>
      </c>
      <c r="AA71" s="232">
        <v>0</v>
      </c>
      <c r="AB71" s="232">
        <v>0</v>
      </c>
      <c r="AC71" s="232">
        <v>0</v>
      </c>
      <c r="AD71" s="232">
        <v>0</v>
      </c>
      <c r="AE71" s="232">
        <v>0</v>
      </c>
      <c r="AF71" s="232">
        <v>0</v>
      </c>
      <c r="AG71" s="232">
        <v>0</v>
      </c>
      <c r="AH71" s="232">
        <v>0</v>
      </c>
      <c r="AI71" s="232">
        <v>0</v>
      </c>
      <c r="AJ71" s="232">
        <v>0</v>
      </c>
      <c r="AK71" s="232">
        <v>0</v>
      </c>
      <c r="AL71" s="232">
        <v>0</v>
      </c>
      <c r="AM71" s="232">
        <v>0</v>
      </c>
      <c r="AN71" s="232">
        <v>0</v>
      </c>
      <c r="AO71" s="232">
        <v>0</v>
      </c>
      <c r="AP71" s="232">
        <v>0</v>
      </c>
      <c r="AQ71" s="232">
        <v>0</v>
      </c>
      <c r="AR71" s="232">
        <v>0</v>
      </c>
      <c r="AS71" s="232">
        <v>0</v>
      </c>
      <c r="AT71" s="232">
        <v>0</v>
      </c>
      <c r="AU71" s="232">
        <v>0</v>
      </c>
      <c r="AV71" s="232">
        <v>0</v>
      </c>
      <c r="AW71" s="232">
        <v>0</v>
      </c>
      <c r="AX71" s="232">
        <v>0</v>
      </c>
      <c r="AY71" s="232">
        <v>0</v>
      </c>
      <c r="AZ71" s="232">
        <v>0</v>
      </c>
      <c r="BA71" s="232">
        <v>0</v>
      </c>
      <c r="BB71" s="232">
        <v>0</v>
      </c>
      <c r="BC71" s="237" t="s">
        <v>541</v>
      </c>
      <c r="BD71" s="220"/>
      <c r="BE71" s="220"/>
      <c r="BF71" s="220" t="e">
        <f>BG71-N71</f>
        <v>#VALUE!</v>
      </c>
      <c r="BG71" s="400">
        <v>45930</v>
      </c>
      <c r="BH71" s="238"/>
      <c r="BI71" s="220"/>
      <c r="BJ71" s="220">
        <v>0</v>
      </c>
      <c r="BK71" s="220">
        <v>0</v>
      </c>
      <c r="BL71" s="220">
        <v>0</v>
      </c>
      <c r="BM71" s="220">
        <v>0</v>
      </c>
      <c r="BN71" s="220"/>
      <c r="BO71" s="220"/>
      <c r="BP71" s="220"/>
      <c r="BQ71" s="220"/>
      <c r="BR71" s="220"/>
      <c r="BS71" s="220"/>
      <c r="BT71" s="220"/>
      <c r="BU71" s="238"/>
    </row>
    <row r="72" spans="1:73" ht="70.5" customHeight="1">
      <c r="B72" s="563"/>
      <c r="C72" s="232" t="s">
        <v>341</v>
      </c>
      <c r="D72" s="232">
        <v>28</v>
      </c>
      <c r="E72" s="332" t="s">
        <v>275</v>
      </c>
      <c r="F72" s="347">
        <v>7300</v>
      </c>
      <c r="G72" s="275">
        <v>0</v>
      </c>
      <c r="H72" s="248">
        <f t="shared" si="4"/>
        <v>7300</v>
      </c>
      <c r="I72" s="480">
        <f t="shared" si="5"/>
        <v>0</v>
      </c>
      <c r="J72" s="248"/>
      <c r="K72" s="232"/>
      <c r="L72" s="276" t="s">
        <v>389</v>
      </c>
      <c r="M72" s="233"/>
      <c r="N72" s="232" t="s">
        <v>610</v>
      </c>
      <c r="O72" s="232">
        <v>10</v>
      </c>
      <c r="P72" s="232" t="s">
        <v>607</v>
      </c>
      <c r="Q72" s="232">
        <v>0</v>
      </c>
      <c r="R72" s="232">
        <v>0</v>
      </c>
      <c r="S72" s="232">
        <v>0</v>
      </c>
      <c r="T72" s="232">
        <v>0</v>
      </c>
      <c r="U72" s="232">
        <v>0</v>
      </c>
      <c r="V72" s="232">
        <v>0</v>
      </c>
      <c r="W72" s="236">
        <v>0</v>
      </c>
      <c r="X72" s="232"/>
      <c r="Y72" s="232">
        <v>0</v>
      </c>
      <c r="Z72" s="232">
        <v>0</v>
      </c>
      <c r="AA72" s="232">
        <v>0</v>
      </c>
      <c r="AB72" s="232">
        <v>0</v>
      </c>
      <c r="AC72" s="232">
        <v>0</v>
      </c>
      <c r="AD72" s="232">
        <v>0</v>
      </c>
      <c r="AE72" s="232">
        <v>0</v>
      </c>
      <c r="AF72" s="232">
        <v>0</v>
      </c>
      <c r="AG72" s="232">
        <v>0</v>
      </c>
      <c r="AH72" s="232">
        <v>0</v>
      </c>
      <c r="AI72" s="232">
        <v>0</v>
      </c>
      <c r="AJ72" s="232">
        <v>0</v>
      </c>
      <c r="AK72" s="232">
        <v>0</v>
      </c>
      <c r="AL72" s="232">
        <v>0</v>
      </c>
      <c r="AM72" s="232">
        <v>0</v>
      </c>
      <c r="AN72" s="232">
        <v>0</v>
      </c>
      <c r="AO72" s="232">
        <v>0</v>
      </c>
      <c r="AP72" s="232">
        <v>0</v>
      </c>
      <c r="AQ72" s="232">
        <v>0</v>
      </c>
      <c r="AR72" s="232">
        <v>0</v>
      </c>
      <c r="AS72" s="232">
        <v>0</v>
      </c>
      <c r="AT72" s="232">
        <v>0</v>
      </c>
      <c r="AU72" s="232">
        <v>0</v>
      </c>
      <c r="AV72" s="232">
        <v>0</v>
      </c>
      <c r="AW72" s="232">
        <v>0</v>
      </c>
      <c r="AX72" s="232">
        <v>0</v>
      </c>
      <c r="AY72" s="232">
        <v>0</v>
      </c>
      <c r="AZ72" s="232">
        <v>0</v>
      </c>
      <c r="BA72" s="232">
        <v>0</v>
      </c>
      <c r="BB72" s="232">
        <v>0</v>
      </c>
      <c r="BC72" s="237" t="s">
        <v>570</v>
      </c>
      <c r="BD72" s="220"/>
      <c r="BE72" s="220"/>
      <c r="BF72" s="220"/>
      <c r="BG72" s="220"/>
      <c r="BH72" s="238"/>
      <c r="BI72" s="220"/>
      <c r="BJ72" s="220">
        <v>0</v>
      </c>
      <c r="BK72" s="220">
        <v>0</v>
      </c>
      <c r="BL72" s="220">
        <v>0</v>
      </c>
      <c r="BM72" s="220">
        <v>0</v>
      </c>
      <c r="BN72" s="220"/>
      <c r="BO72" s="220"/>
      <c r="BP72" s="220"/>
      <c r="BQ72" s="220"/>
      <c r="BR72" s="220"/>
      <c r="BS72" s="220"/>
      <c r="BT72" s="220"/>
      <c r="BU72" s="238"/>
    </row>
    <row r="73" spans="1:73" ht="63.75" customHeight="1">
      <c r="B73" s="563"/>
      <c r="C73" s="232" t="s">
        <v>341</v>
      </c>
      <c r="D73" s="232">
        <v>29</v>
      </c>
      <c r="E73" s="332" t="s">
        <v>274</v>
      </c>
      <c r="F73" s="347">
        <v>10000</v>
      </c>
      <c r="G73" s="275">
        <v>0</v>
      </c>
      <c r="H73" s="248">
        <f t="shared" si="4"/>
        <v>10000</v>
      </c>
      <c r="I73" s="480">
        <f t="shared" si="5"/>
        <v>0</v>
      </c>
      <c r="J73" s="248"/>
      <c r="K73" s="232"/>
      <c r="L73" s="250" t="s">
        <v>632</v>
      </c>
      <c r="M73" s="233"/>
      <c r="N73" s="232" t="s">
        <v>486</v>
      </c>
      <c r="O73" s="232">
        <v>20</v>
      </c>
      <c r="P73" s="232" t="s">
        <v>485</v>
      </c>
      <c r="Q73" s="232">
        <v>0</v>
      </c>
      <c r="R73" s="232">
        <v>0</v>
      </c>
      <c r="S73" s="232">
        <v>0</v>
      </c>
      <c r="T73" s="232">
        <v>0</v>
      </c>
      <c r="U73" s="232">
        <v>0</v>
      </c>
      <c r="V73" s="232">
        <v>0</v>
      </c>
      <c r="W73" s="236">
        <v>0</v>
      </c>
      <c r="X73" s="232"/>
      <c r="Y73" s="232">
        <v>0</v>
      </c>
      <c r="Z73" s="232">
        <v>0</v>
      </c>
      <c r="AA73" s="232">
        <v>0</v>
      </c>
      <c r="AB73" s="232">
        <v>0</v>
      </c>
      <c r="AC73" s="232">
        <v>0</v>
      </c>
      <c r="AD73" s="232">
        <v>0</v>
      </c>
      <c r="AE73" s="232">
        <v>0</v>
      </c>
      <c r="AF73" s="232">
        <v>0</v>
      </c>
      <c r="AG73" s="232">
        <v>0</v>
      </c>
      <c r="AH73" s="232">
        <v>0</v>
      </c>
      <c r="AI73" s="232">
        <v>0</v>
      </c>
      <c r="AJ73" s="232">
        <v>0</v>
      </c>
      <c r="AK73" s="232">
        <v>0</v>
      </c>
      <c r="AL73" s="232">
        <v>0</v>
      </c>
      <c r="AM73" s="232">
        <v>0</v>
      </c>
      <c r="AN73" s="232">
        <v>0</v>
      </c>
      <c r="AO73" s="232">
        <v>0</v>
      </c>
      <c r="AP73" s="232">
        <v>0</v>
      </c>
      <c r="AQ73" s="232">
        <v>0</v>
      </c>
      <c r="AR73" s="232">
        <v>0</v>
      </c>
      <c r="AS73" s="232">
        <v>0</v>
      </c>
      <c r="AT73" s="232">
        <v>0</v>
      </c>
      <c r="AU73" s="232">
        <v>0</v>
      </c>
      <c r="AV73" s="232">
        <v>0</v>
      </c>
      <c r="AW73" s="232">
        <v>0</v>
      </c>
      <c r="AX73" s="232">
        <v>0</v>
      </c>
      <c r="AY73" s="232">
        <v>0</v>
      </c>
      <c r="AZ73" s="232">
        <v>0</v>
      </c>
      <c r="BA73" s="232">
        <v>0</v>
      </c>
      <c r="BB73" s="232">
        <v>0</v>
      </c>
      <c r="BC73" s="237" t="s">
        <v>633</v>
      </c>
      <c r="BD73" s="220"/>
      <c r="BE73" s="220"/>
      <c r="BF73" s="220"/>
      <c r="BG73" s="220" t="s">
        <v>347</v>
      </c>
      <c r="BH73" s="238"/>
      <c r="BI73" s="220"/>
      <c r="BJ73" s="220">
        <v>0</v>
      </c>
      <c r="BK73" s="220">
        <v>0</v>
      </c>
      <c r="BL73" s="220">
        <v>0</v>
      </c>
      <c r="BM73" s="220">
        <v>0</v>
      </c>
      <c r="BN73" s="220"/>
      <c r="BO73" s="220"/>
      <c r="BP73" s="220"/>
      <c r="BQ73" s="220"/>
      <c r="BR73" s="220"/>
      <c r="BS73" s="220"/>
      <c r="BT73" s="220"/>
      <c r="BU73" s="238" t="s">
        <v>348</v>
      </c>
    </row>
    <row r="74" spans="1:73" ht="58.5" customHeight="1">
      <c r="B74" s="564"/>
      <c r="C74" s="232" t="s">
        <v>341</v>
      </c>
      <c r="D74" s="232">
        <v>30</v>
      </c>
      <c r="E74" s="332" t="s">
        <v>276</v>
      </c>
      <c r="F74" s="347">
        <v>5821</v>
      </c>
      <c r="G74" s="275">
        <v>0</v>
      </c>
      <c r="H74" s="248">
        <f t="shared" si="4"/>
        <v>5821</v>
      </c>
      <c r="I74" s="480">
        <f t="shared" si="5"/>
        <v>0</v>
      </c>
      <c r="J74" s="248"/>
      <c r="K74" s="232">
        <v>1</v>
      </c>
      <c r="L74" s="276" t="s">
        <v>634</v>
      </c>
      <c r="M74" s="233"/>
      <c r="N74" s="232" t="s">
        <v>635</v>
      </c>
      <c r="O74" s="232">
        <v>25</v>
      </c>
      <c r="P74" s="232" t="s">
        <v>636</v>
      </c>
      <c r="Q74" s="232">
        <v>0</v>
      </c>
      <c r="R74" s="232">
        <v>0</v>
      </c>
      <c r="S74" s="232">
        <v>0</v>
      </c>
      <c r="T74" s="232">
        <v>0</v>
      </c>
      <c r="U74" s="232">
        <v>0</v>
      </c>
      <c r="V74" s="232">
        <v>0</v>
      </c>
      <c r="W74" s="236">
        <v>0</v>
      </c>
      <c r="X74" s="232"/>
      <c r="Y74" s="232">
        <v>0</v>
      </c>
      <c r="Z74" s="232">
        <v>0</v>
      </c>
      <c r="AA74" s="232">
        <v>0</v>
      </c>
      <c r="AB74" s="232">
        <v>0</v>
      </c>
      <c r="AC74" s="232">
        <v>0</v>
      </c>
      <c r="AD74" s="232">
        <v>0</v>
      </c>
      <c r="AE74" s="232">
        <v>0</v>
      </c>
      <c r="AF74" s="232">
        <v>0</v>
      </c>
      <c r="AG74" s="232">
        <v>0</v>
      </c>
      <c r="AH74" s="232">
        <v>0</v>
      </c>
      <c r="AI74" s="232">
        <v>0</v>
      </c>
      <c r="AJ74" s="232">
        <v>0</v>
      </c>
      <c r="AK74" s="232">
        <v>0</v>
      </c>
      <c r="AL74" s="232">
        <v>0</v>
      </c>
      <c r="AM74" s="232">
        <v>0</v>
      </c>
      <c r="AN74" s="232">
        <v>0</v>
      </c>
      <c r="AO74" s="232">
        <v>0</v>
      </c>
      <c r="AP74" s="232">
        <v>0</v>
      </c>
      <c r="AQ74" s="232">
        <v>0</v>
      </c>
      <c r="AR74" s="232">
        <v>0</v>
      </c>
      <c r="AS74" s="232">
        <v>0</v>
      </c>
      <c r="AT74" s="232">
        <v>0</v>
      </c>
      <c r="AU74" s="232">
        <v>0</v>
      </c>
      <c r="AV74" s="232">
        <v>0</v>
      </c>
      <c r="AW74" s="232">
        <v>0</v>
      </c>
      <c r="AX74" s="232">
        <v>0</v>
      </c>
      <c r="AY74" s="232">
        <v>0</v>
      </c>
      <c r="AZ74" s="232">
        <v>0</v>
      </c>
      <c r="BA74" s="232">
        <v>0</v>
      </c>
      <c r="BB74" s="232">
        <v>0</v>
      </c>
      <c r="BC74" s="237" t="s">
        <v>637</v>
      </c>
      <c r="BD74" s="220"/>
      <c r="BE74" s="220"/>
      <c r="BF74" s="220"/>
      <c r="BG74" s="220" t="s">
        <v>184</v>
      </c>
      <c r="BH74" s="238"/>
      <c r="BI74" s="220"/>
      <c r="BJ74" s="220">
        <v>0</v>
      </c>
      <c r="BK74" s="220">
        <v>0</v>
      </c>
      <c r="BL74" s="220">
        <v>0</v>
      </c>
      <c r="BM74" s="220">
        <v>0</v>
      </c>
      <c r="BN74" s="220"/>
      <c r="BO74" s="220"/>
      <c r="BP74" s="220"/>
      <c r="BQ74" s="220"/>
      <c r="BR74" s="220"/>
      <c r="BS74" s="220"/>
      <c r="BT74" s="220"/>
      <c r="BU74" s="238" t="s">
        <v>350</v>
      </c>
    </row>
    <row r="75" spans="1:73" ht="46.5" customHeight="1">
      <c r="B75" s="401"/>
      <c r="C75" s="401"/>
      <c r="D75" s="401"/>
      <c r="E75" s="401"/>
      <c r="F75" s="412">
        <f>SUM(F64:F74)</f>
        <v>217424</v>
      </c>
      <c r="G75" s="412">
        <f>SUM(G64:G74)</f>
        <v>181875.1</v>
      </c>
      <c r="H75" s="412">
        <f t="shared" si="4"/>
        <v>35548.899999999994</v>
      </c>
      <c r="I75" s="489">
        <f t="shared" si="5"/>
        <v>0.83649965045257191</v>
      </c>
      <c r="J75" s="412">
        <f>SUM(J64:J74)</f>
        <v>1200</v>
      </c>
      <c r="K75" s="413">
        <f>SUM(K64:K74)</f>
        <v>3</v>
      </c>
      <c r="L75" s="413">
        <f>SUM(L64:L74)</f>
        <v>0</v>
      </c>
      <c r="M75" s="414">
        <f>SUM(M64:M74)</f>
        <v>1200</v>
      </c>
      <c r="N75" s="413">
        <f>SUM(N64:N74)</f>
        <v>0</v>
      </c>
      <c r="O75" s="413"/>
      <c r="P75" s="413">
        <f t="shared" ref="P75:W75" si="23">SUM(P64:P74)</f>
        <v>0</v>
      </c>
      <c r="Q75" s="412">
        <f t="shared" si="23"/>
        <v>267.82</v>
      </c>
      <c r="R75" s="412">
        <f t="shared" si="23"/>
        <v>174.46</v>
      </c>
      <c r="S75" s="412">
        <f t="shared" si="23"/>
        <v>496.68</v>
      </c>
      <c r="T75" s="412">
        <f t="shared" si="23"/>
        <v>564.87</v>
      </c>
      <c r="U75" s="413">
        <f t="shared" si="23"/>
        <v>564.87</v>
      </c>
      <c r="V75" s="413">
        <f t="shared" si="23"/>
        <v>564.87</v>
      </c>
      <c r="W75" s="415">
        <f t="shared" si="23"/>
        <v>545.09</v>
      </c>
      <c r="X75" s="413"/>
      <c r="Y75" s="412">
        <f t="shared" ref="Y75:AJ75" si="24">SUM(Y64:Y74)</f>
        <v>532.33000000000004</v>
      </c>
      <c r="Z75" s="412">
        <f t="shared" si="24"/>
        <v>412.24</v>
      </c>
      <c r="AA75" s="412">
        <f t="shared" si="24"/>
        <v>0</v>
      </c>
      <c r="AB75" s="412">
        <f t="shared" si="24"/>
        <v>0</v>
      </c>
      <c r="AC75" s="412">
        <f t="shared" si="24"/>
        <v>0</v>
      </c>
      <c r="AD75" s="412">
        <f t="shared" si="24"/>
        <v>0</v>
      </c>
      <c r="AE75" s="412">
        <f t="shared" si="24"/>
        <v>0</v>
      </c>
      <c r="AF75" s="412">
        <f t="shared" si="24"/>
        <v>474.44</v>
      </c>
      <c r="AG75" s="412">
        <f t="shared" si="24"/>
        <v>158.84</v>
      </c>
      <c r="AH75" s="412">
        <f t="shared" si="24"/>
        <v>293.33</v>
      </c>
      <c r="AI75" s="412">
        <f t="shared" si="24"/>
        <v>692.23</v>
      </c>
      <c r="AJ75" s="412">
        <f t="shared" si="24"/>
        <v>383.94</v>
      </c>
      <c r="AK75" s="412">
        <f>SUM(AK64:AK74)</f>
        <v>501.08000000000004</v>
      </c>
      <c r="AL75" s="412">
        <f>SUM(AL64:AL74)</f>
        <v>348.36</v>
      </c>
      <c r="AM75" s="412">
        <f>SUM(AM64:AM74)</f>
        <v>842.83</v>
      </c>
      <c r="AN75" s="412">
        <f>SUM(AN64:AN74)</f>
        <v>474.22</v>
      </c>
      <c r="AO75" s="412">
        <f>SUM(AO64:AO74)</f>
        <v>348.91</v>
      </c>
      <c r="AP75" s="412">
        <f t="shared" ref="AP75:AQ75" si="25">SUM(AP64:AP74)</f>
        <v>529.51</v>
      </c>
      <c r="AQ75" s="412">
        <f t="shared" si="25"/>
        <v>311.62</v>
      </c>
      <c r="AR75" s="412">
        <f t="shared" ref="AR75:AS75" si="26">SUM(AR64:AR74)</f>
        <v>435.93</v>
      </c>
      <c r="AS75" s="412">
        <f t="shared" si="26"/>
        <v>0</v>
      </c>
      <c r="AT75" s="412">
        <f t="shared" ref="AT75:AU75" si="27">SUM(AT64:AT74)</f>
        <v>479.63</v>
      </c>
      <c r="AU75" s="412">
        <f t="shared" si="27"/>
        <v>0</v>
      </c>
      <c r="AV75" s="412">
        <f t="shared" ref="AV75:AW75" si="28">SUM(AV64:AV74)</f>
        <v>0</v>
      </c>
      <c r="AW75" s="412">
        <f t="shared" si="28"/>
        <v>0</v>
      </c>
      <c r="AX75" s="412">
        <f t="shared" ref="AX75:AY75" si="29">SUM(AX64:AX74)</f>
        <v>484.9</v>
      </c>
      <c r="AY75" s="412">
        <f t="shared" si="29"/>
        <v>0</v>
      </c>
      <c r="AZ75" s="412">
        <f t="shared" ref="AZ75:BB75" si="30">SUM(AZ64:AZ74)</f>
        <v>535.20000000000005</v>
      </c>
      <c r="BA75" s="412">
        <f t="shared" si="30"/>
        <v>0</v>
      </c>
      <c r="BB75" s="412">
        <f t="shared" si="30"/>
        <v>0</v>
      </c>
      <c r="BC75" s="406"/>
      <c r="BD75" s="416">
        <f t="shared" ref="BD75:BR75" si="31">SUM(BD64:BD74)</f>
        <v>0</v>
      </c>
      <c r="BE75" s="416">
        <f t="shared" si="31"/>
        <v>0</v>
      </c>
      <c r="BF75" s="416" t="e">
        <f t="shared" si="31"/>
        <v>#VALUE!</v>
      </c>
      <c r="BG75" s="416">
        <f t="shared" si="31"/>
        <v>45930</v>
      </c>
      <c r="BH75" s="416">
        <f t="shared" si="31"/>
        <v>0</v>
      </c>
      <c r="BI75" s="416">
        <f t="shared" si="31"/>
        <v>0</v>
      </c>
      <c r="BJ75" s="417">
        <f t="shared" si="31"/>
        <v>394.4</v>
      </c>
      <c r="BK75" s="417">
        <f t="shared" si="31"/>
        <v>772.71</v>
      </c>
      <c r="BL75" s="416">
        <f t="shared" si="31"/>
        <v>510.27</v>
      </c>
      <c r="BM75" s="416">
        <f t="shared" si="31"/>
        <v>0</v>
      </c>
      <c r="BN75" s="416">
        <f t="shared" si="31"/>
        <v>0</v>
      </c>
      <c r="BO75" s="416">
        <f t="shared" si="31"/>
        <v>0</v>
      </c>
      <c r="BP75" s="416">
        <f t="shared" si="31"/>
        <v>0</v>
      </c>
      <c r="BQ75" s="416">
        <f t="shared" si="31"/>
        <v>0</v>
      </c>
      <c r="BR75" s="416">
        <f t="shared" si="31"/>
        <v>0</v>
      </c>
      <c r="BS75" s="416"/>
      <c r="BT75" s="416"/>
      <c r="BU75" s="238"/>
    </row>
    <row r="76" spans="1:73" ht="46.5" customHeight="1">
      <c r="B76" s="418"/>
      <c r="C76" s="703" t="s">
        <v>402</v>
      </c>
      <c r="D76" s="704"/>
      <c r="E76" s="705"/>
      <c r="F76" s="419">
        <f>F54+F63+F75</f>
        <v>635115.30999999994</v>
      </c>
      <c r="G76" s="419">
        <f>G54+G63+G75</f>
        <v>489773.80999999994</v>
      </c>
      <c r="H76" s="419">
        <f t="shared" si="4"/>
        <v>145341.5</v>
      </c>
      <c r="I76" s="490">
        <f t="shared" si="5"/>
        <v>0.77115730370285041</v>
      </c>
      <c r="J76" s="419">
        <f>J54+J63+J75</f>
        <v>4500</v>
      </c>
      <c r="K76" s="222">
        <f>K54+K63+K75</f>
        <v>6</v>
      </c>
      <c r="L76" s="222">
        <v>7</v>
      </c>
      <c r="M76" s="420">
        <f>M54+M63+M75</f>
        <v>3900</v>
      </c>
      <c r="N76" s="222"/>
      <c r="O76" s="222"/>
      <c r="P76" s="222"/>
      <c r="Q76" s="419">
        <f t="shared" ref="Q76:W76" si="32">Q54+Q63+Q75</f>
        <v>267.82</v>
      </c>
      <c r="R76" s="419">
        <f t="shared" si="32"/>
        <v>415.83000000000004</v>
      </c>
      <c r="S76" s="419">
        <f t="shared" si="32"/>
        <v>781.29</v>
      </c>
      <c r="T76" s="419">
        <f t="shared" si="32"/>
        <v>773.17000000000007</v>
      </c>
      <c r="U76" s="222">
        <f t="shared" si="32"/>
        <v>773.17000000000007</v>
      </c>
      <c r="V76" s="222">
        <f t="shared" si="32"/>
        <v>773.17000000000007</v>
      </c>
      <c r="W76" s="421">
        <f t="shared" si="32"/>
        <v>545.09</v>
      </c>
      <c r="X76" s="222"/>
      <c r="Y76" s="419">
        <f t="shared" ref="Y76:AN76" si="33">Y54+Y63+Y75</f>
        <v>1159.7600000000002</v>
      </c>
      <c r="Z76" s="419">
        <f t="shared" si="33"/>
        <v>917.71</v>
      </c>
      <c r="AA76" s="419">
        <f t="shared" si="33"/>
        <v>0</v>
      </c>
      <c r="AB76" s="419">
        <f t="shared" si="33"/>
        <v>750.88</v>
      </c>
      <c r="AC76" s="419">
        <f t="shared" si="33"/>
        <v>0</v>
      </c>
      <c r="AD76" s="419">
        <f t="shared" si="33"/>
        <v>150.38</v>
      </c>
      <c r="AE76" s="419">
        <f t="shared" si="33"/>
        <v>0</v>
      </c>
      <c r="AF76" s="419">
        <f t="shared" si="33"/>
        <v>474.44</v>
      </c>
      <c r="AG76" s="419">
        <f t="shared" si="33"/>
        <v>158.84</v>
      </c>
      <c r="AH76" s="419">
        <f t="shared" si="33"/>
        <v>293.33</v>
      </c>
      <c r="AI76" s="419">
        <f t="shared" si="33"/>
        <v>692.23</v>
      </c>
      <c r="AJ76" s="419">
        <f t="shared" si="33"/>
        <v>690.15</v>
      </c>
      <c r="AK76" s="419">
        <f t="shared" si="33"/>
        <v>843.83</v>
      </c>
      <c r="AL76" s="419">
        <f t="shared" si="33"/>
        <v>348.36</v>
      </c>
      <c r="AM76" s="419">
        <f t="shared" si="33"/>
        <v>1773.66</v>
      </c>
      <c r="AN76" s="419">
        <f t="shared" si="33"/>
        <v>474.22</v>
      </c>
      <c r="AO76" s="419">
        <f>AO54+AO63+AO75</f>
        <v>348.91</v>
      </c>
      <c r="AP76" s="419">
        <f t="shared" ref="AP76:AQ76" si="34">AP54+AP63+AP75</f>
        <v>529.51</v>
      </c>
      <c r="AQ76" s="419">
        <f t="shared" si="34"/>
        <v>311.62</v>
      </c>
      <c r="AR76" s="419">
        <f t="shared" ref="AR76:AS76" si="35">AR54+AR63+AR75</f>
        <v>874.93000000000006</v>
      </c>
      <c r="AS76" s="419">
        <f t="shared" si="35"/>
        <v>0</v>
      </c>
      <c r="AT76" s="419">
        <f t="shared" ref="AT76:AU76" si="36">AT54+AT63+AT75</f>
        <v>479.63</v>
      </c>
      <c r="AU76" s="419">
        <f t="shared" si="36"/>
        <v>0</v>
      </c>
      <c r="AV76" s="419">
        <f t="shared" ref="AV76:AW76" si="37">AV54+AV63+AV75</f>
        <v>0</v>
      </c>
      <c r="AW76" s="419">
        <f t="shared" si="37"/>
        <v>0</v>
      </c>
      <c r="AX76" s="419">
        <f t="shared" ref="AX76:BB76" si="38">AX54+AX63+AX75</f>
        <v>484.9</v>
      </c>
      <c r="AY76" s="419">
        <f t="shared" si="38"/>
        <v>686.01</v>
      </c>
      <c r="AZ76" s="419">
        <f t="shared" si="38"/>
        <v>535.20000000000005</v>
      </c>
      <c r="BA76" s="419">
        <f t="shared" si="38"/>
        <v>696.27</v>
      </c>
      <c r="BB76" s="419">
        <f t="shared" si="38"/>
        <v>600.22</v>
      </c>
      <c r="BC76" s="422"/>
      <c r="BD76" s="222">
        <f t="shared" ref="BD76:BR76" si="39">BD54+BD63+BD75</f>
        <v>0</v>
      </c>
      <c r="BE76" s="222">
        <f t="shared" si="39"/>
        <v>0</v>
      </c>
      <c r="BF76" s="222" t="e">
        <f t="shared" si="39"/>
        <v>#VALUE!</v>
      </c>
      <c r="BG76" s="222">
        <f t="shared" si="39"/>
        <v>321418</v>
      </c>
      <c r="BH76" s="222">
        <f t="shared" si="39"/>
        <v>0</v>
      </c>
      <c r="BI76" s="222">
        <f t="shared" si="39"/>
        <v>0</v>
      </c>
      <c r="BJ76" s="423">
        <f t="shared" si="39"/>
        <v>394.4</v>
      </c>
      <c r="BK76" s="423">
        <f t="shared" si="39"/>
        <v>954.24</v>
      </c>
      <c r="BL76" s="222">
        <f t="shared" si="39"/>
        <v>772.3</v>
      </c>
      <c r="BM76" s="222">
        <f t="shared" si="39"/>
        <v>0</v>
      </c>
      <c r="BN76" s="222">
        <f t="shared" si="39"/>
        <v>0</v>
      </c>
      <c r="BO76" s="222">
        <f t="shared" si="39"/>
        <v>0</v>
      </c>
      <c r="BP76" s="222">
        <f t="shared" si="39"/>
        <v>0</v>
      </c>
      <c r="BQ76" s="222">
        <f t="shared" si="39"/>
        <v>0</v>
      </c>
      <c r="BR76" s="222">
        <f t="shared" si="39"/>
        <v>0</v>
      </c>
      <c r="BS76" s="222"/>
      <c r="BT76" s="222"/>
      <c r="BU76" s="238"/>
    </row>
    <row r="77" spans="1:73" ht="31.5" hidden="1" customHeight="1">
      <c r="A77" s="230"/>
      <c r="B77" s="252"/>
      <c r="C77" s="573" t="s">
        <v>400</v>
      </c>
      <c r="D77" s="700"/>
      <c r="E77" s="574"/>
      <c r="F77" s="269">
        <f>SUM(F76,F36)</f>
        <v>1944267.31</v>
      </c>
      <c r="G77" s="269">
        <f>SUM(G76,G36)</f>
        <v>528672.89999999991</v>
      </c>
      <c r="H77" s="269">
        <f>SUM(H76,H36)</f>
        <v>1415594.41</v>
      </c>
      <c r="I77" s="301">
        <f t="shared" si="5"/>
        <v>0.27191369071570715</v>
      </c>
      <c r="J77" s="269">
        <f>SUM(J76,J36)</f>
        <v>21600</v>
      </c>
      <c r="K77" s="269">
        <f>SUM(K76,K36)</f>
        <v>26</v>
      </c>
      <c r="L77" s="269">
        <f>SUM(L76,L36)</f>
        <v>7</v>
      </c>
      <c r="M77" s="269">
        <f>SUM(M76,M36)</f>
        <v>23200</v>
      </c>
      <c r="N77" s="269"/>
      <c r="O77" s="269"/>
      <c r="P77" s="269"/>
      <c r="Q77" s="269"/>
      <c r="R77" s="269"/>
      <c r="S77" s="269"/>
      <c r="T77" s="269"/>
      <c r="U77" s="269">
        <f>SUM(U76,U36)</f>
        <v>4127.415</v>
      </c>
      <c r="V77" s="269">
        <f>SUM(V76,V36)</f>
        <v>4127.415</v>
      </c>
      <c r="W77" s="303">
        <f>SUM(W76,W36)</f>
        <v>2843.8250000000003</v>
      </c>
      <c r="X77" s="252"/>
      <c r="Y77" s="269"/>
      <c r="Z77" s="269"/>
      <c r="AA77" s="269"/>
      <c r="AB77" s="269"/>
      <c r="AC77" s="269"/>
      <c r="AD77" s="269"/>
      <c r="AE77" s="269"/>
      <c r="AF77" s="269"/>
      <c r="AG77" s="269"/>
      <c r="AH77" s="269"/>
      <c r="AI77" s="269"/>
      <c r="AJ77" s="269"/>
      <c r="AK77" s="269"/>
      <c r="AL77" s="269"/>
      <c r="AM77" s="269"/>
      <c r="AN77" s="269"/>
      <c r="AO77" s="269"/>
      <c r="AP77" s="269"/>
      <c r="AQ77" s="269"/>
      <c r="AR77" s="269"/>
      <c r="AS77" s="269"/>
      <c r="AT77" s="269"/>
      <c r="AU77" s="269"/>
      <c r="AV77" s="269"/>
      <c r="AW77" s="269"/>
      <c r="AX77" s="269"/>
      <c r="AY77" s="269"/>
      <c r="AZ77" s="269"/>
      <c r="BA77" s="269"/>
      <c r="BB77" s="269"/>
      <c r="BC77" s="256"/>
      <c r="BD77" s="257"/>
      <c r="BE77" s="258"/>
      <c r="BF77" s="258"/>
      <c r="BG77" s="258"/>
      <c r="BH77" s="258"/>
      <c r="BI77" s="258"/>
      <c r="BJ77" s="258"/>
      <c r="BK77" s="259"/>
    </row>
    <row r="78" spans="1:73" ht="24.75" customHeight="1">
      <c r="B78" s="424"/>
      <c r="C78" s="424"/>
      <c r="D78" s="424"/>
      <c r="E78" s="425"/>
      <c r="J78" s="424"/>
      <c r="K78" s="424"/>
      <c r="L78" s="424"/>
      <c r="M78" s="424"/>
      <c r="N78" s="424"/>
      <c r="O78" s="424"/>
      <c r="P78" s="424"/>
      <c r="Q78" s="424"/>
      <c r="R78" s="424"/>
      <c r="S78" s="424"/>
      <c r="T78" s="424"/>
      <c r="U78" s="424"/>
      <c r="V78" s="424"/>
      <c r="W78" s="236"/>
      <c r="X78" s="424"/>
      <c r="Y78" s="424"/>
      <c r="Z78" s="424"/>
      <c r="AA78" s="424"/>
      <c r="AB78" s="424"/>
      <c r="AC78" s="424"/>
      <c r="AD78" s="424"/>
      <c r="AE78" s="424"/>
      <c r="AF78" s="424"/>
      <c r="AG78" s="424"/>
      <c r="AH78" s="424"/>
      <c r="AI78" s="424"/>
      <c r="AJ78" s="424"/>
      <c r="AK78" s="424"/>
      <c r="AL78" s="424"/>
      <c r="AM78" s="424"/>
      <c r="AN78" s="424"/>
      <c r="AO78" s="424"/>
      <c r="AP78" s="424"/>
      <c r="AQ78" s="424"/>
      <c r="AR78" s="424"/>
      <c r="AS78" s="424"/>
      <c r="AT78" s="424"/>
      <c r="AU78" s="424"/>
      <c r="AV78" s="424"/>
      <c r="AW78" s="424"/>
      <c r="AX78" s="424"/>
      <c r="AY78" s="424"/>
      <c r="AZ78" s="424"/>
      <c r="BA78" s="424"/>
      <c r="BB78" s="424"/>
      <c r="BC78" s="427"/>
    </row>
    <row r="80" spans="1:73" ht="33" customHeight="1"/>
    <row r="81" ht="33" customHeight="1"/>
    <row r="82" ht="33" customHeight="1"/>
    <row r="83" ht="33" customHeight="1"/>
    <row r="84" ht="33" customHeight="1"/>
    <row r="85" ht="33" customHeight="1"/>
    <row r="86" ht="33" customHeight="1"/>
    <row r="87" ht="33" customHeight="1"/>
    <row r="88" ht="33" customHeight="1"/>
    <row r="89" ht="33" customHeight="1"/>
    <row r="90" ht="33" customHeight="1"/>
    <row r="91" ht="33" customHeight="1"/>
    <row r="92" ht="33" customHeight="1"/>
    <row r="93" ht="33" customHeight="1"/>
    <row r="94" ht="33" customHeight="1"/>
    <row r="95" ht="33" customHeight="1"/>
    <row r="96" ht="33" customHeight="1"/>
  </sheetData>
  <mergeCells count="143">
    <mergeCell ref="AZ2:AZ3"/>
    <mergeCell ref="BA2:BA3"/>
    <mergeCell ref="BB2:BB3"/>
    <mergeCell ref="AX2:AX3"/>
    <mergeCell ref="AW2:AW3"/>
    <mergeCell ref="V23:V24"/>
    <mergeCell ref="AC2:AC3"/>
    <mergeCell ref="P2:P3"/>
    <mergeCell ref="X14:X16"/>
    <mergeCell ref="X5:X7"/>
    <mergeCell ref="U20:U21"/>
    <mergeCell ref="W20:W21"/>
    <mergeCell ref="X8:X9"/>
    <mergeCell ref="V20:V21"/>
    <mergeCell ref="V14:V16"/>
    <mergeCell ref="W11:W12"/>
    <mergeCell ref="W14:W16"/>
    <mergeCell ref="V8:V9"/>
    <mergeCell ref="V11:V12"/>
    <mergeCell ref="W8:W9"/>
    <mergeCell ref="V5:V7"/>
    <mergeCell ref="W5:W7"/>
    <mergeCell ref="AN2:AN3"/>
    <mergeCell ref="AU2:AU3"/>
    <mergeCell ref="AR2:AR3"/>
    <mergeCell ref="B1:BC1"/>
    <mergeCell ref="K2:K3"/>
    <mergeCell ref="L2:L3"/>
    <mergeCell ref="M2:M3"/>
    <mergeCell ref="N2:N3"/>
    <mergeCell ref="O2:O3"/>
    <mergeCell ref="R2:R3"/>
    <mergeCell ref="T2:T3"/>
    <mergeCell ref="S2:S3"/>
    <mergeCell ref="Q2:Q3"/>
    <mergeCell ref="Y2:Y3"/>
    <mergeCell ref="AA2:AA3"/>
    <mergeCell ref="AB2:AB3"/>
    <mergeCell ref="AH2:AH3"/>
    <mergeCell ref="AI2:AI3"/>
    <mergeCell ref="AJ2:AJ3"/>
    <mergeCell ref="AK2:AK3"/>
    <mergeCell ref="F2:F3"/>
    <mergeCell ref="G2:G3"/>
    <mergeCell ref="H2:H3"/>
    <mergeCell ref="J2:J3"/>
    <mergeCell ref="I2:I3"/>
    <mergeCell ref="AS2:AS3"/>
    <mergeCell ref="AO2:AO3"/>
    <mergeCell ref="B14:B18"/>
    <mergeCell ref="C8:C9"/>
    <mergeCell ref="D8:D9"/>
    <mergeCell ref="E8:E9"/>
    <mergeCell ref="A2:A3"/>
    <mergeCell ref="B2:B3"/>
    <mergeCell ref="C2:C3"/>
    <mergeCell ref="D2:D3"/>
    <mergeCell ref="E2:E3"/>
    <mergeCell ref="B8:B12"/>
    <mergeCell ref="B5:B7"/>
    <mergeCell ref="D14:D16"/>
    <mergeCell ref="E14:E16"/>
    <mergeCell ref="H8:H9"/>
    <mergeCell ref="D11:D12"/>
    <mergeCell ref="E11:E12"/>
    <mergeCell ref="F11:F12"/>
    <mergeCell ref="G11:G12"/>
    <mergeCell ref="H11:H12"/>
    <mergeCell ref="J11:J12"/>
    <mergeCell ref="D5:D7"/>
    <mergeCell ref="E5:E7"/>
    <mergeCell ref="BK2:BK3"/>
    <mergeCell ref="U2:U3"/>
    <mergeCell ref="W2:W3"/>
    <mergeCell ref="X2:X3"/>
    <mergeCell ref="BC2:BC3"/>
    <mergeCell ref="BD2:BD3"/>
    <mergeCell ref="BE2:BE3"/>
    <mergeCell ref="BF2:BF3"/>
    <mergeCell ref="BG2:BG3"/>
    <mergeCell ref="BH2:BH3"/>
    <mergeCell ref="BI2:BI3"/>
    <mergeCell ref="BJ2:BJ3"/>
    <mergeCell ref="Z2:Z3"/>
    <mergeCell ref="V2:V3"/>
    <mergeCell ref="AE2:AE3"/>
    <mergeCell ref="AF2:AF3"/>
    <mergeCell ref="AD2:AD3"/>
    <mergeCell ref="AG2:AG3"/>
    <mergeCell ref="AL2:AL3"/>
    <mergeCell ref="AM2:AM3"/>
    <mergeCell ref="AV2:AV3"/>
    <mergeCell ref="AT2:AT3"/>
    <mergeCell ref="AP2:AP3"/>
    <mergeCell ref="AQ2:AQ3"/>
    <mergeCell ref="C77:E77"/>
    <mergeCell ref="B35:C35"/>
    <mergeCell ref="B36:C36"/>
    <mergeCell ref="B37:BC37"/>
    <mergeCell ref="B38:B53"/>
    <mergeCell ref="B55:B62"/>
    <mergeCell ref="B64:B74"/>
    <mergeCell ref="H23:H24"/>
    <mergeCell ref="O23:O24"/>
    <mergeCell ref="U23:U24"/>
    <mergeCell ref="W23:W24"/>
    <mergeCell ref="C76:E76"/>
    <mergeCell ref="D23:D24"/>
    <mergeCell ref="E23:E24"/>
    <mergeCell ref="F23:F24"/>
    <mergeCell ref="G23:G24"/>
    <mergeCell ref="B20:B34"/>
    <mergeCell ref="D20:D21"/>
    <mergeCell ref="E20:E21"/>
    <mergeCell ref="F20:F21"/>
    <mergeCell ref="G20:G21"/>
    <mergeCell ref="H20:H21"/>
    <mergeCell ref="O20:O21"/>
    <mergeCell ref="C38:C53"/>
    <mergeCell ref="AY2:AY3"/>
    <mergeCell ref="F14:F16"/>
    <mergeCell ref="F8:F9"/>
    <mergeCell ref="G8:G9"/>
    <mergeCell ref="U14:U16"/>
    <mergeCell ref="J8:J9"/>
    <mergeCell ref="K8:K9"/>
    <mergeCell ref="O8:O9"/>
    <mergeCell ref="U8:U9"/>
    <mergeCell ref="G14:G16"/>
    <mergeCell ref="H14:H16"/>
    <mergeCell ref="J14:J16"/>
    <mergeCell ref="O11:O12"/>
    <mergeCell ref="U11:U12"/>
    <mergeCell ref="K11:K12"/>
    <mergeCell ref="K14:K16"/>
    <mergeCell ref="O14:O16"/>
    <mergeCell ref="O5:O7"/>
    <mergeCell ref="U5:U7"/>
    <mergeCell ref="F5:F7"/>
    <mergeCell ref="G5:G7"/>
    <mergeCell ref="H5:H7"/>
    <mergeCell ref="J5:J7"/>
    <mergeCell ref="K5:K7"/>
  </mergeCells>
  <pageMargins left="0.39370078740157483" right="0.39370078740157483" top="0.74803149606299213" bottom="0.55118110236220474" header="0.31496062992125984" footer="0.31496062992125984"/>
  <pageSetup paperSize="9" scale="39" fitToHeight="0" orientation="landscape" r:id="rId1"/>
  <headerFooter scaleWithDoc="0" alignWithMargins="0">
    <oddFooter>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15"/>
  <sheetViews>
    <sheetView view="pageBreakPreview" zoomScale="60" zoomScaleNormal="70" workbookViewId="0">
      <selection activeCell="BE15" sqref="BE15"/>
    </sheetView>
  </sheetViews>
  <sheetFormatPr defaultColWidth="9.140625" defaultRowHeight="14.25"/>
  <cols>
    <col min="1" max="1" width="17" style="431" customWidth="1"/>
    <col min="2" max="2" width="11.85546875" style="431" customWidth="1"/>
    <col min="3" max="3" width="6" style="431" customWidth="1"/>
    <col min="4" max="4" width="13" style="431" customWidth="1"/>
    <col min="5" max="5" width="16.5703125" style="431" customWidth="1"/>
    <col min="6" max="6" width="21.85546875" style="431" customWidth="1"/>
    <col min="7" max="7" width="17.140625" style="431" customWidth="1"/>
    <col min="8" max="8" width="17.7109375" style="431" customWidth="1"/>
    <col min="9" max="9" width="17.42578125" style="431" customWidth="1"/>
    <col min="10" max="10" width="11.28515625" style="431" hidden="1" customWidth="1"/>
    <col min="11" max="11" width="13.5703125" style="431" customWidth="1"/>
    <col min="12" max="12" width="11.85546875" style="431" customWidth="1"/>
    <col min="13" max="13" width="18" style="431" customWidth="1"/>
    <col min="14" max="14" width="8.85546875" style="431" customWidth="1"/>
    <col min="15" max="15" width="19.140625" style="431" customWidth="1"/>
    <col min="16" max="16" width="13" style="431" hidden="1" customWidth="1"/>
    <col min="17" max="17" width="13.7109375" style="431" hidden="1" customWidth="1"/>
    <col min="18" max="18" width="15.7109375" style="431" hidden="1" customWidth="1"/>
    <col min="19" max="19" width="14.7109375" style="431" hidden="1" customWidth="1"/>
    <col min="20" max="20" width="13.85546875" style="431" hidden="1" customWidth="1"/>
    <col min="21" max="22" width="12.42578125" style="431" hidden="1" customWidth="1"/>
    <col min="23" max="40" width="18.5703125" style="431" hidden="1" customWidth="1"/>
    <col min="41" max="41" width="21.7109375" style="431" hidden="1" customWidth="1"/>
    <col min="42" max="50" width="22.42578125" style="431" hidden="1" customWidth="1"/>
    <col min="51" max="52" width="22.42578125" style="431" customWidth="1"/>
    <col min="53" max="53" width="27.85546875" style="431" customWidth="1"/>
    <col min="54" max="54" width="9.140625" style="431" customWidth="1"/>
    <col min="55" max="16384" width="9.140625" style="431"/>
  </cols>
  <sheetData>
    <row r="1" spans="1:53" ht="33.75" customHeight="1">
      <c r="A1" s="695" t="s">
        <v>426</v>
      </c>
      <c r="B1" s="695"/>
      <c r="C1" s="695"/>
      <c r="D1" s="695"/>
      <c r="E1" s="695"/>
      <c r="F1" s="695"/>
      <c r="G1" s="695"/>
      <c r="H1" s="695"/>
      <c r="I1" s="695"/>
      <c r="J1" s="695"/>
      <c r="K1" s="695"/>
      <c r="L1" s="695"/>
      <c r="M1" s="695"/>
      <c r="N1" s="695"/>
      <c r="O1" s="695"/>
      <c r="P1" s="695"/>
      <c r="Q1" s="695"/>
      <c r="R1" s="695"/>
      <c r="S1" s="695"/>
      <c r="T1" s="695"/>
      <c r="U1" s="695"/>
      <c r="V1" s="695"/>
      <c r="W1" s="695"/>
      <c r="X1" s="695"/>
      <c r="Y1" s="695"/>
      <c r="Z1" s="695"/>
      <c r="AA1" s="695"/>
      <c r="AB1" s="695"/>
      <c r="AC1" s="695"/>
      <c r="AD1" s="695"/>
      <c r="AE1" s="695"/>
      <c r="AF1" s="695"/>
      <c r="AG1" s="695"/>
      <c r="AH1" s="695"/>
      <c r="AI1" s="695"/>
      <c r="AJ1" s="695"/>
      <c r="AK1" s="695"/>
      <c r="AL1" s="695"/>
      <c r="AM1" s="695"/>
      <c r="AN1" s="695"/>
      <c r="AO1" s="695"/>
      <c r="AP1" s="695"/>
      <c r="AQ1" s="695"/>
      <c r="AR1" s="695"/>
      <c r="AS1" s="695"/>
      <c r="AT1" s="695"/>
      <c r="AU1" s="695"/>
      <c r="AV1" s="695"/>
      <c r="AW1" s="695"/>
      <c r="AX1" s="695"/>
      <c r="AY1" s="695"/>
      <c r="AZ1" s="695"/>
      <c r="BA1" s="695"/>
    </row>
    <row r="2" spans="1:53" ht="29.25" customHeight="1">
      <c r="A2" s="664" t="s">
        <v>376</v>
      </c>
      <c r="B2" s="660" t="s">
        <v>2</v>
      </c>
      <c r="C2" s="657" t="s">
        <v>233</v>
      </c>
      <c r="D2" s="660" t="s">
        <v>3</v>
      </c>
      <c r="E2" s="657" t="s">
        <v>137</v>
      </c>
      <c r="F2" s="657" t="s">
        <v>229</v>
      </c>
      <c r="G2" s="657" t="s">
        <v>139</v>
      </c>
      <c r="H2" s="664" t="s">
        <v>442</v>
      </c>
      <c r="I2" s="657" t="s">
        <v>234</v>
      </c>
      <c r="J2" s="657" t="s">
        <v>4</v>
      </c>
      <c r="K2" s="660" t="s">
        <v>5</v>
      </c>
      <c r="L2" s="660"/>
      <c r="M2" s="660"/>
      <c r="N2" s="660"/>
      <c r="O2" s="660"/>
      <c r="P2" s="657" t="s">
        <v>435</v>
      </c>
      <c r="Q2" s="657" t="s">
        <v>437</v>
      </c>
      <c r="R2" s="657" t="s">
        <v>447</v>
      </c>
      <c r="S2" s="657" t="s">
        <v>428</v>
      </c>
      <c r="T2" s="657" t="s">
        <v>429</v>
      </c>
      <c r="U2" s="657" t="s">
        <v>200</v>
      </c>
      <c r="V2" s="657" t="s">
        <v>458</v>
      </c>
      <c r="W2" s="662" t="s">
        <v>451</v>
      </c>
      <c r="X2" s="657" t="s">
        <v>453</v>
      </c>
      <c r="Y2" s="657" t="s">
        <v>455</v>
      </c>
      <c r="Z2" s="657" t="s">
        <v>456</v>
      </c>
      <c r="AA2" s="657" t="s">
        <v>459</v>
      </c>
      <c r="AB2" s="657" t="s">
        <v>461</v>
      </c>
      <c r="AC2" s="657" t="s">
        <v>464</v>
      </c>
      <c r="AD2" s="657" t="s">
        <v>466</v>
      </c>
      <c r="AE2" s="657" t="s">
        <v>469</v>
      </c>
      <c r="AF2" s="657" t="s">
        <v>480</v>
      </c>
      <c r="AG2" s="657" t="s">
        <v>481</v>
      </c>
      <c r="AH2" s="657" t="s">
        <v>496</v>
      </c>
      <c r="AI2" s="657" t="s">
        <v>507</v>
      </c>
      <c r="AJ2" s="657" t="s">
        <v>522</v>
      </c>
      <c r="AK2" s="657" t="s">
        <v>545</v>
      </c>
      <c r="AL2" s="657" t="s">
        <v>554</v>
      </c>
      <c r="AM2" s="657" t="s">
        <v>560</v>
      </c>
      <c r="AN2" s="657" t="s">
        <v>565</v>
      </c>
      <c r="AO2" s="657" t="s">
        <v>566</v>
      </c>
      <c r="AP2" s="657" t="s">
        <v>576</v>
      </c>
      <c r="AQ2" s="657" t="s">
        <v>584</v>
      </c>
      <c r="AR2" s="657" t="s">
        <v>587</v>
      </c>
      <c r="AS2" s="657" t="s">
        <v>590</v>
      </c>
      <c r="AT2" s="657" t="s">
        <v>595</v>
      </c>
      <c r="AU2" s="657" t="s">
        <v>642</v>
      </c>
      <c r="AV2" s="657" t="s">
        <v>648</v>
      </c>
      <c r="AW2" s="657" t="s">
        <v>659</v>
      </c>
      <c r="AX2" s="657" t="s">
        <v>687</v>
      </c>
      <c r="AY2" s="657" t="s">
        <v>688</v>
      </c>
      <c r="AZ2" s="657" t="s">
        <v>689</v>
      </c>
      <c r="BA2" s="660" t="s">
        <v>8</v>
      </c>
    </row>
    <row r="3" spans="1:53" ht="93.75" customHeight="1">
      <c r="A3" s="665"/>
      <c r="B3" s="660"/>
      <c r="C3" s="657"/>
      <c r="D3" s="660"/>
      <c r="E3" s="657"/>
      <c r="F3" s="657"/>
      <c r="G3" s="657"/>
      <c r="H3" s="665"/>
      <c r="I3" s="657"/>
      <c r="J3" s="657"/>
      <c r="K3" s="327" t="s">
        <v>141</v>
      </c>
      <c r="L3" s="327" t="s">
        <v>10</v>
      </c>
      <c r="M3" s="327" t="s">
        <v>11</v>
      </c>
      <c r="N3" s="327" t="s">
        <v>143</v>
      </c>
      <c r="O3" s="327" t="s">
        <v>7</v>
      </c>
      <c r="P3" s="658"/>
      <c r="Q3" s="658"/>
      <c r="R3" s="658"/>
      <c r="S3" s="658"/>
      <c r="T3" s="658"/>
      <c r="U3" s="657"/>
      <c r="V3" s="657"/>
      <c r="W3" s="663"/>
      <c r="X3" s="658"/>
      <c r="Y3" s="658"/>
      <c r="Z3" s="658"/>
      <c r="AA3" s="658"/>
      <c r="AB3" s="658"/>
      <c r="AC3" s="658"/>
      <c r="AD3" s="658"/>
      <c r="AE3" s="658"/>
      <c r="AF3" s="658"/>
      <c r="AG3" s="658"/>
      <c r="AH3" s="658"/>
      <c r="AI3" s="658"/>
      <c r="AJ3" s="658"/>
      <c r="AK3" s="658"/>
      <c r="AL3" s="658"/>
      <c r="AM3" s="658"/>
      <c r="AN3" s="658"/>
      <c r="AO3" s="658"/>
      <c r="AP3" s="658"/>
      <c r="AQ3" s="658"/>
      <c r="AR3" s="658"/>
      <c r="AS3" s="658"/>
      <c r="AT3" s="658"/>
      <c r="AU3" s="658"/>
      <c r="AV3" s="658"/>
      <c r="AW3" s="658"/>
      <c r="AX3" s="658"/>
      <c r="AY3" s="658"/>
      <c r="AZ3" s="658"/>
      <c r="BA3" s="660"/>
    </row>
    <row r="4" spans="1:53" s="440" customFormat="1" ht="28.5" customHeight="1">
      <c r="A4" s="258">
        <v>1</v>
      </c>
      <c r="B4" s="258">
        <v>2</v>
      </c>
      <c r="C4" s="327">
        <v>3</v>
      </c>
      <c r="D4" s="258">
        <v>4</v>
      </c>
      <c r="E4" s="258">
        <v>5</v>
      </c>
      <c r="F4" s="327">
        <v>6</v>
      </c>
      <c r="G4" s="258">
        <v>7</v>
      </c>
      <c r="H4" s="327">
        <v>8</v>
      </c>
      <c r="I4" s="439">
        <v>9</v>
      </c>
      <c r="J4" s="327">
        <v>10</v>
      </c>
      <c r="K4" s="258">
        <v>10</v>
      </c>
      <c r="L4" s="327">
        <v>11</v>
      </c>
      <c r="M4" s="258">
        <v>12</v>
      </c>
      <c r="N4" s="327">
        <v>13</v>
      </c>
      <c r="O4" s="327">
        <v>14</v>
      </c>
      <c r="P4" s="327">
        <v>16</v>
      </c>
      <c r="Q4" s="327">
        <v>16</v>
      </c>
      <c r="R4" s="258">
        <v>17</v>
      </c>
      <c r="S4" s="258">
        <v>16</v>
      </c>
      <c r="T4" s="327">
        <v>16</v>
      </c>
      <c r="U4" s="258">
        <v>17</v>
      </c>
      <c r="V4" s="258">
        <v>17</v>
      </c>
      <c r="W4" s="331">
        <v>16</v>
      </c>
      <c r="X4" s="258">
        <v>16</v>
      </c>
      <c r="Y4" s="258">
        <v>16</v>
      </c>
      <c r="Z4" s="258">
        <v>16</v>
      </c>
      <c r="AA4" s="258">
        <v>17</v>
      </c>
      <c r="AB4" s="258">
        <v>16</v>
      </c>
      <c r="AC4" s="258">
        <v>15</v>
      </c>
      <c r="AD4" s="258">
        <v>15</v>
      </c>
      <c r="AE4" s="258">
        <v>15</v>
      </c>
      <c r="AF4" s="258">
        <v>15</v>
      </c>
      <c r="AG4" s="258">
        <v>15</v>
      </c>
      <c r="AH4" s="258">
        <v>15</v>
      </c>
      <c r="AI4" s="258">
        <v>15</v>
      </c>
      <c r="AJ4" s="258">
        <v>16</v>
      </c>
      <c r="AK4" s="258">
        <v>17</v>
      </c>
      <c r="AL4" s="258">
        <v>17</v>
      </c>
      <c r="AM4" s="258">
        <v>17</v>
      </c>
      <c r="AN4" s="258">
        <v>15</v>
      </c>
      <c r="AO4" s="258">
        <v>16</v>
      </c>
      <c r="AP4" s="258">
        <v>15</v>
      </c>
      <c r="AQ4" s="258">
        <v>15</v>
      </c>
      <c r="AR4" s="258">
        <v>16</v>
      </c>
      <c r="AS4" s="258">
        <v>15</v>
      </c>
      <c r="AT4" s="258">
        <v>16</v>
      </c>
      <c r="AU4" s="258">
        <v>15</v>
      </c>
      <c r="AV4" s="258">
        <v>15</v>
      </c>
      <c r="AW4" s="258">
        <v>16</v>
      </c>
      <c r="AX4" s="500"/>
      <c r="AY4" s="500">
        <v>15</v>
      </c>
      <c r="AZ4" s="500">
        <v>16</v>
      </c>
      <c r="BA4" s="258">
        <v>17</v>
      </c>
    </row>
    <row r="5" spans="1:53" ht="72.75" customHeight="1">
      <c r="A5" s="714" t="s">
        <v>208</v>
      </c>
      <c r="B5" s="714" t="s">
        <v>209</v>
      </c>
      <c r="C5" s="714">
        <v>1</v>
      </c>
      <c r="D5" s="714" t="s">
        <v>209</v>
      </c>
      <c r="E5" s="666">
        <v>63550</v>
      </c>
      <c r="F5" s="562">
        <v>63550</v>
      </c>
      <c r="G5" s="666">
        <f>E5-F5</f>
        <v>0</v>
      </c>
      <c r="H5" s="717">
        <f>F5/E5</f>
        <v>1</v>
      </c>
      <c r="I5" s="714">
        <v>1300</v>
      </c>
      <c r="J5" s="709">
        <v>2</v>
      </c>
      <c r="K5" s="220" t="s">
        <v>15</v>
      </c>
      <c r="L5" s="220">
        <v>650</v>
      </c>
      <c r="M5" s="715" t="s">
        <v>211</v>
      </c>
      <c r="N5" s="715">
        <v>20</v>
      </c>
      <c r="O5" s="715" t="s">
        <v>643</v>
      </c>
      <c r="P5" s="709">
        <v>936.32</v>
      </c>
      <c r="Q5" s="709">
        <v>767</v>
      </c>
      <c r="R5" s="709">
        <v>0</v>
      </c>
      <c r="S5" s="709">
        <v>944.11</v>
      </c>
      <c r="T5" s="709">
        <v>896.94</v>
      </c>
      <c r="U5" s="709"/>
      <c r="V5" s="709"/>
      <c r="W5" s="719">
        <v>485.33</v>
      </c>
      <c r="X5" s="709">
        <v>582.88</v>
      </c>
      <c r="Y5" s="709">
        <v>800.16</v>
      </c>
      <c r="Z5" s="709">
        <v>0</v>
      </c>
      <c r="AA5" s="709">
        <v>0</v>
      </c>
      <c r="AB5" s="709">
        <v>0</v>
      </c>
      <c r="AC5" s="709">
        <v>836.52</v>
      </c>
      <c r="AD5" s="709">
        <v>160.26</v>
      </c>
      <c r="AE5" s="709">
        <v>927.64</v>
      </c>
      <c r="AF5" s="709">
        <v>906.95</v>
      </c>
      <c r="AG5" s="709">
        <v>873.77</v>
      </c>
      <c r="AH5" s="709">
        <v>941.03</v>
      </c>
      <c r="AI5" s="709">
        <v>834.03</v>
      </c>
      <c r="AJ5" s="709">
        <v>890.14</v>
      </c>
      <c r="AK5" s="709">
        <v>834.89</v>
      </c>
      <c r="AL5" s="709">
        <v>890.27</v>
      </c>
      <c r="AM5" s="709">
        <v>925.66</v>
      </c>
      <c r="AN5" s="709">
        <v>926.74</v>
      </c>
      <c r="AO5" s="709">
        <v>678.98</v>
      </c>
      <c r="AP5" s="709">
        <v>950.54</v>
      </c>
      <c r="AQ5" s="709">
        <v>739.61</v>
      </c>
      <c r="AR5" s="709">
        <v>178</v>
      </c>
      <c r="AS5" s="707">
        <v>0</v>
      </c>
      <c r="AT5" s="707">
        <v>0</v>
      </c>
      <c r="AU5" s="707">
        <v>0</v>
      </c>
      <c r="AV5" s="707">
        <v>0</v>
      </c>
      <c r="AW5" s="707">
        <v>0</v>
      </c>
      <c r="AX5" s="502"/>
      <c r="AY5" s="707"/>
      <c r="AZ5" s="707"/>
      <c r="BA5" s="647" t="s">
        <v>591</v>
      </c>
    </row>
    <row r="6" spans="1:53" ht="94.5" customHeight="1">
      <c r="A6" s="714"/>
      <c r="B6" s="714"/>
      <c r="C6" s="714"/>
      <c r="D6" s="714"/>
      <c r="E6" s="666"/>
      <c r="F6" s="564"/>
      <c r="G6" s="666"/>
      <c r="H6" s="718"/>
      <c r="I6" s="714"/>
      <c r="J6" s="710"/>
      <c r="K6" s="220" t="s">
        <v>16</v>
      </c>
      <c r="L6" s="220">
        <v>650</v>
      </c>
      <c r="M6" s="716"/>
      <c r="N6" s="716"/>
      <c r="O6" s="716"/>
      <c r="P6" s="710"/>
      <c r="Q6" s="710"/>
      <c r="R6" s="710"/>
      <c r="S6" s="710"/>
      <c r="T6" s="710"/>
      <c r="U6" s="710"/>
      <c r="V6" s="710"/>
      <c r="W6" s="719"/>
      <c r="X6" s="710"/>
      <c r="Y6" s="710"/>
      <c r="Z6" s="710"/>
      <c r="AA6" s="710"/>
      <c r="AB6" s="710"/>
      <c r="AC6" s="710"/>
      <c r="AD6" s="710"/>
      <c r="AE6" s="710"/>
      <c r="AF6" s="710"/>
      <c r="AG6" s="710"/>
      <c r="AH6" s="710"/>
      <c r="AI6" s="710"/>
      <c r="AJ6" s="710"/>
      <c r="AK6" s="710"/>
      <c r="AL6" s="710"/>
      <c r="AM6" s="710"/>
      <c r="AN6" s="710"/>
      <c r="AO6" s="710"/>
      <c r="AP6" s="710"/>
      <c r="AQ6" s="710"/>
      <c r="AR6" s="710"/>
      <c r="AS6" s="708"/>
      <c r="AT6" s="708"/>
      <c r="AU6" s="708"/>
      <c r="AV6" s="708"/>
      <c r="AW6" s="708"/>
      <c r="AX6" s="503"/>
      <c r="AY6" s="708"/>
      <c r="AZ6" s="708"/>
      <c r="BA6" s="649"/>
    </row>
    <row r="7" spans="1:53" ht="63" customHeight="1">
      <c r="A7" s="711" t="s">
        <v>25</v>
      </c>
      <c r="B7" s="712"/>
      <c r="C7" s="712"/>
      <c r="D7" s="713"/>
      <c r="E7" s="382">
        <f>E5</f>
        <v>63550</v>
      </c>
      <c r="F7" s="382">
        <f>F5</f>
        <v>63550</v>
      </c>
      <c r="G7" s="382">
        <f>G5</f>
        <v>0</v>
      </c>
      <c r="H7" s="484">
        <f>F7/E7</f>
        <v>1</v>
      </c>
      <c r="I7" s="432">
        <f>I5</f>
        <v>1300</v>
      </c>
      <c r="J7" s="433">
        <f>J5</f>
        <v>2</v>
      </c>
      <c r="K7" s="432"/>
      <c r="L7" s="432"/>
      <c r="M7" s="434"/>
      <c r="N7" s="434"/>
      <c r="O7" s="432"/>
      <c r="P7" s="433">
        <f>P5</f>
        <v>936.32</v>
      </c>
      <c r="Q7" s="433">
        <f>Q5</f>
        <v>767</v>
      </c>
      <c r="R7" s="433">
        <f>R5</f>
        <v>0</v>
      </c>
      <c r="S7" s="433">
        <f>S5</f>
        <v>944.11</v>
      </c>
      <c r="T7" s="433">
        <f>T5</f>
        <v>896.94</v>
      </c>
      <c r="U7" s="433"/>
      <c r="V7" s="433"/>
      <c r="W7" s="435">
        <f t="shared" ref="W7:AB7" si="0">W5</f>
        <v>485.33</v>
      </c>
      <c r="X7" s="433">
        <f t="shared" si="0"/>
        <v>582.88</v>
      </c>
      <c r="Y7" s="433">
        <f t="shared" si="0"/>
        <v>800.16</v>
      </c>
      <c r="Z7" s="433">
        <f t="shared" si="0"/>
        <v>0</v>
      </c>
      <c r="AA7" s="433">
        <f t="shared" si="0"/>
        <v>0</v>
      </c>
      <c r="AB7" s="433">
        <f t="shared" si="0"/>
        <v>0</v>
      </c>
      <c r="AC7" s="433">
        <f t="shared" ref="AC7:AH7" si="1">AC5</f>
        <v>836.52</v>
      </c>
      <c r="AD7" s="433">
        <f t="shared" si="1"/>
        <v>160.26</v>
      </c>
      <c r="AE7" s="433">
        <f t="shared" si="1"/>
        <v>927.64</v>
      </c>
      <c r="AF7" s="433">
        <f t="shared" si="1"/>
        <v>906.95</v>
      </c>
      <c r="AG7" s="433">
        <f t="shared" si="1"/>
        <v>873.77</v>
      </c>
      <c r="AH7" s="433">
        <f t="shared" si="1"/>
        <v>941.03</v>
      </c>
      <c r="AI7" s="433">
        <f>AI5</f>
        <v>834.03</v>
      </c>
      <c r="AJ7" s="433">
        <f>AJ5</f>
        <v>890.14</v>
      </c>
      <c r="AK7" s="433">
        <f>AK5</f>
        <v>834.89</v>
      </c>
      <c r="AL7" s="433">
        <f>AL5</f>
        <v>890.27</v>
      </c>
      <c r="AM7" s="433">
        <f>AM5</f>
        <v>925.66</v>
      </c>
      <c r="AN7" s="382">
        <f t="shared" ref="AN7:AO7" si="2">AN5</f>
        <v>926.74</v>
      </c>
      <c r="AO7" s="382">
        <f t="shared" si="2"/>
        <v>678.98</v>
      </c>
      <c r="AP7" s="382">
        <f t="shared" ref="AP7:AQ7" si="3">AP5</f>
        <v>950.54</v>
      </c>
      <c r="AQ7" s="382">
        <f t="shared" si="3"/>
        <v>739.61</v>
      </c>
      <c r="AR7" s="382">
        <f t="shared" ref="AR7:AS7" si="4">AR5</f>
        <v>178</v>
      </c>
      <c r="AS7" s="382">
        <f t="shared" si="4"/>
        <v>0</v>
      </c>
      <c r="AT7" s="382">
        <f t="shared" ref="AT7:AU7" si="5">AT5</f>
        <v>0</v>
      </c>
      <c r="AU7" s="382">
        <f t="shared" si="5"/>
        <v>0</v>
      </c>
      <c r="AV7" s="382">
        <f t="shared" ref="AV7:AW7" si="6">AV5</f>
        <v>0</v>
      </c>
      <c r="AW7" s="382">
        <f t="shared" si="6"/>
        <v>0</v>
      </c>
      <c r="AX7" s="382"/>
      <c r="AY7" s="382">
        <f t="shared" ref="AY7:AZ7" si="7">AY5</f>
        <v>0</v>
      </c>
      <c r="AZ7" s="382">
        <f t="shared" si="7"/>
        <v>0</v>
      </c>
      <c r="BA7" s="436"/>
    </row>
    <row r="8" spans="1:53" ht="63" customHeight="1">
      <c r="A8" s="437"/>
      <c r="B8" s="437"/>
      <c r="C8" s="437"/>
      <c r="D8" s="437"/>
      <c r="E8" s="437"/>
      <c r="F8" s="437"/>
      <c r="G8" s="437"/>
      <c r="H8" s="437"/>
      <c r="I8" s="437"/>
      <c r="J8" s="438"/>
      <c r="K8" s="437"/>
      <c r="L8" s="437"/>
    </row>
    <row r="9" spans="1:53" ht="63" customHeight="1">
      <c r="A9" s="437"/>
      <c r="B9" s="437"/>
      <c r="C9" s="437"/>
      <c r="D9" s="437"/>
      <c r="E9" s="437"/>
      <c r="F9" s="437"/>
      <c r="G9" s="437"/>
      <c r="H9" s="437"/>
      <c r="I9" s="437"/>
      <c r="J9" s="437"/>
      <c r="K9" s="437"/>
      <c r="L9" s="437"/>
    </row>
    <row r="10" spans="1:53">
      <c r="A10" s="437"/>
      <c r="B10" s="437"/>
      <c r="C10" s="437"/>
      <c r="D10" s="437"/>
      <c r="E10" s="437"/>
      <c r="F10" s="437"/>
      <c r="G10" s="437"/>
      <c r="H10" s="437"/>
      <c r="I10" s="437"/>
      <c r="J10" s="437"/>
      <c r="K10" s="437"/>
      <c r="L10" s="437"/>
    </row>
    <row r="11" spans="1:53">
      <c r="A11" s="437"/>
      <c r="B11" s="437"/>
      <c r="C11" s="437"/>
      <c r="D11" s="437"/>
      <c r="E11" s="437"/>
      <c r="F11" s="437"/>
      <c r="G11" s="437"/>
      <c r="H11" s="437"/>
      <c r="I11" s="437"/>
      <c r="J11" s="437"/>
      <c r="K11" s="437"/>
      <c r="L11" s="437"/>
    </row>
    <row r="12" spans="1:53">
      <c r="A12" s="437"/>
      <c r="B12" s="437"/>
      <c r="C12" s="437"/>
      <c r="D12" s="437"/>
      <c r="E12" s="437"/>
      <c r="F12" s="437"/>
      <c r="G12" s="437"/>
      <c r="H12" s="437"/>
      <c r="I12" s="437"/>
      <c r="J12" s="437"/>
      <c r="K12" s="437"/>
      <c r="L12" s="437"/>
    </row>
    <row r="13" spans="1:53">
      <c r="A13" s="437"/>
      <c r="B13" s="437"/>
      <c r="C13" s="437"/>
      <c r="D13" s="437"/>
      <c r="E13" s="437"/>
      <c r="F13" s="437"/>
      <c r="G13" s="437"/>
      <c r="H13" s="437"/>
      <c r="I13" s="437"/>
      <c r="J13" s="437"/>
      <c r="K13" s="437"/>
      <c r="L13" s="437"/>
    </row>
    <row r="14" spans="1:53">
      <c r="A14" s="437"/>
      <c r="B14" s="437"/>
      <c r="C14" s="437"/>
      <c r="D14" s="437"/>
      <c r="E14" s="437"/>
      <c r="F14" s="437"/>
      <c r="G14" s="437"/>
      <c r="H14" s="437"/>
      <c r="I14" s="437"/>
      <c r="J14" s="437"/>
      <c r="K14" s="437"/>
      <c r="L14" s="437"/>
    </row>
    <row r="15" spans="1:53">
      <c r="A15" s="437"/>
      <c r="B15" s="437"/>
      <c r="C15" s="437"/>
      <c r="D15" s="437"/>
      <c r="E15" s="437"/>
      <c r="F15" s="437"/>
      <c r="G15" s="437"/>
      <c r="H15" s="437"/>
      <c r="I15" s="437"/>
      <c r="J15" s="437">
        <v>6</v>
      </c>
      <c r="K15" s="437"/>
      <c r="L15" s="437"/>
    </row>
  </sheetData>
  <mergeCells count="101">
    <mergeCell ref="AV2:AV3"/>
    <mergeCell ref="AV5:AV6"/>
    <mergeCell ref="AU2:AU3"/>
    <mergeCell ref="AU5:AU6"/>
    <mergeCell ref="BA5:BA6"/>
    <mergeCell ref="BA2:BA3"/>
    <mergeCell ref="AW2:AW3"/>
    <mergeCell ref="AW5:AW6"/>
    <mergeCell ref="AX2:AX3"/>
    <mergeCell ref="AY2:AY3"/>
    <mergeCell ref="AZ2:AZ3"/>
    <mergeCell ref="AY5:AY6"/>
    <mergeCell ref="AZ5:AZ6"/>
    <mergeCell ref="AE5:AE6"/>
    <mergeCell ref="W2:W3"/>
    <mergeCell ref="X2:X3"/>
    <mergeCell ref="AB5:AB6"/>
    <mergeCell ref="AC2:AC3"/>
    <mergeCell ref="AC5:AC6"/>
    <mergeCell ref="Y2:Y3"/>
    <mergeCell ref="U2:U3"/>
    <mergeCell ref="V2:V3"/>
    <mergeCell ref="V5:V6"/>
    <mergeCell ref="AF2:AF3"/>
    <mergeCell ref="AF5:AF6"/>
    <mergeCell ref="Y5:Y6"/>
    <mergeCell ref="W5:W6"/>
    <mergeCell ref="Z5:Z6"/>
    <mergeCell ref="Z2:Z3"/>
    <mergeCell ref="AB2:AB3"/>
    <mergeCell ref="AD2:AD3"/>
    <mergeCell ref="AD5:AD6"/>
    <mergeCell ref="AA2:AA3"/>
    <mergeCell ref="AA5:AA6"/>
    <mergeCell ref="AE2:AE3"/>
    <mergeCell ref="G2:G3"/>
    <mergeCell ref="I2:I3"/>
    <mergeCell ref="J2:J3"/>
    <mergeCell ref="K2:O2"/>
    <mergeCell ref="S2:S3"/>
    <mergeCell ref="R2:R3"/>
    <mergeCell ref="Q2:Q3"/>
    <mergeCell ref="H2:H3"/>
    <mergeCell ref="P2:P3"/>
    <mergeCell ref="E2:E3"/>
    <mergeCell ref="F2:F3"/>
    <mergeCell ref="X5:X6"/>
    <mergeCell ref="A1:BA1"/>
    <mergeCell ref="T2:T3"/>
    <mergeCell ref="T5:T6"/>
    <mergeCell ref="A2:A3"/>
    <mergeCell ref="A5:A6"/>
    <mergeCell ref="B5:B6"/>
    <mergeCell ref="C5:C6"/>
    <mergeCell ref="D5:D6"/>
    <mergeCell ref="B2:B3"/>
    <mergeCell ref="C2:C3"/>
    <mergeCell ref="D2:D3"/>
    <mergeCell ref="Q5:Q6"/>
    <mergeCell ref="R5:R6"/>
    <mergeCell ref="A7:D7"/>
    <mergeCell ref="U5:U6"/>
    <mergeCell ref="F5:F6"/>
    <mergeCell ref="G5:G6"/>
    <mergeCell ref="I5:I6"/>
    <mergeCell ref="J5:J6"/>
    <mergeCell ref="M5:M6"/>
    <mergeCell ref="E5:E6"/>
    <mergeCell ref="N5:N6"/>
    <mergeCell ref="O5:O6"/>
    <mergeCell ref="S5:S6"/>
    <mergeCell ref="P5:P6"/>
    <mergeCell ref="H5:H6"/>
    <mergeCell ref="AM2:AM3"/>
    <mergeCell ref="AM5:AM6"/>
    <mergeCell ref="AJ2:AJ3"/>
    <mergeCell ref="AJ5:AJ6"/>
    <mergeCell ref="AK2:AK3"/>
    <mergeCell ref="AK5:AK6"/>
    <mergeCell ref="AL2:AL3"/>
    <mergeCell ref="AL5:AL6"/>
    <mergeCell ref="AI2:AI3"/>
    <mergeCell ref="AI5:AI6"/>
    <mergeCell ref="AH5:AH6"/>
    <mergeCell ref="AG2:AG3"/>
    <mergeCell ref="AG5:AG6"/>
    <mergeCell ref="AH2:AH3"/>
    <mergeCell ref="AN2:AN3"/>
    <mergeCell ref="AO2:AO3"/>
    <mergeCell ref="AN5:AN6"/>
    <mergeCell ref="AO5:AO6"/>
    <mergeCell ref="AP2:AP3"/>
    <mergeCell ref="AP5:AP6"/>
    <mergeCell ref="AT2:AT3"/>
    <mergeCell ref="AT5:AT6"/>
    <mergeCell ref="AQ2:AQ3"/>
    <mergeCell ref="AQ5:AQ6"/>
    <mergeCell ref="AR2:AR3"/>
    <mergeCell ref="AR5:AR6"/>
    <mergeCell ref="AS5:AS6"/>
    <mergeCell ref="AS2:AS3"/>
  </mergeCells>
  <pageMargins left="0.39370078740157483" right="0.39370078740157483" top="0.74803149606299213" bottom="0.55118110236220474" header="0.31496062992125984" footer="0.31496062992125984"/>
  <pageSetup paperSize="9" scale="49" fitToHeight="0" orientation="landscape" r:id="rId1"/>
  <headerFooter scaleWithDoc="0" alignWithMargins="0">
    <oddFooter>Page 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4"/>
  <sheetViews>
    <sheetView zoomScaleNormal="100" workbookViewId="0">
      <selection activeCell="A4" sqref="A4"/>
    </sheetView>
  </sheetViews>
  <sheetFormatPr defaultRowHeight="15"/>
  <cols>
    <col min="1" max="1" width="14.28515625" customWidth="1"/>
    <col min="2" max="2" width="13.85546875" customWidth="1"/>
    <col min="3" max="3" width="12.28515625" customWidth="1"/>
    <col min="4" max="4" width="12" hidden="1" customWidth="1"/>
    <col min="5" max="5" width="12.28515625" customWidth="1"/>
    <col min="6" max="6" width="14.85546875" customWidth="1"/>
    <col min="7" max="7" width="11.85546875" hidden="1" customWidth="1"/>
    <col min="8" max="8" width="11.28515625" customWidth="1"/>
    <col min="9" max="9" width="13.85546875" customWidth="1"/>
    <col min="10" max="10" width="12.7109375" customWidth="1"/>
    <col min="11" max="11" width="15.7109375" hidden="1" customWidth="1"/>
    <col min="12" max="12" width="15.5703125" hidden="1" customWidth="1"/>
    <col min="13" max="19" width="0" hidden="1" customWidth="1"/>
    <col min="20" max="22" width="13.85546875" customWidth="1"/>
    <col min="23" max="28" width="13.85546875" hidden="1" customWidth="1"/>
    <col min="29" max="29" width="28.7109375" customWidth="1"/>
  </cols>
  <sheetData>
    <row r="1" spans="1:29" ht="14.25" customHeight="1">
      <c r="A1" s="727" t="s">
        <v>3</v>
      </c>
      <c r="B1" s="728" t="s">
        <v>238</v>
      </c>
      <c r="C1" s="728" t="s">
        <v>229</v>
      </c>
      <c r="D1" s="728" t="s">
        <v>250</v>
      </c>
      <c r="E1" s="728" t="s">
        <v>239</v>
      </c>
      <c r="F1" s="728" t="s">
        <v>234</v>
      </c>
      <c r="G1" s="720" t="s">
        <v>4</v>
      </c>
      <c r="H1" s="724" t="s">
        <v>5</v>
      </c>
      <c r="I1" s="725"/>
      <c r="J1" s="726"/>
      <c r="K1" s="727" t="s">
        <v>8</v>
      </c>
      <c r="L1" s="720" t="s">
        <v>240</v>
      </c>
      <c r="T1" s="720" t="s">
        <v>242</v>
      </c>
      <c r="U1" s="720" t="s">
        <v>243</v>
      </c>
      <c r="V1" s="720" t="s">
        <v>244</v>
      </c>
      <c r="W1" s="720" t="s">
        <v>245</v>
      </c>
      <c r="X1" s="720" t="s">
        <v>246</v>
      </c>
      <c r="Y1" s="720" t="s">
        <v>247</v>
      </c>
      <c r="Z1" s="720" t="s">
        <v>248</v>
      </c>
      <c r="AA1" s="720" t="s">
        <v>278</v>
      </c>
      <c r="AB1" s="720" t="s">
        <v>279</v>
      </c>
      <c r="AC1" s="720" t="s">
        <v>249</v>
      </c>
    </row>
    <row r="2" spans="1:29" ht="84.75" customHeight="1">
      <c r="A2" s="727"/>
      <c r="B2" s="729"/>
      <c r="C2" s="729"/>
      <c r="D2" s="729"/>
      <c r="E2" s="729"/>
      <c r="F2" s="729"/>
      <c r="G2" s="720"/>
      <c r="H2" s="10" t="s">
        <v>141</v>
      </c>
      <c r="I2" s="10" t="s">
        <v>10</v>
      </c>
      <c r="J2" s="10" t="s">
        <v>142</v>
      </c>
      <c r="K2" s="727"/>
      <c r="L2" s="720"/>
      <c r="T2" s="720"/>
      <c r="U2" s="720"/>
      <c r="V2" s="720"/>
      <c r="W2" s="720"/>
      <c r="X2" s="720"/>
      <c r="Y2" s="720"/>
      <c r="Z2" s="720"/>
      <c r="AA2" s="720"/>
      <c r="AB2" s="720"/>
      <c r="AC2" s="720"/>
    </row>
    <row r="3" spans="1:29" s="1" customFormat="1" ht="28.5" customHeight="1">
      <c r="A3" s="721" t="s">
        <v>208</v>
      </c>
      <c r="B3" s="722"/>
      <c r="C3" s="722"/>
      <c r="D3" s="722"/>
      <c r="E3" s="722"/>
      <c r="F3" s="722"/>
      <c r="G3" s="722"/>
      <c r="H3" s="722"/>
      <c r="I3" s="722"/>
      <c r="J3" s="722"/>
      <c r="K3" s="722"/>
      <c r="L3" s="722"/>
      <c r="M3" s="722"/>
      <c r="N3" s="722"/>
      <c r="O3" s="722"/>
      <c r="P3" s="722"/>
      <c r="Q3" s="722"/>
      <c r="R3" s="722"/>
      <c r="S3" s="722"/>
      <c r="T3" s="722"/>
      <c r="U3" s="722"/>
      <c r="V3" s="722"/>
      <c r="W3" s="722"/>
      <c r="X3" s="722"/>
      <c r="Y3" s="722"/>
      <c r="Z3" s="722"/>
      <c r="AA3" s="722"/>
      <c r="AB3" s="722"/>
      <c r="AC3" s="723"/>
    </row>
    <row r="4" spans="1:29" ht="44.25" customHeight="1">
      <c r="A4" s="11" t="s">
        <v>209</v>
      </c>
      <c r="B4" s="11">
        <v>63550</v>
      </c>
      <c r="C4" s="11">
        <f>D4+AB4</f>
        <v>41388.449999999997</v>
      </c>
      <c r="D4" s="11">
        <v>39685.25</v>
      </c>
      <c r="E4" s="11">
        <f>B4-C4</f>
        <v>22161.550000000003</v>
      </c>
      <c r="F4" s="11">
        <v>1000</v>
      </c>
      <c r="G4" s="11">
        <v>2</v>
      </c>
      <c r="H4" s="11" t="s">
        <v>210</v>
      </c>
      <c r="I4" s="11">
        <v>1000</v>
      </c>
      <c r="J4" s="11" t="s">
        <v>211</v>
      </c>
      <c r="K4" s="11"/>
      <c r="L4" s="11">
        <v>905.48</v>
      </c>
      <c r="T4" s="11">
        <v>0</v>
      </c>
      <c r="U4" s="11">
        <v>864.15</v>
      </c>
      <c r="V4" s="11">
        <v>839.05</v>
      </c>
      <c r="W4" s="11"/>
      <c r="X4" s="11"/>
      <c r="Y4" s="11"/>
      <c r="Z4" s="11"/>
      <c r="AA4" s="11"/>
      <c r="AB4" s="11">
        <f>SUM(T4:AA4)</f>
        <v>1703.1999999999998</v>
      </c>
      <c r="AC4" s="13"/>
    </row>
  </sheetData>
  <mergeCells count="21">
    <mergeCell ref="Y1:Y2"/>
    <mergeCell ref="AA1:AA2"/>
    <mergeCell ref="AB1:AB2"/>
    <mergeCell ref="AC1:AC2"/>
    <mergeCell ref="A3:AC3"/>
    <mergeCell ref="Z1:Z2"/>
    <mergeCell ref="L1:L2"/>
    <mergeCell ref="G1:G2"/>
    <mergeCell ref="H1:J1"/>
    <mergeCell ref="K1:K2"/>
    <mergeCell ref="A1:A2"/>
    <mergeCell ref="B1:B2"/>
    <mergeCell ref="C1:C2"/>
    <mergeCell ref="E1:E2"/>
    <mergeCell ref="F1:F2"/>
    <mergeCell ref="D1:D2"/>
    <mergeCell ref="T1:T2"/>
    <mergeCell ref="U1:U2"/>
    <mergeCell ref="V1:V2"/>
    <mergeCell ref="W1:W2"/>
    <mergeCell ref="X1:X2"/>
  </mergeCells>
  <pageMargins left="0.7" right="0.7" top="0.75" bottom="0.75" header="0.3" footer="0.3"/>
  <pageSetup paperSize="9" scale="74" orientation="landscape" r:id="rId1"/>
  <colBreaks count="1" manualBreakCount="1">
    <brk id="12" max="3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22"/>
  <sheetViews>
    <sheetView tabSelected="1" view="pageBreakPreview" zoomScale="60" zoomScaleNormal="60" workbookViewId="0">
      <selection activeCell="AZ11" sqref="AZ11"/>
    </sheetView>
  </sheetViews>
  <sheetFormatPr defaultRowHeight="15"/>
  <cols>
    <col min="1" max="1" width="6.85546875" customWidth="1"/>
    <col min="2" max="2" width="7.42578125" customWidth="1"/>
    <col min="3" max="3" width="43" customWidth="1"/>
    <col min="4" max="4" width="12.5703125" customWidth="1"/>
    <col min="5" max="5" width="24.140625" customWidth="1"/>
    <col min="6" max="6" width="24" customWidth="1"/>
    <col min="7" max="7" width="23.85546875" customWidth="1"/>
    <col min="8" max="8" width="18.42578125" customWidth="1"/>
    <col min="9" max="9" width="29.28515625" customWidth="1"/>
    <col min="10" max="10" width="24.5703125" style="39" customWidth="1"/>
    <col min="11" max="11" width="25.140625" customWidth="1"/>
    <col min="12" max="14" width="20.85546875" hidden="1" customWidth="1"/>
    <col min="15" max="16" width="19.140625" hidden="1" customWidth="1"/>
    <col min="17" max="27" width="20.85546875" hidden="1" customWidth="1"/>
    <col min="28" max="28" width="23.7109375" hidden="1" customWidth="1"/>
    <col min="29" max="29" width="23.5703125" hidden="1" customWidth="1"/>
    <col min="30" max="31" width="23" hidden="1" customWidth="1"/>
    <col min="32" max="32" width="19" hidden="1" customWidth="1"/>
    <col min="33" max="33" width="20.28515625" hidden="1" customWidth="1"/>
    <col min="34" max="34" width="22.42578125" hidden="1" customWidth="1"/>
    <col min="35" max="35" width="23.5703125" hidden="1" customWidth="1"/>
    <col min="36" max="42" width="24" hidden="1" customWidth="1"/>
    <col min="43" max="43" width="24" customWidth="1"/>
    <col min="44" max="45" width="24" hidden="1" customWidth="1"/>
    <col min="46" max="47" width="24" customWidth="1"/>
  </cols>
  <sheetData>
    <row r="1" spans="1:47" ht="51.75" customHeight="1">
      <c r="A1" s="735" t="s">
        <v>697</v>
      </c>
      <c r="B1" s="735"/>
      <c r="C1" s="735"/>
      <c r="D1" s="735"/>
      <c r="E1" s="735"/>
      <c r="F1" s="735"/>
      <c r="G1" s="735"/>
      <c r="H1" s="735"/>
      <c r="I1" s="735"/>
      <c r="J1" s="735"/>
      <c r="K1" s="735"/>
      <c r="L1" s="735"/>
      <c r="M1" s="735"/>
      <c r="N1" s="735"/>
      <c r="O1" s="735"/>
      <c r="P1" s="735"/>
      <c r="Q1" s="735"/>
      <c r="R1" s="735"/>
      <c r="S1" s="735"/>
      <c r="T1" s="735"/>
      <c r="U1" s="735"/>
      <c r="V1" s="735"/>
      <c r="W1" s="735"/>
      <c r="X1" s="735"/>
      <c r="Y1" s="735"/>
      <c r="Z1" s="735"/>
      <c r="AA1" s="735"/>
      <c r="AB1" s="735"/>
      <c r="AC1" s="735"/>
      <c r="AD1" s="735"/>
      <c r="AE1" s="735"/>
      <c r="AF1" s="735"/>
      <c r="AG1" s="735"/>
      <c r="AH1" s="735"/>
      <c r="AI1" s="735"/>
      <c r="AJ1" s="735"/>
      <c r="AK1" s="735"/>
      <c r="AL1" s="735"/>
      <c r="AM1" s="735"/>
      <c r="AN1" s="735"/>
      <c r="AO1" s="735"/>
      <c r="AP1" s="735"/>
      <c r="AQ1" s="735"/>
      <c r="AR1" s="735"/>
      <c r="AS1" s="735"/>
      <c r="AT1" s="735"/>
      <c r="AU1" s="735"/>
    </row>
    <row r="2" spans="1:47" ht="162.75" customHeight="1">
      <c r="A2" s="524" t="s">
        <v>202</v>
      </c>
      <c r="B2" s="524"/>
      <c r="C2" s="447" t="s">
        <v>203</v>
      </c>
      <c r="D2" s="447" t="s">
        <v>281</v>
      </c>
      <c r="E2" s="447" t="s">
        <v>204</v>
      </c>
      <c r="F2" s="447" t="s">
        <v>434</v>
      </c>
      <c r="G2" s="200" t="s">
        <v>206</v>
      </c>
      <c r="H2" s="447" t="s">
        <v>444</v>
      </c>
      <c r="I2" s="447" t="s">
        <v>471</v>
      </c>
      <c r="J2" s="447" t="s">
        <v>404</v>
      </c>
      <c r="K2" s="447" t="s">
        <v>407</v>
      </c>
      <c r="L2" s="447" t="s">
        <v>436</v>
      </c>
      <c r="M2" s="447" t="s">
        <v>438</v>
      </c>
      <c r="N2" s="447" t="s">
        <v>436</v>
      </c>
      <c r="O2" s="447" t="s">
        <v>424</v>
      </c>
      <c r="P2" s="447" t="s">
        <v>425</v>
      </c>
      <c r="Q2" s="447" t="s">
        <v>446</v>
      </c>
      <c r="R2" s="447" t="s">
        <v>450</v>
      </c>
      <c r="S2" s="447" t="s">
        <v>452</v>
      </c>
      <c r="T2" s="447" t="s">
        <v>454</v>
      </c>
      <c r="U2" s="447" t="s">
        <v>457</v>
      </c>
      <c r="V2" s="447" t="s">
        <v>458</v>
      </c>
      <c r="W2" s="447" t="s">
        <v>460</v>
      </c>
      <c r="X2" s="447" t="s">
        <v>463</v>
      </c>
      <c r="Y2" s="447" t="s">
        <v>465</v>
      </c>
      <c r="Z2" s="447" t="s">
        <v>468</v>
      </c>
      <c r="AA2" s="447" t="s">
        <v>479</v>
      </c>
      <c r="AB2" s="447" t="s">
        <v>482</v>
      </c>
      <c r="AC2" s="447" t="s">
        <v>499</v>
      </c>
      <c r="AD2" s="447" t="s">
        <v>506</v>
      </c>
      <c r="AE2" s="447" t="s">
        <v>508</v>
      </c>
      <c r="AF2" s="447" t="s">
        <v>543</v>
      </c>
      <c r="AG2" s="447" t="s">
        <v>551</v>
      </c>
      <c r="AH2" s="447" t="s">
        <v>557</v>
      </c>
      <c r="AI2" s="447" t="s">
        <v>561</v>
      </c>
      <c r="AJ2" s="447" t="s">
        <v>562</v>
      </c>
      <c r="AK2" s="447" t="s">
        <v>573</v>
      </c>
      <c r="AL2" s="447" t="s">
        <v>582</v>
      </c>
      <c r="AM2" s="447" t="s">
        <v>585</v>
      </c>
      <c r="AN2" s="447" t="s">
        <v>588</v>
      </c>
      <c r="AO2" s="447" t="s">
        <v>593</v>
      </c>
      <c r="AP2" s="447" t="s">
        <v>640</v>
      </c>
      <c r="AQ2" s="447" t="s">
        <v>646</v>
      </c>
      <c r="AR2" s="447" t="s">
        <v>657</v>
      </c>
      <c r="AS2" s="493" t="s">
        <v>698</v>
      </c>
      <c r="AT2" s="493" t="s">
        <v>699</v>
      </c>
      <c r="AU2" s="493" t="s">
        <v>700</v>
      </c>
    </row>
    <row r="3" spans="1:47" ht="29.25" customHeight="1">
      <c r="A3" s="525">
        <v>1</v>
      </c>
      <c r="B3" s="525"/>
      <c r="C3" s="217">
        <v>2</v>
      </c>
      <c r="D3" s="217">
        <v>3</v>
      </c>
      <c r="E3" s="217">
        <v>4</v>
      </c>
      <c r="F3" s="217">
        <v>5</v>
      </c>
      <c r="G3" s="217">
        <v>6</v>
      </c>
      <c r="H3" s="217">
        <v>7</v>
      </c>
      <c r="I3" s="217">
        <v>8</v>
      </c>
      <c r="J3" s="217">
        <v>9</v>
      </c>
      <c r="K3" s="217">
        <v>10</v>
      </c>
      <c r="L3" s="217">
        <v>11</v>
      </c>
      <c r="M3" s="217">
        <v>11</v>
      </c>
      <c r="N3" s="217">
        <v>12</v>
      </c>
      <c r="O3" s="217">
        <v>11</v>
      </c>
      <c r="P3" s="217">
        <v>11</v>
      </c>
      <c r="Q3" s="217">
        <v>12</v>
      </c>
      <c r="R3" s="217">
        <v>13</v>
      </c>
      <c r="S3" s="217">
        <v>11</v>
      </c>
      <c r="T3" s="217">
        <v>11</v>
      </c>
      <c r="U3" s="217">
        <v>11</v>
      </c>
      <c r="V3" s="217">
        <v>11</v>
      </c>
      <c r="W3" s="217">
        <v>11</v>
      </c>
      <c r="X3" s="217">
        <v>11</v>
      </c>
      <c r="Y3" s="217">
        <v>11</v>
      </c>
      <c r="Z3" s="217">
        <v>11</v>
      </c>
      <c r="AA3" s="217">
        <v>11</v>
      </c>
      <c r="AB3" s="217">
        <v>11</v>
      </c>
      <c r="AC3" s="217">
        <v>11</v>
      </c>
      <c r="AD3" s="217">
        <v>11</v>
      </c>
      <c r="AE3" s="217">
        <v>11</v>
      </c>
      <c r="AF3" s="217">
        <v>11</v>
      </c>
      <c r="AG3" s="217">
        <v>12</v>
      </c>
      <c r="AH3" s="217">
        <v>13</v>
      </c>
      <c r="AI3" s="217">
        <v>11</v>
      </c>
      <c r="AJ3" s="217">
        <v>11</v>
      </c>
      <c r="AK3" s="217">
        <v>11</v>
      </c>
      <c r="AL3" s="217">
        <v>11</v>
      </c>
      <c r="AM3" s="217">
        <v>12</v>
      </c>
      <c r="AN3" s="217">
        <v>11</v>
      </c>
      <c r="AO3" s="217">
        <v>11</v>
      </c>
      <c r="AP3" s="217">
        <v>11</v>
      </c>
      <c r="AQ3" s="217">
        <v>11</v>
      </c>
      <c r="AR3" s="217">
        <v>12</v>
      </c>
      <c r="AS3" s="494">
        <v>12</v>
      </c>
      <c r="AT3" s="494">
        <v>12</v>
      </c>
      <c r="AU3" s="494">
        <v>12</v>
      </c>
    </row>
    <row r="4" spans="1:47" ht="49.5" customHeight="1">
      <c r="A4" s="528">
        <v>1</v>
      </c>
      <c r="B4" s="202" t="s">
        <v>417</v>
      </c>
      <c r="C4" s="448" t="s">
        <v>179</v>
      </c>
      <c r="D4" s="203">
        <v>19</v>
      </c>
      <c r="E4" s="204">
        <f>' Tharuni Associates'!F36</f>
        <v>1279152</v>
      </c>
      <c r="F4" s="204">
        <f>' Tharuni Associates'!G36</f>
        <v>169490.53</v>
      </c>
      <c r="G4" s="204">
        <f>' Tharuni Associates'!H36</f>
        <v>1109661.47</v>
      </c>
      <c r="H4" s="458">
        <f t="shared" ref="H4:H13" si="0">F4/E4</f>
        <v>0.13250225930929241</v>
      </c>
      <c r="I4" s="204">
        <f>G4/90</f>
        <v>12329.571888888888</v>
      </c>
      <c r="J4" s="203">
        <v>15</v>
      </c>
      <c r="K4" s="204">
        <v>12600</v>
      </c>
      <c r="L4" s="205">
        <f>' Tharuni Associates'!S36</f>
        <v>3566.2550000000001</v>
      </c>
      <c r="M4" s="205">
        <f>' Tharuni Associates'!T36</f>
        <v>665.43000000000006</v>
      </c>
      <c r="N4" s="205">
        <f>' Tharuni Associates'!U36</f>
        <v>3131.6000000000004</v>
      </c>
      <c r="O4" s="205" t="e">
        <f>' Tharuni Associates'!#REF!</f>
        <v>#REF!</v>
      </c>
      <c r="P4" s="205" t="e">
        <f>' Tharuni Associates'!#REF!</f>
        <v>#REF!</v>
      </c>
      <c r="Q4" s="205">
        <f>' Tharuni Associates'!U36</f>
        <v>3131.6000000000004</v>
      </c>
      <c r="R4" s="205">
        <f>' Tharuni Associates'!W36</f>
        <v>3587.09</v>
      </c>
      <c r="S4" s="205">
        <f>' Tharuni Associates'!X36</f>
        <v>4308.67</v>
      </c>
      <c r="T4" s="205">
        <f>' Tharuni Associates'!Y36</f>
        <v>4467</v>
      </c>
      <c r="U4" s="205">
        <f>' Tharuni Associates'!Z36</f>
        <v>897.51</v>
      </c>
      <c r="V4" s="205">
        <f>' Tharuni Associates'!AA36</f>
        <v>1887.17</v>
      </c>
      <c r="W4" s="205">
        <f>' Tharuni Associates'!AB36</f>
        <v>1436.29</v>
      </c>
      <c r="X4" s="205">
        <f>' Tharuni Associates'!AC36</f>
        <v>2088.75</v>
      </c>
      <c r="Y4" s="205">
        <f>' Tharuni Associates'!AD36</f>
        <v>3524.16</v>
      </c>
      <c r="Z4" s="205">
        <f>' Tharuni Associates'!AE36</f>
        <v>3191.6400000000003</v>
      </c>
      <c r="AA4" s="205">
        <f>' Tharuni Associates'!AF36</f>
        <v>3146.51</v>
      </c>
      <c r="AB4" s="205">
        <f>' Tharuni Associates'!AG36</f>
        <v>3299.13</v>
      </c>
      <c r="AC4" s="205" t="e">
        <f>' Tharuni Associates'!AH36</f>
        <v>#REF!</v>
      </c>
      <c r="AD4" s="205" t="e">
        <f>' Tharuni Associates'!AI36</f>
        <v>#REF!</v>
      </c>
      <c r="AE4" s="205" t="e">
        <f>' Tharuni Associates'!AJ36</f>
        <v>#REF!</v>
      </c>
      <c r="AF4" s="205" t="e">
        <f>' Tharuni Associates'!AK36</f>
        <v>#REF!</v>
      </c>
      <c r="AG4" s="205" t="e">
        <f>' Tharuni Associates'!AL36</f>
        <v>#REF!</v>
      </c>
      <c r="AH4" s="205" t="e">
        <f>' Tharuni Associates'!AM36</f>
        <v>#REF!</v>
      </c>
      <c r="AI4" s="205" t="e">
        <f>' Tharuni Associates'!AN36</f>
        <v>#REF!</v>
      </c>
      <c r="AJ4" s="205" t="e">
        <f>' Tharuni Associates'!AO36</f>
        <v>#REF!</v>
      </c>
      <c r="AK4" s="205" t="e">
        <f>' Tharuni Associates'!AP36</f>
        <v>#REF!</v>
      </c>
      <c r="AL4" s="205" t="e">
        <f>' Tharuni Associates'!AQ36</f>
        <v>#REF!</v>
      </c>
      <c r="AM4" s="205" t="e">
        <f>' Tharuni Associates'!AR36</f>
        <v>#REF!</v>
      </c>
      <c r="AN4" s="205" t="e">
        <f>' Tharuni Associates'!AS36</f>
        <v>#REF!</v>
      </c>
      <c r="AO4" s="205" t="e">
        <f>' Tharuni Associates'!AT36</f>
        <v>#REF!</v>
      </c>
      <c r="AP4" s="205" t="e">
        <f>' Tharuni Associates'!AU36</f>
        <v>#REF!</v>
      </c>
      <c r="AQ4" s="205">
        <f>' Tharuni Associates'!AV36</f>
        <v>5868.6900000000005</v>
      </c>
      <c r="AR4" s="205">
        <f>' Tharuni Associates'!AW36</f>
        <v>7224.9400000000005</v>
      </c>
      <c r="AS4" s="205">
        <f>' Tharuni Associates'!AX36</f>
        <v>4886.7299999999996</v>
      </c>
      <c r="AT4" s="205">
        <f>' Tharuni Associates'!AY36</f>
        <v>2708.92</v>
      </c>
      <c r="AU4" s="205">
        <f>' Tharuni Associates'!AZ36</f>
        <v>6062.41</v>
      </c>
    </row>
    <row r="5" spans="1:47" ht="49.5" customHeight="1">
      <c r="A5" s="529"/>
      <c r="B5" s="202" t="s">
        <v>418</v>
      </c>
      <c r="C5" s="448" t="s">
        <v>574</v>
      </c>
      <c r="D5" s="203">
        <v>8</v>
      </c>
      <c r="E5" s="204">
        <f>'Coastline (ELURU Cluster)'!F13</f>
        <v>158462</v>
      </c>
      <c r="F5" s="204">
        <f>'Coastline (ELURU Cluster)'!G13</f>
        <v>2978</v>
      </c>
      <c r="G5" s="204">
        <f>'Coastline (ELURU Cluster)'!H13</f>
        <v>155484</v>
      </c>
      <c r="H5" s="458">
        <f t="shared" si="0"/>
        <v>1.8793149146167535E-2</v>
      </c>
      <c r="I5" s="204">
        <f t="shared" ref="I5:I9" si="1">G5/90</f>
        <v>1727.6</v>
      </c>
      <c r="J5" s="203">
        <v>2</v>
      </c>
      <c r="K5" s="204">
        <v>1440</v>
      </c>
      <c r="L5" s="205">
        <f>'Coastline (ELURU Cluster)'!S13</f>
        <v>0</v>
      </c>
      <c r="M5" s="205">
        <f>'Coastline (ELURU Cluster)'!O13</f>
        <v>0</v>
      </c>
      <c r="N5" s="205">
        <f>'Coastline (ELURU Cluster)'!P13</f>
        <v>0</v>
      </c>
      <c r="O5" s="205">
        <f>'Coastline (ELURU Cluster)'!Y13</f>
        <v>0</v>
      </c>
      <c r="P5" s="205" t="e">
        <f>'Coastline (ELURU Cluster)'!#REF!</f>
        <v>#REF!</v>
      </c>
      <c r="Q5" s="205">
        <f>'Coastline (ELURU Cluster)'!U13</f>
        <v>0</v>
      </c>
      <c r="R5" s="205">
        <f>'Coastline (ELURU Cluster)'!Y13</f>
        <v>0</v>
      </c>
      <c r="S5" s="205">
        <f>'Coastline (ELURU Cluster)'!Y13</f>
        <v>0</v>
      </c>
      <c r="T5" s="205">
        <f>'Coastline (ELURU Cluster)'!Y13</f>
        <v>0</v>
      </c>
      <c r="U5" s="205">
        <f>'Coastline (ELURU Cluster)'!Z13</f>
        <v>0</v>
      </c>
      <c r="V5" s="205">
        <f>'Coastline (ELURU Cluster)'!AA13</f>
        <v>0</v>
      </c>
      <c r="W5" s="205">
        <f>'Coastline (ELURU Cluster)'!AB13</f>
        <v>0</v>
      </c>
      <c r="X5" s="205">
        <f>'Coastline (ELURU Cluster)'!AC13</f>
        <v>0</v>
      </c>
      <c r="Y5" s="205">
        <f>'Coastline (ELURU Cluster)'!AD13</f>
        <v>0</v>
      </c>
      <c r="Z5" s="205">
        <f>'Coastline (ELURU Cluster)'!AE13</f>
        <v>0</v>
      </c>
      <c r="AA5" s="205">
        <f>'Coastline (ELURU Cluster)'!AF13</f>
        <v>0</v>
      </c>
      <c r="AB5" s="205">
        <f>'Coastline (ELURU Cluster)'!AG13</f>
        <v>0</v>
      </c>
      <c r="AC5" s="205">
        <f>'Coastline (ELURU Cluster)'!AH13</f>
        <v>0</v>
      </c>
      <c r="AD5" s="205">
        <f>'Coastline (ELURU Cluster)'!AI13</f>
        <v>0</v>
      </c>
      <c r="AE5" s="205">
        <f>'Coastline (ELURU Cluster)'!AJ13</f>
        <v>0</v>
      </c>
      <c r="AF5" s="205">
        <f>'Coastline (ELURU Cluster)'!AK13</f>
        <v>0</v>
      </c>
      <c r="AG5" s="205">
        <f>'Coastline (ELURU Cluster)'!AL13</f>
        <v>0</v>
      </c>
      <c r="AH5" s="205">
        <f>'Coastline (ELURU Cluster)'!AN13</f>
        <v>58.37</v>
      </c>
      <c r="AI5" s="205">
        <f>'Coastline (ELURU Cluster)'!AO13</f>
        <v>346.79</v>
      </c>
      <c r="AJ5" s="205">
        <f>'Coastline (ELURU Cluster)'!AP13</f>
        <v>179.76</v>
      </c>
      <c r="AK5" s="205">
        <f>'Coastline (ELURU Cluster)'!AQ13</f>
        <v>0</v>
      </c>
      <c r="AL5" s="205">
        <f>'Coastline (ELURU Cluster)'!AR13</f>
        <v>0</v>
      </c>
      <c r="AM5" s="205">
        <f>'Coastline (ELURU Cluster)'!AS13</f>
        <v>0</v>
      </c>
      <c r="AN5" s="205">
        <f>'Coastline (ELURU Cluster)'!AT13</f>
        <v>86.21</v>
      </c>
      <c r="AO5" s="205">
        <f>'Coastline (ELURU Cluster)'!AU13</f>
        <v>0</v>
      </c>
      <c r="AP5" s="205">
        <f>'Coastline (ELURU Cluster)'!AV13</f>
        <v>237.93</v>
      </c>
      <c r="AQ5" s="205">
        <f>'Coastline (ELURU Cluster)'!AW13</f>
        <v>0</v>
      </c>
      <c r="AR5" s="205">
        <f>'Coastline (ELURU Cluster)'!AX13</f>
        <v>276.83</v>
      </c>
      <c r="AS5" s="205">
        <f>'Coastline (ELURU Cluster)'!AY13</f>
        <v>330.94</v>
      </c>
      <c r="AT5" s="205">
        <f>'Coastline (ELURU Cluster)'!AZ13</f>
        <v>626.67999999999995</v>
      </c>
      <c r="AU5" s="205">
        <f>'Coastline (ELURU Cluster)'!BA13</f>
        <v>660.07999999999993</v>
      </c>
    </row>
    <row r="6" spans="1:47" ht="41.25" customHeight="1">
      <c r="A6" s="529"/>
      <c r="B6" s="202" t="s">
        <v>419</v>
      </c>
      <c r="C6" s="448" t="s">
        <v>571</v>
      </c>
      <c r="D6" s="203">
        <v>9</v>
      </c>
      <c r="E6" s="204">
        <f>'  (KADAPA Cluster)'!F16</f>
        <v>219004</v>
      </c>
      <c r="F6" s="204">
        <f>'  (KADAPA Cluster)'!G16</f>
        <v>0</v>
      </c>
      <c r="G6" s="204">
        <f>'  (KADAPA Cluster)'!H16</f>
        <v>219004</v>
      </c>
      <c r="H6" s="458">
        <f t="shared" si="0"/>
        <v>0</v>
      </c>
      <c r="I6" s="204">
        <f t="shared" si="1"/>
        <v>2433.3777777777777</v>
      </c>
      <c r="J6" s="203">
        <v>0</v>
      </c>
      <c r="K6" s="204">
        <v>0</v>
      </c>
      <c r="L6" s="205">
        <f>'  (KADAPA Cluster)'!S16</f>
        <v>0</v>
      </c>
      <c r="M6" s="205">
        <f>'  (KADAPA Cluster)'!O16</f>
        <v>0</v>
      </c>
      <c r="N6" s="205">
        <f>'  (KADAPA Cluster)'!P16</f>
        <v>0</v>
      </c>
      <c r="O6" s="205">
        <f>'  (KADAPA Cluster)'!Y16</f>
        <v>0</v>
      </c>
      <c r="P6" s="205">
        <f>'  (KADAPA Cluster)'!Z16</f>
        <v>0</v>
      </c>
      <c r="Q6" s="205">
        <f>'  (KADAPA Cluster)'!U16</f>
        <v>0</v>
      </c>
      <c r="R6" s="205">
        <f>'  (KADAPA Cluster)'!Y16</f>
        <v>0</v>
      </c>
      <c r="S6" s="205">
        <f>'  (KADAPA Cluster)'!Y16</f>
        <v>0</v>
      </c>
      <c r="T6" s="205">
        <f>'  (KADAPA Cluster)'!Z16</f>
        <v>0</v>
      </c>
      <c r="U6" s="205">
        <f>'  (KADAPA Cluster)'!AB16</f>
        <v>0</v>
      </c>
      <c r="V6" s="205">
        <f>'  (KADAPA Cluster)'!BB16</f>
        <v>0</v>
      </c>
      <c r="W6" s="205">
        <f>'  (KADAPA Cluster)'!BC16</f>
        <v>0</v>
      </c>
      <c r="X6" s="205">
        <f>'  (KADAPA Cluster)'!BD16</f>
        <v>0</v>
      </c>
      <c r="Y6" s="205">
        <f>'  (KADAPA Cluster)'!BE16</f>
        <v>0</v>
      </c>
      <c r="Z6" s="205">
        <f>'  (KADAPA Cluster)'!BF16</f>
        <v>0</v>
      </c>
      <c r="AA6" s="205">
        <f>'  (KADAPA Cluster)'!BG16</f>
        <v>0</v>
      </c>
      <c r="AB6" s="205">
        <f>'  (KADAPA Cluster)'!BH16</f>
        <v>0</v>
      </c>
      <c r="AC6" s="205">
        <f>'  (KADAPA Cluster)'!BI16</f>
        <v>0</v>
      </c>
      <c r="AD6" s="205">
        <f>'  (KADAPA Cluster)'!BJ16</f>
        <v>0</v>
      </c>
      <c r="AE6" s="205">
        <f>'  (KADAPA Cluster)'!BK16</f>
        <v>0</v>
      </c>
      <c r="AF6" s="205">
        <f>'  (KADAPA Cluster)'!BL16</f>
        <v>0</v>
      </c>
      <c r="AG6" s="205">
        <f>'  (KADAPA Cluster)'!BM16</f>
        <v>0</v>
      </c>
      <c r="AH6" s="205">
        <f>'  (KADAPA Cluster)'!BN16</f>
        <v>0</v>
      </c>
      <c r="AI6" s="205">
        <f>'  (KADAPA Cluster)'!BO16</f>
        <v>0</v>
      </c>
      <c r="AJ6" s="205">
        <f>'  (KADAPA Cluster)'!BP16</f>
        <v>0</v>
      </c>
      <c r="AK6" s="205">
        <f>'  (KADAPA Cluster)'!BQ16</f>
        <v>0</v>
      </c>
      <c r="AL6" s="205">
        <f>'  (KADAPA Cluster)'!BR16</f>
        <v>0</v>
      </c>
      <c r="AM6" s="205">
        <f>'  (KADAPA Cluster)'!BS16</f>
        <v>0</v>
      </c>
      <c r="AN6" s="205">
        <f>'  (KADAPA Cluster)'!BT16</f>
        <v>0</v>
      </c>
      <c r="AO6" s="205">
        <f>'  (KADAPA Cluster)'!BU16</f>
        <v>0</v>
      </c>
      <c r="AP6" s="205">
        <f>'  (KADAPA Cluster)'!BV16</f>
        <v>0</v>
      </c>
      <c r="AQ6" s="205">
        <f>'  (KADAPA Cluster)'!BW16</f>
        <v>0</v>
      </c>
      <c r="AR6" s="205">
        <f>'  (KADAPA Cluster)'!BX16</f>
        <v>0</v>
      </c>
      <c r="AS6" s="205">
        <f>'  (KADAPA Cluster)'!BY16</f>
        <v>0</v>
      </c>
      <c r="AT6" s="205">
        <f>'  (KADAPA Cluster)'!BZ16</f>
        <v>0</v>
      </c>
      <c r="AU6" s="205">
        <f>'  (KADAPA Cluster)'!CA16</f>
        <v>0</v>
      </c>
    </row>
    <row r="7" spans="1:47" ht="49.5" customHeight="1">
      <c r="A7" s="529"/>
      <c r="B7" s="202" t="s">
        <v>420</v>
      </c>
      <c r="C7" s="448" t="s">
        <v>575</v>
      </c>
      <c r="D7" s="203">
        <v>6</v>
      </c>
      <c r="E7" s="204">
        <f>'Srinivas (HINDUPUR Cluster)'!F11</f>
        <v>116561</v>
      </c>
      <c r="F7" s="204">
        <f>'Srinivas (HINDUPUR Cluster)'!G11</f>
        <v>2473.9899999999998</v>
      </c>
      <c r="G7" s="204">
        <f>'Srinivas (HINDUPUR Cluster)'!H11</f>
        <v>114087.01</v>
      </c>
      <c r="H7" s="458">
        <f t="shared" si="0"/>
        <v>2.1224852223299385E-2</v>
      </c>
      <c r="I7" s="204">
        <f t="shared" si="1"/>
        <v>1267.6334444444444</v>
      </c>
      <c r="J7" s="203">
        <v>2</v>
      </c>
      <c r="K7" s="204">
        <v>1400</v>
      </c>
      <c r="L7" s="205">
        <f>'Srinivas (HINDUPUR Cluster)'!S11</f>
        <v>0</v>
      </c>
      <c r="M7" s="205">
        <f>'Srinivas (HINDUPUR Cluster)'!O11</f>
        <v>0</v>
      </c>
      <c r="N7" s="205">
        <f>'Srinivas (HINDUPUR Cluster)'!P11</f>
        <v>0</v>
      </c>
      <c r="O7" s="205" t="e">
        <f>'Srinivas (HINDUPUR Cluster)'!#REF!</f>
        <v>#REF!</v>
      </c>
      <c r="P7" s="205">
        <f>'Srinivas (HINDUPUR Cluster)'!X11</f>
        <v>0</v>
      </c>
      <c r="Q7" s="205">
        <f>'Srinivas (HINDUPUR Cluster)'!U11</f>
        <v>0</v>
      </c>
      <c r="R7" s="205">
        <f>'Srinivas (HINDUPUR Cluster)'!W11</f>
        <v>0</v>
      </c>
      <c r="S7" s="205">
        <f>'Srinivas (HINDUPUR Cluster)'!Y11</f>
        <v>0</v>
      </c>
      <c r="T7" s="205">
        <f>'Srinivas (HINDUPUR Cluster)'!BB11</f>
        <v>0</v>
      </c>
      <c r="U7" s="205">
        <f>'Srinivas (HINDUPUR Cluster)'!BC11</f>
        <v>0</v>
      </c>
      <c r="V7" s="205">
        <f>'Srinivas (HINDUPUR Cluster)'!BD11</f>
        <v>0</v>
      </c>
      <c r="W7" s="205">
        <f>'Srinivas (HINDUPUR Cluster)'!BE11</f>
        <v>0</v>
      </c>
      <c r="X7" s="205">
        <f>'Srinivas (HINDUPUR Cluster)'!BF11</f>
        <v>0</v>
      </c>
      <c r="Y7" s="205">
        <f>'Srinivas (HINDUPUR Cluster)'!BG11</f>
        <v>0</v>
      </c>
      <c r="Z7" s="205">
        <f>'Srinivas (HINDUPUR Cluster)'!BH11</f>
        <v>0</v>
      </c>
      <c r="AA7" s="205">
        <f>'Srinivas (HINDUPUR Cluster)'!BI11</f>
        <v>0</v>
      </c>
      <c r="AB7" s="205">
        <f>'Srinivas (HINDUPUR Cluster)'!BJ11</f>
        <v>0</v>
      </c>
      <c r="AC7" s="205">
        <f>'Srinivas (HINDUPUR Cluster)'!BK11</f>
        <v>0</v>
      </c>
      <c r="AD7" s="205">
        <f>'Srinivas (HINDUPUR Cluster)'!BL11</f>
        <v>0</v>
      </c>
      <c r="AE7" s="205">
        <f>'Srinivas (HINDUPUR Cluster)'!BM11</f>
        <v>0</v>
      </c>
      <c r="AF7" s="205">
        <f>'Srinivas (HINDUPUR Cluster)'!BN11</f>
        <v>0</v>
      </c>
      <c r="AG7" s="205">
        <f>'Srinivas (HINDUPUR Cluster)'!BO11</f>
        <v>0</v>
      </c>
      <c r="AH7" s="205">
        <f>'Srinivas (HINDUPUR Cluster)'!BP11</f>
        <v>0</v>
      </c>
      <c r="AI7" s="205">
        <f>'Srinivas (HINDUPUR Cluster)'!BQ11</f>
        <v>0</v>
      </c>
      <c r="AJ7" s="205">
        <f>'Srinivas (HINDUPUR Cluster)'!BR11</f>
        <v>0</v>
      </c>
      <c r="AK7" s="205">
        <f>'Srinivas (HINDUPUR Cluster)'!BS11</f>
        <v>0</v>
      </c>
      <c r="AL7" s="205">
        <f>'Srinivas (HINDUPUR Cluster)'!BT11</f>
        <v>0</v>
      </c>
      <c r="AM7" s="205">
        <f>'Srinivas (HINDUPUR Cluster)'!BU11</f>
        <v>0</v>
      </c>
      <c r="AN7" s="205">
        <f>'Srinivas (HINDUPUR Cluster)'!AT11</f>
        <v>141.4</v>
      </c>
      <c r="AO7" s="205">
        <f>'Srinivas (HINDUPUR Cluster)'!AU11</f>
        <v>578</v>
      </c>
      <c r="AP7" s="205">
        <f>'Srinivas (HINDUPUR Cluster)'!AV11</f>
        <v>421.71</v>
      </c>
      <c r="AQ7" s="205">
        <f>'Srinivas (HINDUPUR Cluster)'!AW11</f>
        <v>452.93999999999994</v>
      </c>
      <c r="AR7" s="205">
        <f>'Srinivas (HINDUPUR Cluster)'!AX11</f>
        <v>935.25</v>
      </c>
      <c r="AS7" s="205">
        <f>'Srinivas (HINDUPUR Cluster)'!AY11</f>
        <v>0</v>
      </c>
      <c r="AT7" s="205">
        <f>'Srinivas (HINDUPUR Cluster)'!AZ11</f>
        <v>0</v>
      </c>
      <c r="AU7" s="205">
        <f>'Srinivas (HINDUPUR Cluster)'!BA11</f>
        <v>0</v>
      </c>
    </row>
    <row r="8" spans="1:47" ht="49.5" customHeight="1">
      <c r="A8" s="529"/>
      <c r="B8" s="201" t="s">
        <v>421</v>
      </c>
      <c r="C8" s="448" t="s">
        <v>509</v>
      </c>
      <c r="D8" s="203">
        <v>9</v>
      </c>
      <c r="E8" s="204">
        <f>'Srinivas setty(ADDANKICluster) '!F14</f>
        <v>237910</v>
      </c>
      <c r="F8" s="204">
        <f>'Srinivas setty(ADDANKICluster) '!G14</f>
        <v>11159</v>
      </c>
      <c r="G8" s="204">
        <f>'Srinivas setty(ADDANKICluster) '!H14</f>
        <v>226751</v>
      </c>
      <c r="H8" s="458">
        <f t="shared" si="0"/>
        <v>4.69042915388172E-2</v>
      </c>
      <c r="I8" s="204">
        <f t="shared" si="1"/>
        <v>2519.4555555555557</v>
      </c>
      <c r="J8" s="203">
        <v>2</v>
      </c>
      <c r="K8" s="204">
        <v>1600</v>
      </c>
      <c r="L8" s="205">
        <f>'Srinivas setty(ADDANKICluster) '!Q14</f>
        <v>0</v>
      </c>
      <c r="M8" s="205">
        <f>'Srinivas setty(ADDANKICluster) '!O14</f>
        <v>0</v>
      </c>
      <c r="N8" s="205">
        <f>'Srinivas setty(ADDANKICluster) '!P14</f>
        <v>0</v>
      </c>
      <c r="O8" s="205">
        <f>'Srinivas setty(ADDANKICluster) '!T14</f>
        <v>0</v>
      </c>
      <c r="P8" s="205">
        <f>'Srinivas setty(ADDANKICluster) '!W14</f>
        <v>0</v>
      </c>
      <c r="Q8" s="205">
        <f>'Srinivas setty(ADDANKICluster) '!S14</f>
        <v>0</v>
      </c>
      <c r="R8" s="205">
        <f>'Srinivas setty(ADDANKICluster) '!T14</f>
        <v>0</v>
      </c>
      <c r="S8" s="205">
        <f>'Srinivas setty(ADDANKICluster) '!Y14</f>
        <v>0</v>
      </c>
      <c r="T8" s="205">
        <f>'Srinivas setty(ADDANKICluster) '!BB14</f>
        <v>0</v>
      </c>
      <c r="U8" s="205">
        <f>'Srinivas setty(ADDANKICluster) '!BC14</f>
        <v>0</v>
      </c>
      <c r="V8" s="205">
        <f>'Srinivas setty(ADDANKICluster) '!BD14</f>
        <v>0</v>
      </c>
      <c r="W8" s="205">
        <f>'Srinivas setty(ADDANKICluster) '!BE14</f>
        <v>0</v>
      </c>
      <c r="X8" s="205">
        <f>'Srinivas setty(ADDANKICluster) '!BF14</f>
        <v>0</v>
      </c>
      <c r="Y8" s="205">
        <f>'Srinivas setty(ADDANKICluster) '!BG14</f>
        <v>0</v>
      </c>
      <c r="Z8" s="205">
        <f>'Srinivas setty(ADDANKICluster) '!BH14</f>
        <v>0</v>
      </c>
      <c r="AA8" s="205">
        <f>'Srinivas setty(ADDANKICluster) '!BI14</f>
        <v>0</v>
      </c>
      <c r="AB8" s="205">
        <f>'Srinivas setty(ADDANKICluster) '!BJ14</f>
        <v>0</v>
      </c>
      <c r="AC8" s="205">
        <f>'Srinivas setty(ADDANKICluster) '!AI14</f>
        <v>244.46</v>
      </c>
      <c r="AD8" s="205">
        <f>'Srinivas setty(ADDANKICluster) '!AJ14</f>
        <v>339.99</v>
      </c>
      <c r="AE8" s="205">
        <f>'Srinivas setty(ADDANKICluster) '!AK14</f>
        <v>406.04</v>
      </c>
      <c r="AF8" s="205">
        <f>'Srinivas setty(ADDANKICluster) '!AL14</f>
        <v>631.72</v>
      </c>
      <c r="AG8" s="205">
        <f>'Srinivas setty(ADDANKICluster) '!AM14</f>
        <v>584</v>
      </c>
      <c r="AH8" s="205">
        <f>'Srinivas setty(ADDANKICluster) '!AN14</f>
        <v>235.77</v>
      </c>
      <c r="AI8" s="205">
        <f>'Srinivas setty(ADDANKICluster) '!AO14</f>
        <v>905.74</v>
      </c>
      <c r="AJ8" s="205">
        <f>'Srinivas setty(ADDANKICluster) '!AP14</f>
        <v>746.5</v>
      </c>
      <c r="AK8" s="205">
        <f>'Srinivas setty(ADDANKICluster) '!AQ14</f>
        <v>286.02999999999997</v>
      </c>
      <c r="AL8" s="205">
        <f>'Srinivas setty(ADDANKICluster) '!AR14</f>
        <v>719.73</v>
      </c>
      <c r="AM8" s="205">
        <f>'Srinivas setty(ADDANKICluster) '!AS14</f>
        <v>727.71</v>
      </c>
      <c r="AN8" s="205">
        <f>'Srinivas setty(ADDANKICluster) '!AT14</f>
        <v>203.33</v>
      </c>
      <c r="AO8" s="205">
        <f>'Srinivas setty(ADDANKICluster) '!AU14</f>
        <v>394.73</v>
      </c>
      <c r="AP8" s="205">
        <f>'Srinivas setty(ADDANKICluster) '!AV14</f>
        <v>210.15</v>
      </c>
      <c r="AQ8" s="205">
        <f>'Srinivas setty(ADDANKICluster) '!AW14</f>
        <v>818.32999999999993</v>
      </c>
      <c r="AR8" s="205">
        <f>'Srinivas setty(ADDANKICluster) '!AX14</f>
        <v>1097.98</v>
      </c>
      <c r="AS8" s="205">
        <f>'Srinivas setty(ADDANKICluster) '!AY14</f>
        <v>1039.67</v>
      </c>
      <c r="AT8" s="205">
        <f>'Srinivas setty(ADDANKICluster) '!AZ14</f>
        <v>1153.95</v>
      </c>
      <c r="AU8" s="205">
        <f>'Srinivas setty(ADDANKICluster) '!BA14</f>
        <v>812.42000000000007</v>
      </c>
    </row>
    <row r="9" spans="1:47" ht="39.75" customHeight="1">
      <c r="A9" s="530"/>
      <c r="B9" s="202" t="s">
        <v>497</v>
      </c>
      <c r="C9" s="448" t="s">
        <v>498</v>
      </c>
      <c r="D9" s="203">
        <v>4</v>
      </c>
      <c r="E9" s="204">
        <f>V.Raju!F10</f>
        <v>111074</v>
      </c>
      <c r="F9" s="204">
        <f>V.Raju!G10</f>
        <v>317</v>
      </c>
      <c r="G9" s="204">
        <f>V.Raju!H10</f>
        <v>110757</v>
      </c>
      <c r="H9" s="458">
        <f t="shared" si="0"/>
        <v>2.8539532203756056E-3</v>
      </c>
      <c r="I9" s="204">
        <f t="shared" si="1"/>
        <v>1230.6333333333334</v>
      </c>
      <c r="J9" s="203">
        <v>1</v>
      </c>
      <c r="K9" s="204">
        <v>600</v>
      </c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5"/>
      <c r="Z9" s="205">
        <v>0</v>
      </c>
      <c r="AA9" s="205">
        <v>0</v>
      </c>
      <c r="AB9" s="205">
        <v>0</v>
      </c>
      <c r="AC9" s="205">
        <v>0</v>
      </c>
      <c r="AD9" s="205">
        <v>0</v>
      </c>
      <c r="AE9" s="205">
        <v>0</v>
      </c>
      <c r="AF9" s="205">
        <v>0</v>
      </c>
      <c r="AG9" s="205">
        <v>0</v>
      </c>
      <c r="AH9" s="205">
        <v>0</v>
      </c>
      <c r="AI9" s="205">
        <v>0</v>
      </c>
      <c r="AJ9" s="205">
        <v>0</v>
      </c>
      <c r="AK9" s="205">
        <v>0</v>
      </c>
      <c r="AL9" s="205">
        <v>0</v>
      </c>
      <c r="AM9" s="205">
        <v>0</v>
      </c>
      <c r="AN9" s="205">
        <v>0</v>
      </c>
      <c r="AO9" s="205">
        <v>0</v>
      </c>
      <c r="AP9" s="205">
        <v>0</v>
      </c>
      <c r="AQ9" s="205">
        <v>0</v>
      </c>
      <c r="AR9" s="205">
        <v>0</v>
      </c>
      <c r="AS9" s="205">
        <v>0</v>
      </c>
      <c r="AT9" s="205">
        <v>0</v>
      </c>
      <c r="AU9" s="205">
        <v>0</v>
      </c>
    </row>
    <row r="10" spans="1:47" ht="39" customHeight="1">
      <c r="A10" s="526"/>
      <c r="B10" s="527"/>
      <c r="C10" s="449" t="s">
        <v>423</v>
      </c>
      <c r="D10" s="206">
        <f>SUM(D4:D9)</f>
        <v>55</v>
      </c>
      <c r="E10" s="207">
        <f>SUM(E4:E9)</f>
        <v>2122163</v>
      </c>
      <c r="F10" s="207">
        <f>SUM(F4:F9)</f>
        <v>186418.52</v>
      </c>
      <c r="G10" s="207">
        <f>SUM(G4:G9)</f>
        <v>1935744.48</v>
      </c>
      <c r="H10" s="459">
        <f t="shared" si="0"/>
        <v>8.7843638777982652E-2</v>
      </c>
      <c r="I10" s="207">
        <f t="shared" ref="I10:AC10" si="2">SUM(I4:I9)</f>
        <v>21508.272000000001</v>
      </c>
      <c r="J10" s="491">
        <f t="shared" si="2"/>
        <v>22</v>
      </c>
      <c r="K10" s="207">
        <f t="shared" si="2"/>
        <v>17640</v>
      </c>
      <c r="L10" s="207">
        <f t="shared" si="2"/>
        <v>3566.2550000000001</v>
      </c>
      <c r="M10" s="207">
        <f t="shared" si="2"/>
        <v>665.43000000000006</v>
      </c>
      <c r="N10" s="207">
        <f t="shared" si="2"/>
        <v>3131.6000000000004</v>
      </c>
      <c r="O10" s="207" t="e">
        <f t="shared" si="2"/>
        <v>#REF!</v>
      </c>
      <c r="P10" s="207" t="e">
        <f t="shared" si="2"/>
        <v>#REF!</v>
      </c>
      <c r="Q10" s="207">
        <f t="shared" si="2"/>
        <v>3131.6000000000004</v>
      </c>
      <c r="R10" s="207">
        <f t="shared" si="2"/>
        <v>3587.09</v>
      </c>
      <c r="S10" s="207">
        <f t="shared" si="2"/>
        <v>4308.67</v>
      </c>
      <c r="T10" s="207">
        <f t="shared" si="2"/>
        <v>4467</v>
      </c>
      <c r="U10" s="207">
        <f t="shared" si="2"/>
        <v>897.51</v>
      </c>
      <c r="V10" s="207">
        <f t="shared" si="2"/>
        <v>1887.17</v>
      </c>
      <c r="W10" s="207">
        <f t="shared" si="2"/>
        <v>1436.29</v>
      </c>
      <c r="X10" s="207">
        <f t="shared" si="2"/>
        <v>2088.75</v>
      </c>
      <c r="Y10" s="207">
        <f t="shared" si="2"/>
        <v>3524.16</v>
      </c>
      <c r="Z10" s="207">
        <f t="shared" si="2"/>
        <v>3191.6400000000003</v>
      </c>
      <c r="AA10" s="207">
        <f t="shared" si="2"/>
        <v>3146.51</v>
      </c>
      <c r="AB10" s="207">
        <f t="shared" si="2"/>
        <v>3299.13</v>
      </c>
      <c r="AC10" s="207" t="e">
        <f t="shared" si="2"/>
        <v>#REF!</v>
      </c>
      <c r="AD10" s="207" t="e">
        <f t="shared" ref="AD10:AK10" si="3">SUM(AD4:AD9)</f>
        <v>#REF!</v>
      </c>
      <c r="AE10" s="207" t="e">
        <f t="shared" si="3"/>
        <v>#REF!</v>
      </c>
      <c r="AF10" s="207" t="e">
        <f t="shared" si="3"/>
        <v>#REF!</v>
      </c>
      <c r="AG10" s="207" t="e">
        <f t="shared" si="3"/>
        <v>#REF!</v>
      </c>
      <c r="AH10" s="207" t="e">
        <f t="shared" si="3"/>
        <v>#REF!</v>
      </c>
      <c r="AI10" s="207" t="e">
        <f t="shared" si="3"/>
        <v>#REF!</v>
      </c>
      <c r="AJ10" s="207" t="e">
        <f t="shared" si="3"/>
        <v>#REF!</v>
      </c>
      <c r="AK10" s="207" t="e">
        <f t="shared" si="3"/>
        <v>#REF!</v>
      </c>
      <c r="AL10" s="207" t="e">
        <f t="shared" ref="AL10:AM10" si="4">SUM(AL4:AL9)</f>
        <v>#REF!</v>
      </c>
      <c r="AM10" s="207" t="e">
        <f t="shared" si="4"/>
        <v>#REF!</v>
      </c>
      <c r="AN10" s="207" t="e">
        <f t="shared" ref="AN10:AO10" si="5">SUM(AN4:AN9)</f>
        <v>#REF!</v>
      </c>
      <c r="AO10" s="207" t="e">
        <f t="shared" si="5"/>
        <v>#REF!</v>
      </c>
      <c r="AP10" s="207" t="e">
        <f t="shared" ref="AP10:AQ10" si="6">SUM(AP4:AP9)</f>
        <v>#REF!</v>
      </c>
      <c r="AQ10" s="207">
        <f t="shared" si="6"/>
        <v>7139.96</v>
      </c>
      <c r="AR10" s="207">
        <f t="shared" ref="AR10:AU10" si="7">SUM(AR4:AR9)</f>
        <v>9535</v>
      </c>
      <c r="AS10" s="207">
        <f t="shared" si="7"/>
        <v>6257.3399999999992</v>
      </c>
      <c r="AT10" s="207">
        <f t="shared" si="7"/>
        <v>4489.55</v>
      </c>
      <c r="AU10" s="207">
        <f t="shared" si="7"/>
        <v>7534.91</v>
      </c>
    </row>
    <row r="11" spans="1:47" ht="66.75" customHeight="1">
      <c r="A11" s="520">
        <v>2</v>
      </c>
      <c r="B11" s="520"/>
      <c r="C11" s="448" t="s">
        <v>177</v>
      </c>
      <c r="D11" s="203">
        <v>26</v>
      </c>
      <c r="E11" s="204">
        <f>'Zigma '!E41</f>
        <v>1440437</v>
      </c>
      <c r="F11" s="204">
        <f>'Zigma '!F41</f>
        <v>203278</v>
      </c>
      <c r="G11" s="208">
        <f>E11-F11</f>
        <v>1237159</v>
      </c>
      <c r="H11" s="458">
        <f t="shared" si="0"/>
        <v>0.14112245103395707</v>
      </c>
      <c r="I11" s="204">
        <f t="shared" ref="I11:I12" si="8">G11/90</f>
        <v>13746.211111111112</v>
      </c>
      <c r="J11" s="203">
        <v>8</v>
      </c>
      <c r="K11" s="204">
        <v>5500</v>
      </c>
      <c r="L11" s="205" t="e">
        <f>'Zigma '!P41</f>
        <v>#REF!</v>
      </c>
      <c r="M11" s="205" t="e">
        <f>'Zigma '!Q41</f>
        <v>#REF!</v>
      </c>
      <c r="N11" s="205" t="e">
        <f>'Zigma '!R41</f>
        <v>#REF!</v>
      </c>
      <c r="O11" s="205" t="e">
        <f>'Zigma '!S41</f>
        <v>#REF!</v>
      </c>
      <c r="P11" s="205" t="e">
        <f>'Zigma '!T41</f>
        <v>#REF!</v>
      </c>
      <c r="Q11" s="205" t="e">
        <f>'Zigma '!R41</f>
        <v>#REF!</v>
      </c>
      <c r="R11" s="205" t="e">
        <f>'Zigma '!W41</f>
        <v>#REF!</v>
      </c>
      <c r="S11" s="205" t="e">
        <f>'Zigma '!X41</f>
        <v>#REF!</v>
      </c>
      <c r="T11" s="205" t="e">
        <f>'Zigma '!Y41</f>
        <v>#REF!</v>
      </c>
      <c r="U11" s="205" t="e">
        <f>'Zigma '!Z41</f>
        <v>#REF!</v>
      </c>
      <c r="V11" s="205" t="e">
        <f>'Zigma '!AA41</f>
        <v>#REF!</v>
      </c>
      <c r="W11" s="205" t="e">
        <f>'Zigma '!AB41</f>
        <v>#REF!</v>
      </c>
      <c r="X11" s="205" t="e">
        <f>'Zigma '!AC41</f>
        <v>#REF!</v>
      </c>
      <c r="Y11" s="205" t="e">
        <f>'Zigma '!AD41</f>
        <v>#REF!</v>
      </c>
      <c r="Z11" s="205" t="e">
        <f>'Zigma '!AE41</f>
        <v>#REF!</v>
      </c>
      <c r="AA11" s="205" t="e">
        <f>'Zigma '!AF41</f>
        <v>#REF!</v>
      </c>
      <c r="AB11" s="205" t="e">
        <f>'Zigma '!AH41</f>
        <v>#REF!</v>
      </c>
      <c r="AC11" s="205" t="e">
        <f>'Zigma '!AI41</f>
        <v>#REF!</v>
      </c>
      <c r="AD11" s="205" t="e">
        <f>'Zigma '!AJ41</f>
        <v>#REF!</v>
      </c>
      <c r="AE11" s="205" t="e">
        <f>'Zigma '!AK41</f>
        <v>#REF!</v>
      </c>
      <c r="AF11" s="205" t="e">
        <f>'Zigma '!AL41</f>
        <v>#REF!</v>
      </c>
      <c r="AG11" s="205" t="e">
        <f>'Zigma '!AM41</f>
        <v>#REF!</v>
      </c>
      <c r="AH11" s="205" t="e">
        <f>'Zigma '!AN41</f>
        <v>#REF!</v>
      </c>
      <c r="AI11" s="205" t="e">
        <f>'Zigma '!AO41</f>
        <v>#REF!</v>
      </c>
      <c r="AJ11" s="205" t="e">
        <f>'Zigma '!AP41</f>
        <v>#REF!</v>
      </c>
      <c r="AK11" s="205" t="e">
        <f>'Zigma '!AQ41</f>
        <v>#REF!</v>
      </c>
      <c r="AL11" s="205" t="e">
        <f>'Zigma '!AR41</f>
        <v>#REF!</v>
      </c>
      <c r="AM11" s="205" t="e">
        <f>'Zigma '!AS41</f>
        <v>#REF!</v>
      </c>
      <c r="AN11" s="205" t="e">
        <f>'Zigma '!AT41</f>
        <v>#REF!</v>
      </c>
      <c r="AO11" s="205" t="e">
        <f>'Zigma '!AU41</f>
        <v>#REF!</v>
      </c>
      <c r="AP11" s="205" t="e">
        <f>'Zigma '!AV41</f>
        <v>#REF!</v>
      </c>
      <c r="AQ11" s="205">
        <f>'Zigma '!AW41</f>
        <v>4930.6900000000005</v>
      </c>
      <c r="AR11" s="205">
        <f>'Zigma '!AX41</f>
        <v>4801.55</v>
      </c>
      <c r="AS11" s="205">
        <f>'Zigma '!AY41</f>
        <v>3115.3799999999997</v>
      </c>
      <c r="AT11" s="205">
        <f>'Zigma '!AZ41</f>
        <v>3782.8</v>
      </c>
      <c r="AU11" s="205">
        <f>'Zigma '!BA41</f>
        <v>3741.75</v>
      </c>
    </row>
    <row r="12" spans="1:47" ht="45.75" customHeight="1">
      <c r="A12" s="520">
        <v>3</v>
      </c>
      <c r="B12" s="520">
        <v>3</v>
      </c>
      <c r="C12" s="448" t="s">
        <v>178</v>
      </c>
      <c r="D12" s="203">
        <v>11</v>
      </c>
      <c r="E12" s="204">
        <f>Saurastra!F18</f>
        <v>314825</v>
      </c>
      <c r="F12" s="204">
        <f>Saurastra!G18</f>
        <v>95388</v>
      </c>
      <c r="G12" s="208">
        <f>E12-F12</f>
        <v>219437</v>
      </c>
      <c r="H12" s="458">
        <f t="shared" si="0"/>
        <v>0.30298737393790198</v>
      </c>
      <c r="I12" s="204">
        <f t="shared" si="8"/>
        <v>2438.1888888888889</v>
      </c>
      <c r="J12" s="203">
        <v>3</v>
      </c>
      <c r="K12" s="204">
        <v>4200</v>
      </c>
      <c r="L12" s="205">
        <f>Saurastra!Q18</f>
        <v>1845.2450000000001</v>
      </c>
      <c r="M12" s="205">
        <f>Saurastra!R18</f>
        <v>1652.3899999999999</v>
      </c>
      <c r="N12" s="205">
        <f>Saurastra!S18</f>
        <v>2722.4</v>
      </c>
      <c r="O12" s="205">
        <f>Saurastra!T18</f>
        <v>2252.1899999999996</v>
      </c>
      <c r="P12" s="205">
        <f>Saurastra!U18</f>
        <v>1642.23</v>
      </c>
      <c r="Q12" s="205">
        <f>Saurastra!S18</f>
        <v>2722.4</v>
      </c>
      <c r="R12" s="205">
        <f>Saurastra!X18</f>
        <v>2521.17</v>
      </c>
      <c r="S12" s="205">
        <f>Saurastra!Y18</f>
        <v>740.04</v>
      </c>
      <c r="T12" s="205">
        <f>Saurastra!Z18</f>
        <v>3168.58</v>
      </c>
      <c r="U12" s="205">
        <f>Saurastra!AA18</f>
        <v>2996.92</v>
      </c>
      <c r="V12" s="205">
        <f>Saurastra!AB18</f>
        <v>2403.355</v>
      </c>
      <c r="W12" s="205">
        <f>Saurastra!AC18</f>
        <v>1746.335</v>
      </c>
      <c r="X12" s="205">
        <f>Saurastra!AD18</f>
        <v>2609.6</v>
      </c>
      <c r="Y12" s="205">
        <f>Saurastra!AE18</f>
        <v>2322.5650000000001</v>
      </c>
      <c r="Z12" s="205">
        <f>Saurastra!AF18</f>
        <v>2468.5150000000003</v>
      </c>
      <c r="AA12" s="205">
        <f>Saurastra!AG18</f>
        <v>1241.78</v>
      </c>
      <c r="AB12" s="205">
        <f>Saurastra!AH18</f>
        <v>2138.605</v>
      </c>
      <c r="AC12" s="205">
        <f>Saurastra!AI18</f>
        <v>3162.4300000000003</v>
      </c>
      <c r="AD12" s="205">
        <f>Saurastra!AJ18</f>
        <v>2118.1999999999998</v>
      </c>
      <c r="AE12" s="205">
        <f>Saurastra!AK18</f>
        <v>2826.2</v>
      </c>
      <c r="AF12" s="205">
        <f>Saurastra!AL18</f>
        <v>4055.59</v>
      </c>
      <c r="AG12" s="205">
        <f>Saurastra!AM18</f>
        <v>2873.5299999999997</v>
      </c>
      <c r="AH12" s="205">
        <f>Saurastra!AN18</f>
        <v>2854.24</v>
      </c>
      <c r="AI12" s="205">
        <f>Saurastra!AO18</f>
        <v>873.09</v>
      </c>
      <c r="AJ12" s="205">
        <f>Saurastra!AP18</f>
        <v>2126.1799999999998</v>
      </c>
      <c r="AK12" s="205">
        <f>Saurastra!AQ18</f>
        <v>3518.835</v>
      </c>
      <c r="AL12" s="205">
        <f>Saurastra!AR18</f>
        <v>3064.02</v>
      </c>
      <c r="AM12" s="205">
        <f>Saurastra!AS18</f>
        <v>2484.0699999999997</v>
      </c>
      <c r="AN12" s="205">
        <f>Saurastra!AT18</f>
        <v>1723.5500000000002</v>
      </c>
      <c r="AO12" s="205">
        <f>Saurastra!AU18</f>
        <v>1050.7650000000001</v>
      </c>
      <c r="AP12" s="205">
        <f>Saurastra!AV18</f>
        <v>2027.9899999999998</v>
      </c>
      <c r="AQ12" s="205">
        <f>Saurastra!AW18</f>
        <v>1435.5</v>
      </c>
      <c r="AR12" s="205">
        <f>Saurastra!AX18</f>
        <v>606.77</v>
      </c>
      <c r="AS12" s="205">
        <f>Saurastra!BB18</f>
        <v>0</v>
      </c>
      <c r="AT12" s="205">
        <f>Saurastra!BC18</f>
        <v>0</v>
      </c>
      <c r="AU12" s="205">
        <f>Saurastra!BD18</f>
        <v>0</v>
      </c>
    </row>
    <row r="13" spans="1:47" ht="45.75" customHeight="1">
      <c r="A13" s="518"/>
      <c r="B13" s="519"/>
      <c r="C13" s="450" t="s">
        <v>398</v>
      </c>
      <c r="D13" s="209">
        <f>SUM(D10:D12)</f>
        <v>92</v>
      </c>
      <c r="E13" s="210">
        <f>SUM(E10:E12)</f>
        <v>3877425</v>
      </c>
      <c r="F13" s="210">
        <f>SUM(F10:F12)</f>
        <v>485084.52</v>
      </c>
      <c r="G13" s="210">
        <f>SUM(G10:G12)</f>
        <v>3392340.48</v>
      </c>
      <c r="H13" s="460">
        <f t="shared" si="0"/>
        <v>0.12510481053792144</v>
      </c>
      <c r="I13" s="210">
        <f t="shared" ref="I13:P13" si="9">SUM(I10:I12)</f>
        <v>37692.671999999999</v>
      </c>
      <c r="J13" s="211">
        <f t="shared" si="9"/>
        <v>33</v>
      </c>
      <c r="K13" s="210">
        <f t="shared" si="9"/>
        <v>27340</v>
      </c>
      <c r="L13" s="212" t="e">
        <f>SUM(L10:L12)</f>
        <v>#REF!</v>
      </c>
      <c r="M13" s="212" t="e">
        <f t="shared" si="9"/>
        <v>#REF!</v>
      </c>
      <c r="N13" s="212" t="e">
        <f t="shared" si="9"/>
        <v>#REF!</v>
      </c>
      <c r="O13" s="212" t="e">
        <f t="shared" si="9"/>
        <v>#REF!</v>
      </c>
      <c r="P13" s="212" t="e">
        <f t="shared" si="9"/>
        <v>#REF!</v>
      </c>
      <c r="Q13" s="212" t="e">
        <f t="shared" ref="Q13:AC13" si="10">SUM(Q10:Q12)</f>
        <v>#REF!</v>
      </c>
      <c r="R13" s="212" t="e">
        <f t="shared" si="10"/>
        <v>#REF!</v>
      </c>
      <c r="S13" s="212" t="e">
        <f t="shared" si="10"/>
        <v>#REF!</v>
      </c>
      <c r="T13" s="212" t="e">
        <f t="shared" si="10"/>
        <v>#REF!</v>
      </c>
      <c r="U13" s="212" t="e">
        <f t="shared" si="10"/>
        <v>#REF!</v>
      </c>
      <c r="V13" s="212" t="e">
        <f t="shared" si="10"/>
        <v>#REF!</v>
      </c>
      <c r="W13" s="212" t="e">
        <f t="shared" si="10"/>
        <v>#REF!</v>
      </c>
      <c r="X13" s="212" t="e">
        <f t="shared" si="10"/>
        <v>#REF!</v>
      </c>
      <c r="Y13" s="212" t="e">
        <f t="shared" si="10"/>
        <v>#REF!</v>
      </c>
      <c r="Z13" s="212" t="e">
        <f t="shared" si="10"/>
        <v>#REF!</v>
      </c>
      <c r="AA13" s="212" t="e">
        <f t="shared" si="10"/>
        <v>#REF!</v>
      </c>
      <c r="AB13" s="212" t="e">
        <f t="shared" si="10"/>
        <v>#REF!</v>
      </c>
      <c r="AC13" s="212" t="e">
        <f t="shared" si="10"/>
        <v>#REF!</v>
      </c>
      <c r="AD13" s="212" t="e">
        <f t="shared" ref="AD13:AK13" si="11">SUM(AD10:AD12)</f>
        <v>#REF!</v>
      </c>
      <c r="AE13" s="212" t="e">
        <f t="shared" si="11"/>
        <v>#REF!</v>
      </c>
      <c r="AF13" s="212" t="e">
        <f t="shared" si="11"/>
        <v>#REF!</v>
      </c>
      <c r="AG13" s="212" t="e">
        <f t="shared" si="11"/>
        <v>#REF!</v>
      </c>
      <c r="AH13" s="212" t="e">
        <f t="shared" si="11"/>
        <v>#REF!</v>
      </c>
      <c r="AI13" s="212" t="e">
        <f t="shared" si="11"/>
        <v>#REF!</v>
      </c>
      <c r="AJ13" s="212" t="e">
        <f t="shared" si="11"/>
        <v>#REF!</v>
      </c>
      <c r="AK13" s="212" t="e">
        <f t="shared" si="11"/>
        <v>#REF!</v>
      </c>
      <c r="AL13" s="212" t="e">
        <f t="shared" ref="AL13:AM13" si="12">SUM(AL10:AL12)</f>
        <v>#REF!</v>
      </c>
      <c r="AM13" s="212" t="e">
        <f t="shared" si="12"/>
        <v>#REF!</v>
      </c>
      <c r="AN13" s="212" t="e">
        <f t="shared" ref="AN13:AO13" si="13">SUM(AN10:AN12)</f>
        <v>#REF!</v>
      </c>
      <c r="AO13" s="212" t="e">
        <f t="shared" si="13"/>
        <v>#REF!</v>
      </c>
      <c r="AP13" s="212" t="e">
        <f t="shared" ref="AP13:AQ13" si="14">SUM(AP10:AP12)</f>
        <v>#REF!</v>
      </c>
      <c r="AQ13" s="212">
        <f t="shared" si="14"/>
        <v>13506.150000000001</v>
      </c>
      <c r="AR13" s="212">
        <f t="shared" ref="AR13:AU13" si="15">SUM(AR10:AR12)</f>
        <v>14943.32</v>
      </c>
      <c r="AS13" s="212">
        <f t="shared" si="15"/>
        <v>9372.7199999999993</v>
      </c>
      <c r="AT13" s="212">
        <f t="shared" si="15"/>
        <v>8272.35</v>
      </c>
      <c r="AU13" s="212">
        <f t="shared" si="15"/>
        <v>11276.66</v>
      </c>
    </row>
    <row r="14" spans="1:47" ht="27" customHeight="1">
      <c r="A14" s="523"/>
      <c r="B14" s="523"/>
      <c r="C14" s="523"/>
      <c r="D14" s="523"/>
      <c r="E14" s="523"/>
      <c r="F14" s="523"/>
      <c r="G14" s="523"/>
      <c r="H14" s="523"/>
      <c r="I14" s="523"/>
      <c r="J14" s="523"/>
      <c r="K14" s="523"/>
      <c r="L14" s="523"/>
      <c r="M14" s="523"/>
      <c r="N14" s="523"/>
      <c r="O14" s="523"/>
      <c r="P14" s="523"/>
      <c r="Q14" s="523"/>
      <c r="R14" s="523"/>
      <c r="S14" s="523"/>
      <c r="T14" s="523"/>
      <c r="U14" s="523"/>
      <c r="V14" s="523"/>
      <c r="W14" s="523"/>
      <c r="X14" s="523"/>
      <c r="Y14" s="523"/>
      <c r="Z14" s="523"/>
      <c r="AA14" s="523"/>
      <c r="AB14" s="523"/>
      <c r="AC14" s="523"/>
      <c r="AD14" s="523"/>
      <c r="AE14" s="523"/>
      <c r="AF14" s="523"/>
      <c r="AG14" s="523"/>
      <c r="AH14" s="523"/>
      <c r="AI14" s="523"/>
      <c r="AJ14" s="523"/>
      <c r="AK14" s="523"/>
      <c r="AL14" s="39"/>
      <c r="AM14" s="39"/>
      <c r="AN14" s="39"/>
      <c r="AO14" s="39"/>
      <c r="AP14" s="39"/>
      <c r="AQ14" s="39"/>
      <c r="AR14" s="39"/>
      <c r="AS14" s="39"/>
      <c r="AT14" s="39"/>
      <c r="AU14" s="39"/>
    </row>
    <row r="15" spans="1:47" ht="69" customHeight="1">
      <c r="A15" s="520">
        <v>1</v>
      </c>
      <c r="B15" s="520"/>
      <c r="C15" s="448" t="s">
        <v>399</v>
      </c>
      <c r="D15" s="203">
        <v>30</v>
      </c>
      <c r="E15" s="213">
        <f>' Tharuni Associates'!F76</f>
        <v>635115.30999999994</v>
      </c>
      <c r="F15" s="213">
        <f>' Tharuni Associates Old Cluster'!G76</f>
        <v>489773.80999999994</v>
      </c>
      <c r="G15" s="214">
        <f>E15-F15</f>
        <v>145341.5</v>
      </c>
      <c r="H15" s="458">
        <f>F15/E15</f>
        <v>0.77115730370285041</v>
      </c>
      <c r="I15" s="204">
        <f t="shared" ref="I15:I16" si="16">G15/85</f>
        <v>1709.9</v>
      </c>
      <c r="J15" s="203">
        <v>6</v>
      </c>
      <c r="K15" s="213">
        <v>4100</v>
      </c>
      <c r="L15" s="214">
        <f>' Tharuni Associates Old Cluster'!Q76</f>
        <v>267.82</v>
      </c>
      <c r="M15" s="214">
        <f>' Tharuni Associates Old Cluster'!R76</f>
        <v>415.83000000000004</v>
      </c>
      <c r="N15" s="214">
        <f>' Tharuni Associates Old Cluster'!S76</f>
        <v>781.29</v>
      </c>
      <c r="O15" s="214" t="e">
        <f>' Tharuni Associates'!#REF!</f>
        <v>#REF!</v>
      </c>
      <c r="P15" s="214" t="e">
        <f>' Tharuni Associates'!#REF!</f>
        <v>#REF!</v>
      </c>
      <c r="Q15" s="214">
        <f>' Tharuni Associates Old Cluster'!S76</f>
        <v>781.29</v>
      </c>
      <c r="R15" s="214">
        <f>' Tharuni Associates Old Cluster'!Y76</f>
        <v>1159.7600000000002</v>
      </c>
      <c r="S15" s="214">
        <f>' Tharuni Associates Old Cluster'!Z76</f>
        <v>917.71</v>
      </c>
      <c r="T15" s="214">
        <f>' Tharuni Associates Old Cluster'!AA76</f>
        <v>0</v>
      </c>
      <c r="U15" s="214">
        <f>' Tharuni Associates Old Cluster'!AB76</f>
        <v>750.88</v>
      </c>
      <c r="V15" s="214">
        <f>' Tharuni Associates Old Cluster'!BC76</f>
        <v>0</v>
      </c>
      <c r="W15" s="214">
        <f>' Tharuni Associates Old Cluster'!BD76</f>
        <v>0</v>
      </c>
      <c r="X15" s="214">
        <f>' Tharuni Associates Old Cluster'!BE76</f>
        <v>0</v>
      </c>
      <c r="Y15" s="214">
        <f>' Tharuni Associates Old Cluster'!AF76</f>
        <v>474.44</v>
      </c>
      <c r="Z15" s="214">
        <f>' Tharuni Associates Old Cluster'!AG76</f>
        <v>158.84</v>
      </c>
      <c r="AA15" s="214">
        <f>' Tharuni Associates Old Cluster'!AH76</f>
        <v>293.33</v>
      </c>
      <c r="AB15" s="214">
        <f>' Tharuni Associates Old Cluster'!AI76</f>
        <v>692.23</v>
      </c>
      <c r="AC15" s="214">
        <f>' Tharuni Associates Old Cluster'!AJ76</f>
        <v>690.15</v>
      </c>
      <c r="AD15" s="214">
        <f>' Tharuni Associates Old Cluster'!AK76</f>
        <v>843.83</v>
      </c>
      <c r="AE15" s="214">
        <f>' Tharuni Associates Old Cluster'!AL76</f>
        <v>348.36</v>
      </c>
      <c r="AF15" s="214">
        <f>' Tharuni Associates Old Cluster'!AM76</f>
        <v>1773.66</v>
      </c>
      <c r="AG15" s="214">
        <f>' Tharuni Associates Old Cluster'!AN76</f>
        <v>474.22</v>
      </c>
      <c r="AH15" s="214">
        <f>' Tharuni Associates Old Cluster'!AO76</f>
        <v>348.91</v>
      </c>
      <c r="AI15" s="214">
        <f>' Tharuni Associates Old Cluster'!AP76</f>
        <v>529.51</v>
      </c>
      <c r="AJ15" s="214">
        <f>' Tharuni Associates Old Cluster'!AQ76</f>
        <v>311.62</v>
      </c>
      <c r="AK15" s="214">
        <f>' Tharuni Associates Old Cluster'!AR76</f>
        <v>874.93000000000006</v>
      </c>
      <c r="AL15" s="214">
        <f>' Tharuni Associates Old Cluster'!AS76</f>
        <v>0</v>
      </c>
      <c r="AM15" s="214">
        <f>' Tharuni Associates Old Cluster'!AT76</f>
        <v>479.63</v>
      </c>
      <c r="AN15" s="214">
        <f>' Tharuni Associates Old Cluster'!AU76</f>
        <v>0</v>
      </c>
      <c r="AO15" s="214">
        <f>' Tharuni Associates Old Cluster'!AV76</f>
        <v>0</v>
      </c>
      <c r="AP15" s="214">
        <f>' Tharuni Associates Old Cluster'!AW76</f>
        <v>0</v>
      </c>
      <c r="AQ15" s="214">
        <f>' Tharuni Associates Old Cluster'!AX76</f>
        <v>484.9</v>
      </c>
      <c r="AR15" s="214">
        <f>' Tharuni Associates Old Cluster'!AY76</f>
        <v>686.01</v>
      </c>
      <c r="AS15" s="214">
        <f>' Tharuni Associates Old Cluster'!BC76</f>
        <v>0</v>
      </c>
      <c r="AT15" s="214">
        <f>' Tharuni Associates Old Cluster'!BD76</f>
        <v>0</v>
      </c>
      <c r="AU15" s="214">
        <f>' Tharuni Associates Old Cluster'!BB76</f>
        <v>600.22</v>
      </c>
    </row>
    <row r="16" spans="1:47" ht="52.5" customHeight="1">
      <c r="A16" s="520">
        <v>2</v>
      </c>
      <c r="B16" s="520"/>
      <c r="C16" s="448" t="s">
        <v>208</v>
      </c>
      <c r="D16" s="203">
        <v>1</v>
      </c>
      <c r="E16" s="213">
        <v>63550</v>
      </c>
      <c r="F16" s="213">
        <f>'Sudhakar (2)'!F5</f>
        <v>63550</v>
      </c>
      <c r="G16" s="214">
        <f>E16-F16</f>
        <v>0</v>
      </c>
      <c r="H16" s="458">
        <f>F16/E16</f>
        <v>1</v>
      </c>
      <c r="I16" s="204">
        <f t="shared" si="16"/>
        <v>0</v>
      </c>
      <c r="J16" s="203">
        <v>0</v>
      </c>
      <c r="K16" s="213">
        <v>0</v>
      </c>
      <c r="L16" s="214">
        <f>'Sudhakar (2)'!P7</f>
        <v>936.32</v>
      </c>
      <c r="M16" s="214">
        <f>'Sudhakar (2)'!Q7</f>
        <v>767</v>
      </c>
      <c r="N16" s="214">
        <f>'Sudhakar (2)'!R7</f>
        <v>0</v>
      </c>
      <c r="O16" s="214">
        <f>'Sudhakar (2)'!S7</f>
        <v>944.11</v>
      </c>
      <c r="P16" s="214">
        <f>'Sudhakar (2)'!T7</f>
        <v>896.94</v>
      </c>
      <c r="Q16" s="214">
        <f>'Sudhakar (2)'!R7</f>
        <v>0</v>
      </c>
      <c r="R16" s="214">
        <f>'Sudhakar (2)'!W7</f>
        <v>485.33</v>
      </c>
      <c r="S16" s="214">
        <f>'Sudhakar (2)'!X7</f>
        <v>582.88</v>
      </c>
      <c r="T16" s="214">
        <f>'Sudhakar (2)'!Y7</f>
        <v>800.16</v>
      </c>
      <c r="U16" s="214">
        <f>'Sudhakar (2)'!Z7</f>
        <v>0</v>
      </c>
      <c r="V16" s="214">
        <f>'Sudhakar (2)'!BA7</f>
        <v>0</v>
      </c>
      <c r="W16" s="214">
        <f>'Sudhakar (2)'!BB7</f>
        <v>0</v>
      </c>
      <c r="X16" s="214">
        <f>'Sudhakar (2)'!AC7</f>
        <v>836.52</v>
      </c>
      <c r="Y16" s="214">
        <f>'Sudhakar (2)'!AD7</f>
        <v>160.26</v>
      </c>
      <c r="Z16" s="214">
        <f>'Sudhakar (2)'!AE7</f>
        <v>927.64</v>
      </c>
      <c r="AA16" s="214">
        <f>'Sudhakar (2)'!AF7</f>
        <v>906.95</v>
      </c>
      <c r="AB16" s="214">
        <f>'Sudhakar (2)'!AG7</f>
        <v>873.77</v>
      </c>
      <c r="AC16" s="214">
        <f>'Sudhakar (2)'!AH7</f>
        <v>941.03</v>
      </c>
      <c r="AD16" s="214">
        <f>'Sudhakar (2)'!AI7</f>
        <v>834.03</v>
      </c>
      <c r="AE16" s="214">
        <f>'Sudhakar (2)'!AJ7</f>
        <v>890.14</v>
      </c>
      <c r="AF16" s="214">
        <f>'Sudhakar (2)'!AK7</f>
        <v>834.89</v>
      </c>
      <c r="AG16" s="214">
        <f>'Sudhakar (2)'!AL7</f>
        <v>890.27</v>
      </c>
      <c r="AH16" s="214">
        <f>'Sudhakar (2)'!AM7</f>
        <v>925.66</v>
      </c>
      <c r="AI16" s="214">
        <f>'Sudhakar (2)'!AN7</f>
        <v>926.74</v>
      </c>
      <c r="AJ16" s="214">
        <f>'Sudhakar (2)'!AO7</f>
        <v>678.98</v>
      </c>
      <c r="AK16" s="214">
        <f>'Sudhakar (2)'!AP7</f>
        <v>950.54</v>
      </c>
      <c r="AL16" s="214">
        <f>'Sudhakar (2)'!AQ7</f>
        <v>739.61</v>
      </c>
      <c r="AM16" s="214">
        <f>'Sudhakar (2)'!AR7</f>
        <v>178</v>
      </c>
      <c r="AN16" s="214">
        <f>'Sudhakar (2)'!AS7</f>
        <v>0</v>
      </c>
      <c r="AO16" s="214">
        <f>'Sudhakar (2)'!AT7</f>
        <v>0</v>
      </c>
      <c r="AP16" s="214">
        <f>'Sudhakar (2)'!AU7</f>
        <v>0</v>
      </c>
      <c r="AQ16" s="214">
        <f>'Sudhakar (2)'!AV7</f>
        <v>0</v>
      </c>
      <c r="AR16" s="214">
        <f>'Sudhakar (2)'!BA7</f>
        <v>0</v>
      </c>
      <c r="AS16" s="214">
        <f>'Sudhakar (2)'!BB7</f>
        <v>0</v>
      </c>
      <c r="AT16" s="214">
        <f>'Sudhakar (2)'!BC7</f>
        <v>0</v>
      </c>
      <c r="AU16" s="214">
        <f>'Sudhakar (2)'!AZ7</f>
        <v>0</v>
      </c>
    </row>
    <row r="17" spans="1:47" ht="37.5" customHeight="1">
      <c r="A17" s="521"/>
      <c r="B17" s="521"/>
      <c r="C17" s="450" t="s">
        <v>401</v>
      </c>
      <c r="D17" s="215">
        <f>SUM(D15:D16)</f>
        <v>31</v>
      </c>
      <c r="E17" s="216">
        <f>SUM(E15:E16)</f>
        <v>698665.30999999994</v>
      </c>
      <c r="F17" s="216">
        <f>SUM(F15:F16)</f>
        <v>553323.80999999994</v>
      </c>
      <c r="G17" s="216">
        <f>SUM(G15:G16)</f>
        <v>145341.5</v>
      </c>
      <c r="H17" s="461">
        <f>F17/E17</f>
        <v>0.79197263994687239</v>
      </c>
      <c r="I17" s="216">
        <f>SUM(I15:I16)</f>
        <v>1709.9</v>
      </c>
      <c r="J17" s="215">
        <f>SUM(J15:J16)</f>
        <v>6</v>
      </c>
      <c r="K17" s="210">
        <f>SUM(K15:K16)</f>
        <v>4100</v>
      </c>
      <c r="L17" s="212">
        <f t="shared" ref="L17:Q17" si="17">SUM(L15:L16)</f>
        <v>1204.1400000000001</v>
      </c>
      <c r="M17" s="212">
        <f t="shared" si="17"/>
        <v>1182.83</v>
      </c>
      <c r="N17" s="212">
        <f t="shared" si="17"/>
        <v>781.29</v>
      </c>
      <c r="O17" s="212" t="e">
        <f t="shared" si="17"/>
        <v>#REF!</v>
      </c>
      <c r="P17" s="216" t="e">
        <f t="shared" si="17"/>
        <v>#REF!</v>
      </c>
      <c r="Q17" s="212">
        <f t="shared" si="17"/>
        <v>781.29</v>
      </c>
      <c r="R17" s="212">
        <f t="shared" ref="R17:AC17" si="18">SUM(R15:R16)</f>
        <v>1645.0900000000001</v>
      </c>
      <c r="S17" s="212">
        <f t="shared" si="18"/>
        <v>1500.5900000000001</v>
      </c>
      <c r="T17" s="212">
        <f t="shared" si="18"/>
        <v>800.16</v>
      </c>
      <c r="U17" s="212">
        <f t="shared" si="18"/>
        <v>750.88</v>
      </c>
      <c r="V17" s="212">
        <f t="shared" si="18"/>
        <v>0</v>
      </c>
      <c r="W17" s="212">
        <f t="shared" si="18"/>
        <v>0</v>
      </c>
      <c r="X17" s="212">
        <f t="shared" si="18"/>
        <v>836.52</v>
      </c>
      <c r="Y17" s="212">
        <f t="shared" si="18"/>
        <v>634.70000000000005</v>
      </c>
      <c r="Z17" s="212">
        <f t="shared" si="18"/>
        <v>1086.48</v>
      </c>
      <c r="AA17" s="212">
        <f t="shared" si="18"/>
        <v>1200.28</v>
      </c>
      <c r="AB17" s="212">
        <f t="shared" si="18"/>
        <v>1566</v>
      </c>
      <c r="AC17" s="212">
        <f t="shared" si="18"/>
        <v>1631.1799999999998</v>
      </c>
      <c r="AD17" s="212">
        <f t="shared" ref="AD17:AK17" si="19">SUM(AD15:AD16)</f>
        <v>1677.8600000000001</v>
      </c>
      <c r="AE17" s="212">
        <f t="shared" si="19"/>
        <v>1238.5</v>
      </c>
      <c r="AF17" s="212">
        <f t="shared" si="19"/>
        <v>2608.5500000000002</v>
      </c>
      <c r="AG17" s="212">
        <f t="shared" si="19"/>
        <v>1364.49</v>
      </c>
      <c r="AH17" s="212">
        <f t="shared" si="19"/>
        <v>1274.57</v>
      </c>
      <c r="AI17" s="212">
        <f t="shared" si="19"/>
        <v>1456.25</v>
      </c>
      <c r="AJ17" s="212">
        <f t="shared" si="19"/>
        <v>990.6</v>
      </c>
      <c r="AK17" s="212">
        <f t="shared" si="19"/>
        <v>1825.47</v>
      </c>
      <c r="AL17" s="212">
        <f t="shared" ref="AL17:AM17" si="20">SUM(AL15:AL16)</f>
        <v>739.61</v>
      </c>
      <c r="AM17" s="212">
        <f t="shared" si="20"/>
        <v>657.63</v>
      </c>
      <c r="AN17" s="212">
        <f t="shared" ref="AN17:AO17" si="21">SUM(AN15:AN16)</f>
        <v>0</v>
      </c>
      <c r="AO17" s="212">
        <f t="shared" si="21"/>
        <v>0</v>
      </c>
      <c r="AP17" s="212">
        <f t="shared" ref="AP17:AQ17" si="22">SUM(AP15:AP16)</f>
        <v>0</v>
      </c>
      <c r="AQ17" s="212">
        <f t="shared" si="22"/>
        <v>484.9</v>
      </c>
      <c r="AR17" s="212">
        <f t="shared" ref="AR17:AU17" si="23">SUM(AR15:AR16)</f>
        <v>686.01</v>
      </c>
      <c r="AS17" s="212">
        <f t="shared" si="23"/>
        <v>0</v>
      </c>
      <c r="AT17" s="212">
        <f t="shared" si="23"/>
        <v>0</v>
      </c>
      <c r="AU17" s="212">
        <f t="shared" si="23"/>
        <v>600.22</v>
      </c>
    </row>
    <row r="18" spans="1:47" ht="45.75" customHeight="1">
      <c r="A18" s="522"/>
      <c r="B18" s="522"/>
      <c r="C18" s="451" t="s">
        <v>400</v>
      </c>
      <c r="D18" s="217">
        <f>SUM(D17,D13)</f>
        <v>123</v>
      </c>
      <c r="E18" s="218">
        <f>SUM(E17,E13)</f>
        <v>4576090.3099999996</v>
      </c>
      <c r="F18" s="218">
        <f>SUM(F17,F13)</f>
        <v>1038408.33</v>
      </c>
      <c r="G18" s="218">
        <f>SUM(G17,G13)</f>
        <v>3537681.98</v>
      </c>
      <c r="H18" s="462">
        <f>F18/E18</f>
        <v>0.22692041888482747</v>
      </c>
      <c r="I18" s="218">
        <f t="shared" ref="I18:P18" si="24">SUM(I17,I13)</f>
        <v>39402.572</v>
      </c>
      <c r="J18" s="217">
        <f t="shared" si="24"/>
        <v>39</v>
      </c>
      <c r="K18" s="218">
        <f t="shared" si="24"/>
        <v>31440</v>
      </c>
      <c r="L18" s="218" t="e">
        <f>SUM(L17,L13)</f>
        <v>#REF!</v>
      </c>
      <c r="M18" s="218" t="e">
        <f t="shared" si="24"/>
        <v>#REF!</v>
      </c>
      <c r="N18" s="218" t="e">
        <f t="shared" si="24"/>
        <v>#REF!</v>
      </c>
      <c r="O18" s="218" t="e">
        <f t="shared" si="24"/>
        <v>#REF!</v>
      </c>
      <c r="P18" s="218" t="e">
        <f t="shared" si="24"/>
        <v>#REF!</v>
      </c>
      <c r="Q18" s="218" t="e">
        <f t="shared" ref="Q18:AC18" si="25">SUM(Q17,Q13)</f>
        <v>#REF!</v>
      </c>
      <c r="R18" s="218" t="e">
        <f t="shared" si="25"/>
        <v>#REF!</v>
      </c>
      <c r="S18" s="218" t="e">
        <f t="shared" si="25"/>
        <v>#REF!</v>
      </c>
      <c r="T18" s="218" t="e">
        <f t="shared" si="25"/>
        <v>#REF!</v>
      </c>
      <c r="U18" s="218" t="e">
        <f t="shared" si="25"/>
        <v>#REF!</v>
      </c>
      <c r="V18" s="218" t="e">
        <f t="shared" si="25"/>
        <v>#REF!</v>
      </c>
      <c r="W18" s="218" t="e">
        <f t="shared" si="25"/>
        <v>#REF!</v>
      </c>
      <c r="X18" s="218" t="e">
        <f t="shared" si="25"/>
        <v>#REF!</v>
      </c>
      <c r="Y18" s="218" t="e">
        <f t="shared" si="25"/>
        <v>#REF!</v>
      </c>
      <c r="Z18" s="218" t="e">
        <f t="shared" si="25"/>
        <v>#REF!</v>
      </c>
      <c r="AA18" s="218" t="e">
        <f t="shared" si="25"/>
        <v>#REF!</v>
      </c>
      <c r="AB18" s="218" t="e">
        <f t="shared" si="25"/>
        <v>#REF!</v>
      </c>
      <c r="AC18" s="218" t="e">
        <f t="shared" si="25"/>
        <v>#REF!</v>
      </c>
      <c r="AD18" s="218" t="e">
        <f t="shared" ref="AD18:AK18" si="26">SUM(AD17,AD13)</f>
        <v>#REF!</v>
      </c>
      <c r="AE18" s="218" t="e">
        <f t="shared" si="26"/>
        <v>#REF!</v>
      </c>
      <c r="AF18" s="218" t="e">
        <f t="shared" si="26"/>
        <v>#REF!</v>
      </c>
      <c r="AG18" s="218" t="e">
        <f t="shared" si="26"/>
        <v>#REF!</v>
      </c>
      <c r="AH18" s="218" t="e">
        <f t="shared" si="26"/>
        <v>#REF!</v>
      </c>
      <c r="AI18" s="218" t="e">
        <f t="shared" si="26"/>
        <v>#REF!</v>
      </c>
      <c r="AJ18" s="218" t="e">
        <f t="shared" si="26"/>
        <v>#REF!</v>
      </c>
      <c r="AK18" s="218" t="e">
        <f t="shared" si="26"/>
        <v>#REF!</v>
      </c>
      <c r="AL18" s="218" t="e">
        <f t="shared" ref="AL18:AM18" si="27">SUM(AL17,AL13)</f>
        <v>#REF!</v>
      </c>
      <c r="AM18" s="218" t="e">
        <f t="shared" si="27"/>
        <v>#REF!</v>
      </c>
      <c r="AN18" s="218" t="e">
        <f t="shared" ref="AN18:AO18" si="28">SUM(AN17,AN13)</f>
        <v>#REF!</v>
      </c>
      <c r="AO18" s="218" t="e">
        <f t="shared" si="28"/>
        <v>#REF!</v>
      </c>
      <c r="AP18" s="218" t="e">
        <f t="shared" ref="AP18:AQ18" si="29">SUM(AP17,AP13)</f>
        <v>#REF!</v>
      </c>
      <c r="AQ18" s="218">
        <f t="shared" si="29"/>
        <v>13991.050000000001</v>
      </c>
      <c r="AR18" s="218">
        <f t="shared" ref="AR18:AU18" si="30">SUM(AR17,AR13)</f>
        <v>15629.33</v>
      </c>
      <c r="AS18" s="218">
        <f t="shared" si="30"/>
        <v>9372.7199999999993</v>
      </c>
      <c r="AT18" s="218">
        <f t="shared" si="30"/>
        <v>8272.35</v>
      </c>
      <c r="AU18" s="218">
        <f t="shared" si="30"/>
        <v>11876.88</v>
      </c>
    </row>
    <row r="19" spans="1:47" ht="30.75" customHeight="1">
      <c r="B19" s="162"/>
      <c r="C19" s="162"/>
      <c r="D19" s="162"/>
      <c r="E19" s="162"/>
      <c r="F19" s="162"/>
      <c r="G19" s="162"/>
      <c r="H19" s="163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2"/>
      <c r="AF19" s="162"/>
      <c r="AG19" s="162"/>
      <c r="AH19" s="162"/>
      <c r="AI19" s="162"/>
      <c r="AJ19" s="162"/>
      <c r="AK19" s="162"/>
      <c r="AL19" s="162"/>
      <c r="AM19" s="162"/>
      <c r="AN19" s="162"/>
      <c r="AO19" s="162"/>
      <c r="AP19" s="162"/>
      <c r="AQ19" s="162"/>
      <c r="AR19" s="162"/>
      <c r="AS19" s="162"/>
      <c r="AT19" s="162"/>
      <c r="AU19" s="162"/>
    </row>
    <row r="20" spans="1:47" ht="38.25" hidden="1" customHeight="1">
      <c r="A20" s="517" t="s">
        <v>405</v>
      </c>
      <c r="B20" s="517"/>
      <c r="C20" s="134" t="s">
        <v>179</v>
      </c>
      <c r="D20" s="134">
        <f>SUM(D15,D4)</f>
        <v>49</v>
      </c>
      <c r="E20" s="159">
        <f>SUM(E15,E4)</f>
        <v>1914267.31</v>
      </c>
      <c r="F20" s="159">
        <f>SUM(F15,F4)</f>
        <v>659264.34</v>
      </c>
      <c r="G20" s="159">
        <f>E20-F20</f>
        <v>1255002.9700000002</v>
      </c>
      <c r="H20" s="142">
        <f>F20/E20</f>
        <v>0.34439513047945219</v>
      </c>
      <c r="I20" s="159">
        <f>SUM(I15,I4)</f>
        <v>14039.471888888887</v>
      </c>
      <c r="J20" s="134">
        <f>SUM(J15,J4)</f>
        <v>21</v>
      </c>
      <c r="K20" s="159">
        <f>SUM(K15,K4)</f>
        <v>16700</v>
      </c>
      <c r="L20" s="159"/>
      <c r="M20" s="159"/>
      <c r="N20" s="159"/>
      <c r="O20" s="159" t="e">
        <f>SUM(O15,O4)</f>
        <v>#REF!</v>
      </c>
      <c r="P20" s="159" t="e">
        <f>SUM(P15,P4)</f>
        <v>#REF!</v>
      </c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</row>
    <row r="21" spans="1:47" ht="27.75" hidden="1" customHeight="1">
      <c r="J21"/>
    </row>
    <row r="22" spans="1:47" ht="51.75" hidden="1" customHeight="1">
      <c r="A22" s="517" t="s">
        <v>405</v>
      </c>
      <c r="B22" s="517"/>
      <c r="C22" s="134" t="s">
        <v>422</v>
      </c>
      <c r="D22" s="134">
        <f>SUM(D15,D4:D8)</f>
        <v>81</v>
      </c>
      <c r="E22" s="134">
        <f>SUM(E15,E4:E8)</f>
        <v>2646204.31</v>
      </c>
      <c r="F22" s="134">
        <f>SUM(F15,F4:F8)</f>
        <v>675875.33</v>
      </c>
      <c r="G22" s="134">
        <f>SUM(G15,G4:G8)</f>
        <v>1970328.98</v>
      </c>
      <c r="H22" s="142">
        <f>F22/E22</f>
        <v>0.25541313172451147</v>
      </c>
      <c r="I22" s="159">
        <f>SUM(I15,I4:I8)</f>
        <v>21987.538666666667</v>
      </c>
      <c r="J22" s="134">
        <f>SUM(J15,J4:J8)</f>
        <v>27</v>
      </c>
      <c r="K22" s="159">
        <f>SUM(K15,K4:K8)</f>
        <v>21140</v>
      </c>
      <c r="L22" s="159"/>
      <c r="M22" s="159"/>
      <c r="N22" s="159"/>
      <c r="O22" s="159" t="e">
        <f>SUM(O15,O4:O8)</f>
        <v>#REF!</v>
      </c>
      <c r="P22" s="159" t="e">
        <f>SUM(P15,P4:P8)</f>
        <v>#REF!</v>
      </c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</row>
  </sheetData>
  <mergeCells count="15">
    <mergeCell ref="A22:B22"/>
    <mergeCell ref="A13:B13"/>
    <mergeCell ref="A15:B15"/>
    <mergeCell ref="A16:B16"/>
    <mergeCell ref="A17:B17"/>
    <mergeCell ref="A18:B18"/>
    <mergeCell ref="A20:B20"/>
    <mergeCell ref="A14:AK14"/>
    <mergeCell ref="A12:B12"/>
    <mergeCell ref="A2:B2"/>
    <mergeCell ref="A3:B3"/>
    <mergeCell ref="A11:B11"/>
    <mergeCell ref="A10:B10"/>
    <mergeCell ref="A4:A9"/>
    <mergeCell ref="A1:AU1"/>
  </mergeCells>
  <pageMargins left="0.39370078740157483" right="0.39370078740157483" top="0.74803149606299213" bottom="0.55118110236220474" header="0.31496062992125984" footer="0.31496062992125984"/>
  <pageSetup paperSize="9" scale="44" fitToHeight="0" orientation="landscape" r:id="rId1"/>
  <headerFooter scaleWithDoc="0" alignWithMargins="0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14"/>
  <sheetViews>
    <sheetView zoomScale="70" zoomScaleNormal="70" workbookViewId="0">
      <selection activeCell="I21" sqref="I21"/>
    </sheetView>
  </sheetViews>
  <sheetFormatPr defaultRowHeight="15"/>
  <cols>
    <col min="1" max="1" width="11.42578125" customWidth="1"/>
    <col min="2" max="2" width="49.140625" customWidth="1"/>
    <col min="3" max="3" width="10.5703125" customWidth="1"/>
    <col min="4" max="4" width="19.85546875" customWidth="1"/>
    <col min="5" max="5" width="16.7109375" customWidth="1"/>
    <col min="6" max="6" width="19.7109375" customWidth="1"/>
    <col min="7" max="7" width="15" bestFit="1" customWidth="1"/>
    <col min="8" max="8" width="25.7109375" customWidth="1"/>
    <col min="9" max="9" width="20.28515625" customWidth="1"/>
    <col min="10" max="10" width="20.85546875" customWidth="1"/>
    <col min="11" max="11" width="19.140625" customWidth="1"/>
    <col min="12" max="12" width="15.85546875" customWidth="1"/>
  </cols>
  <sheetData>
    <row r="1" spans="1:16" ht="30.75" customHeight="1">
      <c r="A1" s="531" t="s">
        <v>416</v>
      </c>
      <c r="B1" s="531"/>
      <c r="C1" s="531"/>
      <c r="D1" s="531"/>
      <c r="E1" s="531"/>
      <c r="F1" s="531"/>
      <c r="G1" s="531"/>
      <c r="H1" s="531"/>
      <c r="I1" s="531"/>
      <c r="J1" s="531"/>
      <c r="K1" s="531"/>
    </row>
    <row r="2" spans="1:16" ht="145.5" customHeight="1">
      <c r="A2" s="90" t="s">
        <v>202</v>
      </c>
      <c r="B2" s="90" t="s">
        <v>203</v>
      </c>
      <c r="C2" s="90" t="s">
        <v>281</v>
      </c>
      <c r="D2" s="90" t="s">
        <v>204</v>
      </c>
      <c r="E2" s="90" t="s">
        <v>205</v>
      </c>
      <c r="F2" s="130" t="s">
        <v>206</v>
      </c>
      <c r="G2" s="90" t="s">
        <v>207</v>
      </c>
      <c r="H2" s="90" t="s">
        <v>408</v>
      </c>
      <c r="I2" s="90" t="s">
        <v>404</v>
      </c>
      <c r="J2" s="90" t="s">
        <v>407</v>
      </c>
      <c r="K2" s="90" t="s">
        <v>403</v>
      </c>
    </row>
    <row r="3" spans="1:16" ht="17.25" customHeight="1">
      <c r="A3" s="132">
        <v>1</v>
      </c>
      <c r="B3" s="132">
        <v>2</v>
      </c>
      <c r="C3" s="132"/>
      <c r="D3" s="132">
        <v>3</v>
      </c>
      <c r="E3" s="132">
        <v>4</v>
      </c>
      <c r="F3" s="132">
        <v>5</v>
      </c>
      <c r="G3" s="132">
        <v>6</v>
      </c>
      <c r="H3" s="132">
        <v>7</v>
      </c>
      <c r="I3" s="132">
        <v>8</v>
      </c>
      <c r="J3" s="132">
        <v>9</v>
      </c>
      <c r="K3" s="132">
        <v>10</v>
      </c>
    </row>
    <row r="4" spans="1:16" ht="36.75" customHeight="1">
      <c r="A4" s="136">
        <v>1</v>
      </c>
      <c r="B4" s="128" t="s">
        <v>179</v>
      </c>
      <c r="C4" s="128">
        <v>55</v>
      </c>
      <c r="D4" s="133">
        <v>2122163</v>
      </c>
      <c r="E4" s="133" t="e">
        <f>' Tharuni Associates'!#REF!</f>
        <v>#REF!</v>
      </c>
      <c r="F4" s="147" t="e">
        <f>D4-E4</f>
        <v>#REF!</v>
      </c>
      <c r="G4" s="138" t="e">
        <f>E4/D4</f>
        <v>#REF!</v>
      </c>
      <c r="H4" s="133">
        <f>D4/144</f>
        <v>14737.243055555555</v>
      </c>
      <c r="I4" s="133">
        <v>8</v>
      </c>
      <c r="J4" s="133">
        <v>6900</v>
      </c>
      <c r="K4" s="148" t="e">
        <f>' Tharuni Associates'!#REF!</f>
        <v>#REF!</v>
      </c>
    </row>
    <row r="5" spans="1:16" ht="40.5">
      <c r="A5" s="136">
        <v>2</v>
      </c>
      <c r="B5" s="128" t="s">
        <v>177</v>
      </c>
      <c r="C5" s="128">
        <v>26</v>
      </c>
      <c r="D5" s="133">
        <f>'Zigma '!E41</f>
        <v>1440437</v>
      </c>
      <c r="E5" s="133">
        <f>'Zigma '!F41</f>
        <v>203278</v>
      </c>
      <c r="F5" s="147">
        <f>D5-E5</f>
        <v>1237159</v>
      </c>
      <c r="G5" s="138">
        <f>E5/D5</f>
        <v>0.14112245103395707</v>
      </c>
      <c r="H5" s="133">
        <f>D5/144</f>
        <v>10003.034722222223</v>
      </c>
      <c r="I5" s="133">
        <v>2</v>
      </c>
      <c r="J5" s="133">
        <v>2100</v>
      </c>
      <c r="K5" s="148" t="e">
        <f>'Zigma '!S41</f>
        <v>#REF!</v>
      </c>
    </row>
    <row r="6" spans="1:16" ht="40.5">
      <c r="A6" s="136">
        <v>3</v>
      </c>
      <c r="B6" s="128" t="s">
        <v>178</v>
      </c>
      <c r="C6" s="128">
        <v>11</v>
      </c>
      <c r="D6" s="133">
        <f>Saurastra!F18</f>
        <v>314825</v>
      </c>
      <c r="E6" s="133">
        <f>Saurastra!G18</f>
        <v>95388</v>
      </c>
      <c r="F6" s="147">
        <f>D6-E6</f>
        <v>219437</v>
      </c>
      <c r="G6" s="138">
        <f>E6/D6</f>
        <v>0.30298737393790198</v>
      </c>
      <c r="H6" s="133">
        <f>D6/144</f>
        <v>2186.2847222222222</v>
      </c>
      <c r="I6" s="133">
        <v>2</v>
      </c>
      <c r="J6" s="133">
        <v>3600</v>
      </c>
      <c r="K6" s="148">
        <f>Saurastra!T18</f>
        <v>2252.1899999999996</v>
      </c>
    </row>
    <row r="7" spans="1:16" ht="32.25" customHeight="1">
      <c r="A7" s="143"/>
      <c r="B7" s="144" t="s">
        <v>398</v>
      </c>
      <c r="C7" s="144">
        <f>SUM(C4:C6)</f>
        <v>92</v>
      </c>
      <c r="D7" s="149">
        <f t="shared" ref="D7:K7" si="0">SUM(D4:D6)</f>
        <v>3877425</v>
      </c>
      <c r="E7" s="149" t="e">
        <f t="shared" si="0"/>
        <v>#REF!</v>
      </c>
      <c r="F7" s="149" t="e">
        <f t="shared" si="0"/>
        <v>#REF!</v>
      </c>
      <c r="G7" s="145" t="e">
        <f>E7/D7</f>
        <v>#REF!</v>
      </c>
      <c r="H7" s="149">
        <f t="shared" si="0"/>
        <v>26926.5625</v>
      </c>
      <c r="I7" s="144">
        <f t="shared" si="0"/>
        <v>12</v>
      </c>
      <c r="J7" s="150">
        <f t="shared" si="0"/>
        <v>12600</v>
      </c>
      <c r="K7" s="149" t="e">
        <f t="shared" si="0"/>
        <v>#REF!</v>
      </c>
    </row>
    <row r="8" spans="1:16" ht="32.25" customHeight="1">
      <c r="A8" s="137"/>
      <c r="B8" s="135"/>
      <c r="C8" s="135"/>
      <c r="D8" s="151"/>
      <c r="E8" s="151"/>
      <c r="F8" s="151"/>
      <c r="G8" s="139"/>
      <c r="H8" s="151"/>
      <c r="I8" s="135"/>
      <c r="J8" s="152"/>
      <c r="K8" s="151"/>
    </row>
    <row r="9" spans="1:16" ht="40.5">
      <c r="A9" s="136">
        <v>1</v>
      </c>
      <c r="B9" s="128" t="s">
        <v>399</v>
      </c>
      <c r="C9" s="128">
        <v>30</v>
      </c>
      <c r="D9" s="153">
        <f>' Tharuni Associates'!F76</f>
        <v>635115.30999999994</v>
      </c>
      <c r="E9" s="153">
        <f>' Tharuni Associates'!G76</f>
        <v>470851.22</v>
      </c>
      <c r="F9" s="148">
        <f>D9-E9</f>
        <v>164264.08999999997</v>
      </c>
      <c r="G9" s="138">
        <f>E9/D9</f>
        <v>0.74136335967086042</v>
      </c>
      <c r="H9" s="153">
        <f>D9/144</f>
        <v>4410.5229861111111</v>
      </c>
      <c r="I9" s="153">
        <v>5</v>
      </c>
      <c r="J9" s="153">
        <v>3500</v>
      </c>
      <c r="K9" s="148" t="e">
        <f>' Tharuni Associates'!#REF!</f>
        <v>#REF!</v>
      </c>
    </row>
    <row r="10" spans="1:16" ht="37.5" customHeight="1">
      <c r="A10" s="136">
        <v>2</v>
      </c>
      <c r="B10" s="128" t="s">
        <v>208</v>
      </c>
      <c r="C10" s="128">
        <v>1</v>
      </c>
      <c r="D10" s="153">
        <f>'[1]Sudhakar (2)'!E6</f>
        <v>63555</v>
      </c>
      <c r="E10" s="153">
        <f>'Sudhakar (2)'!F5</f>
        <v>63550</v>
      </c>
      <c r="F10" s="148">
        <f>D10-E10</f>
        <v>5</v>
      </c>
      <c r="G10" s="138">
        <f>E10/D10</f>
        <v>0.9999213279836362</v>
      </c>
      <c r="H10" s="153">
        <f>D10/144</f>
        <v>441.35416666666669</v>
      </c>
      <c r="I10" s="153">
        <v>2</v>
      </c>
      <c r="J10" s="153">
        <v>1300</v>
      </c>
      <c r="K10" s="148">
        <f>'Sudhakar (2)'!S7</f>
        <v>944.11</v>
      </c>
    </row>
    <row r="11" spans="1:16" ht="33" customHeight="1">
      <c r="A11" s="154"/>
      <c r="B11" s="144" t="s">
        <v>401</v>
      </c>
      <c r="C11" s="99">
        <f>SUM(C9:C10)</f>
        <v>31</v>
      </c>
      <c r="D11" s="155">
        <f>SUM(D9:D10)</f>
        <v>698670.30999999994</v>
      </c>
      <c r="E11" s="155">
        <f>SUM(E9:E10)</f>
        <v>534401.22</v>
      </c>
      <c r="F11" s="155">
        <f>SUM(F9:F10)</f>
        <v>164269.08999999997</v>
      </c>
      <c r="G11" s="140">
        <f>E11/D11</f>
        <v>0.76488325373379618</v>
      </c>
      <c r="H11" s="155">
        <f>SUM(H9:H10)</f>
        <v>4851.8771527777781</v>
      </c>
      <c r="I11" s="99">
        <f>SUM(I9:I10)</f>
        <v>7</v>
      </c>
      <c r="J11" s="150">
        <f>SUM(J9:J10)</f>
        <v>4800</v>
      </c>
      <c r="K11" s="155" t="e">
        <f>SUM(K9:K10)</f>
        <v>#REF!</v>
      </c>
      <c r="P11" s="146"/>
    </row>
    <row r="12" spans="1:16" ht="32.25" customHeight="1">
      <c r="A12" s="156"/>
      <c r="B12" s="129" t="s">
        <v>400</v>
      </c>
      <c r="C12" s="129">
        <f>SUM(C11,C7)</f>
        <v>123</v>
      </c>
      <c r="D12" s="157">
        <f>SUM(D11,D7)</f>
        <v>4576095.3099999996</v>
      </c>
      <c r="E12" s="157" t="e">
        <f>SUM(E11,E7)</f>
        <v>#REF!</v>
      </c>
      <c r="F12" s="157" t="e">
        <f>SUM(F11,F7)</f>
        <v>#REF!</v>
      </c>
      <c r="G12" s="141" t="e">
        <f>E12/D12</f>
        <v>#REF!</v>
      </c>
      <c r="H12" s="157">
        <f>SUM(H11,H7)</f>
        <v>31778.439652777779</v>
      </c>
      <c r="I12" s="129">
        <f>SUM(I11,I7)</f>
        <v>19</v>
      </c>
      <c r="J12" s="157">
        <f>SUM(J11,J7)</f>
        <v>17400</v>
      </c>
      <c r="K12" s="157" t="e">
        <f>SUM(K11,K7)</f>
        <v>#REF!</v>
      </c>
    </row>
    <row r="13" spans="1:16">
      <c r="A13" s="162"/>
      <c r="B13" s="162"/>
      <c r="C13" s="162"/>
      <c r="D13" s="162"/>
      <c r="E13" s="162"/>
      <c r="F13" s="162"/>
      <c r="G13" s="163"/>
      <c r="H13" s="162"/>
      <c r="I13" s="162"/>
      <c r="J13" s="162"/>
      <c r="K13" s="162"/>
    </row>
    <row r="14" spans="1:16" ht="38.25" customHeight="1">
      <c r="A14" s="158" t="s">
        <v>405</v>
      </c>
      <c r="B14" s="134" t="s">
        <v>179</v>
      </c>
      <c r="C14" s="134">
        <f>SUM(C9,C4)</f>
        <v>85</v>
      </c>
      <c r="D14" s="159">
        <f>SUM(D9,D4)</f>
        <v>2757278.31</v>
      </c>
      <c r="E14" s="159" t="e">
        <f>SUM(E9,E4)</f>
        <v>#REF!</v>
      </c>
      <c r="F14" s="159" t="e">
        <f>D14-E14</f>
        <v>#REF!</v>
      </c>
      <c r="G14" s="142" t="e">
        <f>E14/D14</f>
        <v>#REF!</v>
      </c>
      <c r="H14" s="159">
        <f>SUM(H9,H4)</f>
        <v>19147.766041666666</v>
      </c>
      <c r="I14" s="134">
        <f>SUM(I9,I4)</f>
        <v>13</v>
      </c>
      <c r="J14" s="159">
        <f>SUM(J9,J4)</f>
        <v>10400</v>
      </c>
      <c r="K14" s="159" t="e">
        <f>SUM(K9,K4)</f>
        <v>#REF!</v>
      </c>
    </row>
  </sheetData>
  <mergeCells count="1">
    <mergeCell ref="A1:K1"/>
  </mergeCells>
  <printOptions horizontalCentered="1"/>
  <pageMargins left="0.70866141732283472" right="0.70866141732283472" top="0.74803149606299213" bottom="0.55118110236220474" header="0.31496062992125984" footer="0.31496062992125984"/>
  <pageSetup paperSize="9" scale="5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U96"/>
  <sheetViews>
    <sheetView view="pageBreakPreview" topLeftCell="D1" zoomScale="60" zoomScaleNormal="60" workbookViewId="0">
      <pane ySplit="4" topLeftCell="A18" activePane="bottomLeft" state="frozen"/>
      <selection activeCell="BE15" sqref="BE15"/>
      <selection pane="bottomLeft" activeCell="BX25" sqref="BX25"/>
    </sheetView>
  </sheetViews>
  <sheetFormatPr defaultColWidth="10.7109375" defaultRowHeight="15.75"/>
  <cols>
    <col min="1" max="1" width="9.7109375" style="101" hidden="1" customWidth="1"/>
    <col min="2" max="2" width="18.42578125" style="101" customWidth="1"/>
    <col min="3" max="3" width="21.28515625" style="101" customWidth="1"/>
    <col min="4" max="4" width="7.85546875" style="101" customWidth="1"/>
    <col min="5" max="5" width="23.28515625" style="112" customWidth="1"/>
    <col min="6" max="6" width="22" style="124" customWidth="1"/>
    <col min="7" max="8" width="21" style="113" customWidth="1"/>
    <col min="9" max="9" width="16.5703125" style="473" customWidth="1"/>
    <col min="10" max="10" width="20.28515625" style="125" customWidth="1"/>
    <col min="11" max="11" width="14.85546875" style="101" hidden="1" customWidth="1"/>
    <col min="12" max="12" width="16.5703125" style="101" customWidth="1"/>
    <col min="13" max="13" width="17" style="101" bestFit="1" customWidth="1"/>
    <col min="14" max="14" width="20.42578125" style="176" customWidth="1"/>
    <col min="15" max="15" width="22.85546875" style="101" customWidth="1"/>
    <col min="16" max="16" width="21.140625" style="176" customWidth="1"/>
    <col min="17" max="18" width="17.85546875" style="101" hidden="1" customWidth="1"/>
    <col min="19" max="19" width="18.85546875" style="101" hidden="1" customWidth="1"/>
    <col min="20" max="34" width="17.85546875" style="176" hidden="1" customWidth="1"/>
    <col min="35" max="40" width="16.85546875" style="101" hidden="1" customWidth="1"/>
    <col min="41" max="41" width="18" style="101" hidden="1" customWidth="1"/>
    <col min="42" max="50" width="19.28515625" style="101" hidden="1" customWidth="1"/>
    <col min="51" max="52" width="19.28515625" style="101" customWidth="1"/>
    <col min="53" max="53" width="34.7109375" style="114" customWidth="1"/>
    <col min="54" max="55" width="11.85546875" style="101" hidden="1" customWidth="1"/>
    <col min="56" max="56" width="15.140625" style="101" hidden="1" customWidth="1"/>
    <col min="57" max="57" width="15.42578125" style="101" hidden="1" customWidth="1"/>
    <col min="58" max="60" width="11.85546875" style="101" hidden="1" customWidth="1"/>
    <col min="61" max="61" width="62.42578125" style="114" hidden="1" customWidth="1"/>
    <col min="62" max="62" width="20.5703125" style="101" hidden="1" customWidth="1"/>
    <col min="63" max="72" width="0" style="101" hidden="1" customWidth="1"/>
    <col min="73" max="16384" width="10.7109375" style="101"/>
  </cols>
  <sheetData>
    <row r="1" spans="1:73" ht="27.6" customHeight="1">
      <c r="A1" s="219" t="s">
        <v>467</v>
      </c>
      <c r="B1" s="537" t="s">
        <v>426</v>
      </c>
      <c r="C1" s="538"/>
      <c r="D1" s="538"/>
      <c r="E1" s="538"/>
      <c r="F1" s="538"/>
      <c r="G1" s="538"/>
      <c r="H1" s="538"/>
      <c r="I1" s="538"/>
      <c r="J1" s="538"/>
      <c r="K1" s="538"/>
      <c r="L1" s="538"/>
      <c r="M1" s="538"/>
      <c r="N1" s="538"/>
      <c r="O1" s="538"/>
      <c r="P1" s="538"/>
      <c r="Q1" s="538"/>
      <c r="R1" s="538"/>
      <c r="S1" s="538"/>
      <c r="T1" s="538"/>
      <c r="U1" s="538"/>
      <c r="V1" s="538"/>
      <c r="W1" s="538"/>
      <c r="X1" s="538"/>
      <c r="Y1" s="538"/>
      <c r="Z1" s="538"/>
      <c r="AA1" s="538"/>
      <c r="AB1" s="538"/>
      <c r="AC1" s="538"/>
      <c r="AD1" s="538"/>
      <c r="AE1" s="538"/>
      <c r="AF1" s="538"/>
      <c r="AG1" s="538"/>
      <c r="AH1" s="538"/>
      <c r="AI1" s="538"/>
      <c r="AJ1" s="538"/>
      <c r="AK1" s="538"/>
      <c r="AL1" s="538"/>
      <c r="AM1" s="538"/>
      <c r="AN1" s="538"/>
      <c r="AO1" s="538"/>
      <c r="AP1" s="538"/>
      <c r="AQ1" s="538"/>
      <c r="AR1" s="538"/>
      <c r="AS1" s="538"/>
      <c r="AT1" s="538"/>
      <c r="AU1" s="538"/>
      <c r="AV1" s="538"/>
      <c r="AW1" s="538"/>
      <c r="AX1" s="538"/>
      <c r="AY1" s="538"/>
      <c r="AZ1" s="538"/>
      <c r="BA1" s="539"/>
      <c r="BB1" s="220"/>
      <c r="BC1" s="220"/>
      <c r="BD1" s="220"/>
      <c r="BE1" s="220"/>
      <c r="BF1" s="220"/>
      <c r="BG1" s="220"/>
      <c r="BH1" s="220"/>
      <c r="BI1" s="221"/>
    </row>
    <row r="2" spans="1:73" ht="57.6" customHeight="1">
      <c r="A2" s="552" t="s">
        <v>1</v>
      </c>
      <c r="B2" s="554" t="s">
        <v>1</v>
      </c>
      <c r="C2" s="554" t="s">
        <v>2</v>
      </c>
      <c r="D2" s="556" t="s">
        <v>315</v>
      </c>
      <c r="E2" s="554" t="s">
        <v>3</v>
      </c>
      <c r="F2" s="547" t="s">
        <v>137</v>
      </c>
      <c r="G2" s="547" t="s">
        <v>229</v>
      </c>
      <c r="H2" s="547" t="s">
        <v>139</v>
      </c>
      <c r="I2" s="585" t="s">
        <v>442</v>
      </c>
      <c r="J2" s="547" t="s">
        <v>234</v>
      </c>
      <c r="K2" s="547" t="s">
        <v>4</v>
      </c>
      <c r="L2" s="545" t="s">
        <v>9</v>
      </c>
      <c r="M2" s="545" t="s">
        <v>10</v>
      </c>
      <c r="N2" s="543" t="s">
        <v>11</v>
      </c>
      <c r="O2" s="547" t="s">
        <v>6</v>
      </c>
      <c r="P2" s="542" t="s">
        <v>7</v>
      </c>
      <c r="Q2" s="547" t="s">
        <v>429</v>
      </c>
      <c r="R2" s="547" t="s">
        <v>428</v>
      </c>
      <c r="S2" s="547" t="s">
        <v>435</v>
      </c>
      <c r="T2" s="547" t="s">
        <v>437</v>
      </c>
      <c r="U2" s="547" t="s">
        <v>447</v>
      </c>
      <c r="V2" s="547" t="s">
        <v>458</v>
      </c>
      <c r="W2" s="551" t="s">
        <v>451</v>
      </c>
      <c r="X2" s="547" t="s">
        <v>453</v>
      </c>
      <c r="Y2" s="547" t="s">
        <v>455</v>
      </c>
      <c r="Z2" s="547" t="s">
        <v>456</v>
      </c>
      <c r="AA2" s="535" t="s">
        <v>459</v>
      </c>
      <c r="AB2" s="535" t="s">
        <v>461</v>
      </c>
      <c r="AC2" s="535" t="s">
        <v>464</v>
      </c>
      <c r="AD2" s="535" t="s">
        <v>466</v>
      </c>
      <c r="AE2" s="535" t="s">
        <v>469</v>
      </c>
      <c r="AF2" s="535" t="s">
        <v>480</v>
      </c>
      <c r="AG2" s="535" t="s">
        <v>481</v>
      </c>
      <c r="AH2" s="535" t="s">
        <v>517</v>
      </c>
      <c r="AI2" s="535" t="s">
        <v>516</v>
      </c>
      <c r="AJ2" s="535" t="s">
        <v>515</v>
      </c>
      <c r="AK2" s="535" t="s">
        <v>544</v>
      </c>
      <c r="AL2" s="535" t="s">
        <v>550</v>
      </c>
      <c r="AM2" s="535" t="s">
        <v>558</v>
      </c>
      <c r="AN2" s="535" t="s">
        <v>563</v>
      </c>
      <c r="AO2" s="535" t="s">
        <v>564</v>
      </c>
      <c r="AP2" s="535" t="s">
        <v>572</v>
      </c>
      <c r="AQ2" s="535" t="s">
        <v>583</v>
      </c>
      <c r="AR2" s="535" t="s">
        <v>586</v>
      </c>
      <c r="AS2" s="535" t="s">
        <v>589</v>
      </c>
      <c r="AT2" s="535" t="s">
        <v>594</v>
      </c>
      <c r="AU2" s="535" t="s">
        <v>641</v>
      </c>
      <c r="AV2" s="535" t="s">
        <v>647</v>
      </c>
      <c r="AW2" s="535" t="s">
        <v>658</v>
      </c>
      <c r="AX2" s="535" t="s">
        <v>683</v>
      </c>
      <c r="AY2" s="535" t="s">
        <v>684</v>
      </c>
      <c r="AZ2" s="535" t="s">
        <v>685</v>
      </c>
      <c r="BA2" s="540" t="s">
        <v>8</v>
      </c>
      <c r="BB2" s="549" t="s">
        <v>134</v>
      </c>
      <c r="BC2" s="549" t="s">
        <v>254</v>
      </c>
      <c r="BD2" s="549" t="s">
        <v>255</v>
      </c>
      <c r="BE2" s="549" t="s">
        <v>256</v>
      </c>
      <c r="BF2" s="549" t="s">
        <v>257</v>
      </c>
      <c r="BG2" s="549" t="s">
        <v>258</v>
      </c>
      <c r="BH2" s="549" t="s">
        <v>277</v>
      </c>
      <c r="BI2" s="548" t="s">
        <v>260</v>
      </c>
    </row>
    <row r="3" spans="1:73" ht="102" customHeight="1">
      <c r="A3" s="553"/>
      <c r="B3" s="555"/>
      <c r="C3" s="555"/>
      <c r="D3" s="557"/>
      <c r="E3" s="555"/>
      <c r="F3" s="558"/>
      <c r="G3" s="558"/>
      <c r="H3" s="558"/>
      <c r="I3" s="586"/>
      <c r="J3" s="558"/>
      <c r="K3" s="558"/>
      <c r="L3" s="546"/>
      <c r="M3" s="546"/>
      <c r="N3" s="544"/>
      <c r="O3" s="547"/>
      <c r="P3" s="542"/>
      <c r="Q3" s="547"/>
      <c r="R3" s="547"/>
      <c r="S3" s="547"/>
      <c r="T3" s="547"/>
      <c r="U3" s="547"/>
      <c r="V3" s="547"/>
      <c r="W3" s="551"/>
      <c r="X3" s="547"/>
      <c r="Y3" s="547"/>
      <c r="Z3" s="547"/>
      <c r="AA3" s="535"/>
      <c r="AB3" s="535"/>
      <c r="AC3" s="535"/>
      <c r="AD3" s="535"/>
      <c r="AE3" s="535"/>
      <c r="AF3" s="535"/>
      <c r="AG3" s="535"/>
      <c r="AH3" s="535"/>
      <c r="AI3" s="535"/>
      <c r="AJ3" s="535"/>
      <c r="AK3" s="535"/>
      <c r="AL3" s="535"/>
      <c r="AM3" s="535"/>
      <c r="AN3" s="535"/>
      <c r="AO3" s="535"/>
      <c r="AP3" s="535"/>
      <c r="AQ3" s="535"/>
      <c r="AR3" s="535"/>
      <c r="AS3" s="535"/>
      <c r="AT3" s="535"/>
      <c r="AU3" s="535"/>
      <c r="AV3" s="535"/>
      <c r="AW3" s="535"/>
      <c r="AX3" s="535"/>
      <c r="AY3" s="535"/>
      <c r="AZ3" s="535"/>
      <c r="BA3" s="541"/>
      <c r="BB3" s="550"/>
      <c r="BC3" s="550"/>
      <c r="BD3" s="550"/>
      <c r="BE3" s="550"/>
      <c r="BF3" s="550"/>
      <c r="BG3" s="550"/>
      <c r="BH3" s="550"/>
      <c r="BI3" s="548"/>
    </row>
    <row r="4" spans="1:73" ht="26.25" customHeight="1">
      <c r="A4" s="223">
        <v>1</v>
      </c>
      <c r="B4" s="224">
        <v>1</v>
      </c>
      <c r="C4" s="225">
        <v>2</v>
      </c>
      <c r="D4" s="225">
        <v>3</v>
      </c>
      <c r="E4" s="225">
        <v>4</v>
      </c>
      <c r="F4" s="225">
        <v>5</v>
      </c>
      <c r="G4" s="225">
        <v>6</v>
      </c>
      <c r="H4" s="225">
        <v>7</v>
      </c>
      <c r="I4" s="474">
        <v>8</v>
      </c>
      <c r="J4" s="225">
        <v>9</v>
      </c>
      <c r="K4" s="225">
        <v>10</v>
      </c>
      <c r="L4" s="225">
        <v>10</v>
      </c>
      <c r="M4" s="225">
        <v>11</v>
      </c>
      <c r="N4" s="225">
        <v>12</v>
      </c>
      <c r="O4" s="225">
        <v>13</v>
      </c>
      <c r="P4" s="225">
        <v>14</v>
      </c>
      <c r="Q4" s="225">
        <v>16</v>
      </c>
      <c r="R4" s="225">
        <v>16</v>
      </c>
      <c r="S4" s="225">
        <v>16</v>
      </c>
      <c r="T4" s="225">
        <v>16</v>
      </c>
      <c r="U4" s="225">
        <v>17</v>
      </c>
      <c r="V4" s="225">
        <v>17</v>
      </c>
      <c r="W4" s="226">
        <v>16</v>
      </c>
      <c r="X4" s="225">
        <v>16</v>
      </c>
      <c r="Y4" s="225">
        <v>16</v>
      </c>
      <c r="Z4" s="225">
        <v>16</v>
      </c>
      <c r="AA4" s="225">
        <v>16</v>
      </c>
      <c r="AB4" s="225">
        <v>16</v>
      </c>
      <c r="AC4" s="225">
        <v>15</v>
      </c>
      <c r="AD4" s="225">
        <v>15</v>
      </c>
      <c r="AE4" s="225">
        <v>16</v>
      </c>
      <c r="AF4" s="225">
        <v>15</v>
      </c>
      <c r="AG4" s="225">
        <v>16</v>
      </c>
      <c r="AH4" s="225">
        <v>15</v>
      </c>
      <c r="AI4" s="225">
        <v>15</v>
      </c>
      <c r="AJ4" s="225">
        <v>15</v>
      </c>
      <c r="AK4" s="225">
        <v>15</v>
      </c>
      <c r="AL4" s="225">
        <v>16</v>
      </c>
      <c r="AM4" s="225">
        <v>17</v>
      </c>
      <c r="AN4" s="225">
        <v>15</v>
      </c>
      <c r="AO4" s="225">
        <v>15</v>
      </c>
      <c r="AP4" s="225">
        <v>15</v>
      </c>
      <c r="AQ4" s="225">
        <v>15</v>
      </c>
      <c r="AR4" s="225">
        <v>15</v>
      </c>
      <c r="AS4" s="225">
        <v>15</v>
      </c>
      <c r="AT4" s="225">
        <v>15</v>
      </c>
      <c r="AU4" s="225">
        <v>15</v>
      </c>
      <c r="AV4" s="225">
        <v>15</v>
      </c>
      <c r="AW4" s="225">
        <v>16</v>
      </c>
      <c r="AX4" s="225"/>
      <c r="AY4" s="225">
        <v>15</v>
      </c>
      <c r="AZ4" s="225">
        <v>16</v>
      </c>
      <c r="BA4" s="227">
        <v>17</v>
      </c>
      <c r="BB4" s="228">
        <v>21</v>
      </c>
      <c r="BC4" s="228">
        <v>24</v>
      </c>
      <c r="BD4" s="228">
        <v>25</v>
      </c>
      <c r="BE4" s="228"/>
      <c r="BF4" s="228">
        <v>26</v>
      </c>
      <c r="BG4" s="228">
        <v>27</v>
      </c>
      <c r="BH4" s="228">
        <v>28</v>
      </c>
      <c r="BI4" s="229">
        <v>20</v>
      </c>
    </row>
    <row r="5" spans="1:73" ht="30.75" customHeight="1">
      <c r="A5" s="230" t="s">
        <v>12</v>
      </c>
      <c r="B5" s="562" t="s">
        <v>179</v>
      </c>
      <c r="C5" s="559" t="s">
        <v>13</v>
      </c>
      <c r="D5" s="559">
        <v>1</v>
      </c>
      <c r="E5" s="559" t="s">
        <v>14</v>
      </c>
      <c r="F5" s="559">
        <v>400000</v>
      </c>
      <c r="G5" s="559">
        <v>71242</v>
      </c>
      <c r="H5" s="559">
        <f>F5-G5</f>
        <v>328758</v>
      </c>
      <c r="I5" s="565">
        <f>G5/F5</f>
        <v>0.17810500000000001</v>
      </c>
      <c r="J5" s="559">
        <v>4200</v>
      </c>
      <c r="K5" s="559">
        <v>3</v>
      </c>
      <c r="L5" s="232" t="s">
        <v>15</v>
      </c>
      <c r="M5" s="233">
        <v>900</v>
      </c>
      <c r="N5" s="234">
        <v>45783</v>
      </c>
      <c r="O5" s="559">
        <f>P5-N5</f>
        <v>147</v>
      </c>
      <c r="P5" s="234">
        <v>45930</v>
      </c>
      <c r="Q5" s="532">
        <v>1204.46</v>
      </c>
      <c r="R5" s="532">
        <v>1393.96</v>
      </c>
      <c r="S5" s="532">
        <v>1690.28</v>
      </c>
      <c r="T5" s="532">
        <v>0</v>
      </c>
      <c r="U5" s="532">
        <v>1720.23</v>
      </c>
      <c r="V5" s="532">
        <v>1720.23</v>
      </c>
      <c r="W5" s="536">
        <v>1573.9</v>
      </c>
      <c r="X5" s="532">
        <v>1628.98</v>
      </c>
      <c r="Y5" s="532">
        <v>2084.6</v>
      </c>
      <c r="Z5" s="532">
        <v>897.51</v>
      </c>
      <c r="AA5" s="532">
        <v>1468.01</v>
      </c>
      <c r="AB5" s="532">
        <v>1436.29</v>
      </c>
      <c r="AC5" s="532">
        <v>1923.2</v>
      </c>
      <c r="AD5" s="532">
        <v>1841.97</v>
      </c>
      <c r="AE5" s="532">
        <v>1570.91</v>
      </c>
      <c r="AF5" s="532">
        <v>1255.1400000000001</v>
      </c>
      <c r="AG5" s="532">
        <v>1641.07</v>
      </c>
      <c r="AH5" s="532">
        <v>2239.81</v>
      </c>
      <c r="AI5" s="532">
        <v>2553.17</v>
      </c>
      <c r="AJ5" s="532">
        <v>1064.05</v>
      </c>
      <c r="AK5" s="532">
        <v>1793.37</v>
      </c>
      <c r="AL5" s="532">
        <v>2117.2800000000002</v>
      </c>
      <c r="AM5" s="532">
        <v>2108.0300000000002</v>
      </c>
      <c r="AN5" s="532">
        <v>2609.36</v>
      </c>
      <c r="AO5" s="532">
        <v>2280.87</v>
      </c>
      <c r="AP5" s="532">
        <v>1568</v>
      </c>
      <c r="AQ5" s="532">
        <v>2241.38</v>
      </c>
      <c r="AR5" s="532">
        <v>2721.43</v>
      </c>
      <c r="AS5" s="532">
        <v>2846.4</v>
      </c>
      <c r="AT5" s="532">
        <v>2368.04</v>
      </c>
      <c r="AU5" s="532">
        <v>2056.58</v>
      </c>
      <c r="AV5" s="532">
        <v>1783.52</v>
      </c>
      <c r="AW5" s="532">
        <v>2947.69</v>
      </c>
      <c r="AX5" s="532">
        <v>2137.9699999999998</v>
      </c>
      <c r="AY5" s="532">
        <v>1513.2</v>
      </c>
      <c r="AZ5" s="532">
        <v>2663.3</v>
      </c>
      <c r="BA5" s="237" t="s">
        <v>322</v>
      </c>
      <c r="BB5" s="238">
        <v>0</v>
      </c>
      <c r="BC5" s="238"/>
      <c r="BD5" s="238"/>
      <c r="BE5" s="238"/>
      <c r="BF5" s="238"/>
      <c r="BG5" s="238"/>
      <c r="BH5" s="238">
        <f>SUM(BC5:BG5)</f>
        <v>0</v>
      </c>
      <c r="BI5" s="238" t="s">
        <v>510</v>
      </c>
    </row>
    <row r="6" spans="1:73" ht="32.25" customHeight="1">
      <c r="A6" s="230"/>
      <c r="B6" s="563"/>
      <c r="C6" s="560"/>
      <c r="D6" s="560"/>
      <c r="E6" s="560"/>
      <c r="F6" s="560"/>
      <c r="G6" s="560"/>
      <c r="H6" s="560"/>
      <c r="I6" s="734"/>
      <c r="J6" s="560"/>
      <c r="K6" s="560"/>
      <c r="L6" s="232" t="s">
        <v>16</v>
      </c>
      <c r="M6" s="233">
        <v>1100</v>
      </c>
      <c r="N6" s="234">
        <v>45783</v>
      </c>
      <c r="O6" s="560"/>
      <c r="P6" s="234">
        <v>45930</v>
      </c>
      <c r="Q6" s="534"/>
      <c r="R6" s="534"/>
      <c r="S6" s="534"/>
      <c r="T6" s="534"/>
      <c r="U6" s="534"/>
      <c r="V6" s="534"/>
      <c r="W6" s="536"/>
      <c r="X6" s="534"/>
      <c r="Y6" s="534"/>
      <c r="Z6" s="534"/>
      <c r="AA6" s="534"/>
      <c r="AB6" s="534"/>
      <c r="AC6" s="534"/>
      <c r="AD6" s="534"/>
      <c r="AE6" s="534"/>
      <c r="AF6" s="534"/>
      <c r="AG6" s="534"/>
      <c r="AH6" s="534"/>
      <c r="AI6" s="534"/>
      <c r="AJ6" s="534"/>
      <c r="AK6" s="534"/>
      <c r="AL6" s="534"/>
      <c r="AM6" s="534"/>
      <c r="AN6" s="534"/>
      <c r="AO6" s="534"/>
      <c r="AP6" s="534"/>
      <c r="AQ6" s="534"/>
      <c r="AR6" s="534"/>
      <c r="AS6" s="534"/>
      <c r="AT6" s="534"/>
      <c r="AU6" s="534"/>
      <c r="AV6" s="534"/>
      <c r="AW6" s="534"/>
      <c r="AX6" s="534"/>
      <c r="AY6" s="534"/>
      <c r="AZ6" s="534"/>
      <c r="BA6" s="237" t="s">
        <v>448</v>
      </c>
      <c r="BB6" s="238"/>
      <c r="BC6" s="238"/>
      <c r="BD6" s="238"/>
      <c r="BE6" s="238"/>
      <c r="BF6" s="238"/>
      <c r="BG6" s="238"/>
      <c r="BH6" s="238"/>
      <c r="BI6" s="238"/>
    </row>
    <row r="7" spans="1:73" ht="32.25" customHeight="1">
      <c r="A7" s="230"/>
      <c r="B7" s="564"/>
      <c r="C7" s="561"/>
      <c r="D7" s="560"/>
      <c r="E7" s="560"/>
      <c r="F7" s="560"/>
      <c r="G7" s="560"/>
      <c r="H7" s="560"/>
      <c r="I7" s="734"/>
      <c r="J7" s="560"/>
      <c r="K7" s="561"/>
      <c r="L7" s="232" t="s">
        <v>17</v>
      </c>
      <c r="M7" s="233">
        <v>800</v>
      </c>
      <c r="N7" s="234">
        <v>45802</v>
      </c>
      <c r="O7" s="560"/>
      <c r="P7" s="234">
        <v>45930</v>
      </c>
      <c r="Q7" s="533"/>
      <c r="R7" s="533"/>
      <c r="S7" s="533"/>
      <c r="T7" s="533"/>
      <c r="U7" s="533"/>
      <c r="V7" s="533"/>
      <c r="W7" s="536"/>
      <c r="X7" s="533"/>
      <c r="Y7" s="533"/>
      <c r="Z7" s="533"/>
      <c r="AA7" s="533"/>
      <c r="AB7" s="533"/>
      <c r="AC7" s="533"/>
      <c r="AD7" s="533"/>
      <c r="AE7" s="533"/>
      <c r="AF7" s="533"/>
      <c r="AG7" s="533"/>
      <c r="AH7" s="533"/>
      <c r="AI7" s="533"/>
      <c r="AJ7" s="533"/>
      <c r="AK7" s="533"/>
      <c r="AL7" s="533"/>
      <c r="AM7" s="533"/>
      <c r="AN7" s="533"/>
      <c r="AO7" s="533"/>
      <c r="AP7" s="533"/>
      <c r="AQ7" s="533"/>
      <c r="AR7" s="533"/>
      <c r="AS7" s="533"/>
      <c r="AT7" s="533"/>
      <c r="AU7" s="534"/>
      <c r="AV7" s="534"/>
      <c r="AW7" s="534"/>
      <c r="AX7" s="534"/>
      <c r="AY7" s="534"/>
      <c r="AZ7" s="534"/>
      <c r="BA7" s="237" t="s">
        <v>681</v>
      </c>
      <c r="BB7" s="238"/>
      <c r="BC7" s="238"/>
      <c r="BD7" s="238"/>
      <c r="BE7" s="238"/>
      <c r="BF7" s="238"/>
      <c r="BG7" s="238"/>
      <c r="BH7" s="238"/>
      <c r="BI7" s="238"/>
    </row>
    <row r="8" spans="1:73" ht="40.5" customHeight="1">
      <c r="A8" s="230"/>
      <c r="B8" s="492"/>
      <c r="C8" s="239"/>
      <c r="D8" s="561"/>
      <c r="E8" s="561"/>
      <c r="F8" s="561"/>
      <c r="G8" s="561"/>
      <c r="H8" s="561"/>
      <c r="I8" s="566"/>
      <c r="J8" s="561"/>
      <c r="K8" s="239"/>
      <c r="L8" s="232" t="s">
        <v>36</v>
      </c>
      <c r="M8" s="233">
        <v>1400</v>
      </c>
      <c r="N8" s="311">
        <v>45824</v>
      </c>
      <c r="O8" s="561"/>
      <c r="P8" s="234">
        <v>45930</v>
      </c>
      <c r="Q8" s="240"/>
      <c r="R8" s="240"/>
      <c r="S8" s="240"/>
      <c r="T8" s="240"/>
      <c r="U8" s="240"/>
      <c r="V8" s="240"/>
      <c r="W8" s="236"/>
      <c r="X8" s="240"/>
      <c r="Y8" s="240"/>
      <c r="Z8" s="240"/>
      <c r="AA8" s="240"/>
      <c r="AB8" s="240"/>
      <c r="AC8" s="240"/>
      <c r="AD8" s="240"/>
      <c r="AE8" s="240"/>
      <c r="AF8" s="240"/>
      <c r="AG8" s="240"/>
      <c r="AH8" s="242"/>
      <c r="AI8" s="242"/>
      <c r="AJ8" s="242"/>
      <c r="AK8" s="242"/>
      <c r="AL8" s="242"/>
      <c r="AM8" s="242"/>
      <c r="AN8" s="242"/>
      <c r="AO8" s="242"/>
      <c r="AP8" s="242"/>
      <c r="AQ8" s="242"/>
      <c r="AR8" s="242"/>
      <c r="AS8" s="242"/>
      <c r="AT8" s="242"/>
      <c r="AU8" s="533"/>
      <c r="AV8" s="533"/>
      <c r="AW8" s="533"/>
      <c r="AX8" s="533"/>
      <c r="AY8" s="533"/>
      <c r="AZ8" s="533"/>
      <c r="BA8" s="237" t="s">
        <v>682</v>
      </c>
      <c r="BB8" s="238"/>
      <c r="BC8" s="238"/>
      <c r="BD8" s="238"/>
      <c r="BE8" s="238"/>
      <c r="BF8" s="238"/>
      <c r="BG8" s="238"/>
      <c r="BH8" s="238"/>
      <c r="BI8" s="238"/>
    </row>
    <row r="9" spans="1:73" ht="43.5" customHeight="1">
      <c r="A9" s="230"/>
      <c r="B9" s="562" t="s">
        <v>179</v>
      </c>
      <c r="C9" s="593" t="s">
        <v>304</v>
      </c>
      <c r="D9" s="559">
        <v>2</v>
      </c>
      <c r="E9" s="559" t="s">
        <v>686</v>
      </c>
      <c r="F9" s="559">
        <v>80978</v>
      </c>
      <c r="G9" s="559">
        <v>24493</v>
      </c>
      <c r="H9" s="559">
        <f>F9-(G9+G10)</f>
        <v>56485</v>
      </c>
      <c r="I9" s="565">
        <f>G9/F9</f>
        <v>0.30246486700091385</v>
      </c>
      <c r="J9" s="532">
        <v>2100</v>
      </c>
      <c r="K9" s="532">
        <v>2</v>
      </c>
      <c r="L9" s="232" t="s">
        <v>19</v>
      </c>
      <c r="M9" s="233">
        <v>800</v>
      </c>
      <c r="N9" s="234">
        <v>45782</v>
      </c>
      <c r="O9" s="532">
        <v>60</v>
      </c>
      <c r="P9" s="234">
        <v>45868</v>
      </c>
      <c r="Q9" s="532">
        <v>429.65499999999997</v>
      </c>
      <c r="R9" s="532">
        <v>376.71499999999997</v>
      </c>
      <c r="S9" s="532">
        <v>230.505</v>
      </c>
      <c r="T9" s="532">
        <v>0</v>
      </c>
      <c r="U9" s="532">
        <v>698</v>
      </c>
      <c r="V9" s="532">
        <v>698</v>
      </c>
      <c r="W9" s="536">
        <v>1397.42</v>
      </c>
      <c r="X9" s="532">
        <v>1860.19</v>
      </c>
      <c r="Y9" s="532">
        <v>1589.41</v>
      </c>
      <c r="Z9" s="532">
        <v>0</v>
      </c>
      <c r="AA9" s="532">
        <v>0</v>
      </c>
      <c r="AB9" s="532">
        <v>0</v>
      </c>
      <c r="AC9" s="532">
        <v>0</v>
      </c>
      <c r="AD9" s="532">
        <v>862.88</v>
      </c>
      <c r="AE9" s="532">
        <v>833.17</v>
      </c>
      <c r="AF9" s="532">
        <v>629.69000000000005</v>
      </c>
      <c r="AG9" s="532">
        <v>0</v>
      </c>
      <c r="AH9" s="248">
        <v>0</v>
      </c>
      <c r="AI9" s="248">
        <v>0</v>
      </c>
      <c r="AJ9" s="248">
        <v>0</v>
      </c>
      <c r="AK9" s="248">
        <v>535.5</v>
      </c>
      <c r="AL9" s="248">
        <v>299.14</v>
      </c>
      <c r="AM9" s="248">
        <v>536.16999999999996</v>
      </c>
      <c r="AN9" s="248">
        <v>1026.97</v>
      </c>
      <c r="AO9" s="248">
        <v>839.22</v>
      </c>
      <c r="AP9" s="248">
        <v>418.61</v>
      </c>
      <c r="AQ9" s="248">
        <v>0</v>
      </c>
      <c r="AR9" s="248">
        <v>0</v>
      </c>
      <c r="AS9" s="248">
        <v>0</v>
      </c>
      <c r="AT9" s="248">
        <v>0</v>
      </c>
      <c r="AU9" s="248">
        <v>0</v>
      </c>
      <c r="AV9" s="532">
        <v>669.38</v>
      </c>
      <c r="AW9" s="504">
        <v>673.82</v>
      </c>
      <c r="AX9" s="731">
        <v>256.82</v>
      </c>
      <c r="AY9" s="731">
        <v>0</v>
      </c>
      <c r="AZ9" s="731">
        <v>0</v>
      </c>
      <c r="BA9" s="237" t="s">
        <v>343</v>
      </c>
      <c r="BB9" s="244"/>
      <c r="BC9" s="238"/>
      <c r="BD9" s="238"/>
      <c r="BE9" s="238"/>
      <c r="BF9" s="238"/>
      <c r="BG9" s="238"/>
      <c r="BH9" s="238"/>
      <c r="BI9" s="229" t="s">
        <v>314</v>
      </c>
    </row>
    <row r="10" spans="1:73" ht="44.25" customHeight="1">
      <c r="A10" s="230"/>
      <c r="B10" s="563"/>
      <c r="C10" s="594"/>
      <c r="D10" s="560"/>
      <c r="E10" s="560"/>
      <c r="F10" s="560"/>
      <c r="G10" s="560"/>
      <c r="H10" s="560"/>
      <c r="I10" s="734"/>
      <c r="J10" s="534"/>
      <c r="K10" s="533"/>
      <c r="L10" s="232" t="s">
        <v>555</v>
      </c>
      <c r="M10" s="233">
        <v>700</v>
      </c>
      <c r="N10" s="234">
        <v>45786</v>
      </c>
      <c r="O10" s="534"/>
      <c r="P10" s="234">
        <v>45868</v>
      </c>
      <c r="Q10" s="533"/>
      <c r="R10" s="533"/>
      <c r="S10" s="533"/>
      <c r="T10" s="533"/>
      <c r="U10" s="533"/>
      <c r="V10" s="533"/>
      <c r="W10" s="536"/>
      <c r="X10" s="533"/>
      <c r="Y10" s="533"/>
      <c r="Z10" s="533"/>
      <c r="AA10" s="533"/>
      <c r="AB10" s="533"/>
      <c r="AC10" s="533"/>
      <c r="AD10" s="533"/>
      <c r="AE10" s="533"/>
      <c r="AF10" s="533"/>
      <c r="AG10" s="533"/>
      <c r="AH10" s="248">
        <v>0</v>
      </c>
      <c r="AI10" s="248">
        <v>0</v>
      </c>
      <c r="AJ10" s="248">
        <v>0</v>
      </c>
      <c r="AK10" s="532">
        <v>0</v>
      </c>
      <c r="AL10" s="532">
        <v>0</v>
      </c>
      <c r="AM10" s="532">
        <v>700.48</v>
      </c>
      <c r="AN10" s="532">
        <v>660.30499999999995</v>
      </c>
      <c r="AO10" s="532">
        <v>410.85</v>
      </c>
      <c r="AP10" s="532">
        <v>612.95000000000005</v>
      </c>
      <c r="AQ10" s="532">
        <v>0</v>
      </c>
      <c r="AR10" s="532">
        <v>0</v>
      </c>
      <c r="AS10" s="532">
        <v>0</v>
      </c>
      <c r="AT10" s="532">
        <v>0</v>
      </c>
      <c r="AU10" s="532">
        <v>0</v>
      </c>
      <c r="AV10" s="534"/>
      <c r="AW10" s="532">
        <v>834.06</v>
      </c>
      <c r="AX10" s="732"/>
      <c r="AY10" s="732">
        <v>0</v>
      </c>
      <c r="AZ10" s="732">
        <v>0</v>
      </c>
      <c r="BA10" s="237" t="s">
        <v>343</v>
      </c>
      <c r="BB10" s="244"/>
      <c r="BC10" s="238"/>
      <c r="BD10" s="238"/>
      <c r="BE10" s="238"/>
      <c r="BF10" s="238"/>
      <c r="BG10" s="238"/>
      <c r="BH10" s="238"/>
      <c r="BI10" s="229"/>
      <c r="BU10" s="730"/>
    </row>
    <row r="11" spans="1:73" ht="45.75" customHeight="1">
      <c r="A11" s="230"/>
      <c r="B11" s="563"/>
      <c r="C11" s="594"/>
      <c r="D11" s="560"/>
      <c r="E11" s="561"/>
      <c r="F11" s="561"/>
      <c r="G11" s="561"/>
      <c r="H11" s="561"/>
      <c r="I11" s="566"/>
      <c r="J11" s="533"/>
      <c r="K11" s="242"/>
      <c r="L11" s="232" t="s">
        <v>556</v>
      </c>
      <c r="M11" s="233">
        <v>600</v>
      </c>
      <c r="N11" s="234">
        <v>45807</v>
      </c>
      <c r="O11" s="533"/>
      <c r="P11" s="234">
        <v>45868</v>
      </c>
      <c r="Q11" s="242"/>
      <c r="R11" s="242"/>
      <c r="S11" s="242"/>
      <c r="T11" s="242"/>
      <c r="U11" s="242"/>
      <c r="V11" s="242"/>
      <c r="W11" s="236"/>
      <c r="X11" s="242"/>
      <c r="Y11" s="242"/>
      <c r="Z11" s="242"/>
      <c r="AA11" s="242"/>
      <c r="AB11" s="242"/>
      <c r="AC11" s="242"/>
      <c r="AD11" s="242"/>
      <c r="AE11" s="242"/>
      <c r="AF11" s="242"/>
      <c r="AG11" s="242"/>
      <c r="AH11" s="248"/>
      <c r="AI11" s="248"/>
      <c r="AJ11" s="248"/>
      <c r="AK11" s="533"/>
      <c r="AL11" s="533"/>
      <c r="AM11" s="533"/>
      <c r="AN11" s="533"/>
      <c r="AO11" s="533"/>
      <c r="AP11" s="533"/>
      <c r="AQ11" s="533"/>
      <c r="AR11" s="533"/>
      <c r="AS11" s="533"/>
      <c r="AT11" s="533"/>
      <c r="AU11" s="533"/>
      <c r="AV11" s="533"/>
      <c r="AW11" s="533"/>
      <c r="AX11" s="733"/>
      <c r="AY11" s="733">
        <v>0</v>
      </c>
      <c r="AZ11" s="733">
        <v>0</v>
      </c>
      <c r="BA11" s="237" t="s">
        <v>343</v>
      </c>
      <c r="BB11" s="244"/>
      <c r="BC11" s="238"/>
      <c r="BD11" s="238"/>
      <c r="BE11" s="238"/>
      <c r="BF11" s="238"/>
      <c r="BG11" s="238"/>
      <c r="BH11" s="238"/>
      <c r="BI11" s="229"/>
    </row>
    <row r="12" spans="1:73" ht="40.5" customHeight="1">
      <c r="A12" s="230"/>
      <c r="B12" s="563"/>
      <c r="C12" s="594"/>
      <c r="D12" s="245">
        <v>3</v>
      </c>
      <c r="E12" s="245" t="s">
        <v>26</v>
      </c>
      <c r="F12" s="246">
        <v>30604</v>
      </c>
      <c r="G12" s="247">
        <f xml:space="preserve"> 20555.56+0</f>
        <v>20555.560000000001</v>
      </c>
      <c r="H12" s="247">
        <f>F12-G12</f>
        <v>10048.439999999999</v>
      </c>
      <c r="I12" s="463">
        <f>G12/F12</f>
        <v>0.67166252777414726</v>
      </c>
      <c r="J12" s="232">
        <v>800</v>
      </c>
      <c r="K12" s="232">
        <v>1</v>
      </c>
      <c r="L12" s="232" t="s">
        <v>27</v>
      </c>
      <c r="M12" s="233">
        <v>800</v>
      </c>
      <c r="N12" s="234">
        <v>45773</v>
      </c>
      <c r="O12" s="232">
        <v>50</v>
      </c>
      <c r="P12" s="234">
        <v>45838</v>
      </c>
      <c r="Q12" s="232">
        <v>117.1</v>
      </c>
      <c r="R12" s="232">
        <v>661.21</v>
      </c>
      <c r="S12" s="232">
        <v>722.93</v>
      </c>
      <c r="T12" s="232">
        <v>562.75</v>
      </c>
      <c r="U12" s="232">
        <v>378.93</v>
      </c>
      <c r="V12" s="232">
        <v>378.93</v>
      </c>
      <c r="W12" s="236">
        <v>577.32000000000005</v>
      </c>
      <c r="X12" s="232">
        <v>601.69000000000005</v>
      </c>
      <c r="Y12" s="232">
        <v>662.3</v>
      </c>
      <c r="Z12" s="232">
        <v>0</v>
      </c>
      <c r="AA12" s="232">
        <v>0</v>
      </c>
      <c r="AB12" s="232">
        <v>0</v>
      </c>
      <c r="AC12" s="232">
        <v>0</v>
      </c>
      <c r="AD12" s="232">
        <v>566.79999999999995</v>
      </c>
      <c r="AE12" s="232">
        <v>787.56</v>
      </c>
      <c r="AF12" s="232">
        <v>813.6</v>
      </c>
      <c r="AG12" s="232">
        <v>515.87</v>
      </c>
      <c r="AH12" s="232">
        <v>0</v>
      </c>
      <c r="AI12" s="232">
        <v>0</v>
      </c>
      <c r="AJ12" s="232">
        <v>0</v>
      </c>
      <c r="AK12" s="232">
        <v>0</v>
      </c>
      <c r="AL12" s="232">
        <v>0</v>
      </c>
      <c r="AM12" s="232">
        <v>0</v>
      </c>
      <c r="AN12" s="232">
        <v>831.37</v>
      </c>
      <c r="AO12" s="232">
        <v>765.99</v>
      </c>
      <c r="AP12" s="232">
        <v>829.94</v>
      </c>
      <c r="AQ12" s="232">
        <v>532.59</v>
      </c>
      <c r="AR12" s="232">
        <v>484.98</v>
      </c>
      <c r="AS12" s="232">
        <v>408.22</v>
      </c>
      <c r="AT12" s="232">
        <v>670.07</v>
      </c>
      <c r="AU12" s="232">
        <v>354.71</v>
      </c>
      <c r="AV12" s="232">
        <v>593.70000000000005</v>
      </c>
      <c r="AW12" s="232">
        <v>0</v>
      </c>
      <c r="AX12" s="232"/>
      <c r="AY12" s="232"/>
      <c r="AZ12" s="232"/>
      <c r="BA12" s="237" t="s">
        <v>660</v>
      </c>
      <c r="BB12" s="244"/>
      <c r="BC12" s="238"/>
      <c r="BD12" s="238"/>
      <c r="BE12" s="238"/>
      <c r="BF12" s="238"/>
      <c r="BG12" s="238"/>
      <c r="BH12" s="238"/>
      <c r="BI12" s="238"/>
    </row>
    <row r="13" spans="1:73" ht="63.75" customHeight="1">
      <c r="A13" s="230"/>
      <c r="B13" s="563"/>
      <c r="C13" s="594"/>
      <c r="D13" s="231">
        <v>4</v>
      </c>
      <c r="E13" s="235" t="s">
        <v>29</v>
      </c>
      <c r="F13" s="235">
        <v>76735</v>
      </c>
      <c r="G13" s="235">
        <f>2636+387.63</f>
        <v>3023.63</v>
      </c>
      <c r="H13" s="235">
        <f>F13-G13</f>
        <v>73711.37</v>
      </c>
      <c r="I13" s="464">
        <f>G13/F13</f>
        <v>3.9403531634847201E-2</v>
      </c>
      <c r="J13" s="505">
        <v>900</v>
      </c>
      <c r="K13" s="248">
        <v>1</v>
      </c>
      <c r="L13" s="232" t="s">
        <v>30</v>
      </c>
      <c r="M13" s="506">
        <v>900</v>
      </c>
      <c r="N13" s="234">
        <v>45800</v>
      </c>
      <c r="O13" s="235">
        <v>70</v>
      </c>
      <c r="P13" s="234">
        <v>45930</v>
      </c>
      <c r="Q13" s="235" t="s">
        <v>377</v>
      </c>
      <c r="R13" s="235">
        <v>0</v>
      </c>
      <c r="S13" s="235">
        <v>0</v>
      </c>
      <c r="T13" s="235">
        <v>0</v>
      </c>
      <c r="U13" s="235">
        <v>0</v>
      </c>
      <c r="V13" s="235">
        <v>0</v>
      </c>
      <c r="W13" s="236">
        <v>0</v>
      </c>
      <c r="X13" s="235">
        <v>0</v>
      </c>
      <c r="Y13" s="235">
        <v>0</v>
      </c>
      <c r="Z13" s="235">
        <v>0</v>
      </c>
      <c r="AA13" s="235">
        <v>0</v>
      </c>
      <c r="AB13" s="235">
        <v>0</v>
      </c>
      <c r="AC13" s="235">
        <v>165.55</v>
      </c>
      <c r="AD13" s="235">
        <v>0</v>
      </c>
      <c r="AE13" s="235">
        <v>0</v>
      </c>
      <c r="AF13" s="235">
        <v>0</v>
      </c>
      <c r="AG13" s="235">
        <v>56.92</v>
      </c>
      <c r="AH13" s="235">
        <v>308.3</v>
      </c>
      <c r="AI13" s="235">
        <v>354.22</v>
      </c>
      <c r="AJ13" s="235">
        <v>328.71</v>
      </c>
      <c r="AK13" s="235">
        <v>0</v>
      </c>
      <c r="AL13" s="235">
        <v>0</v>
      </c>
      <c r="AM13" s="235">
        <v>0</v>
      </c>
      <c r="AN13" s="235">
        <v>482.49</v>
      </c>
      <c r="AO13" s="235">
        <v>0</v>
      </c>
      <c r="AP13" s="235">
        <v>0</v>
      </c>
      <c r="AQ13" s="235">
        <v>340</v>
      </c>
      <c r="AR13" s="235">
        <v>0</v>
      </c>
      <c r="AS13" s="235">
        <v>0</v>
      </c>
      <c r="AT13" s="235">
        <v>289.24</v>
      </c>
      <c r="AU13" s="235">
        <v>475.56</v>
      </c>
      <c r="AV13" s="235">
        <v>0</v>
      </c>
      <c r="AW13" s="235">
        <v>387.63</v>
      </c>
      <c r="AX13" s="495"/>
      <c r="AY13" s="495"/>
      <c r="AZ13" s="495"/>
      <c r="BA13" s="237" t="s">
        <v>343</v>
      </c>
      <c r="BB13" s="244"/>
      <c r="BC13" s="238"/>
      <c r="BD13" s="238"/>
      <c r="BE13" s="238"/>
      <c r="BF13" s="238"/>
      <c r="BG13" s="238"/>
      <c r="BH13" s="238"/>
      <c r="BI13" s="238"/>
    </row>
    <row r="14" spans="1:73" ht="36" customHeight="1">
      <c r="A14" s="230"/>
      <c r="B14" s="251"/>
      <c r="C14" s="252" t="s">
        <v>25</v>
      </c>
      <c r="D14" s="252"/>
      <c r="E14" s="252"/>
      <c r="F14" s="252">
        <f>SUM(F9:F13)</f>
        <v>188317</v>
      </c>
      <c r="G14" s="252">
        <f t="shared" ref="G14:H14" si="0">SUM(G9:G13)</f>
        <v>48072.189999999995</v>
      </c>
      <c r="H14" s="252">
        <f t="shared" si="0"/>
        <v>140244.81</v>
      </c>
      <c r="I14" s="465">
        <f>G14/F14</f>
        <v>0.25527270506645705</v>
      </c>
      <c r="J14" s="252">
        <v>6</v>
      </c>
      <c r="K14" s="252">
        <v>4100</v>
      </c>
      <c r="L14" s="252">
        <v>5</v>
      </c>
      <c r="M14" s="252">
        <f>SUM(M9:M13)</f>
        <v>3800</v>
      </c>
      <c r="N14" s="254"/>
      <c r="O14" s="252"/>
      <c r="P14" s="254"/>
      <c r="Q14" s="252">
        <f t="shared" ref="Q14:AG14" si="1">SUM(Q9:Q13)</f>
        <v>546.755</v>
      </c>
      <c r="R14" s="252">
        <f t="shared" si="1"/>
        <v>1037.925</v>
      </c>
      <c r="S14" s="252">
        <f t="shared" si="1"/>
        <v>953.43499999999995</v>
      </c>
      <c r="T14" s="252">
        <f t="shared" si="1"/>
        <v>562.75</v>
      </c>
      <c r="U14" s="252">
        <f t="shared" si="1"/>
        <v>1076.93</v>
      </c>
      <c r="V14" s="252">
        <f t="shared" si="1"/>
        <v>1076.93</v>
      </c>
      <c r="W14" s="255">
        <f t="shared" si="1"/>
        <v>1974.7400000000002</v>
      </c>
      <c r="X14" s="252">
        <f t="shared" si="1"/>
        <v>2461.88</v>
      </c>
      <c r="Y14" s="252">
        <f t="shared" si="1"/>
        <v>2251.71</v>
      </c>
      <c r="Z14" s="252">
        <f t="shared" si="1"/>
        <v>0</v>
      </c>
      <c r="AA14" s="252">
        <f t="shared" si="1"/>
        <v>0</v>
      </c>
      <c r="AB14" s="252">
        <f t="shared" si="1"/>
        <v>0</v>
      </c>
      <c r="AC14" s="252">
        <f t="shared" si="1"/>
        <v>165.55</v>
      </c>
      <c r="AD14" s="252">
        <f t="shared" si="1"/>
        <v>1429.6799999999998</v>
      </c>
      <c r="AE14" s="252">
        <f t="shared" si="1"/>
        <v>1620.73</v>
      </c>
      <c r="AF14" s="252">
        <f t="shared" si="1"/>
        <v>1443.29</v>
      </c>
      <c r="AG14" s="252">
        <f t="shared" si="1"/>
        <v>572.79</v>
      </c>
      <c r="AH14" s="252" t="e">
        <f>SUM(AH12:AH13,#REF!)</f>
        <v>#REF!</v>
      </c>
      <c r="AI14" s="252" t="e">
        <f>SUM(AI12:AI13,#REF!)</f>
        <v>#REF!</v>
      </c>
      <c r="AJ14" s="252" t="e">
        <f>SUM(AJ12:AJ13,#REF!)</f>
        <v>#REF!</v>
      </c>
      <c r="AK14" s="252" t="e">
        <f>SUM(AK12:AK13,#REF!)</f>
        <v>#REF!</v>
      </c>
      <c r="AL14" s="252" t="e">
        <f>SUM(AL12:AL13,#REF!)</f>
        <v>#REF!</v>
      </c>
      <c r="AM14" s="252" t="e">
        <f>SUM(AM12:AM13,#REF!)</f>
        <v>#REF!</v>
      </c>
      <c r="AN14" s="252" t="e">
        <f>SUM(AN12:AN13,#REF!)</f>
        <v>#REF!</v>
      </c>
      <c r="AO14" s="252" t="e">
        <f>SUM(AO12:AO13,#REF!)</f>
        <v>#REF!</v>
      </c>
      <c r="AP14" s="252" t="e">
        <f>SUM(AP12:AP13,#REF!)</f>
        <v>#REF!</v>
      </c>
      <c r="AQ14" s="252" t="e">
        <f>SUM(AQ12:AQ13,#REF!)</f>
        <v>#REF!</v>
      </c>
      <c r="AR14" s="252" t="e">
        <f>SUM(AR12:AR13,#REF!)</f>
        <v>#REF!</v>
      </c>
      <c r="AS14" s="252" t="e">
        <f>SUM(AS12:AS13,#REF!)</f>
        <v>#REF!</v>
      </c>
      <c r="AT14" s="252" t="e">
        <f>SUM(AT12:AT13,#REF!)</f>
        <v>#REF!</v>
      </c>
      <c r="AU14" s="252" t="e">
        <f>SUM(AU12:AU13,#REF!)</f>
        <v>#REF!</v>
      </c>
      <c r="AV14" s="252">
        <f>SUM(AV9:AV13)</f>
        <v>1263.08</v>
      </c>
      <c r="AW14" s="252">
        <f>SUM(AW9:AW13)</f>
        <v>1895.5100000000002</v>
      </c>
      <c r="AX14" s="252">
        <f t="shared" ref="AX14:AZ14" si="2">SUM(AX9:AX13)</f>
        <v>256.82</v>
      </c>
      <c r="AY14" s="252">
        <f t="shared" si="2"/>
        <v>0</v>
      </c>
      <c r="AZ14" s="252">
        <f t="shared" si="2"/>
        <v>0</v>
      </c>
      <c r="BA14" s="256"/>
      <c r="BB14" s="257">
        <f>SUM(BB9:BB13)</f>
        <v>0</v>
      </c>
      <c r="BC14" s="258"/>
      <c r="BD14" s="258"/>
      <c r="BE14" s="258"/>
      <c r="BF14" s="258"/>
      <c r="BG14" s="258"/>
      <c r="BH14" s="258"/>
      <c r="BI14" s="259"/>
    </row>
    <row r="15" spans="1:73" ht="37.5" customHeight="1">
      <c r="A15" s="230"/>
      <c r="B15" s="562" t="s">
        <v>179</v>
      </c>
      <c r="C15" s="593" t="s">
        <v>500</v>
      </c>
      <c r="D15" s="532">
        <v>5</v>
      </c>
      <c r="E15" s="578" t="s">
        <v>33</v>
      </c>
      <c r="F15" s="598">
        <v>300000</v>
      </c>
      <c r="G15" s="598">
        <v>15454</v>
      </c>
      <c r="H15" s="598">
        <f>F15-G15</f>
        <v>284546</v>
      </c>
      <c r="I15" s="575">
        <f>G15/F15</f>
        <v>5.1513333333333335E-2</v>
      </c>
      <c r="J15" s="578">
        <v>3400</v>
      </c>
      <c r="K15" s="532">
        <v>3</v>
      </c>
      <c r="L15" s="232" t="s">
        <v>34</v>
      </c>
      <c r="M15" s="233">
        <v>900</v>
      </c>
      <c r="N15" s="234">
        <v>45803</v>
      </c>
      <c r="O15" s="532">
        <f>P15-N15</f>
        <v>127</v>
      </c>
      <c r="P15" s="234">
        <v>45930</v>
      </c>
      <c r="Q15" s="532">
        <v>212.31</v>
      </c>
      <c r="R15" s="532">
        <v>233.16</v>
      </c>
      <c r="S15" s="532">
        <v>202.38</v>
      </c>
      <c r="T15" s="532">
        <v>0</v>
      </c>
      <c r="U15" s="532">
        <v>334.44</v>
      </c>
      <c r="V15" s="532">
        <v>334.44</v>
      </c>
      <c r="W15" s="536">
        <v>38.450000000000003</v>
      </c>
      <c r="X15" s="532">
        <v>217.81</v>
      </c>
      <c r="Y15" s="532">
        <v>0</v>
      </c>
      <c r="Z15" s="532">
        <v>0</v>
      </c>
      <c r="AA15" s="532">
        <v>0</v>
      </c>
      <c r="AB15" s="532">
        <v>0</v>
      </c>
      <c r="AC15" s="532">
        <v>0</v>
      </c>
      <c r="AD15" s="532">
        <v>0</v>
      </c>
      <c r="AE15" s="532">
        <v>0</v>
      </c>
      <c r="AF15" s="532">
        <v>0</v>
      </c>
      <c r="AG15" s="532">
        <v>147.99</v>
      </c>
      <c r="AH15" s="532">
        <v>280.45999999999998</v>
      </c>
      <c r="AI15" s="532">
        <v>332.32</v>
      </c>
      <c r="AJ15" s="532">
        <v>249.07</v>
      </c>
      <c r="AK15" s="532">
        <v>257.08</v>
      </c>
      <c r="AL15" s="532">
        <v>203.33</v>
      </c>
      <c r="AM15" s="532">
        <v>375.9</v>
      </c>
      <c r="AN15" s="532">
        <v>869.4</v>
      </c>
      <c r="AO15" s="532">
        <v>347.19</v>
      </c>
      <c r="AP15" s="532">
        <v>701.42</v>
      </c>
      <c r="AQ15" s="532">
        <v>1044.3800000000001</v>
      </c>
      <c r="AR15" s="532">
        <v>0</v>
      </c>
      <c r="AS15" s="532">
        <v>602.05999999999995</v>
      </c>
      <c r="AT15" s="532">
        <v>798.18</v>
      </c>
      <c r="AU15" s="532">
        <v>746.56</v>
      </c>
      <c r="AV15" s="532">
        <v>1816.79</v>
      </c>
      <c r="AW15" s="532">
        <v>1957.01</v>
      </c>
      <c r="AX15" s="532">
        <v>1089.01</v>
      </c>
      <c r="AY15" s="532">
        <v>145.37</v>
      </c>
      <c r="AZ15" s="532">
        <v>1684.83</v>
      </c>
      <c r="BA15" s="334" t="s">
        <v>592</v>
      </c>
      <c r="BB15" s="238"/>
      <c r="BC15" s="238"/>
      <c r="BD15" s="238"/>
      <c r="BE15" s="238"/>
      <c r="BF15" s="238"/>
      <c r="BG15" s="238"/>
      <c r="BH15" s="238"/>
      <c r="BI15" s="261" t="s">
        <v>313</v>
      </c>
    </row>
    <row r="16" spans="1:73" ht="51" customHeight="1">
      <c r="A16" s="230"/>
      <c r="B16" s="563"/>
      <c r="C16" s="594"/>
      <c r="D16" s="534"/>
      <c r="E16" s="579"/>
      <c r="F16" s="599"/>
      <c r="G16" s="599"/>
      <c r="H16" s="599"/>
      <c r="I16" s="576"/>
      <c r="J16" s="596"/>
      <c r="K16" s="534"/>
      <c r="L16" s="232" t="s">
        <v>35</v>
      </c>
      <c r="M16" s="233">
        <v>1100</v>
      </c>
      <c r="N16" s="234">
        <v>45782</v>
      </c>
      <c r="O16" s="534"/>
      <c r="P16" s="234">
        <v>45930</v>
      </c>
      <c r="Q16" s="534"/>
      <c r="R16" s="534"/>
      <c r="S16" s="534"/>
      <c r="T16" s="534"/>
      <c r="U16" s="534"/>
      <c r="V16" s="534"/>
      <c r="W16" s="536"/>
      <c r="X16" s="534"/>
      <c r="Y16" s="534"/>
      <c r="Z16" s="534"/>
      <c r="AA16" s="534"/>
      <c r="AB16" s="534"/>
      <c r="AC16" s="534"/>
      <c r="AD16" s="534"/>
      <c r="AE16" s="534"/>
      <c r="AF16" s="534"/>
      <c r="AG16" s="534"/>
      <c r="AH16" s="534"/>
      <c r="AI16" s="534"/>
      <c r="AJ16" s="534"/>
      <c r="AK16" s="534"/>
      <c r="AL16" s="534"/>
      <c r="AM16" s="534"/>
      <c r="AN16" s="534"/>
      <c r="AO16" s="534"/>
      <c r="AP16" s="534"/>
      <c r="AQ16" s="534"/>
      <c r="AR16" s="534"/>
      <c r="AS16" s="534"/>
      <c r="AT16" s="534"/>
      <c r="AU16" s="534"/>
      <c r="AV16" s="534"/>
      <c r="AW16" s="534"/>
      <c r="AX16" s="534"/>
      <c r="AY16" s="534"/>
      <c r="AZ16" s="534"/>
      <c r="BA16" s="335" t="s">
        <v>592</v>
      </c>
      <c r="BB16" s="238"/>
      <c r="BC16" s="238"/>
      <c r="BD16" s="238"/>
      <c r="BE16" s="238"/>
      <c r="BF16" s="238"/>
      <c r="BG16" s="238"/>
      <c r="BH16" s="238"/>
      <c r="BI16" s="261"/>
    </row>
    <row r="17" spans="1:61" ht="87.75" customHeight="1">
      <c r="A17" s="230"/>
      <c r="B17" s="563"/>
      <c r="C17" s="594"/>
      <c r="D17" s="533"/>
      <c r="E17" s="580"/>
      <c r="F17" s="600"/>
      <c r="G17" s="600"/>
      <c r="H17" s="600"/>
      <c r="I17" s="577"/>
      <c r="J17" s="597"/>
      <c r="K17" s="533"/>
      <c r="L17" s="232" t="s">
        <v>679</v>
      </c>
      <c r="M17" s="506">
        <v>1400</v>
      </c>
      <c r="N17" s="234">
        <v>45838</v>
      </c>
      <c r="O17" s="533"/>
      <c r="P17" s="234">
        <v>45930</v>
      </c>
      <c r="Q17" s="533"/>
      <c r="R17" s="533"/>
      <c r="S17" s="533"/>
      <c r="T17" s="533"/>
      <c r="U17" s="533"/>
      <c r="V17" s="533"/>
      <c r="W17" s="536"/>
      <c r="X17" s="533"/>
      <c r="Y17" s="533"/>
      <c r="Z17" s="533"/>
      <c r="AA17" s="533"/>
      <c r="AB17" s="533"/>
      <c r="AC17" s="533"/>
      <c r="AD17" s="533"/>
      <c r="AE17" s="533"/>
      <c r="AF17" s="533"/>
      <c r="AG17" s="533"/>
      <c r="AH17" s="533"/>
      <c r="AI17" s="533"/>
      <c r="AJ17" s="533"/>
      <c r="AK17" s="533"/>
      <c r="AL17" s="533"/>
      <c r="AM17" s="533"/>
      <c r="AN17" s="533"/>
      <c r="AO17" s="533"/>
      <c r="AP17" s="533"/>
      <c r="AQ17" s="533"/>
      <c r="AR17" s="533"/>
      <c r="AS17" s="533"/>
      <c r="AT17" s="533"/>
      <c r="AU17" s="533"/>
      <c r="AV17" s="533"/>
      <c r="AW17" s="533"/>
      <c r="AX17" s="533"/>
      <c r="AY17" s="533"/>
      <c r="AZ17" s="533"/>
      <c r="BA17" s="508" t="s">
        <v>680</v>
      </c>
      <c r="BB17" s="238"/>
      <c r="BC17" s="238"/>
      <c r="BD17" s="238"/>
      <c r="BE17" s="238"/>
      <c r="BF17" s="238"/>
      <c r="BG17" s="238"/>
      <c r="BH17" s="238"/>
      <c r="BI17" s="261"/>
    </row>
    <row r="18" spans="1:61" ht="62.25" customHeight="1">
      <c r="A18" s="230"/>
      <c r="B18" s="564"/>
      <c r="C18" s="595"/>
      <c r="D18" s="265">
        <v>6</v>
      </c>
      <c r="E18" s="245" t="s">
        <v>37</v>
      </c>
      <c r="F18" s="266">
        <v>27543</v>
      </c>
      <c r="G18" s="267">
        <f>186.67+335.21+354.83+261.04+320.59+143</f>
        <v>1601.34</v>
      </c>
      <c r="H18" s="267">
        <f>F18-G18</f>
        <v>25941.66</v>
      </c>
      <c r="I18" s="463">
        <f t="shared" ref="I18:I32" si="3">G18/F18</f>
        <v>5.8139636205206402E-2</v>
      </c>
      <c r="J18" s="248">
        <v>600</v>
      </c>
      <c r="K18" s="232">
        <v>1</v>
      </c>
      <c r="L18" s="232" t="s">
        <v>38</v>
      </c>
      <c r="M18" s="233">
        <v>600</v>
      </c>
      <c r="N18" s="234">
        <v>45788</v>
      </c>
      <c r="O18" s="232">
        <v>50</v>
      </c>
      <c r="P18" s="234">
        <v>45930</v>
      </c>
      <c r="Q18" s="232">
        <v>335.21</v>
      </c>
      <c r="R18" s="232">
        <v>354.83</v>
      </c>
      <c r="S18" s="232">
        <v>261.04000000000002</v>
      </c>
      <c r="T18" s="232">
        <v>0</v>
      </c>
      <c r="U18" s="232">
        <v>0</v>
      </c>
      <c r="V18" s="232">
        <v>0</v>
      </c>
      <c r="W18" s="236">
        <v>0</v>
      </c>
      <c r="X18" s="232">
        <v>0</v>
      </c>
      <c r="Y18" s="232">
        <v>0</v>
      </c>
      <c r="Z18" s="232">
        <v>0</v>
      </c>
      <c r="AA18" s="232">
        <v>0</v>
      </c>
      <c r="AB18" s="232">
        <v>0</v>
      </c>
      <c r="AC18" s="232">
        <v>0</v>
      </c>
      <c r="AD18" s="232">
        <v>0</v>
      </c>
      <c r="AE18" s="232">
        <v>0</v>
      </c>
      <c r="AF18" s="232">
        <v>0</v>
      </c>
      <c r="AG18" s="232">
        <v>0</v>
      </c>
      <c r="AH18" s="232">
        <v>0</v>
      </c>
      <c r="AI18" s="232">
        <v>0</v>
      </c>
      <c r="AJ18" s="232">
        <v>0</v>
      </c>
      <c r="AK18" s="232">
        <v>0</v>
      </c>
      <c r="AL18" s="232">
        <v>0</v>
      </c>
      <c r="AM18" s="232">
        <v>0</v>
      </c>
      <c r="AN18" s="232">
        <v>0</v>
      </c>
      <c r="AO18" s="232">
        <v>0</v>
      </c>
      <c r="AP18" s="232">
        <v>0</v>
      </c>
      <c r="AQ18" s="232">
        <v>0</v>
      </c>
      <c r="AR18" s="232">
        <v>0</v>
      </c>
      <c r="AS18" s="232">
        <v>320.58999999999997</v>
      </c>
      <c r="AT18" s="232">
        <v>0</v>
      </c>
      <c r="AU18" s="232">
        <v>0</v>
      </c>
      <c r="AV18" s="232">
        <v>143</v>
      </c>
      <c r="AW18" s="232">
        <v>0</v>
      </c>
      <c r="AX18" s="232">
        <v>0</v>
      </c>
      <c r="AY18" s="232">
        <v>0</v>
      </c>
      <c r="AZ18" s="232">
        <v>0</v>
      </c>
      <c r="BA18" s="237" t="s">
        <v>542</v>
      </c>
      <c r="BB18" s="238"/>
      <c r="BC18" s="238"/>
      <c r="BD18" s="238"/>
      <c r="BE18" s="238"/>
      <c r="BF18" s="238"/>
      <c r="BG18" s="238"/>
      <c r="BH18" s="238"/>
      <c r="BI18" s="238" t="s">
        <v>510</v>
      </c>
    </row>
    <row r="19" spans="1:61" ht="34.5" customHeight="1">
      <c r="A19" s="230"/>
      <c r="B19" s="251"/>
      <c r="C19" s="252" t="s">
        <v>25</v>
      </c>
      <c r="D19" s="252"/>
      <c r="E19" s="252"/>
      <c r="F19" s="269">
        <f>SUM(F15:F18)</f>
        <v>327543</v>
      </c>
      <c r="G19" s="269">
        <f>SUM(G15:G18)</f>
        <v>17055.34</v>
      </c>
      <c r="H19" s="269">
        <f>SUM(H15:H18)</f>
        <v>310487.65999999997</v>
      </c>
      <c r="I19" s="465">
        <f>G19/F19</f>
        <v>5.207053730349908E-2</v>
      </c>
      <c r="J19" s="269">
        <f>SUM(J15:J18)</f>
        <v>4000</v>
      </c>
      <c r="K19" s="252">
        <f>SUM(K15:K18)</f>
        <v>4</v>
      </c>
      <c r="L19" s="252">
        <v>4</v>
      </c>
      <c r="M19" s="253">
        <f>SUM(M15:M18)</f>
        <v>4000</v>
      </c>
      <c r="N19" s="254"/>
      <c r="O19" s="252"/>
      <c r="P19" s="254"/>
      <c r="Q19" s="252">
        <f t="shared" ref="Q19:Y19" si="4">SUM(Q15:Q18)</f>
        <v>547.52</v>
      </c>
      <c r="R19" s="252">
        <f t="shared" si="4"/>
        <v>587.99</v>
      </c>
      <c r="S19" s="252">
        <f t="shared" si="4"/>
        <v>463.42</v>
      </c>
      <c r="T19" s="252">
        <f t="shared" si="4"/>
        <v>0</v>
      </c>
      <c r="U19" s="252">
        <f t="shared" si="4"/>
        <v>334.44</v>
      </c>
      <c r="V19" s="252">
        <f t="shared" si="4"/>
        <v>334.44</v>
      </c>
      <c r="W19" s="255">
        <f t="shared" si="4"/>
        <v>38.450000000000003</v>
      </c>
      <c r="X19" s="252">
        <f t="shared" si="4"/>
        <v>217.81</v>
      </c>
      <c r="Y19" s="252">
        <f t="shared" si="4"/>
        <v>0</v>
      </c>
      <c r="Z19" s="252">
        <f t="shared" ref="Z19:AI19" si="5">SUM(Z15:Z18)</f>
        <v>0</v>
      </c>
      <c r="AA19" s="252">
        <f t="shared" si="5"/>
        <v>0</v>
      </c>
      <c r="AB19" s="252">
        <f t="shared" si="5"/>
        <v>0</v>
      </c>
      <c r="AC19" s="252">
        <f t="shared" si="5"/>
        <v>0</v>
      </c>
      <c r="AD19" s="252">
        <f t="shared" si="5"/>
        <v>0</v>
      </c>
      <c r="AE19" s="252">
        <f t="shared" si="5"/>
        <v>0</v>
      </c>
      <c r="AF19" s="252">
        <f t="shared" si="5"/>
        <v>0</v>
      </c>
      <c r="AG19" s="252">
        <f t="shared" si="5"/>
        <v>147.99</v>
      </c>
      <c r="AH19" s="252">
        <f t="shared" si="5"/>
        <v>280.45999999999998</v>
      </c>
      <c r="AI19" s="252">
        <f t="shared" si="5"/>
        <v>332.32</v>
      </c>
      <c r="AJ19" s="252">
        <f>SUM(AJ15:AJ18)</f>
        <v>249.07</v>
      </c>
      <c r="AK19" s="252">
        <f>SUM(AK15:AK18)</f>
        <v>257.08</v>
      </c>
      <c r="AL19" s="252">
        <f>SUM(AL15:AL18)</f>
        <v>203.33</v>
      </c>
      <c r="AM19" s="252">
        <f>SUM(AM15:AM18)</f>
        <v>375.9</v>
      </c>
      <c r="AN19" s="252">
        <f t="shared" ref="AN19:AO19" si="6">SUM(AN15:AN18)</f>
        <v>869.4</v>
      </c>
      <c r="AO19" s="252">
        <f t="shared" si="6"/>
        <v>347.19</v>
      </c>
      <c r="AP19" s="252">
        <f t="shared" ref="AP19:AQ19" si="7">SUM(AP15:AP18)</f>
        <v>701.42</v>
      </c>
      <c r="AQ19" s="252">
        <f t="shared" si="7"/>
        <v>1044.3800000000001</v>
      </c>
      <c r="AR19" s="252">
        <f t="shared" ref="AR19:AS19" si="8">SUM(AR15:AR18)</f>
        <v>0</v>
      </c>
      <c r="AS19" s="252">
        <f t="shared" si="8"/>
        <v>922.64999999999986</v>
      </c>
      <c r="AT19" s="252">
        <f t="shared" ref="AT19:AU19" si="9">SUM(AT15:AT18)</f>
        <v>798.18</v>
      </c>
      <c r="AU19" s="252">
        <f t="shared" si="9"/>
        <v>746.56</v>
      </c>
      <c r="AV19" s="252">
        <f t="shared" ref="AV19:AZ19" si="10">SUM(AV15:AV18)</f>
        <v>1959.79</v>
      </c>
      <c r="AW19" s="252">
        <f t="shared" si="10"/>
        <v>1957.01</v>
      </c>
      <c r="AX19" s="252">
        <f t="shared" si="10"/>
        <v>1089.01</v>
      </c>
      <c r="AY19" s="252">
        <f t="shared" si="10"/>
        <v>145.37</v>
      </c>
      <c r="AZ19" s="252">
        <f t="shared" si="10"/>
        <v>1684.83</v>
      </c>
      <c r="BA19" s="256"/>
      <c r="BB19" s="257">
        <f>SUM(BB15:BB18)</f>
        <v>0</v>
      </c>
      <c r="BC19" s="258"/>
      <c r="BD19" s="258"/>
      <c r="BE19" s="258"/>
      <c r="BF19" s="258"/>
      <c r="BG19" s="258"/>
      <c r="BH19" s="258"/>
      <c r="BI19" s="259"/>
    </row>
    <row r="20" spans="1:61" ht="71.25" customHeight="1">
      <c r="A20" s="230"/>
      <c r="B20" s="562" t="s">
        <v>179</v>
      </c>
      <c r="C20" s="559" t="s">
        <v>501</v>
      </c>
      <c r="D20" s="532">
        <v>7</v>
      </c>
      <c r="E20" s="562" t="s">
        <v>45</v>
      </c>
      <c r="F20" s="601">
        <v>166278</v>
      </c>
      <c r="G20" s="601">
        <v>8450</v>
      </c>
      <c r="H20" s="601">
        <f>F20-G20</f>
        <v>157828</v>
      </c>
      <c r="I20" s="575">
        <f t="shared" si="3"/>
        <v>5.0818508762433996E-2</v>
      </c>
      <c r="J20" s="248">
        <v>800</v>
      </c>
      <c r="K20" s="232">
        <v>1</v>
      </c>
      <c r="L20" s="232" t="s">
        <v>46</v>
      </c>
      <c r="M20" s="233">
        <v>800</v>
      </c>
      <c r="N20" s="234">
        <v>45796</v>
      </c>
      <c r="O20" s="578">
        <v>90</v>
      </c>
      <c r="P20" s="234">
        <v>45930</v>
      </c>
      <c r="Q20" s="532">
        <v>0</v>
      </c>
      <c r="R20" s="532">
        <v>0</v>
      </c>
      <c r="S20" s="532">
        <v>0</v>
      </c>
      <c r="T20" s="532">
        <v>0</v>
      </c>
      <c r="U20" s="532">
        <v>0</v>
      </c>
      <c r="V20" s="532">
        <v>0</v>
      </c>
      <c r="W20" s="536">
        <v>0</v>
      </c>
      <c r="X20" s="532">
        <v>0</v>
      </c>
      <c r="Y20" s="532">
        <v>130.69</v>
      </c>
      <c r="Z20" s="532">
        <v>0</v>
      </c>
      <c r="AA20" s="532">
        <v>419.16</v>
      </c>
      <c r="AB20" s="532">
        <v>0</v>
      </c>
      <c r="AC20" s="532">
        <v>0</v>
      </c>
      <c r="AD20" s="532">
        <v>252.51</v>
      </c>
      <c r="AE20" s="271">
        <v>0</v>
      </c>
      <c r="AF20" s="248">
        <v>448.08</v>
      </c>
      <c r="AG20" s="248">
        <v>480.07</v>
      </c>
      <c r="AH20" s="248">
        <v>295.98</v>
      </c>
      <c r="AI20" s="232">
        <v>405.36</v>
      </c>
      <c r="AJ20" s="232">
        <v>238.14</v>
      </c>
      <c r="AK20" s="232">
        <v>0</v>
      </c>
      <c r="AL20" s="232">
        <v>0</v>
      </c>
      <c r="AM20" s="232">
        <v>0</v>
      </c>
      <c r="AN20" s="232">
        <v>446.84</v>
      </c>
      <c r="AO20" s="232">
        <v>295.92</v>
      </c>
      <c r="AP20" s="232">
        <v>391.25</v>
      </c>
      <c r="AQ20" s="232">
        <v>332.27</v>
      </c>
      <c r="AR20" s="232">
        <v>422.58</v>
      </c>
      <c r="AS20" s="232">
        <v>389.39</v>
      </c>
      <c r="AT20" s="232">
        <v>531.32000000000005</v>
      </c>
      <c r="AU20" s="232">
        <v>681.78</v>
      </c>
      <c r="AV20" s="232">
        <v>507</v>
      </c>
      <c r="AW20" s="232">
        <v>0</v>
      </c>
      <c r="AX20" s="232">
        <v>644.4</v>
      </c>
      <c r="AY20" s="232">
        <v>594.01</v>
      </c>
      <c r="AZ20" s="232">
        <v>543.41999999999996</v>
      </c>
      <c r="BA20" s="237" t="s">
        <v>660</v>
      </c>
      <c r="BB20" s="238"/>
      <c r="BC20" s="238"/>
      <c r="BD20" s="238"/>
      <c r="BE20" s="238"/>
      <c r="BF20" s="238"/>
      <c r="BG20" s="238"/>
      <c r="BH20" s="238"/>
      <c r="BI20" s="238"/>
    </row>
    <row r="21" spans="1:61" ht="67.5" customHeight="1">
      <c r="A21" s="230"/>
      <c r="B21" s="563"/>
      <c r="C21" s="560"/>
      <c r="D21" s="534"/>
      <c r="E21" s="534"/>
      <c r="F21" s="602"/>
      <c r="G21" s="602"/>
      <c r="H21" s="602"/>
      <c r="I21" s="576"/>
      <c r="J21" s="507">
        <v>800</v>
      </c>
      <c r="K21" s="232"/>
      <c r="L21" s="509" t="s">
        <v>47</v>
      </c>
      <c r="M21" s="233"/>
      <c r="N21" s="234">
        <v>45853</v>
      </c>
      <c r="O21" s="579"/>
      <c r="P21" s="234">
        <v>45930</v>
      </c>
      <c r="Q21" s="534"/>
      <c r="R21" s="534"/>
      <c r="S21" s="534"/>
      <c r="T21" s="534"/>
      <c r="U21" s="534"/>
      <c r="V21" s="534"/>
      <c r="W21" s="536"/>
      <c r="X21" s="534"/>
      <c r="Y21" s="534"/>
      <c r="Z21" s="534"/>
      <c r="AA21" s="534"/>
      <c r="AB21" s="534"/>
      <c r="AC21" s="534"/>
      <c r="AD21" s="534"/>
      <c r="AE21" s="271">
        <v>0</v>
      </c>
      <c r="AF21" s="271">
        <v>0</v>
      </c>
      <c r="AG21" s="271">
        <v>0</v>
      </c>
      <c r="AH21" s="271">
        <v>0</v>
      </c>
      <c r="AI21" s="232">
        <v>0</v>
      </c>
      <c r="AJ21" s="232">
        <v>0</v>
      </c>
      <c r="AK21" s="232">
        <v>0</v>
      </c>
      <c r="AL21" s="232">
        <v>0</v>
      </c>
      <c r="AM21" s="232">
        <v>0</v>
      </c>
      <c r="AN21" s="232">
        <v>0</v>
      </c>
      <c r="AO21" s="232">
        <v>0</v>
      </c>
      <c r="AP21" s="232">
        <v>0</v>
      </c>
      <c r="AQ21" s="232">
        <v>0</v>
      </c>
      <c r="AR21" s="232">
        <v>0</v>
      </c>
      <c r="AS21" s="232">
        <v>0</v>
      </c>
      <c r="AT21" s="232">
        <v>0</v>
      </c>
      <c r="AU21" s="232">
        <v>0</v>
      </c>
      <c r="AV21" s="232">
        <v>0</v>
      </c>
      <c r="AW21" s="232">
        <v>0</v>
      </c>
      <c r="AX21" s="232">
        <v>0</v>
      </c>
      <c r="AY21" s="232">
        <v>0</v>
      </c>
      <c r="AZ21" s="232">
        <v>0</v>
      </c>
      <c r="BA21" s="508" t="s">
        <v>662</v>
      </c>
      <c r="BB21" s="238"/>
      <c r="BC21" s="238"/>
      <c r="BD21" s="238"/>
      <c r="BE21" s="238"/>
      <c r="BF21" s="238"/>
      <c r="BG21" s="238"/>
      <c r="BH21" s="238"/>
      <c r="BI21" s="238"/>
    </row>
    <row r="22" spans="1:61" ht="54" customHeight="1">
      <c r="A22" s="230"/>
      <c r="B22" s="563"/>
      <c r="C22" s="560"/>
      <c r="D22" s="533"/>
      <c r="E22" s="533"/>
      <c r="F22" s="603"/>
      <c r="G22" s="603"/>
      <c r="H22" s="603"/>
      <c r="I22" s="577"/>
      <c r="J22" s="248"/>
      <c r="K22" s="232"/>
      <c r="L22" s="250" t="s">
        <v>484</v>
      </c>
      <c r="M22" s="233"/>
      <c r="N22" s="234">
        <v>45870</v>
      </c>
      <c r="O22" s="580"/>
      <c r="P22" s="234">
        <v>45930</v>
      </c>
      <c r="Q22" s="533"/>
      <c r="R22" s="533"/>
      <c r="S22" s="533"/>
      <c r="T22" s="533"/>
      <c r="U22" s="533"/>
      <c r="V22" s="533"/>
      <c r="W22" s="536"/>
      <c r="X22" s="533"/>
      <c r="Y22" s="533"/>
      <c r="Z22" s="533"/>
      <c r="AA22" s="533"/>
      <c r="AB22" s="533"/>
      <c r="AC22" s="533"/>
      <c r="AD22" s="533"/>
      <c r="AE22" s="271">
        <v>0</v>
      </c>
      <c r="AF22" s="271">
        <v>0</v>
      </c>
      <c r="AG22" s="271">
        <v>0</v>
      </c>
      <c r="AH22" s="271">
        <v>0</v>
      </c>
      <c r="AI22" s="232">
        <v>0</v>
      </c>
      <c r="AJ22" s="232">
        <v>0</v>
      </c>
      <c r="AK22" s="232">
        <v>0</v>
      </c>
      <c r="AL22" s="232">
        <v>0</v>
      </c>
      <c r="AM22" s="232">
        <v>0</v>
      </c>
      <c r="AN22" s="232">
        <v>0</v>
      </c>
      <c r="AO22" s="232">
        <v>0</v>
      </c>
      <c r="AP22" s="232">
        <v>0</v>
      </c>
      <c r="AQ22" s="232">
        <v>0</v>
      </c>
      <c r="AR22" s="232">
        <v>0</v>
      </c>
      <c r="AS22" s="232">
        <v>0</v>
      </c>
      <c r="AT22" s="232">
        <v>0</v>
      </c>
      <c r="AU22" s="232">
        <v>0</v>
      </c>
      <c r="AV22" s="232">
        <v>0</v>
      </c>
      <c r="AW22" s="232">
        <v>0</v>
      </c>
      <c r="AX22" s="232">
        <v>0</v>
      </c>
      <c r="AY22" s="232">
        <v>0</v>
      </c>
      <c r="AZ22" s="232">
        <v>0</v>
      </c>
      <c r="BA22" s="237" t="s">
        <v>625</v>
      </c>
      <c r="BB22" s="238"/>
      <c r="BC22" s="238"/>
      <c r="BD22" s="238"/>
      <c r="BE22" s="238"/>
      <c r="BF22" s="238"/>
      <c r="BG22" s="238"/>
      <c r="BH22" s="238"/>
      <c r="BI22" s="238"/>
    </row>
    <row r="23" spans="1:61" ht="68.25" customHeight="1">
      <c r="A23" s="230"/>
      <c r="B23" s="563"/>
      <c r="C23" s="560"/>
      <c r="D23" s="245">
        <v>8</v>
      </c>
      <c r="E23" s="245" t="s">
        <v>41</v>
      </c>
      <c r="F23" s="266">
        <v>43811</v>
      </c>
      <c r="G23" s="267">
        <v>22204</v>
      </c>
      <c r="H23" s="267">
        <f>F23-G23</f>
        <v>21607</v>
      </c>
      <c r="I23" s="463">
        <f t="shared" si="3"/>
        <v>0.50681335737600142</v>
      </c>
      <c r="J23" s="248">
        <v>900</v>
      </c>
      <c r="K23" s="232">
        <v>1</v>
      </c>
      <c r="L23" s="232" t="s">
        <v>42</v>
      </c>
      <c r="M23" s="233">
        <v>900</v>
      </c>
      <c r="N23" s="234">
        <v>45756</v>
      </c>
      <c r="O23" s="232">
        <v>40</v>
      </c>
      <c r="P23" s="234">
        <v>45930</v>
      </c>
      <c r="Q23" s="232">
        <v>0</v>
      </c>
      <c r="R23" s="232">
        <v>334.37</v>
      </c>
      <c r="S23" s="232">
        <v>350.09</v>
      </c>
      <c r="T23" s="232">
        <v>0</v>
      </c>
      <c r="U23" s="232">
        <v>0</v>
      </c>
      <c r="V23" s="232">
        <v>0</v>
      </c>
      <c r="W23" s="236">
        <v>0</v>
      </c>
      <c r="X23" s="232">
        <v>0</v>
      </c>
      <c r="Y23" s="232">
        <v>0</v>
      </c>
      <c r="Z23" s="232">
        <v>0</v>
      </c>
      <c r="AA23" s="232">
        <v>0</v>
      </c>
      <c r="AB23" s="232">
        <v>0</v>
      </c>
      <c r="AC23" s="232">
        <v>0</v>
      </c>
      <c r="AD23" s="232">
        <v>0</v>
      </c>
      <c r="AE23" s="232">
        <v>0</v>
      </c>
      <c r="AF23" s="232">
        <v>0</v>
      </c>
      <c r="AG23" s="232">
        <v>457.21</v>
      </c>
      <c r="AH23" s="232">
        <v>509.72</v>
      </c>
      <c r="AI23" s="232">
        <v>0</v>
      </c>
      <c r="AJ23" s="232">
        <v>0</v>
      </c>
      <c r="AK23" s="232">
        <v>0</v>
      </c>
      <c r="AL23" s="232">
        <v>0</v>
      </c>
      <c r="AM23" s="232">
        <v>545.07000000000005</v>
      </c>
      <c r="AN23" s="232">
        <v>1257.32</v>
      </c>
      <c r="AO23" s="232">
        <v>498.6</v>
      </c>
      <c r="AP23" s="232">
        <v>512.59</v>
      </c>
      <c r="AQ23" s="232">
        <v>879.81</v>
      </c>
      <c r="AR23" s="232">
        <v>389.43</v>
      </c>
      <c r="AS23" s="232">
        <v>754.36</v>
      </c>
      <c r="AT23" s="232">
        <v>602.94000000000005</v>
      </c>
      <c r="AU23" s="232">
        <v>1044.95</v>
      </c>
      <c r="AV23" s="232">
        <v>0</v>
      </c>
      <c r="AW23" s="232">
        <v>262.89999999999998</v>
      </c>
      <c r="AX23" s="232">
        <v>454.7</v>
      </c>
      <c r="AY23" s="232">
        <v>0</v>
      </c>
      <c r="AZ23" s="232">
        <v>667.46</v>
      </c>
      <c r="BA23" s="237" t="s">
        <v>343</v>
      </c>
      <c r="BB23" s="238"/>
      <c r="BC23" s="238"/>
      <c r="BD23" s="238"/>
      <c r="BE23" s="238"/>
      <c r="BF23" s="238"/>
      <c r="BG23" s="238"/>
      <c r="BH23" s="238"/>
      <c r="BI23" s="238"/>
    </row>
    <row r="24" spans="1:61" ht="60.75" customHeight="1">
      <c r="A24" s="230"/>
      <c r="B24" s="563"/>
      <c r="C24" s="560"/>
      <c r="D24" s="245">
        <v>9</v>
      </c>
      <c r="E24" s="245" t="s">
        <v>303</v>
      </c>
      <c r="F24" s="266">
        <v>8376</v>
      </c>
      <c r="G24" s="274">
        <v>0</v>
      </c>
      <c r="H24" s="267">
        <f t="shared" ref="H24" si="11">F24-G24</f>
        <v>8376</v>
      </c>
      <c r="I24" s="463">
        <f t="shared" ref="I24" si="12">G24/F24</f>
        <v>0</v>
      </c>
      <c r="J24" s="275"/>
      <c r="K24" s="232"/>
      <c r="L24" s="276" t="s">
        <v>354</v>
      </c>
      <c r="M24" s="233"/>
      <c r="N24" s="234">
        <v>45853</v>
      </c>
      <c r="O24" s="232">
        <v>15</v>
      </c>
      <c r="P24" s="234">
        <v>45868</v>
      </c>
      <c r="Q24" s="232">
        <v>0</v>
      </c>
      <c r="R24" s="232">
        <v>0</v>
      </c>
      <c r="S24" s="232">
        <v>0</v>
      </c>
      <c r="T24" s="232">
        <v>0</v>
      </c>
      <c r="U24" s="232">
        <v>0</v>
      </c>
      <c r="V24" s="232">
        <v>0</v>
      </c>
      <c r="W24" s="236">
        <v>0</v>
      </c>
      <c r="X24" s="232">
        <v>0</v>
      </c>
      <c r="Y24" s="232">
        <v>0</v>
      </c>
      <c r="Z24" s="232">
        <v>0</v>
      </c>
      <c r="AA24" s="232">
        <v>0</v>
      </c>
      <c r="AB24" s="232">
        <v>0</v>
      </c>
      <c r="AC24" s="232">
        <v>0</v>
      </c>
      <c r="AD24" s="232">
        <v>0</v>
      </c>
      <c r="AE24" s="232">
        <v>0</v>
      </c>
      <c r="AF24" s="232">
        <v>0</v>
      </c>
      <c r="AG24" s="232">
        <v>0</v>
      </c>
      <c r="AH24" s="232">
        <v>0</v>
      </c>
      <c r="AI24" s="232">
        <v>0</v>
      </c>
      <c r="AJ24" s="232">
        <v>0</v>
      </c>
      <c r="AK24" s="232">
        <v>0</v>
      </c>
      <c r="AL24" s="232">
        <v>0</v>
      </c>
      <c r="AM24" s="232">
        <v>0</v>
      </c>
      <c r="AN24" s="232">
        <v>0</v>
      </c>
      <c r="AO24" s="232">
        <v>0</v>
      </c>
      <c r="AP24" s="232">
        <v>0</v>
      </c>
      <c r="AQ24" s="232">
        <v>0</v>
      </c>
      <c r="AR24" s="232">
        <v>0</v>
      </c>
      <c r="AS24" s="232">
        <v>0</v>
      </c>
      <c r="AT24" s="232">
        <v>0</v>
      </c>
      <c r="AU24" s="232">
        <v>0</v>
      </c>
      <c r="AV24" s="232">
        <v>0</v>
      </c>
      <c r="AW24" s="232">
        <v>0</v>
      </c>
      <c r="AX24" s="232"/>
      <c r="AY24" s="232"/>
      <c r="AZ24" s="232"/>
      <c r="BA24" s="237" t="s">
        <v>512</v>
      </c>
      <c r="BB24" s="238"/>
      <c r="BC24" s="238"/>
      <c r="BD24" s="238"/>
      <c r="BE24" s="238"/>
      <c r="BF24" s="238"/>
      <c r="BG24" s="238"/>
      <c r="BH24" s="238"/>
      <c r="BI24" s="238"/>
    </row>
    <row r="25" spans="1:61" ht="90.75" customHeight="1">
      <c r="A25" s="230"/>
      <c r="B25" s="563"/>
      <c r="C25" s="560"/>
      <c r="D25" s="245">
        <v>10</v>
      </c>
      <c r="E25" s="235" t="s">
        <v>302</v>
      </c>
      <c r="F25" s="272">
        <v>30609</v>
      </c>
      <c r="G25" s="270">
        <v>0</v>
      </c>
      <c r="H25" s="272">
        <f>F25-G25</f>
        <v>30609</v>
      </c>
      <c r="I25" s="464">
        <f t="shared" si="3"/>
        <v>0</v>
      </c>
      <c r="J25" s="248">
        <v>800</v>
      </c>
      <c r="K25" s="232"/>
      <c r="L25" s="273" t="s">
        <v>478</v>
      </c>
      <c r="M25" s="233"/>
      <c r="N25" s="234">
        <v>45825</v>
      </c>
      <c r="O25" s="235">
        <v>60</v>
      </c>
      <c r="P25" s="234">
        <v>45930</v>
      </c>
      <c r="Q25" s="235">
        <v>0</v>
      </c>
      <c r="R25" s="235">
        <v>0</v>
      </c>
      <c r="S25" s="235">
        <v>0</v>
      </c>
      <c r="T25" s="235">
        <v>0</v>
      </c>
      <c r="U25" s="235">
        <v>0</v>
      </c>
      <c r="V25" s="235">
        <v>0</v>
      </c>
      <c r="W25" s="236">
        <v>0</v>
      </c>
      <c r="X25" s="235">
        <v>0</v>
      </c>
      <c r="Y25" s="235">
        <v>0</v>
      </c>
      <c r="Z25" s="235">
        <v>0</v>
      </c>
      <c r="AA25" s="235">
        <v>0</v>
      </c>
      <c r="AB25" s="235">
        <v>0</v>
      </c>
      <c r="AC25" s="235">
        <v>0</v>
      </c>
      <c r="AD25" s="235">
        <v>0</v>
      </c>
      <c r="AE25" s="235">
        <v>0</v>
      </c>
      <c r="AF25" s="235">
        <v>0</v>
      </c>
      <c r="AG25" s="235">
        <v>0</v>
      </c>
      <c r="AH25" s="235">
        <v>0</v>
      </c>
      <c r="AI25" s="232">
        <v>0</v>
      </c>
      <c r="AJ25" s="232">
        <v>0</v>
      </c>
      <c r="AK25" s="232">
        <v>0</v>
      </c>
      <c r="AL25" s="232">
        <v>0</v>
      </c>
      <c r="AM25" s="232">
        <v>0</v>
      </c>
      <c r="AN25" s="232">
        <v>0</v>
      </c>
      <c r="AO25" s="232">
        <v>0</v>
      </c>
      <c r="AP25" s="232">
        <v>0</v>
      </c>
      <c r="AQ25" s="232">
        <v>0</v>
      </c>
      <c r="AR25" s="232">
        <v>0</v>
      </c>
      <c r="AS25" s="232">
        <v>0</v>
      </c>
      <c r="AT25" s="232">
        <v>0</v>
      </c>
      <c r="AU25" s="232">
        <v>0</v>
      </c>
      <c r="AV25" s="232">
        <v>0</v>
      </c>
      <c r="AW25" s="232">
        <v>0</v>
      </c>
      <c r="AX25" s="232"/>
      <c r="AY25" s="232"/>
      <c r="AZ25" s="232"/>
      <c r="BA25" s="237" t="s">
        <v>702</v>
      </c>
      <c r="BB25" s="238"/>
      <c r="BC25" s="238"/>
      <c r="BD25" s="238"/>
      <c r="BE25" s="238"/>
      <c r="BF25" s="238"/>
      <c r="BG25" s="238"/>
      <c r="BH25" s="238"/>
      <c r="BI25" s="238"/>
    </row>
    <row r="26" spans="1:61" ht="85.5" customHeight="1">
      <c r="A26" s="230"/>
      <c r="B26" s="563"/>
      <c r="C26" s="560"/>
      <c r="D26" s="245">
        <v>11</v>
      </c>
      <c r="E26" s="245" t="s">
        <v>64</v>
      </c>
      <c r="F26" s="266">
        <v>10793</v>
      </c>
      <c r="G26" s="274">
        <v>0</v>
      </c>
      <c r="H26" s="267">
        <f t="shared" ref="H26:H27" si="13">F26-G26</f>
        <v>10793</v>
      </c>
      <c r="I26" s="463">
        <f t="shared" ref="I26:I27" si="14">G26/F26</f>
        <v>0</v>
      </c>
      <c r="J26" s="248"/>
      <c r="K26" s="232"/>
      <c r="L26" s="276" t="s">
        <v>613</v>
      </c>
      <c r="M26" s="233"/>
      <c r="N26" s="234">
        <v>45870</v>
      </c>
      <c r="O26" s="232">
        <v>30</v>
      </c>
      <c r="P26" s="234">
        <v>45899</v>
      </c>
      <c r="Q26" s="232">
        <v>0</v>
      </c>
      <c r="R26" s="232">
        <v>0</v>
      </c>
      <c r="S26" s="232">
        <v>0</v>
      </c>
      <c r="T26" s="232">
        <v>0</v>
      </c>
      <c r="U26" s="232">
        <v>0</v>
      </c>
      <c r="V26" s="232">
        <v>0</v>
      </c>
      <c r="W26" s="236">
        <v>0</v>
      </c>
      <c r="X26" s="232">
        <v>0</v>
      </c>
      <c r="Y26" s="232">
        <v>0</v>
      </c>
      <c r="Z26" s="232">
        <v>0</v>
      </c>
      <c r="AA26" s="232">
        <v>0</v>
      </c>
      <c r="AB26" s="232">
        <v>0</v>
      </c>
      <c r="AC26" s="232">
        <v>0</v>
      </c>
      <c r="AD26" s="232">
        <v>0</v>
      </c>
      <c r="AE26" s="232">
        <v>0</v>
      </c>
      <c r="AF26" s="232">
        <v>0</v>
      </c>
      <c r="AG26" s="232">
        <v>0</v>
      </c>
      <c r="AH26" s="232">
        <v>0</v>
      </c>
      <c r="AI26" s="232">
        <v>0</v>
      </c>
      <c r="AJ26" s="232">
        <v>0</v>
      </c>
      <c r="AK26" s="232">
        <v>0</v>
      </c>
      <c r="AL26" s="232">
        <v>0</v>
      </c>
      <c r="AM26" s="232">
        <v>0</v>
      </c>
      <c r="AN26" s="232">
        <v>0</v>
      </c>
      <c r="AO26" s="232">
        <v>0</v>
      </c>
      <c r="AP26" s="232">
        <v>0</v>
      </c>
      <c r="AQ26" s="232">
        <v>0</v>
      </c>
      <c r="AR26" s="232">
        <v>0</v>
      </c>
      <c r="AS26" s="232">
        <v>0</v>
      </c>
      <c r="AT26" s="232">
        <v>0</v>
      </c>
      <c r="AU26" s="232">
        <v>0</v>
      </c>
      <c r="AV26" s="232">
        <v>0</v>
      </c>
      <c r="AW26" s="232">
        <v>0</v>
      </c>
      <c r="AX26" s="232"/>
      <c r="AY26" s="232"/>
      <c r="AZ26" s="232"/>
      <c r="BA26" s="237" t="s">
        <v>614</v>
      </c>
      <c r="BB26" s="238"/>
      <c r="BC26" s="238"/>
      <c r="BD26" s="238"/>
      <c r="BE26" s="238"/>
      <c r="BF26" s="238"/>
      <c r="BG26" s="238"/>
      <c r="BH26" s="238"/>
      <c r="BI26" s="238"/>
    </row>
    <row r="27" spans="1:61" ht="79.5" customHeight="1">
      <c r="A27" s="230"/>
      <c r="B27" s="563"/>
      <c r="C27" s="560"/>
      <c r="D27" s="245">
        <v>12</v>
      </c>
      <c r="E27" s="245" t="s">
        <v>62</v>
      </c>
      <c r="F27" s="266">
        <v>11195</v>
      </c>
      <c r="G27" s="274">
        <v>0</v>
      </c>
      <c r="H27" s="267">
        <f t="shared" si="13"/>
        <v>11195</v>
      </c>
      <c r="I27" s="463">
        <f t="shared" si="14"/>
        <v>0</v>
      </c>
      <c r="J27" s="248"/>
      <c r="K27" s="232"/>
      <c r="L27" s="276" t="s">
        <v>613</v>
      </c>
      <c r="M27" s="233"/>
      <c r="N27" s="234">
        <v>45901</v>
      </c>
      <c r="O27" s="232">
        <v>30</v>
      </c>
      <c r="P27" s="234">
        <v>45930</v>
      </c>
      <c r="Q27" s="232">
        <v>0</v>
      </c>
      <c r="R27" s="232">
        <v>0</v>
      </c>
      <c r="S27" s="232">
        <v>0</v>
      </c>
      <c r="T27" s="232">
        <v>0</v>
      </c>
      <c r="U27" s="232">
        <v>0</v>
      </c>
      <c r="V27" s="232">
        <v>0</v>
      </c>
      <c r="W27" s="236">
        <v>0</v>
      </c>
      <c r="X27" s="232">
        <v>0</v>
      </c>
      <c r="Y27" s="232">
        <v>0</v>
      </c>
      <c r="Z27" s="232">
        <v>0</v>
      </c>
      <c r="AA27" s="232">
        <v>0</v>
      </c>
      <c r="AB27" s="232">
        <v>0</v>
      </c>
      <c r="AC27" s="232">
        <v>0</v>
      </c>
      <c r="AD27" s="232">
        <v>0</v>
      </c>
      <c r="AE27" s="232">
        <v>0</v>
      </c>
      <c r="AF27" s="232">
        <v>0</v>
      </c>
      <c r="AG27" s="232">
        <v>0</v>
      </c>
      <c r="AH27" s="232">
        <v>0</v>
      </c>
      <c r="AI27" s="232">
        <v>0</v>
      </c>
      <c r="AJ27" s="232">
        <v>0</v>
      </c>
      <c r="AK27" s="232">
        <v>0</v>
      </c>
      <c r="AL27" s="232">
        <v>0</v>
      </c>
      <c r="AM27" s="232">
        <v>0</v>
      </c>
      <c r="AN27" s="232">
        <v>0</v>
      </c>
      <c r="AO27" s="232">
        <v>0</v>
      </c>
      <c r="AP27" s="232">
        <v>0</v>
      </c>
      <c r="AQ27" s="232">
        <v>0</v>
      </c>
      <c r="AR27" s="232">
        <v>0</v>
      </c>
      <c r="AS27" s="232">
        <v>0</v>
      </c>
      <c r="AT27" s="232">
        <v>0</v>
      </c>
      <c r="AU27" s="232">
        <v>0</v>
      </c>
      <c r="AV27" s="232">
        <v>0</v>
      </c>
      <c r="AW27" s="232">
        <v>0</v>
      </c>
      <c r="AX27" s="232"/>
      <c r="AY27" s="232"/>
      <c r="AZ27" s="232"/>
      <c r="BA27" s="237" t="s">
        <v>511</v>
      </c>
      <c r="BB27" s="238"/>
      <c r="BC27" s="238"/>
      <c r="BD27" s="238"/>
      <c r="BE27" s="238"/>
      <c r="BF27" s="238"/>
      <c r="BG27" s="238"/>
      <c r="BH27" s="238"/>
      <c r="BI27" s="238"/>
    </row>
    <row r="28" spans="1:61" ht="61.5" customHeight="1">
      <c r="A28" s="230"/>
      <c r="B28" s="563"/>
      <c r="C28" s="560"/>
      <c r="D28" s="245">
        <v>13</v>
      </c>
      <c r="E28" s="245" t="s">
        <v>49</v>
      </c>
      <c r="F28" s="266">
        <v>46264</v>
      </c>
      <c r="G28" s="267">
        <v>1828</v>
      </c>
      <c r="H28" s="267">
        <f t="shared" ref="H28:H34" si="15">F28-G28</f>
        <v>44436</v>
      </c>
      <c r="I28" s="463">
        <f t="shared" si="3"/>
        <v>3.9512363825004324E-2</v>
      </c>
      <c r="J28" s="248">
        <v>1400</v>
      </c>
      <c r="K28" s="232">
        <v>1</v>
      </c>
      <c r="L28" s="232" t="s">
        <v>50</v>
      </c>
      <c r="M28" s="233">
        <v>1400</v>
      </c>
      <c r="N28" s="234">
        <v>45791</v>
      </c>
      <c r="O28" s="232">
        <v>40</v>
      </c>
      <c r="P28" s="234">
        <v>45868</v>
      </c>
      <c r="Q28" s="232">
        <v>0</v>
      </c>
      <c r="R28" s="232">
        <v>0</v>
      </c>
      <c r="S28" s="232">
        <v>109.03</v>
      </c>
      <c r="T28" s="232">
        <v>102.68</v>
      </c>
      <c r="U28" s="232">
        <v>0</v>
      </c>
      <c r="V28" s="232">
        <v>0</v>
      </c>
      <c r="W28" s="236">
        <v>0</v>
      </c>
      <c r="X28" s="232">
        <v>0</v>
      </c>
      <c r="Y28" s="232">
        <v>0</v>
      </c>
      <c r="Z28" s="232">
        <v>0</v>
      </c>
      <c r="AA28" s="232">
        <v>0</v>
      </c>
      <c r="AB28" s="232">
        <v>0</v>
      </c>
      <c r="AC28" s="232">
        <v>0</v>
      </c>
      <c r="AD28" s="232">
        <v>0</v>
      </c>
      <c r="AE28" s="232">
        <v>0</v>
      </c>
      <c r="AF28" s="232">
        <v>0</v>
      </c>
      <c r="AG28" s="232">
        <v>0</v>
      </c>
      <c r="AH28" s="232">
        <v>0</v>
      </c>
      <c r="AI28" s="232">
        <v>0</v>
      </c>
      <c r="AJ28" s="232">
        <v>0</v>
      </c>
      <c r="AK28" s="232">
        <v>0</v>
      </c>
      <c r="AL28" s="232">
        <v>0</v>
      </c>
      <c r="AM28" s="232">
        <v>0</v>
      </c>
      <c r="AN28" s="232">
        <v>124.91</v>
      </c>
      <c r="AO28" s="232">
        <v>0</v>
      </c>
      <c r="AP28" s="232">
        <v>0</v>
      </c>
      <c r="AQ28" s="232">
        <v>0</v>
      </c>
      <c r="AR28" s="232">
        <v>0</v>
      </c>
      <c r="AS28" s="232">
        <v>0</v>
      </c>
      <c r="AT28" s="232">
        <v>0</v>
      </c>
      <c r="AU28" s="232">
        <v>303.32</v>
      </c>
      <c r="AV28" s="232">
        <v>231</v>
      </c>
      <c r="AW28" s="232">
        <v>0</v>
      </c>
      <c r="AX28" s="232">
        <v>303.83</v>
      </c>
      <c r="AY28" s="232">
        <v>301.45999999999998</v>
      </c>
      <c r="AZ28" s="232">
        <v>354.96</v>
      </c>
      <c r="BA28" s="237" t="s">
        <v>660</v>
      </c>
      <c r="BB28" s="238"/>
      <c r="BC28" s="238"/>
      <c r="BD28" s="238"/>
      <c r="BE28" s="238"/>
      <c r="BF28" s="238"/>
      <c r="BG28" s="238"/>
      <c r="BH28" s="238"/>
      <c r="BI28" s="238"/>
    </row>
    <row r="29" spans="1:61" ht="60.75" customHeight="1">
      <c r="A29" s="230"/>
      <c r="B29" s="563"/>
      <c r="C29" s="560"/>
      <c r="D29" s="245">
        <v>14</v>
      </c>
      <c r="E29" s="245" t="s">
        <v>51</v>
      </c>
      <c r="F29" s="266">
        <v>7203</v>
      </c>
      <c r="G29" s="274">
        <v>0</v>
      </c>
      <c r="H29" s="267">
        <f t="shared" ref="H29" si="16">F29-G29</f>
        <v>7203</v>
      </c>
      <c r="I29" s="463">
        <f t="shared" ref="I29" si="17">G29/F29</f>
        <v>0</v>
      </c>
      <c r="J29" s="275"/>
      <c r="K29" s="232"/>
      <c r="L29" s="276" t="s">
        <v>359</v>
      </c>
      <c r="M29" s="233"/>
      <c r="N29" s="234">
        <v>45901</v>
      </c>
      <c r="O29" s="232">
        <v>10</v>
      </c>
      <c r="P29" s="234">
        <v>45920</v>
      </c>
      <c r="Q29" s="232">
        <v>0</v>
      </c>
      <c r="R29" s="232">
        <v>0</v>
      </c>
      <c r="S29" s="232">
        <v>0</v>
      </c>
      <c r="T29" s="232">
        <v>0</v>
      </c>
      <c r="U29" s="232">
        <v>0</v>
      </c>
      <c r="V29" s="232">
        <v>0</v>
      </c>
      <c r="W29" s="236">
        <v>0</v>
      </c>
      <c r="X29" s="232">
        <v>0</v>
      </c>
      <c r="Y29" s="232">
        <v>0</v>
      </c>
      <c r="Z29" s="232">
        <v>0</v>
      </c>
      <c r="AA29" s="232">
        <v>0</v>
      </c>
      <c r="AB29" s="232">
        <v>0</v>
      </c>
      <c r="AC29" s="232">
        <v>0</v>
      </c>
      <c r="AD29" s="232">
        <v>0</v>
      </c>
      <c r="AE29" s="232">
        <v>0</v>
      </c>
      <c r="AF29" s="232">
        <v>0</v>
      </c>
      <c r="AG29" s="232">
        <v>0</v>
      </c>
      <c r="AH29" s="232">
        <v>0</v>
      </c>
      <c r="AI29" s="232">
        <v>0</v>
      </c>
      <c r="AJ29" s="232">
        <v>0</v>
      </c>
      <c r="AK29" s="232">
        <v>0</v>
      </c>
      <c r="AL29" s="232">
        <v>0</v>
      </c>
      <c r="AM29" s="232">
        <v>0</v>
      </c>
      <c r="AN29" s="232">
        <v>0</v>
      </c>
      <c r="AO29" s="232">
        <v>0</v>
      </c>
      <c r="AP29" s="232">
        <v>0</v>
      </c>
      <c r="AQ29" s="232">
        <v>0</v>
      </c>
      <c r="AR29" s="232">
        <v>0</v>
      </c>
      <c r="AS29" s="232">
        <v>0</v>
      </c>
      <c r="AT29" s="232">
        <v>0</v>
      </c>
      <c r="AU29" s="232">
        <v>0</v>
      </c>
      <c r="AV29" s="232">
        <v>0</v>
      </c>
      <c r="AW29" s="232">
        <v>0</v>
      </c>
      <c r="AX29" s="232"/>
      <c r="AY29" s="232"/>
      <c r="AZ29" s="232"/>
      <c r="BA29" s="237" t="s">
        <v>513</v>
      </c>
      <c r="BB29" s="238"/>
      <c r="BC29" s="238"/>
      <c r="BD29" s="238"/>
      <c r="BE29" s="238"/>
      <c r="BF29" s="238"/>
      <c r="BG29" s="238"/>
      <c r="BH29" s="238"/>
      <c r="BI29" s="238"/>
    </row>
    <row r="30" spans="1:61" ht="52.5" customHeight="1">
      <c r="A30" s="230"/>
      <c r="B30" s="563"/>
      <c r="C30" s="560"/>
      <c r="D30" s="245">
        <v>15</v>
      </c>
      <c r="E30" s="245" t="s">
        <v>53</v>
      </c>
      <c r="F30" s="266">
        <v>30894</v>
      </c>
      <c r="G30" s="267">
        <v>639</v>
      </c>
      <c r="H30" s="267">
        <f t="shared" si="15"/>
        <v>30255</v>
      </c>
      <c r="I30" s="463">
        <f t="shared" si="3"/>
        <v>2.0683627888910469E-2</v>
      </c>
      <c r="J30" s="248">
        <v>600</v>
      </c>
      <c r="K30" s="232">
        <v>1</v>
      </c>
      <c r="L30" s="232" t="s">
        <v>54</v>
      </c>
      <c r="M30" s="233">
        <v>600</v>
      </c>
      <c r="N30" s="234">
        <v>45818</v>
      </c>
      <c r="O30" s="232">
        <v>60</v>
      </c>
      <c r="P30" s="234">
        <v>45868</v>
      </c>
      <c r="Q30" s="232">
        <v>0</v>
      </c>
      <c r="R30" s="232">
        <v>0</v>
      </c>
      <c r="S30" s="232">
        <v>0</v>
      </c>
      <c r="T30" s="232">
        <v>0</v>
      </c>
      <c r="U30" s="232">
        <v>0</v>
      </c>
      <c r="V30" s="232">
        <v>0</v>
      </c>
      <c r="W30" s="236">
        <v>0</v>
      </c>
      <c r="X30" s="232">
        <v>0</v>
      </c>
      <c r="Y30" s="232">
        <v>0</v>
      </c>
      <c r="Z30" s="232">
        <v>0</v>
      </c>
      <c r="AA30" s="232">
        <v>0</v>
      </c>
      <c r="AB30" s="232">
        <v>0</v>
      </c>
      <c r="AC30" s="232">
        <v>0</v>
      </c>
      <c r="AD30" s="232">
        <v>0</v>
      </c>
      <c r="AE30" s="232">
        <v>0</v>
      </c>
      <c r="AF30" s="232">
        <v>0</v>
      </c>
      <c r="AG30" s="232">
        <v>0</v>
      </c>
      <c r="AH30" s="232">
        <v>0</v>
      </c>
      <c r="AI30" s="232">
        <v>0</v>
      </c>
      <c r="AJ30" s="232">
        <v>0</v>
      </c>
      <c r="AK30" s="232">
        <v>0</v>
      </c>
      <c r="AL30" s="232">
        <v>0</v>
      </c>
      <c r="AM30" s="232">
        <v>0</v>
      </c>
      <c r="AN30" s="232">
        <v>0</v>
      </c>
      <c r="AO30" s="232">
        <v>0</v>
      </c>
      <c r="AP30" s="232">
        <v>0</v>
      </c>
      <c r="AQ30" s="232">
        <v>0</v>
      </c>
      <c r="AR30" s="232">
        <v>0</v>
      </c>
      <c r="AS30" s="232">
        <v>0</v>
      </c>
      <c r="AT30" s="232">
        <v>0</v>
      </c>
      <c r="AU30" s="232">
        <v>49.86</v>
      </c>
      <c r="AV30" s="232">
        <v>124.3</v>
      </c>
      <c r="AW30" s="232">
        <f>161.83+0</f>
        <v>161.83000000000001</v>
      </c>
      <c r="AX30" s="232">
        <v>0</v>
      </c>
      <c r="AY30" s="232">
        <v>154.88</v>
      </c>
      <c r="AZ30" s="232">
        <v>148.44</v>
      </c>
      <c r="BA30" s="237" t="s">
        <v>343</v>
      </c>
      <c r="BB30" s="238"/>
      <c r="BC30" s="238"/>
      <c r="BD30" s="238"/>
      <c r="BE30" s="238"/>
      <c r="BF30" s="238"/>
      <c r="BG30" s="238"/>
      <c r="BH30" s="238"/>
      <c r="BI30" s="238"/>
    </row>
    <row r="31" spans="1:61" ht="83.25" customHeight="1">
      <c r="A31" s="230"/>
      <c r="B31" s="563"/>
      <c r="C31" s="560"/>
      <c r="D31" s="245">
        <v>16</v>
      </c>
      <c r="E31" s="245" t="s">
        <v>57</v>
      </c>
      <c r="F31" s="266">
        <v>6194</v>
      </c>
      <c r="G31" s="274">
        <v>0</v>
      </c>
      <c r="H31" s="267">
        <f t="shared" si="15"/>
        <v>6194</v>
      </c>
      <c r="I31" s="463">
        <f t="shared" si="3"/>
        <v>0</v>
      </c>
      <c r="J31" s="275"/>
      <c r="K31" s="232"/>
      <c r="L31" s="276" t="s">
        <v>309</v>
      </c>
      <c r="M31" s="233"/>
      <c r="N31" s="234">
        <v>45901</v>
      </c>
      <c r="O31" s="232">
        <v>15</v>
      </c>
      <c r="P31" s="234">
        <v>45868</v>
      </c>
      <c r="Q31" s="232">
        <v>0</v>
      </c>
      <c r="R31" s="232">
        <v>0</v>
      </c>
      <c r="S31" s="232">
        <v>0</v>
      </c>
      <c r="T31" s="232">
        <v>0</v>
      </c>
      <c r="U31" s="232">
        <v>0</v>
      </c>
      <c r="V31" s="232">
        <v>0</v>
      </c>
      <c r="W31" s="236">
        <v>0</v>
      </c>
      <c r="X31" s="232">
        <v>0</v>
      </c>
      <c r="Y31" s="232">
        <v>0</v>
      </c>
      <c r="Z31" s="232">
        <v>0</v>
      </c>
      <c r="AA31" s="232">
        <v>0</v>
      </c>
      <c r="AB31" s="232">
        <v>0</v>
      </c>
      <c r="AC31" s="232">
        <v>0</v>
      </c>
      <c r="AD31" s="232">
        <v>0</v>
      </c>
      <c r="AE31" s="232">
        <v>0</v>
      </c>
      <c r="AF31" s="232">
        <v>0</v>
      </c>
      <c r="AG31" s="232">
        <v>0</v>
      </c>
      <c r="AH31" s="232">
        <v>0</v>
      </c>
      <c r="AI31" s="232">
        <v>0</v>
      </c>
      <c r="AJ31" s="232">
        <v>0</v>
      </c>
      <c r="AK31" s="232">
        <v>0</v>
      </c>
      <c r="AL31" s="232">
        <v>0</v>
      </c>
      <c r="AM31" s="232">
        <v>0</v>
      </c>
      <c r="AN31" s="232">
        <v>0</v>
      </c>
      <c r="AO31" s="232">
        <v>0</v>
      </c>
      <c r="AP31" s="232">
        <v>0</v>
      </c>
      <c r="AQ31" s="232">
        <v>0</v>
      </c>
      <c r="AR31" s="232">
        <v>0</v>
      </c>
      <c r="AS31" s="232">
        <v>0</v>
      </c>
      <c r="AT31" s="232">
        <v>0</v>
      </c>
      <c r="AU31" s="232">
        <v>0</v>
      </c>
      <c r="AV31" s="232">
        <v>0</v>
      </c>
      <c r="AW31" s="232">
        <v>0</v>
      </c>
      <c r="AX31" s="232">
        <v>0</v>
      </c>
      <c r="AY31" s="232">
        <v>0</v>
      </c>
      <c r="AZ31" s="232">
        <v>0</v>
      </c>
      <c r="BA31" s="237" t="s">
        <v>663</v>
      </c>
      <c r="BB31" s="238"/>
      <c r="BC31" s="238"/>
      <c r="BD31" s="238"/>
      <c r="BE31" s="238"/>
      <c r="BF31" s="238"/>
      <c r="BG31" s="238"/>
      <c r="BH31" s="238"/>
      <c r="BI31" s="238"/>
    </row>
    <row r="32" spans="1:61" ht="60.75" customHeight="1">
      <c r="A32" s="230"/>
      <c r="B32" s="563"/>
      <c r="C32" s="560"/>
      <c r="D32" s="245">
        <v>17</v>
      </c>
      <c r="E32" s="245" t="s">
        <v>55</v>
      </c>
      <c r="F32" s="266">
        <v>1675</v>
      </c>
      <c r="G32" s="274">
        <v>0</v>
      </c>
      <c r="H32" s="267">
        <f t="shared" si="15"/>
        <v>1675</v>
      </c>
      <c r="I32" s="463">
        <f t="shared" si="3"/>
        <v>0</v>
      </c>
      <c r="J32" s="275"/>
      <c r="K32" s="232"/>
      <c r="L32" s="276" t="s">
        <v>309</v>
      </c>
      <c r="M32" s="233"/>
      <c r="N32" s="234">
        <v>45901</v>
      </c>
      <c r="O32" s="232">
        <v>10</v>
      </c>
      <c r="P32" s="234">
        <v>45920</v>
      </c>
      <c r="Q32" s="232">
        <v>0</v>
      </c>
      <c r="R32" s="232">
        <v>0</v>
      </c>
      <c r="S32" s="232">
        <v>0</v>
      </c>
      <c r="T32" s="232">
        <v>0</v>
      </c>
      <c r="U32" s="232">
        <v>0</v>
      </c>
      <c r="V32" s="232">
        <v>0</v>
      </c>
      <c r="W32" s="236">
        <v>0</v>
      </c>
      <c r="X32" s="232">
        <v>0</v>
      </c>
      <c r="Y32" s="232">
        <v>0</v>
      </c>
      <c r="Z32" s="232">
        <v>0</v>
      </c>
      <c r="AA32" s="232">
        <v>0</v>
      </c>
      <c r="AB32" s="232">
        <v>0</v>
      </c>
      <c r="AC32" s="232">
        <v>0</v>
      </c>
      <c r="AD32" s="232">
        <v>0</v>
      </c>
      <c r="AE32" s="232">
        <v>0</v>
      </c>
      <c r="AF32" s="232">
        <v>0</v>
      </c>
      <c r="AG32" s="232">
        <v>0</v>
      </c>
      <c r="AH32" s="232">
        <v>0</v>
      </c>
      <c r="AI32" s="232">
        <v>0</v>
      </c>
      <c r="AJ32" s="232">
        <v>0</v>
      </c>
      <c r="AK32" s="232">
        <v>0</v>
      </c>
      <c r="AL32" s="232">
        <v>0</v>
      </c>
      <c r="AM32" s="232">
        <v>0</v>
      </c>
      <c r="AN32" s="232">
        <v>0</v>
      </c>
      <c r="AO32" s="232">
        <v>0</v>
      </c>
      <c r="AP32" s="232">
        <v>0</v>
      </c>
      <c r="AQ32" s="232">
        <v>0</v>
      </c>
      <c r="AR32" s="232">
        <v>0</v>
      </c>
      <c r="AS32" s="232">
        <v>0</v>
      </c>
      <c r="AT32" s="232">
        <v>0</v>
      </c>
      <c r="AU32" s="232">
        <v>0</v>
      </c>
      <c r="AV32" s="232">
        <v>0</v>
      </c>
      <c r="AW32" s="232">
        <v>0</v>
      </c>
      <c r="AX32" s="232">
        <v>0</v>
      </c>
      <c r="AY32" s="232">
        <v>0</v>
      </c>
      <c r="AZ32" s="232">
        <v>0</v>
      </c>
      <c r="BA32" s="237" t="s">
        <v>514</v>
      </c>
      <c r="BB32" s="238"/>
      <c r="BC32" s="238"/>
      <c r="BD32" s="238"/>
      <c r="BE32" s="238"/>
      <c r="BF32" s="238"/>
      <c r="BG32" s="238"/>
      <c r="BH32" s="238"/>
      <c r="BI32" s="238"/>
    </row>
    <row r="33" spans="1:71" ht="38.25" customHeight="1">
      <c r="A33" s="230"/>
      <c r="B33" s="563"/>
      <c r="C33" s="560"/>
      <c r="D33" s="245">
        <v>18</v>
      </c>
      <c r="E33" s="245" t="s">
        <v>518</v>
      </c>
      <c r="F33" s="266">
        <v>0</v>
      </c>
      <c r="G33" s="274">
        <v>0</v>
      </c>
      <c r="H33" s="267">
        <f t="shared" si="15"/>
        <v>0</v>
      </c>
      <c r="I33" s="463" t="s">
        <v>293</v>
      </c>
      <c r="J33" s="275"/>
      <c r="K33" s="232"/>
      <c r="L33" s="232" t="s">
        <v>293</v>
      </c>
      <c r="M33" s="233"/>
      <c r="N33" s="234"/>
      <c r="O33" s="232"/>
      <c r="P33" s="234"/>
      <c r="Q33" s="232">
        <v>0</v>
      </c>
      <c r="R33" s="232">
        <v>0</v>
      </c>
      <c r="S33" s="232">
        <v>0</v>
      </c>
      <c r="T33" s="232">
        <v>0</v>
      </c>
      <c r="U33" s="232">
        <v>0</v>
      </c>
      <c r="V33" s="232">
        <v>0</v>
      </c>
      <c r="W33" s="236">
        <v>0</v>
      </c>
      <c r="X33" s="232">
        <v>0</v>
      </c>
      <c r="Y33" s="232">
        <v>0</v>
      </c>
      <c r="Z33" s="232">
        <v>0</v>
      </c>
      <c r="AA33" s="232">
        <v>0</v>
      </c>
      <c r="AB33" s="232">
        <v>0</v>
      </c>
      <c r="AC33" s="232">
        <v>0</v>
      </c>
      <c r="AD33" s="232">
        <v>0</v>
      </c>
      <c r="AE33" s="232">
        <v>0</v>
      </c>
      <c r="AF33" s="232">
        <v>0</v>
      </c>
      <c r="AG33" s="232">
        <v>0</v>
      </c>
      <c r="AH33" s="232">
        <v>0</v>
      </c>
      <c r="AI33" s="232">
        <v>0</v>
      </c>
      <c r="AJ33" s="232">
        <v>0</v>
      </c>
      <c r="AK33" s="232">
        <v>0</v>
      </c>
      <c r="AL33" s="232">
        <v>0</v>
      </c>
      <c r="AM33" s="232">
        <v>0</v>
      </c>
      <c r="AN33" s="232">
        <v>0</v>
      </c>
      <c r="AO33" s="232">
        <v>0</v>
      </c>
      <c r="AP33" s="232">
        <v>0</v>
      </c>
      <c r="AQ33" s="232">
        <v>0</v>
      </c>
      <c r="AR33" s="232">
        <v>0</v>
      </c>
      <c r="AS33" s="232">
        <v>0</v>
      </c>
      <c r="AT33" s="232">
        <v>0</v>
      </c>
      <c r="AU33" s="232">
        <v>0</v>
      </c>
      <c r="AV33" s="232">
        <v>0</v>
      </c>
      <c r="AW33" s="232">
        <v>0</v>
      </c>
      <c r="AX33" s="232">
        <v>0</v>
      </c>
      <c r="AY33" s="232">
        <v>0</v>
      </c>
      <c r="AZ33" s="232">
        <v>0</v>
      </c>
      <c r="BA33" s="237"/>
      <c r="BB33" s="238"/>
      <c r="BC33" s="238"/>
      <c r="BD33" s="238"/>
      <c r="BE33" s="238"/>
      <c r="BF33" s="238"/>
      <c r="BG33" s="238"/>
      <c r="BH33" s="238"/>
      <c r="BI33" s="238"/>
    </row>
    <row r="34" spans="1:71" ht="38.25" customHeight="1">
      <c r="A34" s="230"/>
      <c r="B34" s="564"/>
      <c r="C34" s="561"/>
      <c r="D34" s="245">
        <v>19</v>
      </c>
      <c r="E34" s="245" t="s">
        <v>292</v>
      </c>
      <c r="F34" s="266">
        <v>0</v>
      </c>
      <c r="G34" s="274">
        <v>0</v>
      </c>
      <c r="H34" s="267">
        <f t="shared" si="15"/>
        <v>0</v>
      </c>
      <c r="I34" s="463" t="s">
        <v>293</v>
      </c>
      <c r="J34" s="275"/>
      <c r="K34" s="232"/>
      <c r="L34" s="232" t="s">
        <v>293</v>
      </c>
      <c r="M34" s="233"/>
      <c r="N34" s="234"/>
      <c r="O34" s="232"/>
      <c r="P34" s="234"/>
      <c r="Q34" s="232">
        <v>0</v>
      </c>
      <c r="R34" s="232">
        <v>0</v>
      </c>
      <c r="S34" s="232">
        <v>0</v>
      </c>
      <c r="T34" s="232">
        <v>0</v>
      </c>
      <c r="U34" s="232">
        <v>0</v>
      </c>
      <c r="V34" s="232">
        <v>0</v>
      </c>
      <c r="W34" s="236">
        <v>0</v>
      </c>
      <c r="X34" s="232">
        <v>0</v>
      </c>
      <c r="Y34" s="232">
        <v>0</v>
      </c>
      <c r="Z34" s="232">
        <v>0</v>
      </c>
      <c r="AA34" s="232">
        <v>0</v>
      </c>
      <c r="AB34" s="232">
        <v>0</v>
      </c>
      <c r="AC34" s="232">
        <v>0</v>
      </c>
      <c r="AD34" s="232">
        <v>0</v>
      </c>
      <c r="AE34" s="232">
        <v>0</v>
      </c>
      <c r="AF34" s="232">
        <v>0</v>
      </c>
      <c r="AG34" s="232">
        <v>0</v>
      </c>
      <c r="AH34" s="232">
        <v>0</v>
      </c>
      <c r="AI34" s="232">
        <v>0</v>
      </c>
      <c r="AJ34" s="232">
        <v>0</v>
      </c>
      <c r="AK34" s="232">
        <v>0</v>
      </c>
      <c r="AL34" s="232">
        <v>0</v>
      </c>
      <c r="AM34" s="232">
        <v>0</v>
      </c>
      <c r="AN34" s="232">
        <v>0</v>
      </c>
      <c r="AO34" s="232">
        <v>0</v>
      </c>
      <c r="AP34" s="232">
        <v>0</v>
      </c>
      <c r="AQ34" s="232">
        <v>0</v>
      </c>
      <c r="AR34" s="232">
        <v>0</v>
      </c>
      <c r="AS34" s="232">
        <v>0</v>
      </c>
      <c r="AT34" s="232">
        <v>0</v>
      </c>
      <c r="AU34" s="232">
        <v>0</v>
      </c>
      <c r="AV34" s="232">
        <v>0</v>
      </c>
      <c r="AW34" s="232">
        <v>0</v>
      </c>
      <c r="AX34" s="232">
        <v>0</v>
      </c>
      <c r="AY34" s="232">
        <v>0</v>
      </c>
      <c r="AZ34" s="232">
        <v>0</v>
      </c>
      <c r="BA34" s="237"/>
      <c r="BB34" s="238"/>
      <c r="BC34" s="238"/>
      <c r="BD34" s="238"/>
      <c r="BE34" s="238"/>
      <c r="BF34" s="238"/>
      <c r="BG34" s="238"/>
      <c r="BH34" s="238"/>
      <c r="BI34" s="238"/>
    </row>
    <row r="35" spans="1:71" ht="42" customHeight="1">
      <c r="A35" s="230"/>
      <c r="B35" s="573" t="s">
        <v>25</v>
      </c>
      <c r="C35" s="574"/>
      <c r="D35" s="252"/>
      <c r="E35" s="252"/>
      <c r="F35" s="269">
        <f>SUM(F20:F34)</f>
        <v>363292</v>
      </c>
      <c r="G35" s="269">
        <f>SUM(G20:G34)</f>
        <v>33121</v>
      </c>
      <c r="H35" s="269">
        <f>SUM(H20:H34)</f>
        <v>330171</v>
      </c>
      <c r="I35" s="465">
        <f>G35/F35</f>
        <v>9.116908712550785E-2</v>
      </c>
      <c r="J35" s="269">
        <f>SUM(J20:J34)</f>
        <v>5300</v>
      </c>
      <c r="K35" s="252">
        <f>SUM(K20:K34)</f>
        <v>4</v>
      </c>
      <c r="L35" s="252">
        <v>5</v>
      </c>
      <c r="M35" s="253">
        <f>SUM(M20:M34)</f>
        <v>3700</v>
      </c>
      <c r="N35" s="254"/>
      <c r="O35" s="252"/>
      <c r="P35" s="254"/>
      <c r="Q35" s="252">
        <f t="shared" ref="Q35:AW35" si="18">SUM(Q20:Q34)</f>
        <v>0</v>
      </c>
      <c r="R35" s="252">
        <f t="shared" si="18"/>
        <v>334.37</v>
      </c>
      <c r="S35" s="252">
        <f t="shared" si="18"/>
        <v>459.12</v>
      </c>
      <c r="T35" s="252">
        <f t="shared" si="18"/>
        <v>102.68</v>
      </c>
      <c r="U35" s="252">
        <f t="shared" si="18"/>
        <v>0</v>
      </c>
      <c r="V35" s="252">
        <f t="shared" si="18"/>
        <v>0</v>
      </c>
      <c r="W35" s="255">
        <f t="shared" si="18"/>
        <v>0</v>
      </c>
      <c r="X35" s="252">
        <f t="shared" si="18"/>
        <v>0</v>
      </c>
      <c r="Y35" s="252">
        <f t="shared" si="18"/>
        <v>130.69</v>
      </c>
      <c r="Z35" s="252">
        <f t="shared" si="18"/>
        <v>0</v>
      </c>
      <c r="AA35" s="252">
        <f t="shared" si="18"/>
        <v>419.16</v>
      </c>
      <c r="AB35" s="252">
        <f t="shared" si="18"/>
        <v>0</v>
      </c>
      <c r="AC35" s="252">
        <f t="shared" si="18"/>
        <v>0</v>
      </c>
      <c r="AD35" s="252">
        <f t="shared" si="18"/>
        <v>252.51</v>
      </c>
      <c r="AE35" s="252">
        <f t="shared" si="18"/>
        <v>0</v>
      </c>
      <c r="AF35" s="252">
        <f t="shared" si="18"/>
        <v>448.08</v>
      </c>
      <c r="AG35" s="252">
        <f t="shared" si="18"/>
        <v>937.28</v>
      </c>
      <c r="AH35" s="252">
        <f t="shared" si="18"/>
        <v>805.7</v>
      </c>
      <c r="AI35" s="252">
        <f t="shared" si="18"/>
        <v>405.36</v>
      </c>
      <c r="AJ35" s="252">
        <f t="shared" si="18"/>
        <v>238.14</v>
      </c>
      <c r="AK35" s="252">
        <f t="shared" si="18"/>
        <v>0</v>
      </c>
      <c r="AL35" s="252">
        <f t="shared" si="18"/>
        <v>0</v>
      </c>
      <c r="AM35" s="252">
        <f t="shared" si="18"/>
        <v>545.07000000000005</v>
      </c>
      <c r="AN35" s="252">
        <f t="shared" si="18"/>
        <v>1829.07</v>
      </c>
      <c r="AO35" s="252">
        <f t="shared" si="18"/>
        <v>794.52</v>
      </c>
      <c r="AP35" s="252">
        <f t="shared" si="18"/>
        <v>903.84</v>
      </c>
      <c r="AQ35" s="252">
        <f t="shared" si="18"/>
        <v>1212.08</v>
      </c>
      <c r="AR35" s="252">
        <f t="shared" si="18"/>
        <v>812.01</v>
      </c>
      <c r="AS35" s="252">
        <f t="shared" si="18"/>
        <v>1143.75</v>
      </c>
      <c r="AT35" s="252">
        <f t="shared" si="18"/>
        <v>1134.2600000000002</v>
      </c>
      <c r="AU35" s="252">
        <f t="shared" si="18"/>
        <v>2079.91</v>
      </c>
      <c r="AV35" s="252">
        <f t="shared" si="18"/>
        <v>862.3</v>
      </c>
      <c r="AW35" s="252">
        <f t="shared" si="18"/>
        <v>424.73</v>
      </c>
      <c r="AX35" s="252">
        <f t="shared" ref="AX35" si="19">SUM(AX20:AX34)</f>
        <v>1402.9299999999998</v>
      </c>
      <c r="AY35" s="252">
        <f t="shared" ref="AY35" si="20">SUM(AY20:AY34)</f>
        <v>1050.3499999999999</v>
      </c>
      <c r="AZ35" s="252">
        <f t="shared" ref="AZ35" si="21">SUM(AZ20:AZ34)</f>
        <v>1714.2800000000002</v>
      </c>
      <c r="BA35" s="256"/>
      <c r="BB35" s="257">
        <f>SUM(BB20:BB34)</f>
        <v>0</v>
      </c>
      <c r="BC35" s="258"/>
      <c r="BD35" s="258"/>
      <c r="BE35" s="258"/>
      <c r="BF35" s="258"/>
      <c r="BG35" s="258"/>
      <c r="BH35" s="258"/>
      <c r="BI35" s="259"/>
    </row>
    <row r="36" spans="1:71" ht="48" customHeight="1">
      <c r="A36" s="230"/>
      <c r="B36" s="571" t="s">
        <v>398</v>
      </c>
      <c r="C36" s="572"/>
      <c r="D36" s="277"/>
      <c r="E36" s="277"/>
      <c r="F36" s="278">
        <f>SUM(F35,F19,F14,F5)</f>
        <v>1279152</v>
      </c>
      <c r="G36" s="278">
        <f>SUM(G35,G19,G14,G5)</f>
        <v>169490.53</v>
      </c>
      <c r="H36" s="278">
        <f>SUM(H35,H19,H14,H5)</f>
        <v>1109661.47</v>
      </c>
      <c r="I36" s="466">
        <f>G36/F36</f>
        <v>0.13250225930929241</v>
      </c>
      <c r="J36" s="278">
        <f>SUM(J35,J19,J14,J5)</f>
        <v>13506</v>
      </c>
      <c r="K36" s="278">
        <f>SUM(K35,K19,K14,K5)</f>
        <v>4111</v>
      </c>
      <c r="L36" s="278">
        <v>1800</v>
      </c>
      <c r="M36" s="278">
        <f>SUM(M35,M19,M14,M5:M8)</f>
        <v>15700</v>
      </c>
      <c r="N36" s="279"/>
      <c r="O36" s="278"/>
      <c r="P36" s="279"/>
      <c r="Q36" s="278">
        <f>SUM(Q35,Q19,Q14,Q5)</f>
        <v>2298.7350000000001</v>
      </c>
      <c r="R36" s="277">
        <f>SUM(R35,R19,R14,R5)</f>
        <v>3354.2449999999999</v>
      </c>
      <c r="S36" s="277">
        <f>SUM(S35,S19,S14,S5)</f>
        <v>3566.2550000000001</v>
      </c>
      <c r="T36" s="277">
        <f>SUM(T35,T19,T14,T5)</f>
        <v>665.43000000000006</v>
      </c>
      <c r="U36" s="277">
        <f>SUM(U35,U19,U14,U5)</f>
        <v>3131.6000000000004</v>
      </c>
      <c r="V36" s="277">
        <f>SUM(V35,V19,V14,V5)</f>
        <v>3131.6000000000004</v>
      </c>
      <c r="W36" s="280">
        <f>SUM(W35,W19,W14,W5)</f>
        <v>3587.09</v>
      </c>
      <c r="X36" s="277">
        <f>SUM(X35,X19,X14,X5)</f>
        <v>4308.67</v>
      </c>
      <c r="Y36" s="277">
        <f>SUM(Y35,Y19,Y14,Y5)</f>
        <v>4467</v>
      </c>
      <c r="Z36" s="277">
        <f>SUM(Z35,Z19,Z14,Z5)</f>
        <v>897.51</v>
      </c>
      <c r="AA36" s="277">
        <f>SUM(AA35,AA19,AA14,AA5)</f>
        <v>1887.17</v>
      </c>
      <c r="AB36" s="277">
        <f>SUM(AB35,AB19,AB14,AB5)</f>
        <v>1436.29</v>
      </c>
      <c r="AC36" s="277">
        <f>SUM(AC35,AC19,AC14,AC5)</f>
        <v>2088.75</v>
      </c>
      <c r="AD36" s="277">
        <f>SUM(AD35,AD19,AD14,AD5)</f>
        <v>3524.16</v>
      </c>
      <c r="AE36" s="277">
        <f>SUM(AE35,AE19,AE14,AE5)</f>
        <v>3191.6400000000003</v>
      </c>
      <c r="AF36" s="277">
        <f>SUM(AF35,AF19,AF14,AF5)</f>
        <v>3146.51</v>
      </c>
      <c r="AG36" s="277">
        <f>SUM(AG35,AG19,AG14,AG5)</f>
        <v>3299.13</v>
      </c>
      <c r="AH36" s="277" t="e">
        <f>SUM(AH35,AH19,AH14,AH5)</f>
        <v>#REF!</v>
      </c>
      <c r="AI36" s="277" t="e">
        <f>SUM(AI35,AI19,AI14,AI5)</f>
        <v>#REF!</v>
      </c>
      <c r="AJ36" s="277" t="e">
        <f>SUM(AJ35,AJ19,AJ14,AJ5)</f>
        <v>#REF!</v>
      </c>
      <c r="AK36" s="277" t="e">
        <f>SUM(AK35,AK19,AK14,AK5)</f>
        <v>#REF!</v>
      </c>
      <c r="AL36" s="277" t="e">
        <f>SUM(AL35,AL19,AL14,AL5)</f>
        <v>#REF!</v>
      </c>
      <c r="AM36" s="277" t="e">
        <f>SUM(AM35,AM19,AM14,AM5)</f>
        <v>#REF!</v>
      </c>
      <c r="AN36" s="277" t="e">
        <f>SUM(AN35,AN19,AN14,AN5)</f>
        <v>#REF!</v>
      </c>
      <c r="AO36" s="277" t="e">
        <f>SUM(AO35,AO19,AO14,AO5)</f>
        <v>#REF!</v>
      </c>
      <c r="AP36" s="277" t="e">
        <f>SUM(AP35,AP19,AP14,AP5)</f>
        <v>#REF!</v>
      </c>
      <c r="AQ36" s="277" t="e">
        <f>SUM(AQ35,AQ19,AQ14,AQ5)</f>
        <v>#REF!</v>
      </c>
      <c r="AR36" s="277" t="e">
        <f>SUM(AR35,AR19,AR14,AR5)</f>
        <v>#REF!</v>
      </c>
      <c r="AS36" s="277" t="e">
        <f>SUM(AS35,AS19,AS14,AS5)</f>
        <v>#REF!</v>
      </c>
      <c r="AT36" s="277" t="e">
        <f>SUM(AT35,AT19,AT14,AT5)</f>
        <v>#REF!</v>
      </c>
      <c r="AU36" s="277" t="e">
        <f>SUM(AU35,AU19,AU14,AU5)</f>
        <v>#REF!</v>
      </c>
      <c r="AV36" s="277">
        <f>SUM(AV35,AV19,AV14,AV5)</f>
        <v>5868.6900000000005</v>
      </c>
      <c r="AW36" s="277">
        <f>SUM(AW35,AW19,AW14,AW5)</f>
        <v>7224.9400000000005</v>
      </c>
      <c r="AX36" s="277">
        <f t="shared" ref="AX36:AZ36" si="22">SUM(AX35,AX19,AX14,AX5)</f>
        <v>4886.7299999999996</v>
      </c>
      <c r="AY36" s="277">
        <f t="shared" si="22"/>
        <v>2708.92</v>
      </c>
      <c r="AZ36" s="277">
        <f t="shared" si="22"/>
        <v>6062.41</v>
      </c>
      <c r="BA36" s="281"/>
      <c r="BB36" s="257"/>
      <c r="BC36" s="258"/>
      <c r="BD36" s="258"/>
      <c r="BE36" s="258"/>
      <c r="BF36" s="258"/>
      <c r="BG36" s="258"/>
      <c r="BH36" s="258"/>
      <c r="BI36" s="259"/>
    </row>
    <row r="37" spans="1:71" ht="35.25" hidden="1" customHeight="1">
      <c r="A37" s="131"/>
      <c r="B37" s="570"/>
      <c r="C37" s="570"/>
      <c r="D37" s="570"/>
      <c r="E37" s="570"/>
      <c r="F37" s="570"/>
      <c r="G37" s="570"/>
      <c r="H37" s="570"/>
      <c r="I37" s="570"/>
      <c r="J37" s="570"/>
      <c r="K37" s="570"/>
      <c r="L37" s="570"/>
      <c r="M37" s="570"/>
      <c r="N37" s="570"/>
      <c r="O37" s="570"/>
      <c r="P37" s="570"/>
      <c r="Q37" s="570"/>
      <c r="R37" s="570"/>
      <c r="S37" s="570"/>
      <c r="T37" s="570"/>
      <c r="U37" s="570"/>
      <c r="V37" s="570"/>
      <c r="W37" s="570"/>
      <c r="X37" s="570"/>
      <c r="Y37" s="570"/>
      <c r="Z37" s="570"/>
      <c r="AA37" s="570"/>
      <c r="AB37" s="570"/>
      <c r="AC37" s="570"/>
      <c r="AD37" s="570"/>
      <c r="AE37" s="570"/>
      <c r="AF37" s="570"/>
      <c r="AG37" s="570"/>
      <c r="AH37" s="570"/>
      <c r="AI37" s="570"/>
      <c r="AJ37" s="570"/>
      <c r="AK37" s="570"/>
      <c r="AL37" s="570"/>
      <c r="AM37" s="570"/>
      <c r="AN37" s="570"/>
      <c r="AO37" s="570"/>
      <c r="AP37" s="570"/>
      <c r="AQ37" s="570"/>
      <c r="AR37" s="570"/>
      <c r="AS37" s="570"/>
      <c r="AT37" s="570"/>
      <c r="AU37" s="570"/>
      <c r="AV37" s="570"/>
      <c r="AW37" s="570"/>
      <c r="AX37" s="570"/>
      <c r="AY37" s="570"/>
      <c r="AZ37" s="570"/>
      <c r="BA37" s="570"/>
      <c r="BB37" s="164"/>
      <c r="BC37" s="9"/>
      <c r="BD37" s="9"/>
      <c r="BE37" s="9"/>
      <c r="BF37" s="9"/>
      <c r="BG37" s="9"/>
      <c r="BH37" s="9"/>
      <c r="BI37" s="103"/>
    </row>
    <row r="38" spans="1:71" ht="32.25" hidden="1" customHeight="1">
      <c r="B38" s="581" t="s">
        <v>179</v>
      </c>
      <c r="C38" s="160" t="s">
        <v>329</v>
      </c>
      <c r="D38" s="160">
        <v>1</v>
      </c>
      <c r="E38" s="167" t="s">
        <v>283</v>
      </c>
      <c r="F38" s="115">
        <v>8719</v>
      </c>
      <c r="G38" s="115">
        <v>8719</v>
      </c>
      <c r="H38" s="115">
        <f t="shared" ref="H38:H76" si="23">F38-G38</f>
        <v>0</v>
      </c>
      <c r="I38" s="467"/>
      <c r="J38" s="115" t="s">
        <v>293</v>
      </c>
      <c r="K38" s="166" t="s">
        <v>293</v>
      </c>
      <c r="L38" s="166" t="s">
        <v>293</v>
      </c>
      <c r="M38" s="168" t="s">
        <v>293</v>
      </c>
      <c r="N38" s="177" t="s">
        <v>293</v>
      </c>
      <c r="O38" s="166" t="s">
        <v>293</v>
      </c>
      <c r="P38" s="177" t="s">
        <v>293</v>
      </c>
      <c r="Q38" s="166" t="s">
        <v>293</v>
      </c>
      <c r="R38" s="166" t="s">
        <v>293</v>
      </c>
      <c r="S38" s="166"/>
      <c r="T38" s="177"/>
      <c r="U38" s="177"/>
      <c r="V38" s="177"/>
      <c r="W38" s="192"/>
      <c r="X38" s="177"/>
      <c r="Y38" s="177"/>
      <c r="Z38" s="177"/>
      <c r="AA38" s="177"/>
      <c r="AB38" s="177"/>
      <c r="AC38" s="177"/>
      <c r="AD38" s="177"/>
      <c r="AE38" s="177"/>
      <c r="AF38" s="177"/>
      <c r="AG38" s="177"/>
      <c r="AH38" s="177"/>
      <c r="AI38" s="166"/>
      <c r="AJ38" s="166"/>
      <c r="AK38" s="166"/>
      <c r="AL38" s="166"/>
      <c r="AM38" s="166"/>
      <c r="AN38" s="166"/>
      <c r="AO38" s="166"/>
      <c r="AP38" s="166"/>
      <c r="AQ38" s="166"/>
      <c r="AR38" s="166"/>
      <c r="AS38" s="166"/>
      <c r="AT38" s="166"/>
      <c r="AU38" s="166"/>
      <c r="AV38" s="166"/>
      <c r="AW38" s="166"/>
      <c r="AX38" s="166"/>
      <c r="AY38" s="166"/>
      <c r="AZ38" s="166"/>
      <c r="BA38" s="186" t="s">
        <v>430</v>
      </c>
      <c r="BB38" s="104" t="s">
        <v>293</v>
      </c>
      <c r="BC38" s="104" t="s">
        <v>293</v>
      </c>
      <c r="BD38" s="104" t="s">
        <v>293</v>
      </c>
      <c r="BE38" s="104" t="s">
        <v>293</v>
      </c>
      <c r="BF38" s="104" t="s">
        <v>293</v>
      </c>
      <c r="BG38" s="104" t="s">
        <v>293</v>
      </c>
      <c r="BH38" s="104">
        <v>0</v>
      </c>
      <c r="BI38" s="104">
        <v>0</v>
      </c>
      <c r="BJ38" s="104">
        <v>0</v>
      </c>
      <c r="BK38" s="104">
        <v>0</v>
      </c>
      <c r="BL38" s="104"/>
      <c r="BM38" s="104"/>
      <c r="BN38" s="104"/>
      <c r="BO38" s="104"/>
      <c r="BP38" s="104"/>
      <c r="BQ38" s="104"/>
      <c r="BR38" s="104"/>
      <c r="BS38" s="12"/>
    </row>
    <row r="39" spans="1:71" ht="32.25" hidden="1" customHeight="1">
      <c r="B39" s="581"/>
      <c r="C39" s="160" t="s">
        <v>329</v>
      </c>
      <c r="D39" s="160">
        <v>2</v>
      </c>
      <c r="E39" s="167" t="s">
        <v>284</v>
      </c>
      <c r="F39" s="116">
        <v>24910</v>
      </c>
      <c r="G39" s="116">
        <v>24910</v>
      </c>
      <c r="H39" s="115">
        <f t="shared" si="23"/>
        <v>0</v>
      </c>
      <c r="I39" s="467"/>
      <c r="J39" s="115" t="s">
        <v>293</v>
      </c>
      <c r="K39" s="166" t="s">
        <v>293</v>
      </c>
      <c r="L39" s="166" t="s">
        <v>293</v>
      </c>
      <c r="M39" s="168" t="s">
        <v>293</v>
      </c>
      <c r="N39" s="177" t="s">
        <v>293</v>
      </c>
      <c r="O39" s="166" t="s">
        <v>293</v>
      </c>
      <c r="P39" s="177" t="s">
        <v>293</v>
      </c>
      <c r="Q39" s="166" t="s">
        <v>293</v>
      </c>
      <c r="R39" s="166" t="s">
        <v>293</v>
      </c>
      <c r="S39" s="166"/>
      <c r="T39" s="177"/>
      <c r="U39" s="177"/>
      <c r="V39" s="177"/>
      <c r="W39" s="192"/>
      <c r="X39" s="177"/>
      <c r="Y39" s="177"/>
      <c r="Z39" s="177"/>
      <c r="AA39" s="177"/>
      <c r="AB39" s="177"/>
      <c r="AC39" s="177"/>
      <c r="AD39" s="177"/>
      <c r="AE39" s="177"/>
      <c r="AF39" s="177"/>
      <c r="AG39" s="177"/>
      <c r="AH39" s="177"/>
      <c r="AI39" s="166"/>
      <c r="AJ39" s="166"/>
      <c r="AK39" s="166"/>
      <c r="AL39" s="166"/>
      <c r="AM39" s="166"/>
      <c r="AN39" s="166"/>
      <c r="AO39" s="166"/>
      <c r="AP39" s="166"/>
      <c r="AQ39" s="166"/>
      <c r="AR39" s="166"/>
      <c r="AS39" s="166"/>
      <c r="AT39" s="166"/>
      <c r="AU39" s="166"/>
      <c r="AV39" s="166"/>
      <c r="AW39" s="166"/>
      <c r="AX39" s="166"/>
      <c r="AY39" s="166"/>
      <c r="AZ39" s="166"/>
      <c r="BA39" s="186" t="s">
        <v>430</v>
      </c>
      <c r="BB39" s="104" t="s">
        <v>293</v>
      </c>
      <c r="BC39" s="104" t="s">
        <v>293</v>
      </c>
      <c r="BD39" s="104" t="s">
        <v>293</v>
      </c>
      <c r="BE39" s="104" t="s">
        <v>293</v>
      </c>
      <c r="BF39" s="104" t="s">
        <v>293</v>
      </c>
      <c r="BG39" s="104" t="s">
        <v>293</v>
      </c>
      <c r="BH39" s="104">
        <v>0</v>
      </c>
      <c r="BI39" s="104">
        <v>0</v>
      </c>
      <c r="BJ39" s="104">
        <v>0</v>
      </c>
      <c r="BK39" s="104">
        <v>0</v>
      </c>
      <c r="BL39" s="104"/>
      <c r="BM39" s="104"/>
      <c r="BN39" s="104"/>
      <c r="BO39" s="104"/>
      <c r="BP39" s="104"/>
      <c r="BQ39" s="104"/>
      <c r="BR39" s="104"/>
      <c r="BS39" s="12"/>
    </row>
    <row r="40" spans="1:71" ht="32.25" hidden="1" customHeight="1">
      <c r="B40" s="581"/>
      <c r="C40" s="160" t="s">
        <v>329</v>
      </c>
      <c r="D40" s="160">
        <v>3</v>
      </c>
      <c r="E40" s="167" t="s">
        <v>285</v>
      </c>
      <c r="F40" s="116">
        <v>19612</v>
      </c>
      <c r="G40" s="116">
        <v>19612</v>
      </c>
      <c r="H40" s="115">
        <f t="shared" si="23"/>
        <v>0</v>
      </c>
      <c r="I40" s="467"/>
      <c r="J40" s="115" t="s">
        <v>293</v>
      </c>
      <c r="K40" s="166" t="s">
        <v>293</v>
      </c>
      <c r="L40" s="166" t="s">
        <v>293</v>
      </c>
      <c r="M40" s="168" t="s">
        <v>293</v>
      </c>
      <c r="N40" s="177" t="s">
        <v>293</v>
      </c>
      <c r="O40" s="166" t="s">
        <v>293</v>
      </c>
      <c r="P40" s="177" t="s">
        <v>293</v>
      </c>
      <c r="Q40" s="166" t="s">
        <v>293</v>
      </c>
      <c r="R40" s="166" t="s">
        <v>293</v>
      </c>
      <c r="S40" s="166"/>
      <c r="T40" s="177"/>
      <c r="U40" s="177"/>
      <c r="V40" s="177"/>
      <c r="W40" s="192"/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66"/>
      <c r="AJ40" s="166"/>
      <c r="AK40" s="166"/>
      <c r="AL40" s="166"/>
      <c r="AM40" s="166"/>
      <c r="AN40" s="166"/>
      <c r="AO40" s="166"/>
      <c r="AP40" s="166"/>
      <c r="AQ40" s="166"/>
      <c r="AR40" s="166"/>
      <c r="AS40" s="166"/>
      <c r="AT40" s="166"/>
      <c r="AU40" s="166"/>
      <c r="AV40" s="166"/>
      <c r="AW40" s="166"/>
      <c r="AX40" s="166"/>
      <c r="AY40" s="166"/>
      <c r="AZ40" s="166"/>
      <c r="BA40" s="186" t="s">
        <v>430</v>
      </c>
      <c r="BB40" s="104" t="s">
        <v>293</v>
      </c>
      <c r="BC40" s="104" t="s">
        <v>293</v>
      </c>
      <c r="BD40" s="104" t="s">
        <v>293</v>
      </c>
      <c r="BE40" s="104" t="s">
        <v>293</v>
      </c>
      <c r="BF40" s="104" t="s">
        <v>293</v>
      </c>
      <c r="BG40" s="104" t="s">
        <v>293</v>
      </c>
      <c r="BH40" s="104">
        <v>0</v>
      </c>
      <c r="BI40" s="104">
        <v>0</v>
      </c>
      <c r="BJ40" s="104">
        <v>0</v>
      </c>
      <c r="BK40" s="104">
        <v>0</v>
      </c>
      <c r="BL40" s="104"/>
      <c r="BM40" s="104"/>
      <c r="BN40" s="104"/>
      <c r="BO40" s="104"/>
      <c r="BP40" s="104"/>
      <c r="BQ40" s="104"/>
      <c r="BR40" s="104"/>
      <c r="BS40" s="12"/>
    </row>
    <row r="41" spans="1:71" ht="32.25" hidden="1" customHeight="1">
      <c r="B41" s="581"/>
      <c r="C41" s="160" t="s">
        <v>329</v>
      </c>
      <c r="D41" s="160">
        <v>4</v>
      </c>
      <c r="E41" s="167" t="s">
        <v>262</v>
      </c>
      <c r="F41" s="116">
        <v>12849.14</v>
      </c>
      <c r="G41" s="116">
        <v>12849.14</v>
      </c>
      <c r="H41" s="115">
        <f t="shared" si="23"/>
        <v>0</v>
      </c>
      <c r="I41" s="467"/>
      <c r="J41" s="115" t="s">
        <v>293</v>
      </c>
      <c r="K41" s="166" t="s">
        <v>293</v>
      </c>
      <c r="L41" s="166" t="s">
        <v>293</v>
      </c>
      <c r="M41" s="168" t="s">
        <v>293</v>
      </c>
      <c r="N41" s="177" t="s">
        <v>293</v>
      </c>
      <c r="O41" s="166" t="s">
        <v>293</v>
      </c>
      <c r="P41" s="177" t="s">
        <v>293</v>
      </c>
      <c r="Q41" s="166" t="s">
        <v>293</v>
      </c>
      <c r="R41" s="166" t="s">
        <v>293</v>
      </c>
      <c r="S41" s="166"/>
      <c r="T41" s="177"/>
      <c r="U41" s="177"/>
      <c r="V41" s="177"/>
      <c r="W41" s="192"/>
      <c r="X41" s="177"/>
      <c r="Y41" s="177"/>
      <c r="Z41" s="177"/>
      <c r="AA41" s="177"/>
      <c r="AB41" s="177"/>
      <c r="AC41" s="177"/>
      <c r="AD41" s="177"/>
      <c r="AE41" s="177"/>
      <c r="AF41" s="177"/>
      <c r="AG41" s="177"/>
      <c r="AH41" s="177"/>
      <c r="AI41" s="166"/>
      <c r="AJ41" s="166"/>
      <c r="AK41" s="166"/>
      <c r="AL41" s="166"/>
      <c r="AM41" s="166"/>
      <c r="AN41" s="166"/>
      <c r="AO41" s="166"/>
      <c r="AP41" s="166"/>
      <c r="AQ41" s="166"/>
      <c r="AR41" s="166"/>
      <c r="AS41" s="166"/>
      <c r="AT41" s="166"/>
      <c r="AU41" s="166"/>
      <c r="AV41" s="166"/>
      <c r="AW41" s="166"/>
      <c r="AX41" s="166"/>
      <c r="AY41" s="166"/>
      <c r="AZ41" s="166"/>
      <c r="BA41" s="186" t="s">
        <v>430</v>
      </c>
      <c r="BB41" s="104" t="s">
        <v>293</v>
      </c>
      <c r="BC41" s="104" t="s">
        <v>293</v>
      </c>
      <c r="BD41" s="104" t="s">
        <v>293</v>
      </c>
      <c r="BE41" s="104" t="s">
        <v>293</v>
      </c>
      <c r="BF41" s="104" t="s">
        <v>293</v>
      </c>
      <c r="BG41" s="104" t="s">
        <v>293</v>
      </c>
      <c r="BH41" s="104">
        <v>0</v>
      </c>
      <c r="BI41" s="104">
        <v>0</v>
      </c>
      <c r="BJ41" s="104">
        <v>0</v>
      </c>
      <c r="BK41" s="104">
        <v>0</v>
      </c>
      <c r="BL41" s="104"/>
      <c r="BM41" s="104"/>
      <c r="BN41" s="104"/>
      <c r="BO41" s="104"/>
      <c r="BP41" s="104"/>
      <c r="BQ41" s="104"/>
      <c r="BR41" s="104"/>
      <c r="BS41" s="12"/>
    </row>
    <row r="42" spans="1:71" ht="32.25" hidden="1" customHeight="1">
      <c r="B42" s="581"/>
      <c r="C42" s="160" t="s">
        <v>329</v>
      </c>
      <c r="D42" s="160">
        <v>5</v>
      </c>
      <c r="E42" s="167" t="s">
        <v>264</v>
      </c>
      <c r="F42" s="116">
        <v>22097.82</v>
      </c>
      <c r="G42" s="116">
        <v>22097.82</v>
      </c>
      <c r="H42" s="115">
        <f t="shared" si="23"/>
        <v>0</v>
      </c>
      <c r="I42" s="467"/>
      <c r="J42" s="115" t="s">
        <v>293</v>
      </c>
      <c r="K42" s="166" t="s">
        <v>293</v>
      </c>
      <c r="L42" s="166" t="s">
        <v>74</v>
      </c>
      <c r="M42" s="168" t="s">
        <v>293</v>
      </c>
      <c r="N42" s="177" t="s">
        <v>293</v>
      </c>
      <c r="O42" s="166" t="s">
        <v>293</v>
      </c>
      <c r="P42" s="177" t="s">
        <v>293</v>
      </c>
      <c r="Q42" s="166" t="s">
        <v>293</v>
      </c>
      <c r="R42" s="166" t="s">
        <v>293</v>
      </c>
      <c r="S42" s="166"/>
      <c r="T42" s="177"/>
      <c r="U42" s="177"/>
      <c r="V42" s="177"/>
      <c r="W42" s="192"/>
      <c r="X42" s="177"/>
      <c r="Y42" s="177"/>
      <c r="Z42" s="177"/>
      <c r="AA42" s="177"/>
      <c r="AB42" s="177"/>
      <c r="AC42" s="177"/>
      <c r="AD42" s="177"/>
      <c r="AE42" s="177"/>
      <c r="AF42" s="177"/>
      <c r="AG42" s="177"/>
      <c r="AH42" s="177"/>
      <c r="AI42" s="166"/>
      <c r="AJ42" s="166"/>
      <c r="AK42" s="166"/>
      <c r="AL42" s="166"/>
      <c r="AM42" s="166"/>
      <c r="AN42" s="166"/>
      <c r="AO42" s="166"/>
      <c r="AP42" s="166"/>
      <c r="AQ42" s="166"/>
      <c r="AR42" s="166"/>
      <c r="AS42" s="166"/>
      <c r="AT42" s="166"/>
      <c r="AU42" s="166"/>
      <c r="AV42" s="166"/>
      <c r="AW42" s="166"/>
      <c r="AX42" s="166"/>
      <c r="AY42" s="166"/>
      <c r="AZ42" s="166"/>
      <c r="BA42" s="186" t="s">
        <v>430</v>
      </c>
      <c r="BB42" s="104" t="s">
        <v>293</v>
      </c>
      <c r="BC42" s="104" t="s">
        <v>293</v>
      </c>
      <c r="BD42" s="104" t="s">
        <v>293</v>
      </c>
      <c r="BE42" s="104" t="s">
        <v>293</v>
      </c>
      <c r="BF42" s="104" t="s">
        <v>293</v>
      </c>
      <c r="BG42" s="104" t="s">
        <v>293</v>
      </c>
      <c r="BH42" s="104">
        <v>0</v>
      </c>
      <c r="BI42" s="104">
        <v>0</v>
      </c>
      <c r="BJ42" s="104">
        <v>0</v>
      </c>
      <c r="BK42" s="104">
        <v>0</v>
      </c>
      <c r="BL42" s="104"/>
      <c r="BM42" s="104"/>
      <c r="BN42" s="104"/>
      <c r="BO42" s="104"/>
      <c r="BP42" s="104"/>
      <c r="BQ42" s="104"/>
      <c r="BR42" s="104"/>
      <c r="BS42" s="12"/>
    </row>
    <row r="43" spans="1:71" ht="32.25" hidden="1" customHeight="1">
      <c r="B43" s="581"/>
      <c r="C43" s="160" t="s">
        <v>329</v>
      </c>
      <c r="D43" s="160">
        <v>6</v>
      </c>
      <c r="E43" s="167" t="s">
        <v>261</v>
      </c>
      <c r="F43" s="116">
        <v>37786</v>
      </c>
      <c r="G43" s="116">
        <v>37786</v>
      </c>
      <c r="H43" s="115">
        <f t="shared" si="23"/>
        <v>0</v>
      </c>
      <c r="I43" s="467"/>
      <c r="J43" s="115" t="s">
        <v>293</v>
      </c>
      <c r="K43" s="166" t="s">
        <v>293</v>
      </c>
      <c r="L43" s="166" t="s">
        <v>76</v>
      </c>
      <c r="M43" s="168" t="s">
        <v>293</v>
      </c>
      <c r="N43" s="177" t="s">
        <v>293</v>
      </c>
      <c r="O43" s="166" t="s">
        <v>293</v>
      </c>
      <c r="P43" s="177" t="s">
        <v>293</v>
      </c>
      <c r="Q43" s="166" t="s">
        <v>293</v>
      </c>
      <c r="R43" s="166" t="s">
        <v>293</v>
      </c>
      <c r="S43" s="166"/>
      <c r="T43" s="177"/>
      <c r="U43" s="177"/>
      <c r="V43" s="177"/>
      <c r="W43" s="192"/>
      <c r="X43" s="177"/>
      <c r="Y43" s="177"/>
      <c r="Z43" s="177"/>
      <c r="AA43" s="177"/>
      <c r="AB43" s="177"/>
      <c r="AC43" s="177"/>
      <c r="AD43" s="177"/>
      <c r="AE43" s="177"/>
      <c r="AF43" s="177"/>
      <c r="AG43" s="177"/>
      <c r="AH43" s="177"/>
      <c r="AI43" s="166"/>
      <c r="AJ43" s="166"/>
      <c r="AK43" s="166"/>
      <c r="AL43" s="166"/>
      <c r="AM43" s="166"/>
      <c r="AN43" s="166"/>
      <c r="AO43" s="166"/>
      <c r="AP43" s="166"/>
      <c r="AQ43" s="166"/>
      <c r="AR43" s="166"/>
      <c r="AS43" s="166"/>
      <c r="AT43" s="166"/>
      <c r="AU43" s="166"/>
      <c r="AV43" s="166"/>
      <c r="AW43" s="166"/>
      <c r="AX43" s="166"/>
      <c r="AY43" s="166"/>
      <c r="AZ43" s="166"/>
      <c r="BA43" s="186" t="s">
        <v>430</v>
      </c>
      <c r="BB43" s="104" t="s">
        <v>293</v>
      </c>
      <c r="BC43" s="104" t="s">
        <v>293</v>
      </c>
      <c r="BD43" s="104" t="s">
        <v>293</v>
      </c>
      <c r="BE43" s="104" t="s">
        <v>293</v>
      </c>
      <c r="BF43" s="104" t="s">
        <v>293</v>
      </c>
      <c r="BG43" s="104" t="s">
        <v>293</v>
      </c>
      <c r="BH43" s="104">
        <v>0</v>
      </c>
      <c r="BI43" s="104">
        <v>0</v>
      </c>
      <c r="BJ43" s="104">
        <v>0</v>
      </c>
      <c r="BK43" s="104">
        <v>0</v>
      </c>
      <c r="BL43" s="104"/>
      <c r="BM43" s="104"/>
      <c r="BN43" s="104"/>
      <c r="BO43" s="104"/>
      <c r="BP43" s="104"/>
      <c r="BQ43" s="104"/>
      <c r="BR43" s="104"/>
      <c r="BS43" s="12"/>
    </row>
    <row r="44" spans="1:71" ht="32.25" hidden="1" customHeight="1">
      <c r="B44" s="581"/>
      <c r="C44" s="160" t="s">
        <v>329</v>
      </c>
      <c r="D44" s="160">
        <v>7</v>
      </c>
      <c r="E44" s="169" t="s">
        <v>263</v>
      </c>
      <c r="F44" s="87">
        <v>14711</v>
      </c>
      <c r="G44" s="117">
        <f>12431.79+187.42+206.52+121.15</f>
        <v>12946.880000000001</v>
      </c>
      <c r="H44" s="117">
        <f t="shared" si="23"/>
        <v>1764.119999999999</v>
      </c>
      <c r="I44" s="468"/>
      <c r="J44" s="117"/>
      <c r="K44" s="14">
        <v>1</v>
      </c>
      <c r="L44" s="14" t="s">
        <v>128</v>
      </c>
      <c r="M44" s="165">
        <v>600</v>
      </c>
      <c r="N44" s="175" t="s">
        <v>293</v>
      </c>
      <c r="O44" s="14"/>
      <c r="P44" s="175" t="s">
        <v>198</v>
      </c>
      <c r="Q44" s="14">
        <v>0</v>
      </c>
      <c r="R44" s="14">
        <v>121.15</v>
      </c>
      <c r="S44" s="14"/>
      <c r="T44" s="175"/>
      <c r="U44" s="175"/>
      <c r="V44" s="175"/>
      <c r="W44" s="193"/>
      <c r="X44" s="175"/>
      <c r="Y44" s="175"/>
      <c r="Z44" s="175"/>
      <c r="AA44" s="175"/>
      <c r="AB44" s="175"/>
      <c r="AC44" s="175"/>
      <c r="AD44" s="175"/>
      <c r="AE44" s="175"/>
      <c r="AF44" s="175"/>
      <c r="AG44" s="175"/>
      <c r="AH44" s="175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87" t="s">
        <v>343</v>
      </c>
      <c r="BB44" s="15"/>
      <c r="BC44" s="15"/>
      <c r="BD44" s="15"/>
      <c r="BE44" s="15"/>
      <c r="BF44" s="12"/>
      <c r="BG44" s="15"/>
      <c r="BH44" s="15">
        <v>0</v>
      </c>
      <c r="BI44" s="15">
        <v>0</v>
      </c>
      <c r="BJ44" s="15">
        <v>0</v>
      </c>
      <c r="BK44" s="15">
        <v>0</v>
      </c>
      <c r="BL44" s="15"/>
      <c r="BM44" s="15"/>
      <c r="BN44" s="15"/>
      <c r="BO44" s="15"/>
      <c r="BP44" s="15"/>
      <c r="BQ44" s="15"/>
      <c r="BR44" s="15"/>
      <c r="BS44" s="12"/>
    </row>
    <row r="45" spans="1:71" ht="32.25" hidden="1" customHeight="1">
      <c r="B45" s="581"/>
      <c r="C45" s="160" t="s">
        <v>329</v>
      </c>
      <c r="D45" s="160">
        <v>8</v>
      </c>
      <c r="E45" s="89" t="s">
        <v>265</v>
      </c>
      <c r="F45" s="87">
        <v>13135</v>
      </c>
      <c r="G45" s="117">
        <f>10452.13+129+221.43+87.15</f>
        <v>10889.71</v>
      </c>
      <c r="H45" s="117">
        <f t="shared" si="23"/>
        <v>2245.2900000000009</v>
      </c>
      <c r="I45" s="468"/>
      <c r="J45" s="117"/>
      <c r="K45" s="14">
        <v>1</v>
      </c>
      <c r="L45" s="14" t="s">
        <v>31</v>
      </c>
      <c r="M45" s="165">
        <v>600</v>
      </c>
      <c r="N45" s="175"/>
      <c r="O45" s="14"/>
      <c r="P45" s="175" t="s">
        <v>198</v>
      </c>
      <c r="Q45" s="14">
        <v>0</v>
      </c>
      <c r="R45" s="14">
        <v>87.15</v>
      </c>
      <c r="S45" s="14"/>
      <c r="T45" s="175"/>
      <c r="U45" s="175"/>
      <c r="V45" s="175"/>
      <c r="W45" s="193"/>
      <c r="X45" s="175"/>
      <c r="Y45" s="175"/>
      <c r="Z45" s="175"/>
      <c r="AA45" s="175"/>
      <c r="AB45" s="175"/>
      <c r="AC45" s="175"/>
      <c r="AD45" s="175"/>
      <c r="AE45" s="175"/>
      <c r="AF45" s="175"/>
      <c r="AG45" s="175"/>
      <c r="AH45" s="175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87" t="s">
        <v>343</v>
      </c>
      <c r="BB45" s="15"/>
      <c r="BC45" s="15"/>
      <c r="BD45" s="15"/>
      <c r="BE45" s="15"/>
      <c r="BF45" s="12"/>
      <c r="BG45" s="15"/>
      <c r="BH45" s="15">
        <v>0</v>
      </c>
      <c r="BI45" s="15">
        <v>181.53</v>
      </c>
      <c r="BJ45" s="15">
        <v>262.02999999999997</v>
      </c>
      <c r="BK45" s="15">
        <v>0</v>
      </c>
      <c r="BL45" s="15"/>
      <c r="BM45" s="15"/>
      <c r="BN45" s="15"/>
      <c r="BO45" s="15"/>
      <c r="BP45" s="15"/>
      <c r="BQ45" s="15"/>
      <c r="BR45" s="15"/>
      <c r="BS45" s="12"/>
    </row>
    <row r="46" spans="1:71" ht="48.75" hidden="1" customHeight="1">
      <c r="B46" s="581"/>
      <c r="C46" s="160" t="s">
        <v>329</v>
      </c>
      <c r="D46" s="160">
        <v>9</v>
      </c>
      <c r="E46" s="89" t="s">
        <v>23</v>
      </c>
      <c r="F46" s="87">
        <v>6678.68</v>
      </c>
      <c r="G46" s="118">
        <v>0</v>
      </c>
      <c r="H46" s="117">
        <f t="shared" si="23"/>
        <v>6678.68</v>
      </c>
      <c r="I46" s="468"/>
      <c r="J46" s="117"/>
      <c r="K46" s="14"/>
      <c r="L46" s="166" t="s">
        <v>152</v>
      </c>
      <c r="M46" s="165">
        <v>800</v>
      </c>
      <c r="N46" s="175" t="s">
        <v>189</v>
      </c>
      <c r="O46" s="14">
        <v>15</v>
      </c>
      <c r="P46" s="175" t="s">
        <v>194</v>
      </c>
      <c r="Q46" s="14">
        <v>0</v>
      </c>
      <c r="R46" s="14">
        <v>0</v>
      </c>
      <c r="S46" s="14"/>
      <c r="T46" s="175"/>
      <c r="U46" s="175"/>
      <c r="V46" s="175"/>
      <c r="W46" s="193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  <c r="AH46" s="175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87" t="s">
        <v>367</v>
      </c>
      <c r="BB46" s="15"/>
      <c r="BC46" s="15"/>
      <c r="BD46" s="15" t="e">
        <f>BE46-N46</f>
        <v>#VALUE!</v>
      </c>
      <c r="BE46" s="88">
        <v>45930</v>
      </c>
      <c r="BF46" s="12" t="s">
        <v>217</v>
      </c>
      <c r="BG46" s="15"/>
      <c r="BH46" s="15">
        <v>0</v>
      </c>
      <c r="BI46" s="15">
        <v>0</v>
      </c>
      <c r="BJ46" s="15">
        <v>0</v>
      </c>
      <c r="BK46" s="15">
        <v>0</v>
      </c>
      <c r="BL46" s="15"/>
      <c r="BM46" s="15"/>
      <c r="BN46" s="15"/>
      <c r="BO46" s="15"/>
      <c r="BP46" s="15"/>
      <c r="BQ46" s="15"/>
      <c r="BR46" s="15"/>
      <c r="BS46" s="12"/>
    </row>
    <row r="47" spans="1:71" ht="48.75" hidden="1" customHeight="1">
      <c r="B47" s="581"/>
      <c r="C47" s="160" t="s">
        <v>329</v>
      </c>
      <c r="D47" s="160">
        <v>10</v>
      </c>
      <c r="E47" s="89" t="s">
        <v>21</v>
      </c>
      <c r="F47" s="87">
        <v>6260</v>
      </c>
      <c r="G47" s="118">
        <v>0</v>
      </c>
      <c r="H47" s="117">
        <f t="shared" si="23"/>
        <v>6260</v>
      </c>
      <c r="I47" s="468"/>
      <c r="J47" s="117"/>
      <c r="K47" s="14"/>
      <c r="L47" s="166" t="s">
        <v>152</v>
      </c>
      <c r="M47" s="165">
        <v>800</v>
      </c>
      <c r="N47" s="175" t="s">
        <v>189</v>
      </c>
      <c r="O47" s="14">
        <v>15</v>
      </c>
      <c r="P47" s="175" t="s">
        <v>194</v>
      </c>
      <c r="Q47" s="14">
        <v>0</v>
      </c>
      <c r="R47" s="14">
        <v>0</v>
      </c>
      <c r="S47" s="14"/>
      <c r="T47" s="175"/>
      <c r="U47" s="175"/>
      <c r="V47" s="175"/>
      <c r="W47" s="193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87" t="s">
        <v>367</v>
      </c>
      <c r="BB47" s="15"/>
      <c r="BC47" s="15"/>
      <c r="BD47" s="15" t="e">
        <f>BE47-N47</f>
        <v>#VALUE!</v>
      </c>
      <c r="BE47" s="88">
        <v>45930</v>
      </c>
      <c r="BF47" s="12" t="s">
        <v>217</v>
      </c>
      <c r="BG47" s="15"/>
      <c r="BH47" s="15">
        <v>0</v>
      </c>
      <c r="BI47" s="15">
        <v>0</v>
      </c>
      <c r="BJ47" s="15">
        <v>0</v>
      </c>
      <c r="BK47" s="15">
        <v>0</v>
      </c>
      <c r="BL47" s="15"/>
      <c r="BM47" s="15"/>
      <c r="BN47" s="15"/>
      <c r="BO47" s="15"/>
      <c r="BP47" s="15"/>
      <c r="BQ47" s="15"/>
      <c r="BR47" s="15"/>
      <c r="BS47" s="12"/>
    </row>
    <row r="48" spans="1:71" ht="48.75" hidden="1" customHeight="1">
      <c r="B48" s="581"/>
      <c r="C48" s="160" t="s">
        <v>329</v>
      </c>
      <c r="D48" s="160">
        <v>11</v>
      </c>
      <c r="E48" s="89" t="s">
        <v>22</v>
      </c>
      <c r="F48" s="87">
        <v>9625.8799999999992</v>
      </c>
      <c r="G48" s="118">
        <v>0</v>
      </c>
      <c r="H48" s="117">
        <f t="shared" si="23"/>
        <v>9625.8799999999992</v>
      </c>
      <c r="I48" s="468"/>
      <c r="J48" s="117"/>
      <c r="K48" s="14"/>
      <c r="L48" s="166" t="s">
        <v>152</v>
      </c>
      <c r="M48" s="165">
        <v>800</v>
      </c>
      <c r="N48" s="175" t="s">
        <v>182</v>
      </c>
      <c r="O48" s="14">
        <v>20</v>
      </c>
      <c r="P48" s="175" t="s">
        <v>194</v>
      </c>
      <c r="Q48" s="14">
        <v>0</v>
      </c>
      <c r="R48" s="14">
        <v>0</v>
      </c>
      <c r="S48" s="14"/>
      <c r="T48" s="175"/>
      <c r="U48" s="175"/>
      <c r="V48" s="175"/>
      <c r="W48" s="193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  <c r="AH48" s="175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87" t="s">
        <v>367</v>
      </c>
      <c r="BB48" s="15"/>
      <c r="BC48" s="15"/>
      <c r="BD48" s="15" t="e">
        <f>BE48-N48</f>
        <v>#VALUE!</v>
      </c>
      <c r="BE48" s="88">
        <v>45930</v>
      </c>
      <c r="BF48" s="12" t="s">
        <v>217</v>
      </c>
      <c r="BG48" s="15"/>
      <c r="BH48" s="15">
        <v>0</v>
      </c>
      <c r="BI48" s="15">
        <v>0</v>
      </c>
      <c r="BJ48" s="15">
        <v>0</v>
      </c>
      <c r="BK48" s="15">
        <v>0</v>
      </c>
      <c r="BL48" s="15"/>
      <c r="BM48" s="15"/>
      <c r="BN48" s="15"/>
      <c r="BO48" s="15"/>
      <c r="BP48" s="15"/>
      <c r="BQ48" s="15"/>
      <c r="BR48" s="15"/>
      <c r="BS48" s="12"/>
    </row>
    <row r="49" spans="2:71" ht="41.25" hidden="1" customHeight="1">
      <c r="B49" s="581"/>
      <c r="C49" s="160" t="s">
        <v>329</v>
      </c>
      <c r="D49" s="160">
        <v>12</v>
      </c>
      <c r="E49" s="89" t="s">
        <v>266</v>
      </c>
      <c r="F49" s="87">
        <v>11921.09</v>
      </c>
      <c r="G49" s="118">
        <v>0</v>
      </c>
      <c r="H49" s="117">
        <f t="shared" si="23"/>
        <v>11921.09</v>
      </c>
      <c r="I49" s="468"/>
      <c r="J49" s="117"/>
      <c r="K49" s="14"/>
      <c r="L49" s="166" t="s">
        <v>363</v>
      </c>
      <c r="M49" s="165">
        <v>600</v>
      </c>
      <c r="N49" s="175" t="s">
        <v>365</v>
      </c>
      <c r="O49" s="14">
        <v>20</v>
      </c>
      <c r="P49" s="175" t="s">
        <v>189</v>
      </c>
      <c r="Q49" s="14">
        <v>0</v>
      </c>
      <c r="R49" s="14">
        <v>0</v>
      </c>
      <c r="S49" s="14"/>
      <c r="T49" s="175"/>
      <c r="U49" s="175"/>
      <c r="V49" s="175"/>
      <c r="W49" s="193"/>
      <c r="X49" s="175"/>
      <c r="Y49" s="175"/>
      <c r="Z49" s="175"/>
      <c r="AA49" s="175"/>
      <c r="AB49" s="175"/>
      <c r="AC49" s="175"/>
      <c r="AD49" s="175"/>
      <c r="AE49" s="175"/>
      <c r="AF49" s="175"/>
      <c r="AG49" s="175"/>
      <c r="AH49" s="175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87" t="s">
        <v>378</v>
      </c>
      <c r="BB49" s="15"/>
      <c r="BC49" s="15"/>
      <c r="BD49" s="15"/>
      <c r="BE49" s="15"/>
      <c r="BF49" s="12"/>
      <c r="BG49" s="15"/>
      <c r="BH49" s="15">
        <v>0</v>
      </c>
      <c r="BI49" s="15">
        <v>0</v>
      </c>
      <c r="BJ49" s="15">
        <v>0</v>
      </c>
      <c r="BK49" s="15">
        <v>0</v>
      </c>
      <c r="BL49" s="15"/>
      <c r="BM49" s="15"/>
      <c r="BN49" s="15"/>
      <c r="BO49" s="15"/>
      <c r="BP49" s="15"/>
      <c r="BQ49" s="15"/>
      <c r="BR49" s="15"/>
      <c r="BS49" s="12"/>
    </row>
    <row r="50" spans="2:71" ht="41.25" hidden="1" customHeight="1">
      <c r="B50" s="581"/>
      <c r="C50" s="160" t="s">
        <v>329</v>
      </c>
      <c r="D50" s="160">
        <v>13</v>
      </c>
      <c r="E50" s="89" t="s">
        <v>267</v>
      </c>
      <c r="F50" s="87">
        <v>12042</v>
      </c>
      <c r="G50" s="118">
        <v>0</v>
      </c>
      <c r="H50" s="117">
        <f t="shared" si="23"/>
        <v>12042</v>
      </c>
      <c r="I50" s="468"/>
      <c r="J50" s="117"/>
      <c r="K50" s="14"/>
      <c r="L50" s="166" t="s">
        <v>363</v>
      </c>
      <c r="M50" s="165">
        <v>600</v>
      </c>
      <c r="N50" s="175" t="s">
        <v>182</v>
      </c>
      <c r="O50" s="14">
        <v>20</v>
      </c>
      <c r="P50" s="175" t="s">
        <v>194</v>
      </c>
      <c r="Q50" s="14">
        <v>0</v>
      </c>
      <c r="R50" s="14">
        <v>0</v>
      </c>
      <c r="S50" s="14"/>
      <c r="T50" s="175"/>
      <c r="U50" s="175"/>
      <c r="V50" s="175"/>
      <c r="W50" s="193"/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  <c r="AH50" s="175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87" t="s">
        <v>378</v>
      </c>
      <c r="BB50" s="15"/>
      <c r="BC50" s="15"/>
      <c r="BD50" s="15"/>
      <c r="BE50" s="15"/>
      <c r="BF50" s="12"/>
      <c r="BG50" s="15"/>
      <c r="BH50" s="15">
        <v>0</v>
      </c>
      <c r="BI50" s="15">
        <v>0</v>
      </c>
      <c r="BJ50" s="15">
        <v>0</v>
      </c>
      <c r="BK50" s="15">
        <v>0</v>
      </c>
      <c r="BL50" s="15"/>
      <c r="BM50" s="15"/>
      <c r="BN50" s="15"/>
      <c r="BO50" s="15"/>
      <c r="BP50" s="15"/>
      <c r="BQ50" s="15"/>
      <c r="BR50" s="15"/>
      <c r="BS50" s="12"/>
    </row>
    <row r="51" spans="2:71" ht="47.25" hidden="1" customHeight="1">
      <c r="B51" s="581"/>
      <c r="C51" s="160" t="s">
        <v>329</v>
      </c>
      <c r="D51" s="160">
        <v>14</v>
      </c>
      <c r="E51" s="89" t="s">
        <v>24</v>
      </c>
      <c r="F51" s="87">
        <v>7700</v>
      </c>
      <c r="G51" s="118">
        <v>0</v>
      </c>
      <c r="H51" s="117">
        <f t="shared" si="23"/>
        <v>7700</v>
      </c>
      <c r="I51" s="468"/>
      <c r="J51" s="117"/>
      <c r="K51" s="14"/>
      <c r="L51" s="166" t="s">
        <v>152</v>
      </c>
      <c r="M51" s="165">
        <v>800</v>
      </c>
      <c r="N51" s="175" t="s">
        <v>182</v>
      </c>
      <c r="O51" s="14">
        <v>20</v>
      </c>
      <c r="P51" s="175" t="s">
        <v>194</v>
      </c>
      <c r="Q51" s="14">
        <v>0</v>
      </c>
      <c r="R51" s="14">
        <v>0</v>
      </c>
      <c r="S51" s="14"/>
      <c r="T51" s="175"/>
      <c r="U51" s="175"/>
      <c r="V51" s="175"/>
      <c r="W51" s="193"/>
      <c r="X51" s="175"/>
      <c r="Y51" s="175"/>
      <c r="Z51" s="175"/>
      <c r="AA51" s="175"/>
      <c r="AB51" s="175"/>
      <c r="AC51" s="175"/>
      <c r="AD51" s="175"/>
      <c r="AE51" s="175"/>
      <c r="AF51" s="175"/>
      <c r="AG51" s="175"/>
      <c r="AH51" s="175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87" t="s">
        <v>367</v>
      </c>
      <c r="BB51" s="15"/>
      <c r="BC51" s="15"/>
      <c r="BD51" s="15" t="e">
        <f>BE51-N51</f>
        <v>#VALUE!</v>
      </c>
      <c r="BE51" s="88">
        <v>45930</v>
      </c>
      <c r="BF51" s="12" t="s">
        <v>217</v>
      </c>
      <c r="BG51" s="15"/>
      <c r="BH51" s="15">
        <v>0</v>
      </c>
      <c r="BI51" s="15">
        <v>0</v>
      </c>
      <c r="BJ51" s="15">
        <v>0</v>
      </c>
      <c r="BK51" s="15">
        <v>0</v>
      </c>
      <c r="BL51" s="15"/>
      <c r="BM51" s="15"/>
      <c r="BN51" s="15"/>
      <c r="BO51" s="15"/>
      <c r="BP51" s="15"/>
      <c r="BQ51" s="15"/>
      <c r="BR51" s="15"/>
      <c r="BS51" s="12"/>
    </row>
    <row r="52" spans="2:71" ht="47.25" hidden="1" customHeight="1">
      <c r="B52" s="581"/>
      <c r="C52" s="160" t="s">
        <v>329</v>
      </c>
      <c r="D52" s="160">
        <v>15</v>
      </c>
      <c r="E52" s="89" t="s">
        <v>330</v>
      </c>
      <c r="F52" s="87">
        <v>7727.4</v>
      </c>
      <c r="G52" s="118">
        <v>0</v>
      </c>
      <c r="H52" s="117">
        <f t="shared" si="23"/>
        <v>7727.4</v>
      </c>
      <c r="I52" s="468"/>
      <c r="J52" s="117"/>
      <c r="K52" s="14"/>
      <c r="L52" s="166" t="s">
        <v>331</v>
      </c>
      <c r="M52" s="165">
        <v>800</v>
      </c>
      <c r="N52" s="175">
        <v>45818</v>
      </c>
      <c r="O52" s="14">
        <v>20</v>
      </c>
      <c r="P52" s="175">
        <v>45838</v>
      </c>
      <c r="Q52" s="14">
        <v>0</v>
      </c>
      <c r="R52" s="14">
        <v>0</v>
      </c>
      <c r="S52" s="14"/>
      <c r="T52" s="175"/>
      <c r="U52" s="175"/>
      <c r="V52" s="175"/>
      <c r="W52" s="193"/>
      <c r="X52" s="175"/>
      <c r="Y52" s="175"/>
      <c r="Z52" s="175"/>
      <c r="AA52" s="175"/>
      <c r="AB52" s="175"/>
      <c r="AC52" s="175"/>
      <c r="AD52" s="175"/>
      <c r="AE52" s="175"/>
      <c r="AF52" s="175"/>
      <c r="AG52" s="175"/>
      <c r="AH52" s="175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87" t="s">
        <v>352</v>
      </c>
      <c r="BB52" s="15"/>
      <c r="BC52" s="15"/>
      <c r="BD52" s="15">
        <f>BE52-N52</f>
        <v>20</v>
      </c>
      <c r="BE52" s="88">
        <v>45838</v>
      </c>
      <c r="BF52" s="12" t="s">
        <v>216</v>
      </c>
      <c r="BG52" s="15"/>
      <c r="BH52" s="15">
        <v>0</v>
      </c>
      <c r="BI52" s="15">
        <v>0</v>
      </c>
      <c r="BJ52" s="15">
        <v>0</v>
      </c>
      <c r="BK52" s="15">
        <v>0</v>
      </c>
      <c r="BL52" s="15"/>
      <c r="BM52" s="15"/>
      <c r="BN52" s="15"/>
      <c r="BO52" s="15"/>
      <c r="BP52" s="15"/>
      <c r="BQ52" s="15"/>
      <c r="BR52" s="15"/>
      <c r="BS52" s="12"/>
    </row>
    <row r="53" spans="2:71" ht="42.75" hidden="1" customHeight="1">
      <c r="B53" s="581"/>
      <c r="C53" s="160" t="s">
        <v>329</v>
      </c>
      <c r="D53" s="160">
        <v>16</v>
      </c>
      <c r="E53" s="89" t="s">
        <v>268</v>
      </c>
      <c r="F53" s="87">
        <v>6250</v>
      </c>
      <c r="G53" s="118">
        <v>0</v>
      </c>
      <c r="H53" s="117">
        <f t="shared" si="23"/>
        <v>6250</v>
      </c>
      <c r="I53" s="468"/>
      <c r="J53" s="117"/>
      <c r="K53" s="14"/>
      <c r="L53" s="166" t="s">
        <v>332</v>
      </c>
      <c r="M53" s="165">
        <v>600</v>
      </c>
      <c r="N53" s="175" t="s">
        <v>333</v>
      </c>
      <c r="O53" s="14">
        <v>20</v>
      </c>
      <c r="P53" s="175">
        <v>45838</v>
      </c>
      <c r="Q53" s="14">
        <v>0</v>
      </c>
      <c r="R53" s="14">
        <v>0</v>
      </c>
      <c r="S53" s="14"/>
      <c r="T53" s="175"/>
      <c r="U53" s="175"/>
      <c r="V53" s="175"/>
      <c r="W53" s="193"/>
      <c r="X53" s="175"/>
      <c r="Y53" s="175"/>
      <c r="Z53" s="175"/>
      <c r="AA53" s="175"/>
      <c r="AB53" s="175"/>
      <c r="AC53" s="175"/>
      <c r="AD53" s="175"/>
      <c r="AE53" s="175"/>
      <c r="AF53" s="175"/>
      <c r="AG53" s="175"/>
      <c r="AH53" s="175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87" t="s">
        <v>366</v>
      </c>
      <c r="BB53" s="15"/>
      <c r="BC53" s="15"/>
      <c r="BD53" s="15"/>
      <c r="BE53" s="15" t="s">
        <v>182</v>
      </c>
      <c r="BF53" s="12"/>
      <c r="BG53" s="15"/>
      <c r="BH53" s="15">
        <v>0</v>
      </c>
      <c r="BI53" s="15">
        <v>0</v>
      </c>
      <c r="BJ53" s="15">
        <v>0</v>
      </c>
      <c r="BK53" s="15">
        <v>0</v>
      </c>
      <c r="BL53" s="15"/>
      <c r="BM53" s="15"/>
      <c r="BN53" s="15"/>
      <c r="BO53" s="15"/>
      <c r="BP53" s="15"/>
      <c r="BQ53" s="15"/>
      <c r="BR53" s="15"/>
      <c r="BS53" s="12" t="s">
        <v>334</v>
      </c>
    </row>
    <row r="54" spans="2:71" ht="37.5" hidden="1" customHeight="1">
      <c r="B54" s="170"/>
      <c r="C54" s="170"/>
      <c r="D54" s="170"/>
      <c r="E54" s="170"/>
      <c r="F54" s="119">
        <f>SUM(F38:F53)</f>
        <v>222025.00999999998</v>
      </c>
      <c r="G54" s="119">
        <f t="shared" ref="G54:L54" si="24">SUM(G38:G53)</f>
        <v>149810.54999999999</v>
      </c>
      <c r="H54" s="119">
        <f t="shared" si="24"/>
        <v>72214.459999999992</v>
      </c>
      <c r="I54" s="469"/>
      <c r="J54" s="119">
        <f t="shared" si="24"/>
        <v>0</v>
      </c>
      <c r="K54" s="107">
        <f t="shared" si="24"/>
        <v>2</v>
      </c>
      <c r="L54" s="107">
        <f t="shared" si="24"/>
        <v>0</v>
      </c>
      <c r="M54" s="106">
        <f>SUM(M38:M53)</f>
        <v>7000</v>
      </c>
      <c r="N54" s="178">
        <f t="shared" ref="N54:BP54" si="25">SUM(N38:N53)</f>
        <v>45818</v>
      </c>
      <c r="O54" s="107">
        <f t="shared" si="25"/>
        <v>150</v>
      </c>
      <c r="P54" s="178">
        <f t="shared" si="25"/>
        <v>91676</v>
      </c>
      <c r="Q54" s="107">
        <f t="shared" si="25"/>
        <v>0</v>
      </c>
      <c r="R54" s="107">
        <f t="shared" si="25"/>
        <v>208.3</v>
      </c>
      <c r="S54" s="107"/>
      <c r="T54" s="178"/>
      <c r="U54" s="178"/>
      <c r="V54" s="178"/>
      <c r="W54" s="194"/>
      <c r="X54" s="178"/>
      <c r="Y54" s="178"/>
      <c r="Z54" s="178"/>
      <c r="AA54" s="178"/>
      <c r="AB54" s="178"/>
      <c r="AC54" s="178"/>
      <c r="AD54" s="178"/>
      <c r="AE54" s="178"/>
      <c r="AF54" s="178"/>
      <c r="AG54" s="178"/>
      <c r="AH54" s="178"/>
      <c r="AI54" s="107"/>
      <c r="AJ54" s="107"/>
      <c r="AK54" s="107"/>
      <c r="AL54" s="107"/>
      <c r="AM54" s="107"/>
      <c r="AN54" s="107"/>
      <c r="AO54" s="107"/>
      <c r="AP54" s="107"/>
      <c r="AQ54" s="107"/>
      <c r="AR54" s="107"/>
      <c r="AS54" s="107"/>
      <c r="AT54" s="107"/>
      <c r="AU54" s="107"/>
      <c r="AV54" s="107"/>
      <c r="AW54" s="107"/>
      <c r="AX54" s="107"/>
      <c r="AY54" s="107"/>
      <c r="AZ54" s="107"/>
      <c r="BA54" s="188">
        <f t="shared" si="25"/>
        <v>0</v>
      </c>
      <c r="BB54" s="107">
        <f t="shared" si="25"/>
        <v>0</v>
      </c>
      <c r="BC54" s="107">
        <f t="shared" si="25"/>
        <v>0</v>
      </c>
      <c r="BD54" s="107" t="e">
        <f t="shared" si="25"/>
        <v>#VALUE!</v>
      </c>
      <c r="BE54" s="107">
        <f t="shared" si="25"/>
        <v>229558</v>
      </c>
      <c r="BF54" s="107">
        <f t="shared" si="25"/>
        <v>0</v>
      </c>
      <c r="BG54" s="107">
        <f t="shared" si="25"/>
        <v>0</v>
      </c>
      <c r="BH54" s="107">
        <f t="shared" si="25"/>
        <v>0</v>
      </c>
      <c r="BI54" s="107">
        <f t="shared" si="25"/>
        <v>181.53</v>
      </c>
      <c r="BJ54" s="107">
        <f t="shared" si="25"/>
        <v>262.02999999999997</v>
      </c>
      <c r="BK54" s="107">
        <f t="shared" si="25"/>
        <v>0</v>
      </c>
      <c r="BL54" s="107">
        <f t="shared" si="25"/>
        <v>0</v>
      </c>
      <c r="BM54" s="107">
        <f t="shared" si="25"/>
        <v>0</v>
      </c>
      <c r="BN54" s="107">
        <f t="shared" si="25"/>
        <v>0</v>
      </c>
      <c r="BO54" s="107">
        <f t="shared" si="25"/>
        <v>0</v>
      </c>
      <c r="BP54" s="107">
        <f t="shared" si="25"/>
        <v>0</v>
      </c>
      <c r="BQ54" s="107"/>
      <c r="BR54" s="107"/>
      <c r="BS54" s="12"/>
    </row>
    <row r="55" spans="2:71" ht="30" hidden="1" customHeight="1">
      <c r="B55" s="582" t="s">
        <v>179</v>
      </c>
      <c r="C55" s="14" t="s">
        <v>335</v>
      </c>
      <c r="D55" s="14">
        <v>17</v>
      </c>
      <c r="E55" s="167" t="s">
        <v>287</v>
      </c>
      <c r="F55" s="116">
        <v>37207.269999999997</v>
      </c>
      <c r="G55" s="116">
        <v>37207.269999999997</v>
      </c>
      <c r="H55" s="115">
        <f t="shared" si="23"/>
        <v>0</v>
      </c>
      <c r="I55" s="467"/>
      <c r="J55" s="115">
        <v>0</v>
      </c>
      <c r="K55" s="115">
        <v>0</v>
      </c>
      <c r="L55" s="115">
        <v>0</v>
      </c>
      <c r="M55" s="115">
        <v>0</v>
      </c>
      <c r="N55" s="179">
        <v>0</v>
      </c>
      <c r="O55" s="115">
        <v>0</v>
      </c>
      <c r="P55" s="179">
        <v>0</v>
      </c>
      <c r="Q55" s="115">
        <v>0</v>
      </c>
      <c r="R55" s="115">
        <v>0</v>
      </c>
      <c r="S55" s="115"/>
      <c r="T55" s="179"/>
      <c r="U55" s="179"/>
      <c r="V55" s="179"/>
      <c r="W55" s="195"/>
      <c r="X55" s="179"/>
      <c r="Y55" s="179"/>
      <c r="Z55" s="179"/>
      <c r="AA55" s="179"/>
      <c r="AB55" s="179"/>
      <c r="AC55" s="179"/>
      <c r="AD55" s="179"/>
      <c r="AE55" s="179"/>
      <c r="AF55" s="179"/>
      <c r="AG55" s="179"/>
      <c r="AH55" s="179"/>
      <c r="AI55" s="166"/>
      <c r="AJ55" s="166"/>
      <c r="AK55" s="166"/>
      <c r="AL55" s="166"/>
      <c r="AM55" s="166"/>
      <c r="AN55" s="166"/>
      <c r="AO55" s="166"/>
      <c r="AP55" s="166"/>
      <c r="AQ55" s="166"/>
      <c r="AR55" s="166"/>
      <c r="AS55" s="166"/>
      <c r="AT55" s="166"/>
      <c r="AU55" s="166"/>
      <c r="AV55" s="166"/>
      <c r="AW55" s="166"/>
      <c r="AX55" s="166"/>
      <c r="AY55" s="166"/>
      <c r="AZ55" s="166"/>
      <c r="BA55" s="186" t="s">
        <v>430</v>
      </c>
      <c r="BB55" s="104"/>
      <c r="BC55" s="104"/>
      <c r="BD55" s="104"/>
      <c r="BE55" s="104"/>
      <c r="BF55" s="105"/>
      <c r="BG55" s="104"/>
      <c r="BH55" s="104">
        <v>0</v>
      </c>
      <c r="BI55" s="104">
        <v>0</v>
      </c>
      <c r="BJ55" s="104">
        <v>0</v>
      </c>
      <c r="BK55" s="104">
        <v>0</v>
      </c>
      <c r="BL55" s="104"/>
      <c r="BM55" s="104"/>
      <c r="BN55" s="104"/>
      <c r="BO55" s="104"/>
      <c r="BP55" s="104"/>
      <c r="BQ55" s="104"/>
      <c r="BR55" s="104"/>
      <c r="BS55" s="12"/>
    </row>
    <row r="56" spans="2:71" ht="30" hidden="1" customHeight="1">
      <c r="B56" s="583"/>
      <c r="C56" s="14" t="s">
        <v>335</v>
      </c>
      <c r="D56" s="14">
        <v>18</v>
      </c>
      <c r="E56" s="167" t="s">
        <v>288</v>
      </c>
      <c r="F56" s="116">
        <v>74206</v>
      </c>
      <c r="G56" s="116">
        <v>74206</v>
      </c>
      <c r="H56" s="115">
        <f t="shared" si="23"/>
        <v>0</v>
      </c>
      <c r="I56" s="467"/>
      <c r="J56" s="115">
        <v>0</v>
      </c>
      <c r="K56" s="115">
        <v>0</v>
      </c>
      <c r="L56" s="115">
        <v>0</v>
      </c>
      <c r="M56" s="115">
        <v>0</v>
      </c>
      <c r="N56" s="179">
        <v>0</v>
      </c>
      <c r="O56" s="115">
        <v>0</v>
      </c>
      <c r="P56" s="179">
        <v>0</v>
      </c>
      <c r="Q56" s="115">
        <v>0</v>
      </c>
      <c r="R56" s="115">
        <v>0</v>
      </c>
      <c r="S56" s="115"/>
      <c r="T56" s="179"/>
      <c r="U56" s="179"/>
      <c r="V56" s="179"/>
      <c r="W56" s="195"/>
      <c r="X56" s="179"/>
      <c r="Y56" s="179"/>
      <c r="Z56" s="179"/>
      <c r="AA56" s="179"/>
      <c r="AB56" s="179"/>
      <c r="AC56" s="179"/>
      <c r="AD56" s="179"/>
      <c r="AE56" s="179"/>
      <c r="AF56" s="179"/>
      <c r="AG56" s="179"/>
      <c r="AH56" s="179"/>
      <c r="AI56" s="166"/>
      <c r="AJ56" s="166"/>
      <c r="AK56" s="166"/>
      <c r="AL56" s="166"/>
      <c r="AM56" s="166"/>
      <c r="AN56" s="166"/>
      <c r="AO56" s="166"/>
      <c r="AP56" s="166"/>
      <c r="AQ56" s="166"/>
      <c r="AR56" s="166"/>
      <c r="AS56" s="166"/>
      <c r="AT56" s="166"/>
      <c r="AU56" s="166"/>
      <c r="AV56" s="166"/>
      <c r="AW56" s="166"/>
      <c r="AX56" s="166"/>
      <c r="AY56" s="166"/>
      <c r="AZ56" s="166"/>
      <c r="BA56" s="186" t="s">
        <v>430</v>
      </c>
      <c r="BB56" s="104"/>
      <c r="BC56" s="104"/>
      <c r="BD56" s="104"/>
      <c r="BE56" s="104"/>
      <c r="BF56" s="105"/>
      <c r="BG56" s="104"/>
      <c r="BH56" s="104">
        <v>0</v>
      </c>
      <c r="BI56" s="104">
        <v>0</v>
      </c>
      <c r="BJ56" s="104">
        <v>0</v>
      </c>
      <c r="BK56" s="104">
        <v>0</v>
      </c>
      <c r="BL56" s="104"/>
      <c r="BM56" s="104"/>
      <c r="BN56" s="104"/>
      <c r="BO56" s="104"/>
      <c r="BP56" s="104"/>
      <c r="BQ56" s="104"/>
      <c r="BR56" s="104"/>
      <c r="BS56" s="12"/>
    </row>
    <row r="57" spans="2:71" ht="42.75" hidden="1" customHeight="1">
      <c r="B57" s="583"/>
      <c r="C57" s="14" t="s">
        <v>335</v>
      </c>
      <c r="D57" s="14">
        <v>19</v>
      </c>
      <c r="E57" s="89" t="s">
        <v>410</v>
      </c>
      <c r="F57" s="87">
        <v>22142.68</v>
      </c>
      <c r="G57" s="117">
        <v>0</v>
      </c>
      <c r="H57" s="117">
        <f t="shared" si="23"/>
        <v>22142.68</v>
      </c>
      <c r="I57" s="468"/>
      <c r="J57" s="117"/>
      <c r="K57" s="14">
        <v>1</v>
      </c>
      <c r="L57" s="14" t="s">
        <v>61</v>
      </c>
      <c r="M57" s="165">
        <v>1100</v>
      </c>
      <c r="N57" s="175"/>
      <c r="O57" s="14"/>
      <c r="P57" s="175" t="s">
        <v>346</v>
      </c>
      <c r="Q57" s="14">
        <v>0</v>
      </c>
      <c r="R57" s="14">
        <v>0</v>
      </c>
      <c r="S57" s="14"/>
      <c r="T57" s="175"/>
      <c r="U57" s="175"/>
      <c r="V57" s="175"/>
      <c r="W57" s="193"/>
      <c r="X57" s="175"/>
      <c r="Y57" s="175"/>
      <c r="Z57" s="175"/>
      <c r="AA57" s="175"/>
      <c r="AB57" s="175"/>
      <c r="AC57" s="175"/>
      <c r="AD57" s="175"/>
      <c r="AE57" s="175"/>
      <c r="AF57" s="175"/>
      <c r="AG57" s="175"/>
      <c r="AH57" s="175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87" t="s">
        <v>280</v>
      </c>
      <c r="BB57" s="15"/>
      <c r="BC57" s="15"/>
      <c r="BD57" s="15"/>
      <c r="BE57" s="15"/>
      <c r="BF57" s="12"/>
      <c r="BG57" s="15"/>
      <c r="BH57" s="15">
        <v>0</v>
      </c>
      <c r="BI57" s="15">
        <v>0</v>
      </c>
      <c r="BJ57" s="15">
        <v>0</v>
      </c>
      <c r="BK57" s="15">
        <v>0</v>
      </c>
      <c r="BL57" s="15"/>
      <c r="BM57" s="15"/>
      <c r="BN57" s="15"/>
      <c r="BO57" s="15"/>
      <c r="BP57" s="15"/>
      <c r="BQ57" s="15"/>
      <c r="BR57" s="15"/>
      <c r="BS57" s="12"/>
    </row>
    <row r="58" spans="2:71" ht="42.75" hidden="1" customHeight="1">
      <c r="B58" s="583"/>
      <c r="C58" s="14" t="s">
        <v>335</v>
      </c>
      <c r="D58" s="14">
        <v>20</v>
      </c>
      <c r="E58" s="89" t="s">
        <v>270</v>
      </c>
      <c r="F58" s="87">
        <v>11022</v>
      </c>
      <c r="G58" s="117">
        <v>0</v>
      </c>
      <c r="H58" s="117">
        <f t="shared" si="23"/>
        <v>11022</v>
      </c>
      <c r="I58" s="468"/>
      <c r="J58" s="117"/>
      <c r="K58" s="14"/>
      <c r="L58" s="166" t="s">
        <v>336</v>
      </c>
      <c r="M58" s="165">
        <v>600</v>
      </c>
      <c r="N58" s="175" t="s">
        <v>337</v>
      </c>
      <c r="O58" s="14"/>
      <c r="P58" s="175" t="s">
        <v>192</v>
      </c>
      <c r="Q58" s="14">
        <v>0</v>
      </c>
      <c r="R58" s="14">
        <v>0</v>
      </c>
      <c r="S58" s="14"/>
      <c r="T58" s="175"/>
      <c r="U58" s="175"/>
      <c r="V58" s="175"/>
      <c r="W58" s="193"/>
      <c r="X58" s="175"/>
      <c r="Y58" s="175"/>
      <c r="Z58" s="175"/>
      <c r="AA58" s="175"/>
      <c r="AB58" s="175"/>
      <c r="AC58" s="175"/>
      <c r="AD58" s="175"/>
      <c r="AE58" s="175"/>
      <c r="AF58" s="175"/>
      <c r="AG58" s="175"/>
      <c r="AH58" s="175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87" t="s">
        <v>368</v>
      </c>
      <c r="BB58" s="15"/>
      <c r="BC58" s="15"/>
      <c r="BD58" s="15"/>
      <c r="BE58" s="15" t="s">
        <v>182</v>
      </c>
      <c r="BF58" s="12"/>
      <c r="BG58" s="15"/>
      <c r="BH58" s="15">
        <v>0</v>
      </c>
      <c r="BI58" s="15">
        <v>0</v>
      </c>
      <c r="BJ58" s="15">
        <v>0</v>
      </c>
      <c r="BK58" s="15">
        <v>0</v>
      </c>
      <c r="BL58" s="15"/>
      <c r="BM58" s="15"/>
      <c r="BN58" s="15"/>
      <c r="BO58" s="15"/>
      <c r="BP58" s="15"/>
      <c r="BQ58" s="15"/>
      <c r="BR58" s="15"/>
      <c r="BS58" s="12" t="s">
        <v>338</v>
      </c>
    </row>
    <row r="59" spans="2:71" ht="42.75" hidden="1" customHeight="1">
      <c r="B59" s="583"/>
      <c r="C59" s="14" t="s">
        <v>335</v>
      </c>
      <c r="D59" s="14">
        <v>21</v>
      </c>
      <c r="E59" s="89" t="s">
        <v>271</v>
      </c>
      <c r="F59" s="87">
        <v>8779</v>
      </c>
      <c r="G59" s="117">
        <v>0</v>
      </c>
      <c r="H59" s="117">
        <f t="shared" si="23"/>
        <v>8779</v>
      </c>
      <c r="I59" s="468"/>
      <c r="J59" s="117"/>
      <c r="K59" s="14"/>
      <c r="L59" s="166" t="s">
        <v>372</v>
      </c>
      <c r="M59" s="165">
        <v>1100</v>
      </c>
      <c r="N59" s="175" t="s">
        <v>189</v>
      </c>
      <c r="O59" s="14"/>
      <c r="P59" s="175" t="s">
        <v>346</v>
      </c>
      <c r="Q59" s="14">
        <v>0</v>
      </c>
      <c r="R59" s="14">
        <v>0</v>
      </c>
      <c r="S59" s="14"/>
      <c r="T59" s="175"/>
      <c r="U59" s="175"/>
      <c r="V59" s="175"/>
      <c r="W59" s="193"/>
      <c r="X59" s="175"/>
      <c r="Y59" s="175"/>
      <c r="Z59" s="175"/>
      <c r="AA59" s="175"/>
      <c r="AB59" s="175"/>
      <c r="AC59" s="175"/>
      <c r="AD59" s="175"/>
      <c r="AE59" s="175"/>
      <c r="AF59" s="175"/>
      <c r="AG59" s="175"/>
      <c r="AH59" s="175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84" t="s">
        <v>373</v>
      </c>
      <c r="BB59" s="15"/>
      <c r="BC59" s="15"/>
      <c r="BD59" s="15"/>
      <c r="BE59" s="15"/>
      <c r="BF59" s="12"/>
      <c r="BG59" s="15"/>
      <c r="BH59" s="15">
        <v>0</v>
      </c>
      <c r="BI59" s="15">
        <v>0</v>
      </c>
      <c r="BJ59" s="15">
        <v>0</v>
      </c>
      <c r="BK59" s="15">
        <v>0</v>
      </c>
      <c r="BL59" s="15"/>
      <c r="BM59" s="15"/>
      <c r="BN59" s="15"/>
      <c r="BO59" s="15"/>
      <c r="BP59" s="15"/>
      <c r="BQ59" s="15"/>
      <c r="BR59" s="15"/>
      <c r="BS59" s="12"/>
    </row>
    <row r="60" spans="2:71" ht="42.75" hidden="1" customHeight="1">
      <c r="B60" s="584"/>
      <c r="C60" s="14" t="s">
        <v>335</v>
      </c>
      <c r="D60" s="14">
        <v>22</v>
      </c>
      <c r="E60" s="89" t="s">
        <v>339</v>
      </c>
      <c r="F60" s="87">
        <v>5624</v>
      </c>
      <c r="G60" s="117">
        <v>0</v>
      </c>
      <c r="H60" s="117">
        <f t="shared" si="23"/>
        <v>5624</v>
      </c>
      <c r="I60" s="468"/>
      <c r="J60" s="117"/>
      <c r="K60" s="14"/>
      <c r="L60" s="166" t="s">
        <v>369</v>
      </c>
      <c r="M60" s="165">
        <v>600</v>
      </c>
      <c r="N60" s="175">
        <v>45915</v>
      </c>
      <c r="O60" s="14"/>
      <c r="P60" s="175">
        <v>45930</v>
      </c>
      <c r="Q60" s="14">
        <v>0</v>
      </c>
      <c r="R60" s="14">
        <v>0</v>
      </c>
      <c r="S60" s="14"/>
      <c r="T60" s="175"/>
      <c r="U60" s="175"/>
      <c r="V60" s="175"/>
      <c r="W60" s="193"/>
      <c r="X60" s="175"/>
      <c r="Y60" s="175"/>
      <c r="Z60" s="175"/>
      <c r="AA60" s="175"/>
      <c r="AB60" s="175"/>
      <c r="AC60" s="175"/>
      <c r="AD60" s="175"/>
      <c r="AE60" s="175"/>
      <c r="AF60" s="175"/>
      <c r="AG60" s="175"/>
      <c r="AH60" s="175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87" t="s">
        <v>374</v>
      </c>
      <c r="BB60" s="15"/>
      <c r="BC60" s="15"/>
      <c r="BD60" s="15">
        <f>BE60-N60</f>
        <v>15</v>
      </c>
      <c r="BE60" s="88">
        <v>45930</v>
      </c>
      <c r="BF60" s="12" t="s">
        <v>340</v>
      </c>
      <c r="BG60" s="15"/>
      <c r="BH60" s="15">
        <v>0</v>
      </c>
      <c r="BI60" s="15">
        <v>0</v>
      </c>
      <c r="BJ60" s="15">
        <v>0</v>
      </c>
      <c r="BK60" s="15">
        <v>0</v>
      </c>
      <c r="BL60" s="15"/>
      <c r="BM60" s="15"/>
      <c r="BN60" s="15"/>
      <c r="BO60" s="15"/>
      <c r="BP60" s="15"/>
      <c r="BQ60" s="15"/>
      <c r="BR60" s="15"/>
      <c r="BS60" s="12"/>
    </row>
    <row r="61" spans="2:71" ht="36.75" hidden="1" customHeight="1">
      <c r="B61" s="170"/>
      <c r="C61" s="170"/>
      <c r="D61" s="170"/>
      <c r="E61" s="170"/>
      <c r="F61" s="119">
        <f>SUM(F55:F60)</f>
        <v>158980.94999999998</v>
      </c>
      <c r="G61" s="119">
        <f>SUM(G55:G60)</f>
        <v>111413.26999999999</v>
      </c>
      <c r="H61" s="119">
        <f>SUM(H55:H60)</f>
        <v>47567.68</v>
      </c>
      <c r="I61" s="469"/>
      <c r="J61" s="119">
        <f>SUM(J55:J60)</f>
        <v>0</v>
      </c>
      <c r="K61" s="107">
        <f>SUM(K55:K60)</f>
        <v>1</v>
      </c>
      <c r="L61" s="107">
        <f>SUM(L55:L60)</f>
        <v>0</v>
      </c>
      <c r="M61" s="106">
        <f>SUM(M55:M60)</f>
        <v>3400</v>
      </c>
      <c r="N61" s="178"/>
      <c r="O61" s="107">
        <f>SUM(O55:O60)</f>
        <v>0</v>
      </c>
      <c r="P61" s="178"/>
      <c r="Q61" s="107">
        <f>SUM(Q55:Q60)</f>
        <v>0</v>
      </c>
      <c r="R61" s="107">
        <f>SUM(R55:R60)</f>
        <v>0</v>
      </c>
      <c r="S61" s="107"/>
      <c r="T61" s="178"/>
      <c r="U61" s="178"/>
      <c r="V61" s="178"/>
      <c r="W61" s="194"/>
      <c r="X61" s="178"/>
      <c r="Y61" s="178"/>
      <c r="Z61" s="178"/>
      <c r="AA61" s="178"/>
      <c r="AB61" s="178"/>
      <c r="AC61" s="178"/>
      <c r="AD61" s="178"/>
      <c r="AE61" s="178"/>
      <c r="AF61" s="178"/>
      <c r="AG61" s="178"/>
      <c r="AH61" s="178"/>
      <c r="AI61" s="107"/>
      <c r="AJ61" s="107"/>
      <c r="AK61" s="107"/>
      <c r="AL61" s="107"/>
      <c r="AM61" s="107"/>
      <c r="AN61" s="107"/>
      <c r="AO61" s="107"/>
      <c r="AP61" s="107"/>
      <c r="AQ61" s="107"/>
      <c r="AR61" s="107"/>
      <c r="AS61" s="107"/>
      <c r="AT61" s="107"/>
      <c r="AU61" s="107"/>
      <c r="AV61" s="107"/>
      <c r="AW61" s="107"/>
      <c r="AX61" s="107"/>
      <c r="AY61" s="107"/>
      <c r="AZ61" s="107"/>
      <c r="BA61" s="188">
        <f t="shared" ref="BA61:BP61" si="26">SUM(BA55:BA60)</f>
        <v>0</v>
      </c>
      <c r="BB61" s="107">
        <f t="shared" si="26"/>
        <v>0</v>
      </c>
      <c r="BC61" s="107">
        <f t="shared" si="26"/>
        <v>0</v>
      </c>
      <c r="BD61" s="107">
        <f t="shared" si="26"/>
        <v>15</v>
      </c>
      <c r="BE61" s="107">
        <f t="shared" si="26"/>
        <v>45930</v>
      </c>
      <c r="BF61" s="107">
        <f t="shared" si="26"/>
        <v>0</v>
      </c>
      <c r="BG61" s="107">
        <f t="shared" si="26"/>
        <v>0</v>
      </c>
      <c r="BH61" s="107">
        <f t="shared" si="26"/>
        <v>0</v>
      </c>
      <c r="BI61" s="107">
        <f t="shared" si="26"/>
        <v>0</v>
      </c>
      <c r="BJ61" s="107">
        <f t="shared" si="26"/>
        <v>0</v>
      </c>
      <c r="BK61" s="107">
        <f t="shared" si="26"/>
        <v>0</v>
      </c>
      <c r="BL61" s="107">
        <f t="shared" si="26"/>
        <v>0</v>
      </c>
      <c r="BM61" s="107">
        <f t="shared" si="26"/>
        <v>0</v>
      </c>
      <c r="BN61" s="107">
        <f t="shared" si="26"/>
        <v>0</v>
      </c>
      <c r="BO61" s="107">
        <f t="shared" si="26"/>
        <v>0</v>
      </c>
      <c r="BP61" s="107">
        <f t="shared" si="26"/>
        <v>0</v>
      </c>
      <c r="BQ61" s="107"/>
      <c r="BR61" s="107"/>
      <c r="BS61" s="12"/>
    </row>
    <row r="62" spans="2:71" ht="36.75" hidden="1" customHeight="1">
      <c r="B62" s="567" t="s">
        <v>380</v>
      </c>
      <c r="C62" s="14" t="s">
        <v>341</v>
      </c>
      <c r="D62" s="14">
        <v>23</v>
      </c>
      <c r="E62" s="166" t="s">
        <v>290</v>
      </c>
      <c r="F62" s="116">
        <v>50000</v>
      </c>
      <c r="G62" s="116">
        <v>50000</v>
      </c>
      <c r="H62" s="115">
        <f t="shared" si="23"/>
        <v>0</v>
      </c>
      <c r="I62" s="467"/>
      <c r="J62" s="115">
        <v>0</v>
      </c>
      <c r="K62" s="115">
        <v>0</v>
      </c>
      <c r="L62" s="115">
        <v>0</v>
      </c>
      <c r="M62" s="115">
        <v>0</v>
      </c>
      <c r="N62" s="179">
        <v>0</v>
      </c>
      <c r="O62" s="115">
        <v>0</v>
      </c>
      <c r="P62" s="179">
        <v>0</v>
      </c>
      <c r="Q62" s="115">
        <v>0</v>
      </c>
      <c r="R62" s="115">
        <v>0</v>
      </c>
      <c r="S62" s="115"/>
      <c r="T62" s="179"/>
      <c r="U62" s="179"/>
      <c r="V62" s="179"/>
      <c r="W62" s="195"/>
      <c r="X62" s="179"/>
      <c r="Y62" s="179"/>
      <c r="Z62" s="179"/>
      <c r="AA62" s="179"/>
      <c r="AB62" s="179"/>
      <c r="AC62" s="179"/>
      <c r="AD62" s="179"/>
      <c r="AE62" s="179"/>
      <c r="AF62" s="179"/>
      <c r="AG62" s="179"/>
      <c r="AH62" s="179"/>
      <c r="AI62" s="166"/>
      <c r="AJ62" s="166"/>
      <c r="AK62" s="166"/>
      <c r="AL62" s="166"/>
      <c r="AM62" s="166"/>
      <c r="AN62" s="166"/>
      <c r="AO62" s="166"/>
      <c r="AP62" s="166"/>
      <c r="AQ62" s="166"/>
      <c r="AR62" s="166"/>
      <c r="AS62" s="166"/>
      <c r="AT62" s="166"/>
      <c r="AU62" s="166"/>
      <c r="AV62" s="166"/>
      <c r="AW62" s="166"/>
      <c r="AX62" s="166"/>
      <c r="AY62" s="166"/>
      <c r="AZ62" s="166"/>
      <c r="BA62" s="186" t="s">
        <v>430</v>
      </c>
      <c r="BB62" s="104"/>
      <c r="BC62" s="104"/>
      <c r="BD62" s="104"/>
      <c r="BE62" s="104"/>
      <c r="BF62" s="105"/>
      <c r="BG62" s="104"/>
      <c r="BH62" s="104">
        <v>0</v>
      </c>
      <c r="BI62" s="104">
        <v>0</v>
      </c>
      <c r="BJ62" s="104">
        <v>0</v>
      </c>
      <c r="BK62" s="104">
        <v>0</v>
      </c>
      <c r="BL62" s="104"/>
      <c r="BM62" s="104"/>
      <c r="BN62" s="104"/>
      <c r="BO62" s="104"/>
      <c r="BP62" s="104"/>
      <c r="BQ62" s="104"/>
      <c r="BR62" s="104"/>
      <c r="BS62" s="12"/>
    </row>
    <row r="63" spans="2:71" ht="36.75" hidden="1" customHeight="1">
      <c r="B63" s="568"/>
      <c r="C63" s="14" t="s">
        <v>341</v>
      </c>
      <c r="D63" s="14">
        <v>24</v>
      </c>
      <c r="E63" s="167" t="s">
        <v>291</v>
      </c>
      <c r="F63" s="116">
        <v>20842</v>
      </c>
      <c r="G63" s="116">
        <v>20842</v>
      </c>
      <c r="H63" s="115">
        <f t="shared" si="23"/>
        <v>0</v>
      </c>
      <c r="I63" s="467"/>
      <c r="J63" s="115">
        <v>0</v>
      </c>
      <c r="K63" s="115">
        <v>0</v>
      </c>
      <c r="L63" s="115">
        <v>0</v>
      </c>
      <c r="M63" s="115">
        <v>0</v>
      </c>
      <c r="N63" s="179">
        <v>0</v>
      </c>
      <c r="O63" s="115">
        <v>0</v>
      </c>
      <c r="P63" s="179">
        <v>0</v>
      </c>
      <c r="Q63" s="115">
        <v>0</v>
      </c>
      <c r="R63" s="115">
        <v>0</v>
      </c>
      <c r="S63" s="115"/>
      <c r="T63" s="179"/>
      <c r="U63" s="179"/>
      <c r="V63" s="179"/>
      <c r="W63" s="195"/>
      <c r="X63" s="179"/>
      <c r="Y63" s="179"/>
      <c r="Z63" s="179"/>
      <c r="AA63" s="179"/>
      <c r="AB63" s="179"/>
      <c r="AC63" s="179"/>
      <c r="AD63" s="179"/>
      <c r="AE63" s="179"/>
      <c r="AF63" s="179"/>
      <c r="AG63" s="179"/>
      <c r="AH63" s="179"/>
      <c r="AI63" s="166"/>
      <c r="AJ63" s="166"/>
      <c r="AK63" s="166"/>
      <c r="AL63" s="166"/>
      <c r="AM63" s="166"/>
      <c r="AN63" s="166"/>
      <c r="AO63" s="166"/>
      <c r="AP63" s="166"/>
      <c r="AQ63" s="166"/>
      <c r="AR63" s="166"/>
      <c r="AS63" s="166"/>
      <c r="AT63" s="166"/>
      <c r="AU63" s="166"/>
      <c r="AV63" s="166"/>
      <c r="AW63" s="166"/>
      <c r="AX63" s="166"/>
      <c r="AY63" s="166"/>
      <c r="AZ63" s="166"/>
      <c r="BA63" s="186" t="s">
        <v>430</v>
      </c>
      <c r="BB63" s="104"/>
      <c r="BC63" s="104"/>
      <c r="BD63" s="104"/>
      <c r="BE63" s="104"/>
      <c r="BF63" s="105"/>
      <c r="BG63" s="104"/>
      <c r="BH63" s="104">
        <v>0</v>
      </c>
      <c r="BI63" s="104">
        <v>0</v>
      </c>
      <c r="BJ63" s="104">
        <v>0</v>
      </c>
      <c r="BK63" s="104">
        <v>0</v>
      </c>
      <c r="BL63" s="104"/>
      <c r="BM63" s="104"/>
      <c r="BN63" s="104"/>
      <c r="BO63" s="104"/>
      <c r="BP63" s="104"/>
      <c r="BQ63" s="104"/>
      <c r="BR63" s="104"/>
      <c r="BS63" s="12"/>
    </row>
    <row r="64" spans="2:71" ht="36.75" hidden="1" customHeight="1">
      <c r="B64" s="568"/>
      <c r="C64" s="14" t="s">
        <v>341</v>
      </c>
      <c r="D64" s="14"/>
      <c r="E64" s="166" t="s">
        <v>289</v>
      </c>
      <c r="F64" s="115">
        <v>15995</v>
      </c>
      <c r="G64" s="115">
        <v>15995</v>
      </c>
      <c r="H64" s="115">
        <f t="shared" si="23"/>
        <v>0</v>
      </c>
      <c r="I64" s="467"/>
      <c r="J64" s="115">
        <v>0</v>
      </c>
      <c r="K64" s="115">
        <v>0</v>
      </c>
      <c r="L64" s="115">
        <v>0</v>
      </c>
      <c r="M64" s="115">
        <v>0</v>
      </c>
      <c r="N64" s="179">
        <v>0</v>
      </c>
      <c r="O64" s="115">
        <v>0</v>
      </c>
      <c r="P64" s="179">
        <v>0</v>
      </c>
      <c r="Q64" s="115">
        <v>0</v>
      </c>
      <c r="R64" s="115">
        <v>0</v>
      </c>
      <c r="S64" s="115"/>
      <c r="T64" s="179"/>
      <c r="U64" s="179"/>
      <c r="V64" s="179"/>
      <c r="W64" s="195"/>
      <c r="X64" s="179"/>
      <c r="Y64" s="179"/>
      <c r="Z64" s="179"/>
      <c r="AA64" s="179"/>
      <c r="AB64" s="179"/>
      <c r="AC64" s="179"/>
      <c r="AD64" s="179"/>
      <c r="AE64" s="179"/>
      <c r="AF64" s="179"/>
      <c r="AG64" s="179"/>
      <c r="AH64" s="179"/>
      <c r="AI64" s="166"/>
      <c r="AJ64" s="166"/>
      <c r="AK64" s="166"/>
      <c r="AL64" s="166"/>
      <c r="AM64" s="166"/>
      <c r="AN64" s="166"/>
      <c r="AO64" s="166"/>
      <c r="AP64" s="166"/>
      <c r="AQ64" s="166"/>
      <c r="AR64" s="166"/>
      <c r="AS64" s="166"/>
      <c r="AT64" s="166"/>
      <c r="AU64" s="166"/>
      <c r="AV64" s="166"/>
      <c r="AW64" s="166"/>
      <c r="AX64" s="166"/>
      <c r="AY64" s="166"/>
      <c r="AZ64" s="166"/>
      <c r="BA64" s="186" t="s">
        <v>430</v>
      </c>
      <c r="BB64" s="104"/>
      <c r="BC64" s="104"/>
      <c r="BD64" s="104"/>
      <c r="BE64" s="104"/>
      <c r="BF64" s="105"/>
      <c r="BG64" s="104"/>
      <c r="BH64" s="104">
        <v>0</v>
      </c>
      <c r="BI64" s="104">
        <v>0</v>
      </c>
      <c r="BJ64" s="104">
        <v>0</v>
      </c>
      <c r="BK64" s="104">
        <v>0</v>
      </c>
      <c r="BL64" s="104"/>
      <c r="BM64" s="104"/>
      <c r="BN64" s="104"/>
      <c r="BO64" s="104"/>
      <c r="BP64" s="104"/>
      <c r="BQ64" s="104"/>
      <c r="BR64" s="104"/>
      <c r="BS64" s="12"/>
    </row>
    <row r="65" spans="1:71" ht="36.75" hidden="1" customHeight="1">
      <c r="B65" s="568"/>
      <c r="C65" s="14" t="s">
        <v>341</v>
      </c>
      <c r="D65" s="14"/>
      <c r="E65" s="166" t="s">
        <v>121</v>
      </c>
      <c r="F65" s="116">
        <v>4925</v>
      </c>
      <c r="G65" s="116">
        <v>4925</v>
      </c>
      <c r="H65" s="115">
        <f t="shared" si="23"/>
        <v>0</v>
      </c>
      <c r="I65" s="467"/>
      <c r="J65" s="115">
        <v>0</v>
      </c>
      <c r="K65" s="115">
        <v>0</v>
      </c>
      <c r="L65" s="115">
        <v>0</v>
      </c>
      <c r="M65" s="115">
        <v>0</v>
      </c>
      <c r="N65" s="179">
        <v>0</v>
      </c>
      <c r="O65" s="115">
        <v>0</v>
      </c>
      <c r="P65" s="179">
        <v>0</v>
      </c>
      <c r="Q65" s="115">
        <v>0</v>
      </c>
      <c r="R65" s="115">
        <v>0</v>
      </c>
      <c r="S65" s="115"/>
      <c r="T65" s="179"/>
      <c r="U65" s="179"/>
      <c r="V65" s="179"/>
      <c r="W65" s="195"/>
      <c r="X65" s="179"/>
      <c r="Y65" s="179"/>
      <c r="Z65" s="179"/>
      <c r="AA65" s="179"/>
      <c r="AB65" s="179"/>
      <c r="AC65" s="179"/>
      <c r="AD65" s="179"/>
      <c r="AE65" s="179"/>
      <c r="AF65" s="179"/>
      <c r="AG65" s="179"/>
      <c r="AH65" s="179"/>
      <c r="AI65" s="166"/>
      <c r="AJ65" s="166"/>
      <c r="AK65" s="166"/>
      <c r="AL65" s="166"/>
      <c r="AM65" s="166"/>
      <c r="AN65" s="166"/>
      <c r="AO65" s="166"/>
      <c r="AP65" s="166"/>
      <c r="AQ65" s="166"/>
      <c r="AR65" s="166"/>
      <c r="AS65" s="166"/>
      <c r="AT65" s="166"/>
      <c r="AU65" s="166"/>
      <c r="AV65" s="166"/>
      <c r="AW65" s="166"/>
      <c r="AX65" s="166"/>
      <c r="AY65" s="166"/>
      <c r="AZ65" s="166"/>
      <c r="BA65" s="186" t="s">
        <v>430</v>
      </c>
      <c r="BB65" s="104"/>
      <c r="BC65" s="104"/>
      <c r="BD65" s="104"/>
      <c r="BE65" s="104"/>
      <c r="BF65" s="105"/>
      <c r="BG65" s="104"/>
      <c r="BH65" s="104">
        <v>0</v>
      </c>
      <c r="BI65" s="104">
        <v>0</v>
      </c>
      <c r="BJ65" s="104">
        <v>0</v>
      </c>
      <c r="BK65" s="104">
        <v>0</v>
      </c>
      <c r="BL65" s="104"/>
      <c r="BM65" s="104"/>
      <c r="BN65" s="104"/>
      <c r="BO65" s="104"/>
      <c r="BP65" s="104"/>
      <c r="BQ65" s="104"/>
      <c r="BR65" s="104"/>
      <c r="BS65" s="12"/>
    </row>
    <row r="66" spans="1:71" ht="36.75" hidden="1" customHeight="1">
      <c r="B66" s="568"/>
      <c r="C66" s="14" t="s">
        <v>341</v>
      </c>
      <c r="D66" s="14"/>
      <c r="E66" s="166" t="s">
        <v>66</v>
      </c>
      <c r="F66" s="115">
        <v>25181</v>
      </c>
      <c r="G66" s="115">
        <v>25181</v>
      </c>
      <c r="H66" s="115">
        <f t="shared" si="23"/>
        <v>0</v>
      </c>
      <c r="I66" s="467"/>
      <c r="J66" s="115">
        <v>0</v>
      </c>
      <c r="K66" s="115">
        <v>0</v>
      </c>
      <c r="L66" s="115">
        <v>0</v>
      </c>
      <c r="M66" s="115">
        <v>0</v>
      </c>
      <c r="N66" s="179">
        <v>0</v>
      </c>
      <c r="O66" s="115">
        <v>0</v>
      </c>
      <c r="P66" s="179">
        <v>0</v>
      </c>
      <c r="Q66" s="115">
        <v>0</v>
      </c>
      <c r="R66" s="115">
        <v>0</v>
      </c>
      <c r="S66" s="115"/>
      <c r="T66" s="179"/>
      <c r="U66" s="179"/>
      <c r="V66" s="179"/>
      <c r="W66" s="195"/>
      <c r="X66" s="179"/>
      <c r="Y66" s="179"/>
      <c r="Z66" s="179"/>
      <c r="AA66" s="179"/>
      <c r="AB66" s="179"/>
      <c r="AC66" s="179"/>
      <c r="AD66" s="179"/>
      <c r="AE66" s="179"/>
      <c r="AF66" s="179"/>
      <c r="AG66" s="179"/>
      <c r="AH66" s="179"/>
      <c r="AI66" s="166"/>
      <c r="AJ66" s="166"/>
      <c r="AK66" s="166"/>
      <c r="AL66" s="166"/>
      <c r="AM66" s="166"/>
      <c r="AN66" s="166"/>
      <c r="AO66" s="166"/>
      <c r="AP66" s="166"/>
      <c r="AQ66" s="166"/>
      <c r="AR66" s="166"/>
      <c r="AS66" s="166"/>
      <c r="AT66" s="166"/>
      <c r="AU66" s="166"/>
      <c r="AV66" s="166"/>
      <c r="AW66" s="166"/>
      <c r="AX66" s="166"/>
      <c r="AY66" s="166"/>
      <c r="AZ66" s="166"/>
      <c r="BA66" s="186" t="s">
        <v>430</v>
      </c>
      <c r="BB66" s="104"/>
      <c r="BC66" s="104"/>
      <c r="BD66" s="104"/>
      <c r="BE66" s="104"/>
      <c r="BF66" s="105"/>
      <c r="BG66" s="104"/>
      <c r="BH66" s="104">
        <v>0</v>
      </c>
      <c r="BI66" s="104">
        <v>0</v>
      </c>
      <c r="BJ66" s="104">
        <v>0</v>
      </c>
      <c r="BK66" s="104">
        <v>0</v>
      </c>
      <c r="BL66" s="104"/>
      <c r="BM66" s="104"/>
      <c r="BN66" s="104"/>
      <c r="BO66" s="104"/>
      <c r="BP66" s="104"/>
      <c r="BQ66" s="104"/>
      <c r="BR66" s="104"/>
      <c r="BS66" s="12"/>
    </row>
    <row r="67" spans="1:71" ht="36.75" hidden="1" customHeight="1">
      <c r="B67" s="568"/>
      <c r="C67" s="14" t="s">
        <v>341</v>
      </c>
      <c r="D67" s="14"/>
      <c r="E67" s="166" t="s">
        <v>286</v>
      </c>
      <c r="F67" s="115">
        <v>8775.1299999999992</v>
      </c>
      <c r="G67" s="115">
        <v>8775.1299999999992</v>
      </c>
      <c r="H67" s="115">
        <f t="shared" si="23"/>
        <v>0</v>
      </c>
      <c r="I67" s="467"/>
      <c r="J67" s="115">
        <v>0</v>
      </c>
      <c r="K67" s="115">
        <v>0</v>
      </c>
      <c r="L67" s="115">
        <v>0</v>
      </c>
      <c r="M67" s="115">
        <v>0</v>
      </c>
      <c r="N67" s="179">
        <v>0</v>
      </c>
      <c r="O67" s="115">
        <v>0</v>
      </c>
      <c r="P67" s="179">
        <v>0</v>
      </c>
      <c r="Q67" s="115">
        <v>0</v>
      </c>
      <c r="R67" s="115">
        <v>0</v>
      </c>
      <c r="S67" s="115"/>
      <c r="T67" s="179"/>
      <c r="U67" s="179"/>
      <c r="V67" s="179"/>
      <c r="W67" s="195"/>
      <c r="X67" s="179"/>
      <c r="Y67" s="179"/>
      <c r="Z67" s="179"/>
      <c r="AA67" s="179"/>
      <c r="AB67" s="179"/>
      <c r="AC67" s="179"/>
      <c r="AD67" s="179"/>
      <c r="AE67" s="179"/>
      <c r="AF67" s="179"/>
      <c r="AG67" s="179"/>
      <c r="AH67" s="179"/>
      <c r="AI67" s="166"/>
      <c r="AJ67" s="166"/>
      <c r="AK67" s="166"/>
      <c r="AL67" s="166"/>
      <c r="AM67" s="166"/>
      <c r="AN67" s="166"/>
      <c r="AO67" s="166"/>
      <c r="AP67" s="166"/>
      <c r="AQ67" s="166"/>
      <c r="AR67" s="166"/>
      <c r="AS67" s="166"/>
      <c r="AT67" s="166"/>
      <c r="AU67" s="166"/>
      <c r="AV67" s="166"/>
      <c r="AW67" s="166"/>
      <c r="AX67" s="166"/>
      <c r="AY67" s="166"/>
      <c r="AZ67" s="166"/>
      <c r="BA67" s="186" t="s">
        <v>430</v>
      </c>
      <c r="BB67" s="104"/>
      <c r="BC67" s="104"/>
      <c r="BD67" s="104"/>
      <c r="BE67" s="104"/>
      <c r="BF67" s="105"/>
      <c r="BG67" s="104"/>
      <c r="BH67" s="104">
        <v>0</v>
      </c>
      <c r="BI67" s="104">
        <v>0</v>
      </c>
      <c r="BJ67" s="104">
        <v>0</v>
      </c>
      <c r="BK67" s="104">
        <v>0</v>
      </c>
      <c r="BL67" s="104"/>
      <c r="BM67" s="104"/>
      <c r="BN67" s="104"/>
      <c r="BO67" s="104"/>
      <c r="BP67" s="104"/>
      <c r="BQ67" s="104"/>
      <c r="BR67" s="104"/>
      <c r="BS67" s="12"/>
    </row>
    <row r="68" spans="1:71" ht="36.75" hidden="1" customHeight="1">
      <c r="B68" s="568"/>
      <c r="C68" s="14" t="s">
        <v>341</v>
      </c>
      <c r="D68" s="14"/>
      <c r="E68" s="167" t="s">
        <v>37</v>
      </c>
      <c r="F68" s="116">
        <v>27910.22</v>
      </c>
      <c r="G68" s="116">
        <v>27910.22</v>
      </c>
      <c r="H68" s="115">
        <f t="shared" si="23"/>
        <v>0</v>
      </c>
      <c r="I68" s="467"/>
      <c r="J68" s="115">
        <v>0</v>
      </c>
      <c r="K68" s="115">
        <v>0</v>
      </c>
      <c r="L68" s="115">
        <v>0</v>
      </c>
      <c r="M68" s="115">
        <v>0</v>
      </c>
      <c r="N68" s="179">
        <v>0</v>
      </c>
      <c r="O68" s="115">
        <v>0</v>
      </c>
      <c r="P68" s="179">
        <v>0</v>
      </c>
      <c r="Q68" s="115">
        <v>0</v>
      </c>
      <c r="R68" s="115">
        <v>0</v>
      </c>
      <c r="S68" s="115"/>
      <c r="T68" s="179"/>
      <c r="U68" s="179"/>
      <c r="V68" s="179"/>
      <c r="W68" s="195"/>
      <c r="X68" s="179"/>
      <c r="Y68" s="179"/>
      <c r="Z68" s="179"/>
      <c r="AA68" s="179"/>
      <c r="AB68" s="179"/>
      <c r="AC68" s="179"/>
      <c r="AD68" s="179"/>
      <c r="AE68" s="179"/>
      <c r="AF68" s="179"/>
      <c r="AG68" s="179"/>
      <c r="AH68" s="179"/>
      <c r="AI68" s="166"/>
      <c r="AJ68" s="166"/>
      <c r="AK68" s="166"/>
      <c r="AL68" s="166"/>
      <c r="AM68" s="166"/>
      <c r="AN68" s="166"/>
      <c r="AO68" s="166"/>
      <c r="AP68" s="166"/>
      <c r="AQ68" s="166"/>
      <c r="AR68" s="166"/>
      <c r="AS68" s="166"/>
      <c r="AT68" s="166"/>
      <c r="AU68" s="166"/>
      <c r="AV68" s="166"/>
      <c r="AW68" s="166"/>
      <c r="AX68" s="166"/>
      <c r="AY68" s="166"/>
      <c r="AZ68" s="166"/>
      <c r="BA68" s="186" t="s">
        <v>430</v>
      </c>
      <c r="BB68" s="104"/>
      <c r="BC68" s="104"/>
      <c r="BD68" s="104"/>
      <c r="BE68" s="104"/>
      <c r="BF68" s="105"/>
      <c r="BG68" s="104"/>
      <c r="BH68" s="104">
        <v>0</v>
      </c>
      <c r="BI68" s="104">
        <v>0</v>
      </c>
      <c r="BJ68" s="104">
        <v>0</v>
      </c>
      <c r="BK68" s="104">
        <v>0</v>
      </c>
      <c r="BL68" s="104"/>
      <c r="BM68" s="104"/>
      <c r="BN68" s="104"/>
      <c r="BO68" s="104"/>
      <c r="BP68" s="104"/>
      <c r="BQ68" s="104"/>
      <c r="BR68" s="104"/>
      <c r="BS68" s="12"/>
    </row>
    <row r="69" spans="1:71" ht="36.75" hidden="1" customHeight="1">
      <c r="B69" s="568"/>
      <c r="C69" s="14" t="s">
        <v>341</v>
      </c>
      <c r="D69" s="14">
        <v>25</v>
      </c>
      <c r="E69" s="89" t="s">
        <v>273</v>
      </c>
      <c r="F69" s="87">
        <v>51312</v>
      </c>
      <c r="G69" s="117">
        <f>36556+440+323.29+448.23+515.54+545.09+564.87</f>
        <v>39393.020000000004</v>
      </c>
      <c r="H69" s="117">
        <f t="shared" si="23"/>
        <v>11918.979999999996</v>
      </c>
      <c r="I69" s="468"/>
      <c r="J69" s="117">
        <v>600</v>
      </c>
      <c r="K69" s="14">
        <v>1</v>
      </c>
      <c r="L69" s="14" t="s">
        <v>78</v>
      </c>
      <c r="M69" s="165">
        <v>600</v>
      </c>
      <c r="N69" s="175"/>
      <c r="O69" s="14"/>
      <c r="P69" s="175" t="s">
        <v>364</v>
      </c>
      <c r="Q69" s="14">
        <v>545.09</v>
      </c>
      <c r="R69" s="14">
        <v>564.87</v>
      </c>
      <c r="S69" s="14"/>
      <c r="T69" s="175"/>
      <c r="U69" s="175"/>
      <c r="V69" s="175"/>
      <c r="W69" s="193"/>
      <c r="X69" s="175"/>
      <c r="Y69" s="175"/>
      <c r="Z69" s="175"/>
      <c r="AA69" s="175"/>
      <c r="AB69" s="175"/>
      <c r="AC69" s="175"/>
      <c r="AD69" s="175"/>
      <c r="AE69" s="175"/>
      <c r="AF69" s="175"/>
      <c r="AG69" s="175"/>
      <c r="AH69" s="175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87" t="s">
        <v>415</v>
      </c>
      <c r="BB69" s="15"/>
      <c r="BC69" s="15"/>
      <c r="BD69" s="15"/>
      <c r="BE69" s="15" t="s">
        <v>342</v>
      </c>
      <c r="BF69" s="12"/>
      <c r="BG69" s="15"/>
      <c r="BH69" s="15">
        <v>394.4</v>
      </c>
      <c r="BI69" s="15">
        <v>562.24</v>
      </c>
      <c r="BJ69" s="15">
        <v>510.27</v>
      </c>
      <c r="BK69" s="15">
        <v>0</v>
      </c>
      <c r="BL69" s="15"/>
      <c r="BM69" s="15"/>
      <c r="BN69" s="15"/>
      <c r="BO69" s="15"/>
      <c r="BP69" s="15"/>
      <c r="BQ69" s="15"/>
      <c r="BR69" s="15"/>
      <c r="BS69" s="12" t="s">
        <v>343</v>
      </c>
    </row>
    <row r="70" spans="1:71" ht="36.75" hidden="1" customHeight="1">
      <c r="B70" s="568"/>
      <c r="C70" s="14" t="s">
        <v>341</v>
      </c>
      <c r="D70" s="14">
        <v>26</v>
      </c>
      <c r="E70" s="89" t="s">
        <v>272</v>
      </c>
      <c r="F70" s="87">
        <v>18736</v>
      </c>
      <c r="G70" s="117">
        <f>16364+242.03</f>
        <v>16606.03</v>
      </c>
      <c r="H70" s="117">
        <f t="shared" si="23"/>
        <v>2129.9700000000012</v>
      </c>
      <c r="I70" s="468"/>
      <c r="J70" s="117">
        <v>600</v>
      </c>
      <c r="K70" s="14">
        <v>1</v>
      </c>
      <c r="L70" s="14" t="s">
        <v>60</v>
      </c>
      <c r="M70" s="165">
        <v>600</v>
      </c>
      <c r="N70" s="175"/>
      <c r="O70" s="14"/>
      <c r="P70" s="175" t="s">
        <v>192</v>
      </c>
      <c r="Q70" s="14">
        <v>0</v>
      </c>
      <c r="R70" s="14">
        <v>0</v>
      </c>
      <c r="S70" s="14"/>
      <c r="T70" s="175"/>
      <c r="U70" s="175"/>
      <c r="V70" s="175"/>
      <c r="W70" s="193"/>
      <c r="X70" s="175"/>
      <c r="Y70" s="175"/>
      <c r="Z70" s="175"/>
      <c r="AA70" s="175"/>
      <c r="AB70" s="175"/>
      <c r="AC70" s="175"/>
      <c r="AD70" s="175"/>
      <c r="AE70" s="175"/>
      <c r="AF70" s="175"/>
      <c r="AG70" s="175"/>
      <c r="AH70" s="175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87" t="s">
        <v>343</v>
      </c>
      <c r="BB70" s="15"/>
      <c r="BC70" s="15"/>
      <c r="BD70" s="15"/>
      <c r="BE70" s="15"/>
      <c r="BF70" s="12"/>
      <c r="BG70" s="15"/>
      <c r="BH70" s="15">
        <v>0</v>
      </c>
      <c r="BI70" s="15">
        <v>210.47</v>
      </c>
      <c r="BJ70" s="15">
        <v>0</v>
      </c>
      <c r="BK70" s="15">
        <v>0</v>
      </c>
      <c r="BL70" s="15"/>
      <c r="BM70" s="15"/>
      <c r="BN70" s="15"/>
      <c r="BO70" s="15"/>
      <c r="BP70" s="15"/>
      <c r="BQ70" s="15"/>
      <c r="BR70" s="15"/>
      <c r="BS70" s="12"/>
    </row>
    <row r="71" spans="1:71" ht="36.75" hidden="1" customHeight="1">
      <c r="B71" s="568"/>
      <c r="C71" s="14" t="s">
        <v>341</v>
      </c>
      <c r="D71" s="14">
        <v>27</v>
      </c>
      <c r="E71" s="89" t="s">
        <v>344</v>
      </c>
      <c r="F71" s="87">
        <v>7312</v>
      </c>
      <c r="G71" s="118">
        <v>0</v>
      </c>
      <c r="H71" s="117">
        <f t="shared" si="23"/>
        <v>7312</v>
      </c>
      <c r="I71" s="468"/>
      <c r="J71" s="117"/>
      <c r="K71" s="14"/>
      <c r="L71" s="166" t="s">
        <v>370</v>
      </c>
      <c r="M71" s="165">
        <v>500</v>
      </c>
      <c r="N71" s="175" t="s">
        <v>371</v>
      </c>
      <c r="O71" s="14">
        <v>15</v>
      </c>
      <c r="P71" s="175" t="s">
        <v>364</v>
      </c>
      <c r="Q71" s="14">
        <v>0</v>
      </c>
      <c r="R71" s="14">
        <v>0</v>
      </c>
      <c r="S71" s="14"/>
      <c r="T71" s="175"/>
      <c r="U71" s="175"/>
      <c r="V71" s="175"/>
      <c r="W71" s="193"/>
      <c r="X71" s="175"/>
      <c r="Y71" s="175"/>
      <c r="Z71" s="175"/>
      <c r="AA71" s="175"/>
      <c r="AB71" s="175"/>
      <c r="AC71" s="175"/>
      <c r="AD71" s="175"/>
      <c r="AE71" s="175"/>
      <c r="AF71" s="175"/>
      <c r="AG71" s="175"/>
      <c r="AH71" s="175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87" t="s">
        <v>388</v>
      </c>
      <c r="BB71" s="15"/>
      <c r="BC71" s="15"/>
      <c r="BD71" s="15" t="e">
        <f>BE71-N71</f>
        <v>#VALUE!</v>
      </c>
      <c r="BE71" s="88">
        <v>45930</v>
      </c>
      <c r="BF71" s="12"/>
      <c r="BG71" s="15"/>
      <c r="BH71" s="15">
        <v>0</v>
      </c>
      <c r="BI71" s="15">
        <v>0</v>
      </c>
      <c r="BJ71" s="15">
        <v>0</v>
      </c>
      <c r="BK71" s="15">
        <v>0</v>
      </c>
      <c r="BL71" s="15"/>
      <c r="BM71" s="15"/>
      <c r="BN71" s="15"/>
      <c r="BO71" s="15"/>
      <c r="BP71" s="15"/>
      <c r="BQ71" s="15"/>
      <c r="BR71" s="15"/>
      <c r="BS71" s="12"/>
    </row>
    <row r="72" spans="1:71" ht="36.75" hidden="1" customHeight="1">
      <c r="B72" s="568"/>
      <c r="C72" s="14" t="s">
        <v>341</v>
      </c>
      <c r="D72" s="14">
        <v>28</v>
      </c>
      <c r="E72" s="89" t="s">
        <v>275</v>
      </c>
      <c r="F72" s="87">
        <v>7300</v>
      </c>
      <c r="G72" s="118">
        <v>0</v>
      </c>
      <c r="H72" s="117">
        <f t="shared" si="23"/>
        <v>7300</v>
      </c>
      <c r="I72" s="468"/>
      <c r="J72" s="117"/>
      <c r="K72" s="14"/>
      <c r="L72" s="166" t="s">
        <v>389</v>
      </c>
      <c r="M72" s="165"/>
      <c r="N72" s="175" t="s">
        <v>349</v>
      </c>
      <c r="O72" s="14"/>
      <c r="P72" s="175" t="s">
        <v>192</v>
      </c>
      <c r="Q72" s="14">
        <v>0</v>
      </c>
      <c r="R72" s="14">
        <v>0</v>
      </c>
      <c r="S72" s="14"/>
      <c r="T72" s="175"/>
      <c r="U72" s="175"/>
      <c r="V72" s="175"/>
      <c r="W72" s="193"/>
      <c r="X72" s="175"/>
      <c r="Y72" s="175"/>
      <c r="Z72" s="175"/>
      <c r="AA72" s="175"/>
      <c r="AB72" s="175"/>
      <c r="AC72" s="175"/>
      <c r="AD72" s="175"/>
      <c r="AE72" s="175"/>
      <c r="AF72" s="175"/>
      <c r="AG72" s="175"/>
      <c r="AH72" s="175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84" t="s">
        <v>412</v>
      </c>
      <c r="BB72" s="15"/>
      <c r="BC72" s="15"/>
      <c r="BD72" s="15"/>
      <c r="BE72" s="15"/>
      <c r="BF72" s="12"/>
      <c r="BG72" s="15"/>
      <c r="BH72" s="15">
        <v>0</v>
      </c>
      <c r="BI72" s="15">
        <v>0</v>
      </c>
      <c r="BJ72" s="15">
        <v>0</v>
      </c>
      <c r="BK72" s="15">
        <v>0</v>
      </c>
      <c r="BL72" s="15"/>
      <c r="BM72" s="15"/>
      <c r="BN72" s="15"/>
      <c r="BO72" s="15"/>
      <c r="BP72" s="15"/>
      <c r="BQ72" s="15"/>
      <c r="BR72" s="15"/>
      <c r="BS72" s="12"/>
    </row>
    <row r="73" spans="1:71" ht="43.5" hidden="1" customHeight="1">
      <c r="B73" s="568"/>
      <c r="C73" s="14" t="s">
        <v>341</v>
      </c>
      <c r="D73" s="14">
        <v>29</v>
      </c>
      <c r="E73" s="89" t="s">
        <v>274</v>
      </c>
      <c r="F73" s="87">
        <v>10000</v>
      </c>
      <c r="G73" s="118">
        <v>0</v>
      </c>
      <c r="H73" s="117">
        <f t="shared" si="23"/>
        <v>10000</v>
      </c>
      <c r="I73" s="468"/>
      <c r="J73" s="117"/>
      <c r="K73" s="14"/>
      <c r="L73" s="166" t="s">
        <v>345</v>
      </c>
      <c r="M73" s="165">
        <v>400</v>
      </c>
      <c r="N73" s="175" t="s">
        <v>346</v>
      </c>
      <c r="O73" s="14"/>
      <c r="P73" s="175" t="s">
        <v>390</v>
      </c>
      <c r="Q73" s="14">
        <v>0</v>
      </c>
      <c r="R73" s="14">
        <v>0</v>
      </c>
      <c r="S73" s="14"/>
      <c r="T73" s="175"/>
      <c r="U73" s="175"/>
      <c r="V73" s="175"/>
      <c r="W73" s="193"/>
      <c r="X73" s="175"/>
      <c r="Y73" s="175"/>
      <c r="Z73" s="175"/>
      <c r="AA73" s="175"/>
      <c r="AB73" s="175"/>
      <c r="AC73" s="175"/>
      <c r="AD73" s="175"/>
      <c r="AE73" s="175"/>
      <c r="AF73" s="175"/>
      <c r="AG73" s="175"/>
      <c r="AH73" s="175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87" t="s">
        <v>387</v>
      </c>
      <c r="BB73" s="15"/>
      <c r="BC73" s="15"/>
      <c r="BD73" s="15"/>
      <c r="BE73" s="15" t="s">
        <v>347</v>
      </c>
      <c r="BF73" s="12"/>
      <c r="BG73" s="15"/>
      <c r="BH73" s="15">
        <v>0</v>
      </c>
      <c r="BI73" s="15">
        <v>0</v>
      </c>
      <c r="BJ73" s="15">
        <v>0</v>
      </c>
      <c r="BK73" s="15">
        <v>0</v>
      </c>
      <c r="BL73" s="15"/>
      <c r="BM73" s="15"/>
      <c r="BN73" s="15"/>
      <c r="BO73" s="15"/>
      <c r="BP73" s="15"/>
      <c r="BQ73" s="15"/>
      <c r="BR73" s="15"/>
      <c r="BS73" s="12" t="s">
        <v>348</v>
      </c>
    </row>
    <row r="74" spans="1:71" ht="47.25" hidden="1" customHeight="1">
      <c r="B74" s="569"/>
      <c r="C74" s="14" t="s">
        <v>341</v>
      </c>
      <c r="D74" s="14">
        <v>30</v>
      </c>
      <c r="E74" s="89" t="s">
        <v>276</v>
      </c>
      <c r="F74" s="87">
        <v>5821</v>
      </c>
      <c r="G74" s="118">
        <v>0</v>
      </c>
      <c r="H74" s="117">
        <f t="shared" si="23"/>
        <v>5821</v>
      </c>
      <c r="I74" s="468"/>
      <c r="J74" s="117">
        <v>400</v>
      </c>
      <c r="K74" s="14">
        <v>1</v>
      </c>
      <c r="L74" s="14" t="s">
        <v>82</v>
      </c>
      <c r="M74" s="165">
        <v>400</v>
      </c>
      <c r="N74" s="175" t="s">
        <v>349</v>
      </c>
      <c r="O74" s="14"/>
      <c r="P74" s="175" t="s">
        <v>196</v>
      </c>
      <c r="Q74" s="14">
        <v>0</v>
      </c>
      <c r="R74" s="14">
        <v>0</v>
      </c>
      <c r="S74" s="14"/>
      <c r="T74" s="175"/>
      <c r="U74" s="175"/>
      <c r="V74" s="175"/>
      <c r="W74" s="193"/>
      <c r="X74" s="175"/>
      <c r="Y74" s="175"/>
      <c r="Z74" s="175"/>
      <c r="AA74" s="175"/>
      <c r="AB74" s="175"/>
      <c r="AC74" s="175"/>
      <c r="AD74" s="175"/>
      <c r="AE74" s="175"/>
      <c r="AF74" s="175"/>
      <c r="AG74" s="175"/>
      <c r="AH74" s="175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87" t="s">
        <v>350</v>
      </c>
      <c r="BB74" s="15"/>
      <c r="BC74" s="15"/>
      <c r="BD74" s="15"/>
      <c r="BE74" s="15" t="s">
        <v>184</v>
      </c>
      <c r="BF74" s="12"/>
      <c r="BG74" s="15"/>
      <c r="BH74" s="15">
        <v>0</v>
      </c>
      <c r="BI74" s="15">
        <v>0</v>
      </c>
      <c r="BJ74" s="15">
        <v>0</v>
      </c>
      <c r="BK74" s="15">
        <v>0</v>
      </c>
      <c r="BL74" s="15"/>
      <c r="BM74" s="15"/>
      <c r="BN74" s="15"/>
      <c r="BO74" s="15"/>
      <c r="BP74" s="15"/>
      <c r="BQ74" s="15"/>
      <c r="BR74" s="15"/>
      <c r="BS74" s="12" t="s">
        <v>350</v>
      </c>
    </row>
    <row r="75" spans="1:71" ht="33.75" hidden="1" customHeight="1">
      <c r="B75" s="170"/>
      <c r="C75" s="170"/>
      <c r="D75" s="170"/>
      <c r="E75" s="170"/>
      <c r="F75" s="123">
        <f>SUM(F62:F74)</f>
        <v>254109.35</v>
      </c>
      <c r="G75" s="123">
        <f>SUM(G62:G74)</f>
        <v>209627.4</v>
      </c>
      <c r="H75" s="123">
        <f t="shared" si="23"/>
        <v>44481.950000000012</v>
      </c>
      <c r="I75" s="470"/>
      <c r="J75" s="123">
        <f t="shared" ref="J75:BP75" si="27">SUM(J62:J74)</f>
        <v>1600</v>
      </c>
      <c r="K75" s="171">
        <f t="shared" si="27"/>
        <v>3</v>
      </c>
      <c r="L75" s="171">
        <f t="shared" si="27"/>
        <v>0</v>
      </c>
      <c r="M75" s="172">
        <f t="shared" si="27"/>
        <v>2500</v>
      </c>
      <c r="N75" s="180">
        <f t="shared" si="27"/>
        <v>0</v>
      </c>
      <c r="O75" s="171">
        <f t="shared" si="27"/>
        <v>15</v>
      </c>
      <c r="P75" s="180">
        <f t="shared" si="27"/>
        <v>0</v>
      </c>
      <c r="Q75" s="171">
        <f t="shared" si="27"/>
        <v>545.09</v>
      </c>
      <c r="R75" s="171">
        <f t="shared" si="27"/>
        <v>564.87</v>
      </c>
      <c r="S75" s="171"/>
      <c r="T75" s="180"/>
      <c r="U75" s="180"/>
      <c r="V75" s="180"/>
      <c r="W75" s="196"/>
      <c r="X75" s="180"/>
      <c r="Y75" s="180"/>
      <c r="Z75" s="180"/>
      <c r="AA75" s="180"/>
      <c r="AB75" s="180"/>
      <c r="AC75" s="180"/>
      <c r="AD75" s="180"/>
      <c r="AE75" s="180"/>
      <c r="AF75" s="180"/>
      <c r="AG75" s="180"/>
      <c r="AH75" s="180"/>
      <c r="AI75" s="171"/>
      <c r="AJ75" s="171"/>
      <c r="AK75" s="171"/>
      <c r="AL75" s="171"/>
      <c r="AM75" s="171"/>
      <c r="AN75" s="171"/>
      <c r="AO75" s="171"/>
      <c r="AP75" s="171"/>
      <c r="AQ75" s="171"/>
      <c r="AR75" s="171"/>
      <c r="AS75" s="171"/>
      <c r="AT75" s="171"/>
      <c r="AU75" s="171"/>
      <c r="AV75" s="171"/>
      <c r="AW75" s="171"/>
      <c r="AX75" s="171"/>
      <c r="AY75" s="171"/>
      <c r="AZ75" s="171"/>
      <c r="BA75" s="189">
        <f t="shared" si="27"/>
        <v>0</v>
      </c>
      <c r="BB75" s="108">
        <f t="shared" si="27"/>
        <v>0</v>
      </c>
      <c r="BC75" s="108">
        <f t="shared" si="27"/>
        <v>0</v>
      </c>
      <c r="BD75" s="108" t="e">
        <f t="shared" si="27"/>
        <v>#VALUE!</v>
      </c>
      <c r="BE75" s="108">
        <f t="shared" si="27"/>
        <v>45930</v>
      </c>
      <c r="BF75" s="108">
        <f t="shared" si="27"/>
        <v>0</v>
      </c>
      <c r="BG75" s="108">
        <f t="shared" si="27"/>
        <v>0</v>
      </c>
      <c r="BH75" s="109">
        <f t="shared" si="27"/>
        <v>394.4</v>
      </c>
      <c r="BI75" s="109">
        <f t="shared" si="27"/>
        <v>772.71</v>
      </c>
      <c r="BJ75" s="108">
        <f t="shared" si="27"/>
        <v>510.27</v>
      </c>
      <c r="BK75" s="108">
        <f t="shared" si="27"/>
        <v>0</v>
      </c>
      <c r="BL75" s="108">
        <f t="shared" si="27"/>
        <v>0</v>
      </c>
      <c r="BM75" s="108">
        <f t="shared" si="27"/>
        <v>0</v>
      </c>
      <c r="BN75" s="108">
        <f t="shared" si="27"/>
        <v>0</v>
      </c>
      <c r="BO75" s="108">
        <f t="shared" si="27"/>
        <v>0</v>
      </c>
      <c r="BP75" s="108">
        <f t="shared" si="27"/>
        <v>0</v>
      </c>
      <c r="BQ75" s="108"/>
      <c r="BR75" s="108"/>
      <c r="BS75" s="12"/>
    </row>
    <row r="76" spans="1:71" ht="33" hidden="1" customHeight="1">
      <c r="B76" s="173"/>
      <c r="C76" s="590" t="s">
        <v>402</v>
      </c>
      <c r="D76" s="591"/>
      <c r="E76" s="592"/>
      <c r="F76" s="120">
        <f>F54+F61+F75</f>
        <v>635115.30999999994</v>
      </c>
      <c r="G76" s="120">
        <f>G54+G61+G75</f>
        <v>470851.22</v>
      </c>
      <c r="H76" s="120">
        <f t="shared" si="23"/>
        <v>164264.08999999997</v>
      </c>
      <c r="I76" s="471"/>
      <c r="J76" s="120">
        <f>J54+J61+J75</f>
        <v>1600</v>
      </c>
      <c r="K76" s="110">
        <f>K54+K61+K75</f>
        <v>6</v>
      </c>
      <c r="L76" s="110">
        <f>L54+L61+L75</f>
        <v>0</v>
      </c>
      <c r="M76" s="121">
        <f>M54+M61+M75</f>
        <v>12900</v>
      </c>
      <c r="N76" s="181"/>
      <c r="O76" s="110"/>
      <c r="P76" s="181"/>
      <c r="Q76" s="110">
        <f>Q54+Q61+Q75</f>
        <v>545.09</v>
      </c>
      <c r="R76" s="110">
        <f>R54+R61+R75</f>
        <v>773.17000000000007</v>
      </c>
      <c r="S76" s="110"/>
      <c r="T76" s="181"/>
      <c r="U76" s="181"/>
      <c r="V76" s="181"/>
      <c r="W76" s="197"/>
      <c r="X76" s="181"/>
      <c r="Y76" s="181"/>
      <c r="Z76" s="181"/>
      <c r="AA76" s="181"/>
      <c r="AB76" s="181"/>
      <c r="AC76" s="181"/>
      <c r="AD76" s="181"/>
      <c r="AE76" s="181"/>
      <c r="AF76" s="181"/>
      <c r="AG76" s="181"/>
      <c r="AH76" s="181"/>
      <c r="AI76" s="110"/>
      <c r="AJ76" s="110"/>
      <c r="AK76" s="110"/>
      <c r="AL76" s="110"/>
      <c r="AM76" s="110"/>
      <c r="AN76" s="110"/>
      <c r="AO76" s="110"/>
      <c r="AP76" s="110"/>
      <c r="AQ76" s="110"/>
      <c r="AR76" s="110"/>
      <c r="AS76" s="110"/>
      <c r="AT76" s="110"/>
      <c r="AU76" s="110"/>
      <c r="AV76" s="110"/>
      <c r="AW76" s="110"/>
      <c r="AX76" s="110"/>
      <c r="AY76" s="110"/>
      <c r="AZ76" s="110"/>
      <c r="BA76" s="190">
        <f t="shared" ref="BA76:BP76" si="28">BA54+BA61+BA75</f>
        <v>0</v>
      </c>
      <c r="BB76" s="110">
        <f t="shared" si="28"/>
        <v>0</v>
      </c>
      <c r="BC76" s="110">
        <f t="shared" si="28"/>
        <v>0</v>
      </c>
      <c r="BD76" s="110" t="e">
        <f t="shared" si="28"/>
        <v>#VALUE!</v>
      </c>
      <c r="BE76" s="110">
        <f t="shared" si="28"/>
        <v>321418</v>
      </c>
      <c r="BF76" s="110">
        <f t="shared" si="28"/>
        <v>0</v>
      </c>
      <c r="BG76" s="110">
        <f t="shared" si="28"/>
        <v>0</v>
      </c>
      <c r="BH76" s="111">
        <f t="shared" si="28"/>
        <v>394.4</v>
      </c>
      <c r="BI76" s="111">
        <f t="shared" si="28"/>
        <v>954.24</v>
      </c>
      <c r="BJ76" s="110">
        <f t="shared" si="28"/>
        <v>772.3</v>
      </c>
      <c r="BK76" s="110">
        <f t="shared" si="28"/>
        <v>0</v>
      </c>
      <c r="BL76" s="110">
        <f t="shared" si="28"/>
        <v>0</v>
      </c>
      <c r="BM76" s="110">
        <f t="shared" si="28"/>
        <v>0</v>
      </c>
      <c r="BN76" s="110">
        <f t="shared" si="28"/>
        <v>0</v>
      </c>
      <c r="BO76" s="110">
        <f t="shared" si="28"/>
        <v>0</v>
      </c>
      <c r="BP76" s="110">
        <f t="shared" si="28"/>
        <v>0</v>
      </c>
      <c r="BQ76" s="110"/>
      <c r="BR76" s="110"/>
      <c r="BS76" s="12"/>
    </row>
    <row r="77" spans="1:71" ht="31.5" hidden="1" customHeight="1">
      <c r="A77" s="102"/>
      <c r="B77" s="161"/>
      <c r="C77" s="587" t="s">
        <v>400</v>
      </c>
      <c r="D77" s="588"/>
      <c r="E77" s="589"/>
      <c r="F77" s="122">
        <f>SUM(F76,F36)</f>
        <v>1914267.31</v>
      </c>
      <c r="G77" s="122">
        <f t="shared" ref="G77:M77" si="29">SUM(G76,G36)</f>
        <v>640341.75</v>
      </c>
      <c r="H77" s="122">
        <f t="shared" si="29"/>
        <v>1273925.56</v>
      </c>
      <c r="I77" s="472"/>
      <c r="J77" s="122">
        <f t="shared" si="29"/>
        <v>15106</v>
      </c>
      <c r="K77" s="122">
        <f t="shared" si="29"/>
        <v>4117</v>
      </c>
      <c r="L77" s="122">
        <f t="shared" si="29"/>
        <v>1800</v>
      </c>
      <c r="M77" s="122">
        <f t="shared" si="29"/>
        <v>28600</v>
      </c>
      <c r="N77" s="182"/>
      <c r="O77" s="122"/>
      <c r="P77" s="182"/>
      <c r="Q77" s="122">
        <f>SUM(Q76,Q36)</f>
        <v>2843.8250000000003</v>
      </c>
      <c r="R77" s="122">
        <f>SUM(R76,R36)</f>
        <v>4127.415</v>
      </c>
      <c r="S77" s="122"/>
      <c r="T77" s="182"/>
      <c r="U77" s="182"/>
      <c r="V77" s="182"/>
      <c r="W77" s="198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85"/>
      <c r="BB77" s="86"/>
      <c r="BC77" s="9"/>
      <c r="BD77" s="9"/>
      <c r="BE77" s="9"/>
      <c r="BF77" s="9"/>
      <c r="BG77" s="9"/>
      <c r="BH77" s="9"/>
      <c r="BI77" s="103"/>
    </row>
    <row r="78" spans="1:71" ht="24.75" hidden="1" customHeight="1">
      <c r="B78" s="113"/>
      <c r="C78" s="113"/>
      <c r="D78" s="113"/>
      <c r="E78" s="174"/>
      <c r="J78" s="113"/>
      <c r="K78" s="113"/>
      <c r="L78" s="113"/>
      <c r="M78" s="113"/>
      <c r="N78" s="183"/>
      <c r="O78" s="113"/>
      <c r="P78" s="183"/>
      <c r="Q78" s="113"/>
      <c r="R78" s="113"/>
      <c r="S78" s="113"/>
      <c r="T78" s="183"/>
      <c r="U78" s="183"/>
      <c r="V78" s="183"/>
      <c r="W78" s="193"/>
      <c r="X78" s="183"/>
      <c r="Y78" s="183"/>
      <c r="Z78" s="183"/>
      <c r="AA78" s="183"/>
      <c r="AB78" s="183"/>
      <c r="AC78" s="183"/>
      <c r="AD78" s="183"/>
      <c r="AE78" s="183"/>
      <c r="AF78" s="183"/>
      <c r="AG78" s="183"/>
      <c r="AH78" s="18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  <c r="AY78" s="113"/>
      <c r="AZ78" s="113"/>
      <c r="BA78" s="191"/>
    </row>
    <row r="79" spans="1:71" ht="15.75" hidden="1" customHeight="1"/>
    <row r="80" spans="1:71" ht="33" hidden="1" customHeight="1"/>
    <row r="81" ht="33" hidden="1" customHeight="1"/>
    <row r="82" ht="33" hidden="1" customHeight="1"/>
    <row r="83" ht="33" hidden="1" customHeight="1"/>
    <row r="84" ht="33" hidden="1" customHeight="1"/>
    <row r="85" ht="33" hidden="1" customHeight="1"/>
    <row r="86" ht="33" customHeight="1"/>
    <row r="87" ht="33" customHeight="1"/>
    <row r="88" ht="33" customHeight="1"/>
    <row r="89" ht="33" customHeight="1"/>
    <row r="90" ht="33" customHeight="1"/>
    <row r="91" ht="33" customHeight="1"/>
    <row r="92" ht="33" customHeight="1"/>
    <row r="93" ht="33" customHeight="1"/>
    <row r="94" ht="33" customHeight="1"/>
    <row r="95" ht="33" customHeight="1"/>
    <row r="96" ht="33" customHeight="1"/>
  </sheetData>
  <mergeCells count="231">
    <mergeCell ref="AX15:AX17"/>
    <mergeCell ref="AY15:AY17"/>
    <mergeCell ref="AZ15:AZ17"/>
    <mergeCell ref="I9:I11"/>
    <mergeCell ref="AX2:AX3"/>
    <mergeCell ref="AY2:AY3"/>
    <mergeCell ref="AZ2:AZ3"/>
    <mergeCell ref="AX5:AX8"/>
    <mergeCell ref="AY5:AY8"/>
    <mergeCell ref="AZ5:AZ8"/>
    <mergeCell ref="E9:E11"/>
    <mergeCell ref="G9:G11"/>
    <mergeCell ref="AV9:AV11"/>
    <mergeCell ref="AX9:AX11"/>
    <mergeCell ref="AY9:AY11"/>
    <mergeCell ref="AZ9:AZ11"/>
    <mergeCell ref="J5:J8"/>
    <mergeCell ref="O5:O8"/>
    <mergeCell ref="AU5:AU8"/>
    <mergeCell ref="AV5:AV8"/>
    <mergeCell ref="AU10:AU11"/>
    <mergeCell ref="AU15:AU17"/>
    <mergeCell ref="X15:X17"/>
    <mergeCell ref="Q2:Q3"/>
    <mergeCell ref="AD2:AD3"/>
    <mergeCell ref="AE2:AE3"/>
    <mergeCell ref="AF2:AF3"/>
    <mergeCell ref="AG2:AG3"/>
    <mergeCell ref="U9:U10"/>
    <mergeCell ref="U15:U17"/>
    <mergeCell ref="R15:R17"/>
    <mergeCell ref="C77:E77"/>
    <mergeCell ref="C76:E76"/>
    <mergeCell ref="I20:I22"/>
    <mergeCell ref="Q20:Q22"/>
    <mergeCell ref="C15:C18"/>
    <mergeCell ref="C20:C34"/>
    <mergeCell ref="C9:C13"/>
    <mergeCell ref="J15:J17"/>
    <mergeCell ref="F15:F17"/>
    <mergeCell ref="G15:G17"/>
    <mergeCell ref="H15:H17"/>
    <mergeCell ref="E15:E17"/>
    <mergeCell ref="F20:F22"/>
    <mergeCell ref="G20:G22"/>
    <mergeCell ref="E20:E22"/>
    <mergeCell ref="H20:H22"/>
    <mergeCell ref="D15:D17"/>
    <mergeCell ref="Q9:Q10"/>
    <mergeCell ref="S20:S22"/>
    <mergeCell ref="B38:B53"/>
    <mergeCell ref="B55:B60"/>
    <mergeCell ref="AP2:AP3"/>
    <mergeCell ref="AP5:AP7"/>
    <mergeCell ref="AP10:AP11"/>
    <mergeCell ref="AP15:AP17"/>
    <mergeCell ref="C5:C7"/>
    <mergeCell ref="K15:K17"/>
    <mergeCell ref="J9:J11"/>
    <mergeCell ref="I2:I3"/>
    <mergeCell ref="AH2:AH3"/>
    <mergeCell ref="AB5:AB7"/>
    <mergeCell ref="AC5:AC7"/>
    <mergeCell ref="AD5:AD7"/>
    <mergeCell ref="AE5:AE7"/>
    <mergeCell ref="AF5:AF7"/>
    <mergeCell ref="AG5:AG7"/>
    <mergeCell ref="AA9:AA10"/>
    <mergeCell ref="AK2:AK3"/>
    <mergeCell ref="AK5:AK7"/>
    <mergeCell ref="Q5:Q7"/>
    <mergeCell ref="AM5:AM7"/>
    <mergeCell ref="AN2:AN3"/>
    <mergeCell ref="B62:B74"/>
    <mergeCell ref="B37:BA37"/>
    <mergeCell ref="AI5:AI7"/>
    <mergeCell ref="B36:C36"/>
    <mergeCell ref="T5:T7"/>
    <mergeCell ref="T9:T10"/>
    <mergeCell ref="T15:T17"/>
    <mergeCell ref="T20:T22"/>
    <mergeCell ref="Z5:Z7"/>
    <mergeCell ref="AI15:AI17"/>
    <mergeCell ref="W5:W7"/>
    <mergeCell ref="B35:C35"/>
    <mergeCell ref="D20:D22"/>
    <mergeCell ref="O15:O17"/>
    <mergeCell ref="I15:I17"/>
    <mergeCell ref="Y5:Y7"/>
    <mergeCell ref="R20:R22"/>
    <mergeCell ref="Y20:Y22"/>
    <mergeCell ref="AA5:AA7"/>
    <mergeCell ref="O20:O22"/>
    <mergeCell ref="B15:B18"/>
    <mergeCell ref="B20:B34"/>
    <mergeCell ref="S5:S7"/>
    <mergeCell ref="R9:R10"/>
    <mergeCell ref="A2:A3"/>
    <mergeCell ref="C2:C3"/>
    <mergeCell ref="B2:B3"/>
    <mergeCell ref="D2:D3"/>
    <mergeCell ref="K2:K3"/>
    <mergeCell ref="K9:K10"/>
    <mergeCell ref="F2:F3"/>
    <mergeCell ref="G2:G3"/>
    <mergeCell ref="H2:H3"/>
    <mergeCell ref="E2:E3"/>
    <mergeCell ref="K5:K7"/>
    <mergeCell ref="B5:B7"/>
    <mergeCell ref="B9:B13"/>
    <mergeCell ref="D9:D11"/>
    <mergeCell ref="F9:F11"/>
    <mergeCell ref="H9:H11"/>
    <mergeCell ref="J2:J3"/>
    <mergeCell ref="D5:D8"/>
    <mergeCell ref="E5:E8"/>
    <mergeCell ref="F5:F8"/>
    <mergeCell ref="G5:G8"/>
    <mergeCell ref="H5:H8"/>
    <mergeCell ref="I5:I8"/>
    <mergeCell ref="BI2:BI3"/>
    <mergeCell ref="BG2:BG3"/>
    <mergeCell ref="BH2:BH3"/>
    <mergeCell ref="O2:O3"/>
    <mergeCell ref="BF2:BF3"/>
    <mergeCell ref="AI2:AI3"/>
    <mergeCell ref="BB2:BB3"/>
    <mergeCell ref="BE2:BE3"/>
    <mergeCell ref="BD2:BD3"/>
    <mergeCell ref="BC2:BC3"/>
    <mergeCell ref="U2:U3"/>
    <mergeCell ref="T2:T3"/>
    <mergeCell ref="S2:S3"/>
    <mergeCell ref="W2:W3"/>
    <mergeCell ref="R2:R3"/>
    <mergeCell ref="Y2:Y3"/>
    <mergeCell ref="AA2:AA3"/>
    <mergeCell ref="AJ2:AJ3"/>
    <mergeCell ref="AL2:AL3"/>
    <mergeCell ref="AM2:AM3"/>
    <mergeCell ref="Z2:Z3"/>
    <mergeCell ref="V2:V3"/>
    <mergeCell ref="AB2:AB3"/>
    <mergeCell ref="AC2:AC3"/>
    <mergeCell ref="B1:BA1"/>
    <mergeCell ref="R5:R7"/>
    <mergeCell ref="BA2:BA3"/>
    <mergeCell ref="AR2:AR3"/>
    <mergeCell ref="AR5:AR7"/>
    <mergeCell ref="AS2:AS3"/>
    <mergeCell ref="AS5:AS7"/>
    <mergeCell ref="AU2:AU3"/>
    <mergeCell ref="X5:X7"/>
    <mergeCell ref="V5:V7"/>
    <mergeCell ref="P2:P3"/>
    <mergeCell ref="N2:N3"/>
    <mergeCell ref="M2:M3"/>
    <mergeCell ref="L2:L3"/>
    <mergeCell ref="AH5:AH7"/>
    <mergeCell ref="X2:X3"/>
    <mergeCell ref="AT2:AT3"/>
    <mergeCell ref="AT5:AT7"/>
    <mergeCell ref="AO2:AO3"/>
    <mergeCell ref="AN5:AN7"/>
    <mergeCell ref="AO5:AO7"/>
    <mergeCell ref="AW2:AW3"/>
    <mergeCell ref="AW5:AW8"/>
    <mergeCell ref="AV2:AV3"/>
    <mergeCell ref="U20:U22"/>
    <mergeCell ref="U5:U7"/>
    <mergeCell ref="V15:V17"/>
    <mergeCell ref="V20:V22"/>
    <mergeCell ref="W15:W17"/>
    <mergeCell ref="W20:W22"/>
    <mergeCell ref="W9:W10"/>
    <mergeCell ref="V9:V10"/>
    <mergeCell ref="Z20:Z22"/>
    <mergeCell ref="AA20:AA22"/>
    <mergeCell ref="AA15:AA17"/>
    <mergeCell ref="Z15:Z17"/>
    <mergeCell ref="X20:X22"/>
    <mergeCell ref="AG15:AG17"/>
    <mergeCell ref="AH15:AH17"/>
    <mergeCell ref="AB20:AB22"/>
    <mergeCell ref="AC20:AC22"/>
    <mergeCell ref="AD20:AD22"/>
    <mergeCell ref="AB15:AB17"/>
    <mergeCell ref="AC15:AC17"/>
    <mergeCell ref="AD15:AD17"/>
    <mergeCell ref="AE15:AE17"/>
    <mergeCell ref="AF15:AF17"/>
    <mergeCell ref="AM15:AM17"/>
    <mergeCell ref="O9:O11"/>
    <mergeCell ref="AK10:AK11"/>
    <mergeCell ref="AL10:AL11"/>
    <mergeCell ref="AM10:AM11"/>
    <mergeCell ref="AL5:AL7"/>
    <mergeCell ref="AL15:AL17"/>
    <mergeCell ref="AJ5:AJ7"/>
    <mergeCell ref="AJ15:AJ17"/>
    <mergeCell ref="Q15:Q17"/>
    <mergeCell ref="Y9:Y10"/>
    <mergeCell ref="Y15:Y17"/>
    <mergeCell ref="AK15:AK17"/>
    <mergeCell ref="AB9:AB10"/>
    <mergeCell ref="AC9:AC10"/>
    <mergeCell ref="AD9:AD10"/>
    <mergeCell ref="AE9:AE10"/>
    <mergeCell ref="AF9:AF10"/>
    <mergeCell ref="AG9:AG10"/>
    <mergeCell ref="X9:X10"/>
    <mergeCell ref="Z9:Z10"/>
    <mergeCell ref="S9:S10"/>
    <mergeCell ref="S15:S17"/>
    <mergeCell ref="AW10:AW11"/>
    <mergeCell ref="AW15:AW17"/>
    <mergeCell ref="AT10:AT11"/>
    <mergeCell ref="AT15:AT17"/>
    <mergeCell ref="AS15:AS17"/>
    <mergeCell ref="AR15:AR17"/>
    <mergeCell ref="AN15:AN17"/>
    <mergeCell ref="AO15:AO17"/>
    <mergeCell ref="AQ2:AQ3"/>
    <mergeCell ref="AQ5:AQ7"/>
    <mergeCell ref="AQ10:AQ11"/>
    <mergeCell ref="AQ15:AQ17"/>
    <mergeCell ref="AR10:AR11"/>
    <mergeCell ref="AS10:AS11"/>
    <mergeCell ref="AN10:AN11"/>
    <mergeCell ref="AO10:AO11"/>
    <mergeCell ref="AV15:AV17"/>
  </mergeCells>
  <pageMargins left="0.39370078740157483" right="0.39370078740157483" top="0.74803149606299213" bottom="0.55118110236220474" header="0.31496062992125984" footer="0.31496062992125984"/>
  <pageSetup paperSize="9" scale="40" fitToHeight="0" orientation="landscape" r:id="rId1"/>
  <headerFooter scaleWithDoc="0" alignWithMargins="0">
    <oddFooter>Page &amp;P of &amp;N</oddFooter>
  </headerFooter>
  <rowBreaks count="1" manualBreakCount="1">
    <brk id="19" min="1" max="53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111"/>
  <sheetViews>
    <sheetView topLeftCell="B1" workbookViewId="0"/>
  </sheetViews>
  <sheetFormatPr defaultColWidth="10.7109375" defaultRowHeight="15"/>
  <cols>
    <col min="1" max="1" width="9.7109375" style="1" hidden="1" customWidth="1"/>
    <col min="2" max="2" width="11.28515625" style="1" customWidth="1"/>
    <col min="3" max="3" width="21.42578125" style="30" customWidth="1"/>
    <col min="4" max="4" width="22.140625" style="34" customWidth="1"/>
    <col min="5" max="6" width="15.140625" style="34" customWidth="1"/>
    <col min="7" max="7" width="17.7109375" style="34" customWidth="1"/>
    <col min="8" max="8" width="14.5703125" style="1" customWidth="1"/>
    <col min="9" max="9" width="0" style="1" hidden="1" customWidth="1"/>
    <col min="10" max="10" width="9.28515625" style="1" customWidth="1"/>
    <col min="11" max="11" width="10.7109375" style="1"/>
    <col min="12" max="12" width="14" style="1" customWidth="1"/>
    <col min="13" max="13" width="10" style="1" customWidth="1"/>
    <col min="14" max="14" width="12.28515625" style="1" customWidth="1"/>
    <col min="15" max="15" width="14.7109375" style="1" customWidth="1"/>
    <col min="16" max="16" width="11.5703125" style="1" customWidth="1"/>
    <col min="17" max="17" width="12.42578125" style="1" customWidth="1"/>
    <col min="18" max="18" width="13.5703125" style="1" customWidth="1"/>
    <col min="19" max="19" width="12.85546875" style="1" hidden="1" customWidth="1"/>
    <col min="20" max="20" width="13.28515625" style="1" hidden="1" customWidth="1"/>
    <col min="21" max="21" width="13.85546875" style="1" customWidth="1"/>
    <col min="22" max="22" width="25" style="45" customWidth="1"/>
    <col min="23" max="24" width="11.85546875" style="1" customWidth="1"/>
    <col min="25" max="32" width="11.85546875" style="1" hidden="1" customWidth="1"/>
    <col min="33" max="33" width="36.85546875" style="45" customWidth="1"/>
    <col min="34" max="16384" width="10.7109375" style="1"/>
  </cols>
  <sheetData>
    <row r="1" spans="1:33" ht="27.6" customHeight="1">
      <c r="A1" s="55" t="s">
        <v>0</v>
      </c>
      <c r="B1" s="6"/>
      <c r="C1" s="6"/>
      <c r="D1" s="31"/>
      <c r="E1" s="31"/>
      <c r="F1" s="31"/>
      <c r="G1" s="31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37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37"/>
    </row>
    <row r="2" spans="1:33" ht="57.6" customHeight="1">
      <c r="A2" s="622" t="s">
        <v>1</v>
      </c>
      <c r="B2" s="623" t="s">
        <v>2</v>
      </c>
      <c r="C2" s="623" t="s">
        <v>3</v>
      </c>
      <c r="D2" s="616" t="s">
        <v>212</v>
      </c>
      <c r="E2" s="616" t="s">
        <v>213</v>
      </c>
      <c r="F2" s="616" t="s">
        <v>259</v>
      </c>
      <c r="G2" s="616" t="s">
        <v>214</v>
      </c>
      <c r="H2" s="615" t="s">
        <v>234</v>
      </c>
      <c r="I2" s="615" t="s">
        <v>4</v>
      </c>
      <c r="J2" s="623" t="s">
        <v>5</v>
      </c>
      <c r="K2" s="623"/>
      <c r="L2" s="623"/>
      <c r="M2" s="623"/>
      <c r="N2" s="623"/>
      <c r="O2" s="623"/>
      <c r="P2" s="623"/>
      <c r="Q2" s="623"/>
      <c r="R2" s="623"/>
      <c r="S2" s="615" t="s">
        <v>215</v>
      </c>
      <c r="T2" s="615" t="s">
        <v>6</v>
      </c>
      <c r="U2" s="615" t="s">
        <v>7</v>
      </c>
      <c r="V2" s="621" t="s">
        <v>8</v>
      </c>
      <c r="W2" s="615" t="s">
        <v>134</v>
      </c>
      <c r="X2" s="615" t="s">
        <v>251</v>
      </c>
      <c r="Y2" s="615" t="s">
        <v>252</v>
      </c>
      <c r="Z2" s="615" t="s">
        <v>253</v>
      </c>
      <c r="AA2" s="615" t="s">
        <v>254</v>
      </c>
      <c r="AB2" s="615" t="s">
        <v>255</v>
      </c>
      <c r="AC2" s="615" t="s">
        <v>256</v>
      </c>
      <c r="AD2" s="615" t="s">
        <v>257</v>
      </c>
      <c r="AE2" s="615" t="s">
        <v>258</v>
      </c>
      <c r="AF2" s="615" t="s">
        <v>277</v>
      </c>
      <c r="AG2" s="615" t="s">
        <v>260</v>
      </c>
    </row>
    <row r="3" spans="1:33" ht="30">
      <c r="A3" s="622"/>
      <c r="B3" s="623"/>
      <c r="C3" s="623"/>
      <c r="D3" s="616"/>
      <c r="E3" s="616"/>
      <c r="F3" s="616"/>
      <c r="G3" s="616"/>
      <c r="H3" s="615"/>
      <c r="I3" s="615"/>
      <c r="J3" s="16" t="s">
        <v>9</v>
      </c>
      <c r="K3" s="16" t="s">
        <v>10</v>
      </c>
      <c r="L3" s="29" t="s">
        <v>11</v>
      </c>
      <c r="M3" s="16" t="s">
        <v>9</v>
      </c>
      <c r="N3" s="16" t="s">
        <v>10</v>
      </c>
      <c r="O3" s="29" t="s">
        <v>11</v>
      </c>
      <c r="P3" s="16" t="s">
        <v>9</v>
      </c>
      <c r="Q3" s="16" t="s">
        <v>10</v>
      </c>
      <c r="R3" s="29" t="s">
        <v>11</v>
      </c>
      <c r="S3" s="615"/>
      <c r="T3" s="615"/>
      <c r="U3" s="615"/>
      <c r="V3" s="621"/>
      <c r="W3" s="615"/>
      <c r="X3" s="615"/>
      <c r="Y3" s="615"/>
      <c r="Z3" s="615"/>
      <c r="AA3" s="615"/>
      <c r="AB3" s="615"/>
      <c r="AC3" s="615"/>
      <c r="AD3" s="615"/>
      <c r="AE3" s="615"/>
      <c r="AF3" s="615"/>
      <c r="AG3" s="615"/>
    </row>
    <row r="4" spans="1:33" hidden="1">
      <c r="A4" s="5">
        <v>1</v>
      </c>
      <c r="B4" s="2">
        <v>2</v>
      </c>
      <c r="C4" s="56">
        <v>3</v>
      </c>
      <c r="D4" s="2">
        <v>4</v>
      </c>
      <c r="E4" s="2">
        <v>5</v>
      </c>
      <c r="F4" s="2">
        <v>5</v>
      </c>
      <c r="G4" s="2">
        <v>6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2">
        <v>14</v>
      </c>
      <c r="Q4" s="2">
        <v>15</v>
      </c>
      <c r="R4" s="2">
        <v>16</v>
      </c>
      <c r="S4" s="2">
        <v>17</v>
      </c>
      <c r="T4" s="2">
        <v>18</v>
      </c>
      <c r="U4" s="2">
        <v>19</v>
      </c>
      <c r="V4" s="57">
        <v>20</v>
      </c>
      <c r="W4" s="58">
        <v>21</v>
      </c>
      <c r="X4" s="58">
        <v>21</v>
      </c>
      <c r="Y4" s="58">
        <v>22</v>
      </c>
      <c r="Z4" s="58">
        <v>23</v>
      </c>
      <c r="AA4" s="58">
        <v>24</v>
      </c>
      <c r="AB4" s="58">
        <v>25</v>
      </c>
      <c r="AC4" s="58"/>
      <c r="AD4" s="58">
        <v>26</v>
      </c>
      <c r="AE4" s="58">
        <v>27</v>
      </c>
      <c r="AF4" s="58">
        <v>28</v>
      </c>
      <c r="AG4" s="57">
        <v>20</v>
      </c>
    </row>
    <row r="5" spans="1:33" ht="27.75" customHeight="1">
      <c r="A5" s="5"/>
      <c r="B5" s="618" t="s">
        <v>179</v>
      </c>
      <c r="C5" s="618"/>
      <c r="D5" s="618"/>
      <c r="E5" s="618"/>
      <c r="F5" s="618"/>
      <c r="G5" s="618"/>
      <c r="H5" s="618"/>
      <c r="I5" s="618"/>
      <c r="J5" s="618"/>
      <c r="K5" s="618"/>
      <c r="L5" s="618"/>
      <c r="M5" s="618"/>
      <c r="N5" s="618"/>
      <c r="O5" s="618"/>
      <c r="P5" s="618"/>
      <c r="Q5" s="618"/>
      <c r="R5" s="618"/>
      <c r="S5" s="618"/>
      <c r="T5" s="618"/>
      <c r="U5" s="618"/>
      <c r="V5" s="618"/>
      <c r="W5" s="618"/>
      <c r="X5" s="22"/>
      <c r="Y5" s="22"/>
      <c r="Z5" s="22"/>
      <c r="AA5" s="22"/>
      <c r="AB5" s="22"/>
      <c r="AC5" s="22"/>
      <c r="AD5" s="22"/>
      <c r="AE5" s="22"/>
      <c r="AF5" s="22"/>
      <c r="AG5" s="22"/>
    </row>
    <row r="6" spans="1:33" ht="49.15" customHeight="1">
      <c r="A6" s="620" t="s">
        <v>12</v>
      </c>
      <c r="B6" s="59" t="s">
        <v>13</v>
      </c>
      <c r="C6" s="47" t="s">
        <v>14</v>
      </c>
      <c r="D6" s="33">
        <v>400000</v>
      </c>
      <c r="E6" s="33">
        <f t="shared" ref="E6:E11" si="0">F6+AF6</f>
        <v>0</v>
      </c>
      <c r="F6" s="33">
        <v>0</v>
      </c>
      <c r="G6" s="33">
        <f>D6-E6</f>
        <v>400000</v>
      </c>
      <c r="H6" s="25">
        <v>2800</v>
      </c>
      <c r="I6" s="22">
        <v>3</v>
      </c>
      <c r="J6" s="22" t="s">
        <v>15</v>
      </c>
      <c r="K6" s="22">
        <v>900</v>
      </c>
      <c r="L6" s="23">
        <v>45778</v>
      </c>
      <c r="M6" s="22" t="s">
        <v>16</v>
      </c>
      <c r="N6" s="22">
        <v>1100</v>
      </c>
      <c r="O6" s="23">
        <v>45778</v>
      </c>
      <c r="P6" s="22" t="s">
        <v>17</v>
      </c>
      <c r="Q6" s="22">
        <v>800</v>
      </c>
      <c r="R6" s="23">
        <v>45778</v>
      </c>
      <c r="S6" s="22"/>
      <c r="T6" s="22">
        <f>U6-L6</f>
        <v>152</v>
      </c>
      <c r="U6" s="23">
        <v>45930</v>
      </c>
      <c r="V6" s="50"/>
      <c r="W6" s="28">
        <v>0</v>
      </c>
      <c r="X6" s="28">
        <v>0</v>
      </c>
      <c r="Y6" s="28"/>
      <c r="Z6" s="28"/>
      <c r="AA6" s="28"/>
      <c r="AB6" s="28"/>
      <c r="AC6" s="28"/>
      <c r="AD6" s="28"/>
      <c r="AE6" s="28"/>
      <c r="AF6" s="28">
        <f>SUM(X6:AE6)</f>
        <v>0</v>
      </c>
      <c r="AG6" s="50" t="s">
        <v>300</v>
      </c>
    </row>
    <row r="7" spans="1:33" ht="45">
      <c r="A7" s="620"/>
      <c r="B7" s="610" t="s">
        <v>18</v>
      </c>
      <c r="C7" s="47" t="s">
        <v>18</v>
      </c>
      <c r="D7" s="32">
        <v>80978</v>
      </c>
      <c r="E7" s="33">
        <f t="shared" si="0"/>
        <v>20.6</v>
      </c>
      <c r="F7" s="32">
        <v>0</v>
      </c>
      <c r="G7" s="32">
        <f t="shared" ref="G7:G71" si="1">D7-E7</f>
        <v>80957.399999999994</v>
      </c>
      <c r="H7" s="26">
        <v>1500</v>
      </c>
      <c r="I7" s="26">
        <v>2</v>
      </c>
      <c r="J7" s="26" t="s">
        <v>19</v>
      </c>
      <c r="K7" s="26">
        <v>800</v>
      </c>
      <c r="L7" s="27">
        <v>45778</v>
      </c>
      <c r="M7" s="27" t="s">
        <v>20</v>
      </c>
      <c r="N7" s="26">
        <v>700</v>
      </c>
      <c r="O7" s="27">
        <v>45778</v>
      </c>
      <c r="P7" s="26"/>
      <c r="Q7" s="26"/>
      <c r="R7" s="26"/>
      <c r="S7" s="26"/>
      <c r="T7" s="26">
        <f>U7-L7</f>
        <v>152</v>
      </c>
      <c r="U7" s="27">
        <v>45930</v>
      </c>
      <c r="V7" s="50"/>
      <c r="W7" s="28">
        <v>0</v>
      </c>
      <c r="X7" s="28">
        <v>20.6</v>
      </c>
      <c r="Y7" s="28"/>
      <c r="Z7" s="28"/>
      <c r="AA7" s="28"/>
      <c r="AB7" s="28"/>
      <c r="AC7" s="28"/>
      <c r="AD7" s="28"/>
      <c r="AE7" s="28"/>
      <c r="AF7" s="28">
        <f t="shared" ref="AF7:AF70" si="2">SUM(X7:AE7)</f>
        <v>20.6</v>
      </c>
      <c r="AG7" s="50" t="s">
        <v>299</v>
      </c>
    </row>
    <row r="8" spans="1:33" ht="30">
      <c r="A8" s="620"/>
      <c r="B8" s="610"/>
      <c r="C8" s="46" t="s">
        <v>21</v>
      </c>
      <c r="D8" s="32">
        <v>6260</v>
      </c>
      <c r="E8" s="33">
        <f t="shared" si="0"/>
        <v>0</v>
      </c>
      <c r="F8" s="32">
        <v>0</v>
      </c>
      <c r="G8" s="32">
        <f t="shared" si="1"/>
        <v>6260</v>
      </c>
      <c r="H8" s="24"/>
      <c r="I8" s="19"/>
      <c r="J8" s="19"/>
      <c r="K8" s="19"/>
      <c r="L8" s="20"/>
      <c r="M8" s="20"/>
      <c r="N8" s="19"/>
      <c r="O8" s="20"/>
      <c r="P8" s="19"/>
      <c r="Q8" s="19"/>
      <c r="R8" s="19"/>
      <c r="S8" s="19"/>
      <c r="T8" s="19"/>
      <c r="U8" s="20"/>
      <c r="V8" s="50" t="s">
        <v>217</v>
      </c>
      <c r="W8" s="28">
        <v>0</v>
      </c>
      <c r="X8" s="28">
        <v>0</v>
      </c>
      <c r="Y8" s="28"/>
      <c r="Z8" s="28"/>
      <c r="AA8" s="28"/>
      <c r="AB8" s="28"/>
      <c r="AC8" s="28"/>
      <c r="AD8" s="28"/>
      <c r="AE8" s="28"/>
      <c r="AF8" s="28">
        <f t="shared" si="2"/>
        <v>0</v>
      </c>
      <c r="AG8" s="50"/>
    </row>
    <row r="9" spans="1:33" ht="30">
      <c r="A9" s="620"/>
      <c r="B9" s="610"/>
      <c r="C9" s="46" t="s">
        <v>22</v>
      </c>
      <c r="D9" s="32">
        <v>9625.8799999999992</v>
      </c>
      <c r="E9" s="33">
        <f t="shared" si="0"/>
        <v>0</v>
      </c>
      <c r="F9" s="32">
        <v>0</v>
      </c>
      <c r="G9" s="32">
        <f t="shared" si="1"/>
        <v>9625.8799999999992</v>
      </c>
      <c r="H9" s="24"/>
      <c r="I9" s="19"/>
      <c r="J9" s="19"/>
      <c r="K9" s="19"/>
      <c r="L9" s="20"/>
      <c r="M9" s="20"/>
      <c r="N9" s="19"/>
      <c r="O9" s="20"/>
      <c r="P9" s="19"/>
      <c r="Q9" s="19"/>
      <c r="R9" s="19"/>
      <c r="S9" s="19"/>
      <c r="T9" s="19"/>
      <c r="U9" s="20"/>
      <c r="V9" s="50" t="s">
        <v>217</v>
      </c>
      <c r="W9" s="28">
        <v>0</v>
      </c>
      <c r="X9" s="28">
        <v>0</v>
      </c>
      <c r="Y9" s="28"/>
      <c r="Z9" s="28"/>
      <c r="AA9" s="28"/>
      <c r="AB9" s="28"/>
      <c r="AC9" s="28"/>
      <c r="AD9" s="28"/>
      <c r="AE9" s="28"/>
      <c r="AF9" s="28">
        <f t="shared" si="2"/>
        <v>0</v>
      </c>
      <c r="AG9" s="50"/>
    </row>
    <row r="10" spans="1:33" ht="30">
      <c r="A10" s="620"/>
      <c r="B10" s="610"/>
      <c r="C10" s="46" t="s">
        <v>23</v>
      </c>
      <c r="D10" s="32">
        <v>6947</v>
      </c>
      <c r="E10" s="33">
        <f t="shared" si="0"/>
        <v>0</v>
      </c>
      <c r="F10" s="32">
        <v>0</v>
      </c>
      <c r="G10" s="32">
        <f t="shared" si="1"/>
        <v>6947</v>
      </c>
      <c r="H10" s="24"/>
      <c r="I10" s="19"/>
      <c r="J10" s="19"/>
      <c r="K10" s="19"/>
      <c r="L10" s="20"/>
      <c r="M10" s="20"/>
      <c r="N10" s="19"/>
      <c r="O10" s="20"/>
      <c r="P10" s="19"/>
      <c r="Q10" s="19"/>
      <c r="R10" s="19"/>
      <c r="S10" s="19"/>
      <c r="T10" s="19"/>
      <c r="U10" s="20"/>
      <c r="V10" s="50" t="s">
        <v>217</v>
      </c>
      <c r="W10" s="28">
        <v>0</v>
      </c>
      <c r="X10" s="28">
        <v>0</v>
      </c>
      <c r="Y10" s="28"/>
      <c r="Z10" s="28"/>
      <c r="AA10" s="28"/>
      <c r="AB10" s="28"/>
      <c r="AC10" s="28"/>
      <c r="AD10" s="28"/>
      <c r="AE10" s="28"/>
      <c r="AF10" s="28">
        <f t="shared" si="2"/>
        <v>0</v>
      </c>
      <c r="AG10" s="50"/>
    </row>
    <row r="11" spans="1:33" ht="30">
      <c r="A11" s="620"/>
      <c r="B11" s="610"/>
      <c r="C11" s="46" t="s">
        <v>24</v>
      </c>
      <c r="D11" s="32">
        <v>7700</v>
      </c>
      <c r="E11" s="33">
        <f t="shared" si="0"/>
        <v>0</v>
      </c>
      <c r="F11" s="32">
        <v>0</v>
      </c>
      <c r="G11" s="32">
        <f t="shared" si="1"/>
        <v>7700</v>
      </c>
      <c r="H11" s="21"/>
      <c r="I11" s="17"/>
      <c r="J11" s="17"/>
      <c r="K11" s="17"/>
      <c r="L11" s="18"/>
      <c r="M11" s="18"/>
      <c r="N11" s="17"/>
      <c r="O11" s="18"/>
      <c r="P11" s="17"/>
      <c r="Q11" s="17"/>
      <c r="R11" s="17"/>
      <c r="S11" s="17"/>
      <c r="T11" s="17"/>
      <c r="U11" s="18"/>
      <c r="V11" s="50" t="s">
        <v>217</v>
      </c>
      <c r="W11" s="28">
        <v>0</v>
      </c>
      <c r="X11" s="28">
        <v>0</v>
      </c>
      <c r="Y11" s="28"/>
      <c r="Z11" s="28"/>
      <c r="AA11" s="28"/>
      <c r="AB11" s="28"/>
      <c r="AC11" s="28"/>
      <c r="AD11" s="28"/>
      <c r="AE11" s="28"/>
      <c r="AF11" s="28">
        <f t="shared" si="2"/>
        <v>0</v>
      </c>
      <c r="AG11" s="50"/>
    </row>
    <row r="12" spans="1:33">
      <c r="A12" s="620"/>
      <c r="B12" s="609" t="s">
        <v>25</v>
      </c>
      <c r="C12" s="609"/>
      <c r="D12" s="41">
        <f>SUM(D7:D11)</f>
        <v>111510.88</v>
      </c>
      <c r="E12" s="41">
        <f>SUM(E7:E11)</f>
        <v>20.6</v>
      </c>
      <c r="F12" s="41">
        <f>SUM(F7:F11)</f>
        <v>0</v>
      </c>
      <c r="G12" s="41">
        <f t="shared" si="1"/>
        <v>111490.28</v>
      </c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1"/>
      <c r="W12" s="62">
        <f>SUM(W6:W11)</f>
        <v>0</v>
      </c>
      <c r="X12" s="41">
        <f>SUM(X7:X11)</f>
        <v>20.6</v>
      </c>
      <c r="Y12" s="62"/>
      <c r="Z12" s="62"/>
      <c r="AA12" s="62"/>
      <c r="AB12" s="62"/>
      <c r="AC12" s="62"/>
      <c r="AD12" s="62"/>
      <c r="AE12" s="62"/>
      <c r="AF12" s="28">
        <f t="shared" si="2"/>
        <v>20.6</v>
      </c>
      <c r="AG12" s="61"/>
    </row>
    <row r="13" spans="1:33" ht="45">
      <c r="A13" s="620"/>
      <c r="B13" s="619" t="s">
        <v>26</v>
      </c>
      <c r="C13" s="48" t="s">
        <v>26</v>
      </c>
      <c r="D13" s="32">
        <v>30604</v>
      </c>
      <c r="E13" s="32">
        <f>F13+AF13</f>
        <v>3086.0099999999998</v>
      </c>
      <c r="F13" s="32">
        <v>2828.35</v>
      </c>
      <c r="G13" s="32">
        <f t="shared" si="1"/>
        <v>27517.99</v>
      </c>
      <c r="H13" s="85">
        <v>800</v>
      </c>
      <c r="I13" s="26">
        <v>1</v>
      </c>
      <c r="J13" s="26" t="s">
        <v>27</v>
      </c>
      <c r="K13" s="26">
        <v>800</v>
      </c>
      <c r="L13" s="27">
        <v>45773</v>
      </c>
      <c r="M13" s="26"/>
      <c r="N13" s="26"/>
      <c r="O13" s="26"/>
      <c r="P13" s="26"/>
      <c r="Q13" s="26"/>
      <c r="R13" s="26"/>
      <c r="S13" s="26"/>
      <c r="T13" s="26">
        <f>U13-L13</f>
        <v>65</v>
      </c>
      <c r="U13" s="27">
        <v>45838</v>
      </c>
      <c r="V13" s="50"/>
      <c r="W13" s="28">
        <v>280.18</v>
      </c>
      <c r="X13" s="28">
        <v>257.66000000000003</v>
      </c>
      <c r="Y13" s="28"/>
      <c r="Z13" s="28"/>
      <c r="AA13" s="28"/>
      <c r="AB13" s="28"/>
      <c r="AC13" s="28"/>
      <c r="AD13" s="28"/>
      <c r="AE13" s="28"/>
      <c r="AF13" s="28">
        <f t="shared" si="2"/>
        <v>257.66000000000003</v>
      </c>
      <c r="AG13" s="50" t="s">
        <v>299</v>
      </c>
    </row>
    <row r="14" spans="1:33" ht="30">
      <c r="A14" s="620"/>
      <c r="B14" s="619"/>
      <c r="C14" s="47" t="s">
        <v>28</v>
      </c>
      <c r="D14" s="32">
        <v>7727</v>
      </c>
      <c r="E14" s="32">
        <f>F14+AF14</f>
        <v>0</v>
      </c>
      <c r="F14" s="32">
        <v>0</v>
      </c>
      <c r="G14" s="32">
        <f t="shared" si="1"/>
        <v>7727</v>
      </c>
      <c r="H14" s="21"/>
      <c r="I14" s="17"/>
      <c r="J14" s="17"/>
      <c r="K14" s="17"/>
      <c r="L14" s="18"/>
      <c r="M14" s="17"/>
      <c r="N14" s="17"/>
      <c r="O14" s="17"/>
      <c r="P14" s="17"/>
      <c r="Q14" s="17"/>
      <c r="R14" s="17"/>
      <c r="S14" s="17"/>
      <c r="T14" s="17"/>
      <c r="U14" s="18"/>
      <c r="V14" s="50" t="s">
        <v>216</v>
      </c>
      <c r="W14" s="28">
        <v>0</v>
      </c>
      <c r="X14" s="28">
        <v>0</v>
      </c>
      <c r="Y14" s="28"/>
      <c r="Z14" s="28"/>
      <c r="AA14" s="28"/>
      <c r="AB14" s="28"/>
      <c r="AC14" s="28"/>
      <c r="AD14" s="28"/>
      <c r="AE14" s="28"/>
      <c r="AF14" s="28">
        <f t="shared" si="2"/>
        <v>0</v>
      </c>
      <c r="AG14" s="50"/>
    </row>
    <row r="15" spans="1:33">
      <c r="A15" s="620"/>
      <c r="B15" s="609" t="s">
        <v>25</v>
      </c>
      <c r="C15" s="609"/>
      <c r="D15" s="41">
        <f>SUM(D13:D14)</f>
        <v>38331</v>
      </c>
      <c r="E15" s="41">
        <f>SUM(E13:E14)</f>
        <v>3086.0099999999998</v>
      </c>
      <c r="F15" s="41">
        <f>SUM(F13:F14)</f>
        <v>2828.35</v>
      </c>
      <c r="G15" s="41">
        <f t="shared" si="1"/>
        <v>35244.99</v>
      </c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1"/>
      <c r="W15" s="62">
        <f>SUM(W13:W14)</f>
        <v>280.18</v>
      </c>
      <c r="X15" s="41">
        <f>SUM(X13:X14)</f>
        <v>257.66000000000003</v>
      </c>
      <c r="Y15" s="62"/>
      <c r="Z15" s="62"/>
      <c r="AA15" s="62"/>
      <c r="AB15" s="62"/>
      <c r="AC15" s="62"/>
      <c r="AD15" s="62"/>
      <c r="AE15" s="62"/>
      <c r="AF15" s="28">
        <f t="shared" si="2"/>
        <v>257.66000000000003</v>
      </c>
      <c r="AG15" s="61"/>
    </row>
    <row r="16" spans="1:33" ht="26.25" customHeight="1">
      <c r="A16" s="620"/>
      <c r="B16" s="619" t="s">
        <v>29</v>
      </c>
      <c r="C16" s="47" t="s">
        <v>29</v>
      </c>
      <c r="D16" s="32">
        <v>76735</v>
      </c>
      <c r="E16" s="32">
        <f>F16+AF16</f>
        <v>0</v>
      </c>
      <c r="F16" s="32">
        <v>0</v>
      </c>
      <c r="G16" s="32">
        <f t="shared" si="1"/>
        <v>76735</v>
      </c>
      <c r="H16" s="85">
        <v>1200</v>
      </c>
      <c r="I16" s="26">
        <v>2</v>
      </c>
      <c r="J16" s="26" t="s">
        <v>30</v>
      </c>
      <c r="K16" s="26">
        <v>600</v>
      </c>
      <c r="L16" s="27">
        <v>45792</v>
      </c>
      <c r="M16" s="26" t="s">
        <v>31</v>
      </c>
      <c r="N16" s="26">
        <v>600</v>
      </c>
      <c r="O16" s="27">
        <v>45792</v>
      </c>
      <c r="P16" s="26"/>
      <c r="Q16" s="26"/>
      <c r="R16" s="26"/>
      <c r="S16" s="26"/>
      <c r="T16" s="26">
        <f>U16-L16</f>
        <v>138</v>
      </c>
      <c r="U16" s="27">
        <v>45930</v>
      </c>
      <c r="V16" s="50"/>
      <c r="W16" s="22">
        <v>0</v>
      </c>
      <c r="X16" s="22">
        <v>0</v>
      </c>
      <c r="Y16" s="22"/>
      <c r="Z16" s="22"/>
      <c r="AA16" s="22"/>
      <c r="AB16" s="22"/>
      <c r="AC16" s="22"/>
      <c r="AD16" s="22"/>
      <c r="AE16" s="22"/>
      <c r="AF16" s="28">
        <f t="shared" si="2"/>
        <v>0</v>
      </c>
      <c r="AG16" s="50"/>
    </row>
    <row r="17" spans="1:33" ht="30">
      <c r="A17" s="620"/>
      <c r="B17" s="619"/>
      <c r="C17" s="47" t="s">
        <v>32</v>
      </c>
      <c r="D17" s="32">
        <v>915</v>
      </c>
      <c r="E17" s="32">
        <f>F17+AF17</f>
        <v>0</v>
      </c>
      <c r="F17" s="32">
        <v>0</v>
      </c>
      <c r="G17" s="32">
        <f t="shared" si="1"/>
        <v>915</v>
      </c>
      <c r="H17" s="77"/>
      <c r="I17" s="78"/>
      <c r="J17" s="78"/>
      <c r="K17" s="78"/>
      <c r="L17" s="79"/>
      <c r="M17" s="78"/>
      <c r="N17" s="78"/>
      <c r="O17" s="79"/>
      <c r="P17" s="78"/>
      <c r="Q17" s="78"/>
      <c r="R17" s="78"/>
      <c r="S17" s="78"/>
      <c r="T17" s="78"/>
      <c r="U17" s="79"/>
      <c r="V17" s="50" t="s">
        <v>218</v>
      </c>
      <c r="W17" s="22">
        <v>0</v>
      </c>
      <c r="X17" s="22">
        <v>0</v>
      </c>
      <c r="Y17" s="22"/>
      <c r="Z17" s="22"/>
      <c r="AA17" s="22"/>
      <c r="AB17" s="22"/>
      <c r="AC17" s="22"/>
      <c r="AD17" s="22"/>
      <c r="AE17" s="22"/>
      <c r="AF17" s="28">
        <f t="shared" si="2"/>
        <v>0</v>
      </c>
      <c r="AG17" s="50"/>
    </row>
    <row r="18" spans="1:33">
      <c r="A18" s="620"/>
      <c r="B18" s="609" t="s">
        <v>25</v>
      </c>
      <c r="C18" s="609"/>
      <c r="D18" s="41">
        <f>SUM(D16:D17)</f>
        <v>77650</v>
      </c>
      <c r="E18" s="41">
        <f>SUM(E16:E17)</f>
        <v>0</v>
      </c>
      <c r="F18" s="41">
        <f>SUM(F16:F17)</f>
        <v>0</v>
      </c>
      <c r="G18" s="41">
        <f t="shared" si="1"/>
        <v>77650</v>
      </c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1"/>
      <c r="W18" s="42">
        <f>SUM(W16:W17)</f>
        <v>0</v>
      </c>
      <c r="X18" s="41">
        <f>SUM(X16:X17)</f>
        <v>0</v>
      </c>
      <c r="Y18" s="42"/>
      <c r="Z18" s="42"/>
      <c r="AA18" s="42"/>
      <c r="AB18" s="42"/>
      <c r="AC18" s="42"/>
      <c r="AD18" s="42"/>
      <c r="AE18" s="42"/>
      <c r="AF18" s="28">
        <f t="shared" si="2"/>
        <v>0</v>
      </c>
      <c r="AG18" s="61"/>
    </row>
    <row r="19" spans="1:33" ht="30">
      <c r="A19" s="620"/>
      <c r="B19" s="63" t="s">
        <v>33</v>
      </c>
      <c r="C19" s="47" t="s">
        <v>33</v>
      </c>
      <c r="D19" s="33">
        <v>300000</v>
      </c>
      <c r="E19" s="32">
        <f>F19+AF19</f>
        <v>0</v>
      </c>
      <c r="F19" s="33">
        <v>0</v>
      </c>
      <c r="G19" s="33">
        <f t="shared" si="1"/>
        <v>300000</v>
      </c>
      <c r="H19" s="25">
        <v>3400</v>
      </c>
      <c r="I19" s="22">
        <v>3</v>
      </c>
      <c r="J19" s="22" t="s">
        <v>34</v>
      </c>
      <c r="K19" s="22">
        <v>900</v>
      </c>
      <c r="L19" s="23">
        <v>45778</v>
      </c>
      <c r="M19" s="22" t="s">
        <v>35</v>
      </c>
      <c r="N19" s="22">
        <v>1100</v>
      </c>
      <c r="O19" s="23">
        <v>45778</v>
      </c>
      <c r="P19" s="22" t="s">
        <v>36</v>
      </c>
      <c r="Q19" s="22">
        <v>1400</v>
      </c>
      <c r="R19" s="23">
        <v>45792</v>
      </c>
      <c r="S19" s="22"/>
      <c r="T19" s="22">
        <f>U19-L19</f>
        <v>152</v>
      </c>
      <c r="U19" s="23">
        <v>45930</v>
      </c>
      <c r="V19" s="50"/>
      <c r="W19" s="64">
        <v>0</v>
      </c>
      <c r="X19" s="64">
        <v>0</v>
      </c>
      <c r="Y19" s="64"/>
      <c r="Z19" s="64"/>
      <c r="AA19" s="64"/>
      <c r="AB19" s="64"/>
      <c r="AC19" s="64"/>
      <c r="AD19" s="64"/>
      <c r="AE19" s="64"/>
      <c r="AF19" s="28">
        <f t="shared" si="2"/>
        <v>0</v>
      </c>
      <c r="AG19" s="50" t="s">
        <v>298</v>
      </c>
    </row>
    <row r="20" spans="1:33">
      <c r="A20" s="620"/>
      <c r="B20" s="619" t="s">
        <v>37</v>
      </c>
      <c r="C20" s="47" t="s">
        <v>37</v>
      </c>
      <c r="D20" s="32">
        <v>27543</v>
      </c>
      <c r="E20" s="32">
        <f>F20+AF20</f>
        <v>0</v>
      </c>
      <c r="F20" s="32">
        <v>0</v>
      </c>
      <c r="G20" s="32">
        <f t="shared" si="1"/>
        <v>27543</v>
      </c>
      <c r="H20" s="85">
        <v>600</v>
      </c>
      <c r="I20" s="26">
        <v>1</v>
      </c>
      <c r="J20" s="26" t="s">
        <v>38</v>
      </c>
      <c r="K20" s="26">
        <v>600</v>
      </c>
      <c r="L20" s="27">
        <v>45778</v>
      </c>
      <c r="M20" s="26"/>
      <c r="N20" s="26"/>
      <c r="O20" s="26"/>
      <c r="P20" s="26"/>
      <c r="Q20" s="26"/>
      <c r="R20" s="26"/>
      <c r="S20" s="26"/>
      <c r="T20" s="26">
        <f>U20-L20</f>
        <v>152</v>
      </c>
      <c r="U20" s="27">
        <v>45930</v>
      </c>
      <c r="V20" s="50"/>
      <c r="W20" s="4">
        <v>0</v>
      </c>
      <c r="X20" s="4">
        <v>0</v>
      </c>
      <c r="Y20" s="4"/>
      <c r="Z20" s="4"/>
      <c r="AA20" s="4"/>
      <c r="AB20" s="4"/>
      <c r="AC20" s="4"/>
      <c r="AD20" s="4"/>
      <c r="AE20" s="4"/>
      <c r="AF20" s="28">
        <f t="shared" si="2"/>
        <v>0</v>
      </c>
      <c r="AG20" s="607" t="s">
        <v>300</v>
      </c>
    </row>
    <row r="21" spans="1:33" ht="45">
      <c r="A21" s="620"/>
      <c r="B21" s="619"/>
      <c r="C21" s="47" t="s">
        <v>39</v>
      </c>
      <c r="D21" s="32">
        <v>5624</v>
      </c>
      <c r="E21" s="32">
        <f>F21+AF21</f>
        <v>0</v>
      </c>
      <c r="F21" s="32">
        <v>0</v>
      </c>
      <c r="G21" s="32">
        <f t="shared" si="1"/>
        <v>5624</v>
      </c>
      <c r="H21" s="21"/>
      <c r="I21" s="17"/>
      <c r="J21" s="17"/>
      <c r="K21" s="17"/>
      <c r="L21" s="18"/>
      <c r="M21" s="17"/>
      <c r="N21" s="17"/>
      <c r="O21" s="17"/>
      <c r="P21" s="17"/>
      <c r="Q21" s="17"/>
      <c r="R21" s="17"/>
      <c r="S21" s="17"/>
      <c r="T21" s="17"/>
      <c r="U21" s="18"/>
      <c r="V21" s="50" t="s">
        <v>40</v>
      </c>
      <c r="W21" s="4">
        <v>0</v>
      </c>
      <c r="X21" s="4">
        <v>0</v>
      </c>
      <c r="Y21" s="4"/>
      <c r="Z21" s="4"/>
      <c r="AA21" s="4"/>
      <c r="AB21" s="4"/>
      <c r="AC21" s="4"/>
      <c r="AD21" s="4"/>
      <c r="AE21" s="4"/>
      <c r="AF21" s="28">
        <f t="shared" si="2"/>
        <v>0</v>
      </c>
      <c r="AG21" s="608"/>
    </row>
    <row r="22" spans="1:33">
      <c r="A22" s="620"/>
      <c r="B22" s="609" t="s">
        <v>25</v>
      </c>
      <c r="C22" s="609"/>
      <c r="D22" s="41">
        <f>SUM(D20:D21)</f>
        <v>33167</v>
      </c>
      <c r="E22" s="41">
        <f>SUM(E20:E21)</f>
        <v>0</v>
      </c>
      <c r="F22" s="41">
        <f>SUM(F20:F21)</f>
        <v>0</v>
      </c>
      <c r="G22" s="41">
        <f t="shared" si="1"/>
        <v>33167</v>
      </c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61"/>
      <c r="W22" s="42">
        <f>SUM(W20:W21)</f>
        <v>0</v>
      </c>
      <c r="X22" s="41">
        <f>SUM(X20:X21)</f>
        <v>0</v>
      </c>
      <c r="Y22" s="42"/>
      <c r="Z22" s="42"/>
      <c r="AA22" s="42"/>
      <c r="AB22" s="42"/>
      <c r="AC22" s="42"/>
      <c r="AD22" s="42"/>
      <c r="AE22" s="42"/>
      <c r="AF22" s="28">
        <f t="shared" si="2"/>
        <v>0</v>
      </c>
      <c r="AG22" s="61"/>
    </row>
    <row r="23" spans="1:33">
      <c r="A23" s="620"/>
      <c r="B23" s="619" t="s">
        <v>41</v>
      </c>
      <c r="C23" s="47" t="s">
        <v>41</v>
      </c>
      <c r="D23" s="32">
        <v>43811</v>
      </c>
      <c r="E23" s="32">
        <v>11998</v>
      </c>
      <c r="F23" s="32">
        <v>11998</v>
      </c>
      <c r="G23" s="32">
        <f t="shared" si="1"/>
        <v>31813</v>
      </c>
      <c r="H23" s="80">
        <v>900</v>
      </c>
      <c r="I23" s="81">
        <v>1</v>
      </c>
      <c r="J23" s="81" t="s">
        <v>42</v>
      </c>
      <c r="K23" s="81">
        <v>900</v>
      </c>
      <c r="L23" s="3">
        <v>45756</v>
      </c>
      <c r="M23" s="81"/>
      <c r="N23" s="81"/>
      <c r="O23" s="81"/>
      <c r="P23" s="81"/>
      <c r="Q23" s="81"/>
      <c r="R23" s="81"/>
      <c r="S23" s="81"/>
      <c r="T23" s="81">
        <f>U23-L23</f>
        <v>174</v>
      </c>
      <c r="U23" s="3">
        <v>45930</v>
      </c>
      <c r="V23" s="50"/>
      <c r="W23" s="4">
        <v>0</v>
      </c>
      <c r="X23" s="4">
        <v>0</v>
      </c>
      <c r="Y23" s="4"/>
      <c r="Z23" s="4"/>
      <c r="AA23" s="4"/>
      <c r="AB23" s="4"/>
      <c r="AC23" s="4"/>
      <c r="AD23" s="4"/>
      <c r="AE23" s="4"/>
      <c r="AF23" s="28">
        <f t="shared" si="2"/>
        <v>0</v>
      </c>
      <c r="AG23" s="50"/>
    </row>
    <row r="24" spans="1:33" ht="30">
      <c r="A24" s="620"/>
      <c r="B24" s="619"/>
      <c r="C24" s="47" t="s">
        <v>43</v>
      </c>
      <c r="D24" s="32">
        <v>8376</v>
      </c>
      <c r="E24" s="32">
        <v>0</v>
      </c>
      <c r="F24" s="32">
        <v>0</v>
      </c>
      <c r="G24" s="32">
        <f t="shared" si="1"/>
        <v>8376</v>
      </c>
      <c r="H24" s="77"/>
      <c r="I24" s="78"/>
      <c r="J24" s="78"/>
      <c r="K24" s="78"/>
      <c r="L24" s="79"/>
      <c r="M24" s="78"/>
      <c r="N24" s="78"/>
      <c r="O24" s="78"/>
      <c r="P24" s="78"/>
      <c r="Q24" s="78"/>
      <c r="R24" s="78"/>
      <c r="S24" s="78"/>
      <c r="T24" s="78"/>
      <c r="U24" s="79"/>
      <c r="V24" s="50" t="s">
        <v>44</v>
      </c>
      <c r="W24" s="4">
        <v>0</v>
      </c>
      <c r="X24" s="4">
        <v>0</v>
      </c>
      <c r="Y24" s="4"/>
      <c r="Z24" s="4"/>
      <c r="AA24" s="4"/>
      <c r="AB24" s="4"/>
      <c r="AC24" s="4"/>
      <c r="AD24" s="4"/>
      <c r="AE24" s="4"/>
      <c r="AF24" s="28">
        <f t="shared" si="2"/>
        <v>0</v>
      </c>
      <c r="AG24" s="50"/>
    </row>
    <row r="25" spans="1:33">
      <c r="A25" s="620"/>
      <c r="B25" s="609" t="s">
        <v>25</v>
      </c>
      <c r="C25" s="609"/>
      <c r="D25" s="41">
        <f>SUM(D23:D24)</f>
        <v>52187</v>
      </c>
      <c r="E25" s="41">
        <f>SUM(E23:E24)</f>
        <v>11998</v>
      </c>
      <c r="F25" s="41">
        <f>SUM(F23:F24)</f>
        <v>11998</v>
      </c>
      <c r="G25" s="41">
        <f t="shared" si="1"/>
        <v>40189</v>
      </c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5"/>
      <c r="V25" s="61"/>
      <c r="W25" s="42">
        <f>SUM(W23:W24)</f>
        <v>0</v>
      </c>
      <c r="X25" s="41">
        <f>SUM(X23:X24)</f>
        <v>0</v>
      </c>
      <c r="Y25" s="42"/>
      <c r="Z25" s="42"/>
      <c r="AA25" s="42"/>
      <c r="AB25" s="42"/>
      <c r="AC25" s="42"/>
      <c r="AD25" s="42"/>
      <c r="AE25" s="42"/>
      <c r="AF25" s="28">
        <f t="shared" si="2"/>
        <v>0</v>
      </c>
      <c r="AG25" s="61"/>
    </row>
    <row r="26" spans="1:33" ht="30">
      <c r="A26" s="620"/>
      <c r="B26" s="63" t="s">
        <v>45</v>
      </c>
      <c r="C26" s="48" t="s">
        <v>45</v>
      </c>
      <c r="D26" s="33">
        <v>166278</v>
      </c>
      <c r="E26" s="32">
        <f>F26+AF26</f>
        <v>0</v>
      </c>
      <c r="F26" s="33">
        <v>0</v>
      </c>
      <c r="G26" s="33">
        <f t="shared" si="1"/>
        <v>166278</v>
      </c>
      <c r="H26" s="25">
        <v>1600</v>
      </c>
      <c r="I26" s="22">
        <v>1</v>
      </c>
      <c r="J26" s="22" t="s">
        <v>46</v>
      </c>
      <c r="K26" s="22">
        <v>800</v>
      </c>
      <c r="L26" s="23">
        <v>45782</v>
      </c>
      <c r="M26" s="22" t="s">
        <v>47</v>
      </c>
      <c r="N26" s="22">
        <v>800</v>
      </c>
      <c r="O26" s="23">
        <v>45853</v>
      </c>
      <c r="P26" s="22"/>
      <c r="Q26" s="22"/>
      <c r="R26" s="22"/>
      <c r="S26" s="22"/>
      <c r="T26" s="22">
        <f>U26-L26</f>
        <v>148</v>
      </c>
      <c r="U26" s="23">
        <v>45930</v>
      </c>
      <c r="V26" s="50" t="s">
        <v>48</v>
      </c>
      <c r="W26" s="64">
        <v>0</v>
      </c>
      <c r="X26" s="64">
        <v>0</v>
      </c>
      <c r="Y26" s="64"/>
      <c r="Z26" s="64"/>
      <c r="AA26" s="64"/>
      <c r="AB26" s="64"/>
      <c r="AC26" s="64"/>
      <c r="AD26" s="64"/>
      <c r="AE26" s="64"/>
      <c r="AF26" s="28">
        <f t="shared" si="2"/>
        <v>0</v>
      </c>
      <c r="AG26" s="50"/>
    </row>
    <row r="27" spans="1:33" ht="15" customHeight="1">
      <c r="A27" s="620"/>
      <c r="B27" s="619" t="s">
        <v>49</v>
      </c>
      <c r="C27" s="47" t="s">
        <v>49</v>
      </c>
      <c r="D27" s="32">
        <v>46264</v>
      </c>
      <c r="E27" s="32">
        <f>F27+AF27</f>
        <v>0</v>
      </c>
      <c r="F27" s="32">
        <v>0</v>
      </c>
      <c r="G27" s="32">
        <f t="shared" si="1"/>
        <v>46264</v>
      </c>
      <c r="H27" s="85">
        <v>1400</v>
      </c>
      <c r="I27" s="26">
        <v>1</v>
      </c>
      <c r="J27" s="26" t="s">
        <v>50</v>
      </c>
      <c r="K27" s="26">
        <v>1400</v>
      </c>
      <c r="L27" s="27">
        <v>45778</v>
      </c>
      <c r="M27" s="26"/>
      <c r="N27" s="26"/>
      <c r="O27" s="26"/>
      <c r="P27" s="26"/>
      <c r="Q27" s="26"/>
      <c r="R27" s="26"/>
      <c r="S27" s="26"/>
      <c r="T27" s="26">
        <f>U27-L27</f>
        <v>152</v>
      </c>
      <c r="U27" s="27">
        <v>45930</v>
      </c>
      <c r="V27" s="50"/>
      <c r="W27" s="4">
        <v>0</v>
      </c>
      <c r="X27" s="4">
        <v>0</v>
      </c>
      <c r="Y27" s="4"/>
      <c r="Z27" s="4"/>
      <c r="AA27" s="4"/>
      <c r="AB27" s="4"/>
      <c r="AC27" s="4"/>
      <c r="AD27" s="4"/>
      <c r="AE27" s="4"/>
      <c r="AF27" s="28">
        <f t="shared" si="2"/>
        <v>0</v>
      </c>
      <c r="AG27" s="607" t="s">
        <v>300</v>
      </c>
    </row>
    <row r="28" spans="1:33" ht="30">
      <c r="A28" s="620"/>
      <c r="B28" s="619"/>
      <c r="C28" s="47" t="s">
        <v>51</v>
      </c>
      <c r="D28" s="32">
        <v>7203</v>
      </c>
      <c r="E28" s="32">
        <f>F28+AF28</f>
        <v>0</v>
      </c>
      <c r="F28" s="32">
        <v>0</v>
      </c>
      <c r="G28" s="32">
        <f t="shared" si="1"/>
        <v>7203</v>
      </c>
      <c r="H28" s="77"/>
      <c r="I28" s="78"/>
      <c r="J28" s="78"/>
      <c r="K28" s="78"/>
      <c r="L28" s="79"/>
      <c r="M28" s="78"/>
      <c r="N28" s="78"/>
      <c r="O28" s="78"/>
      <c r="P28" s="78"/>
      <c r="Q28" s="78"/>
      <c r="R28" s="78"/>
      <c r="S28" s="78"/>
      <c r="T28" s="78"/>
      <c r="U28" s="79"/>
      <c r="V28" s="50" t="s">
        <v>52</v>
      </c>
      <c r="W28" s="4">
        <v>0</v>
      </c>
      <c r="X28" s="4">
        <v>0</v>
      </c>
      <c r="Y28" s="4"/>
      <c r="Z28" s="4"/>
      <c r="AA28" s="4"/>
      <c r="AB28" s="4"/>
      <c r="AC28" s="4"/>
      <c r="AD28" s="4"/>
      <c r="AE28" s="4"/>
      <c r="AF28" s="28">
        <f t="shared" si="2"/>
        <v>0</v>
      </c>
      <c r="AG28" s="608"/>
    </row>
    <row r="29" spans="1:33">
      <c r="A29" s="620"/>
      <c r="B29" s="609" t="s">
        <v>25</v>
      </c>
      <c r="C29" s="609"/>
      <c r="D29" s="41">
        <f>SUM(D27:D28)</f>
        <v>53467</v>
      </c>
      <c r="E29" s="41">
        <f>SUM(E27:E28)</f>
        <v>0</v>
      </c>
      <c r="F29" s="41">
        <f>SUM(F27:F28)</f>
        <v>0</v>
      </c>
      <c r="G29" s="41">
        <f t="shared" si="1"/>
        <v>53467</v>
      </c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5"/>
      <c r="V29" s="61"/>
      <c r="W29" s="42">
        <f>SUM(W27:W28)</f>
        <v>0</v>
      </c>
      <c r="X29" s="41">
        <f>SUM(X27:X28)</f>
        <v>0</v>
      </c>
      <c r="Y29" s="42"/>
      <c r="Z29" s="42"/>
      <c r="AA29" s="42"/>
      <c r="AB29" s="42"/>
      <c r="AC29" s="42"/>
      <c r="AD29" s="42"/>
      <c r="AE29" s="42"/>
      <c r="AF29" s="28">
        <f t="shared" si="2"/>
        <v>0</v>
      </c>
      <c r="AG29" s="61"/>
    </row>
    <row r="30" spans="1:33">
      <c r="A30" s="620"/>
      <c r="B30" s="619" t="s">
        <v>53</v>
      </c>
      <c r="C30" s="48" t="s">
        <v>53</v>
      </c>
      <c r="D30" s="32">
        <v>30894</v>
      </c>
      <c r="E30" s="32">
        <f t="shared" ref="E30:E47" si="3">F30+AF30</f>
        <v>0</v>
      </c>
      <c r="F30" s="32">
        <v>0</v>
      </c>
      <c r="G30" s="32">
        <f t="shared" si="1"/>
        <v>30894</v>
      </c>
      <c r="H30" s="85">
        <v>600</v>
      </c>
      <c r="I30" s="26">
        <v>1</v>
      </c>
      <c r="J30" s="26" t="s">
        <v>54</v>
      </c>
      <c r="K30" s="26">
        <v>600</v>
      </c>
      <c r="L30" s="27">
        <v>45802</v>
      </c>
      <c r="M30" s="26"/>
      <c r="N30" s="26"/>
      <c r="O30" s="26"/>
      <c r="P30" s="26"/>
      <c r="Q30" s="26"/>
      <c r="R30" s="26"/>
      <c r="S30" s="26"/>
      <c r="T30" s="26">
        <f>U30-L30</f>
        <v>128</v>
      </c>
      <c r="U30" s="27">
        <v>45930</v>
      </c>
      <c r="V30" s="50"/>
      <c r="W30" s="4">
        <v>0</v>
      </c>
      <c r="X30" s="4">
        <v>0</v>
      </c>
      <c r="Y30" s="4"/>
      <c r="Z30" s="4"/>
      <c r="AA30" s="4"/>
      <c r="AB30" s="4"/>
      <c r="AC30" s="4"/>
      <c r="AD30" s="4"/>
      <c r="AE30" s="4"/>
      <c r="AF30" s="28">
        <f t="shared" si="2"/>
        <v>0</v>
      </c>
      <c r="AG30" s="50"/>
    </row>
    <row r="31" spans="1:33" ht="30">
      <c r="A31" s="620"/>
      <c r="B31" s="619"/>
      <c r="C31" s="47" t="s">
        <v>55</v>
      </c>
      <c r="D31" s="32">
        <v>1675</v>
      </c>
      <c r="E31" s="32">
        <f t="shared" si="3"/>
        <v>0</v>
      </c>
      <c r="F31" s="32">
        <v>0</v>
      </c>
      <c r="G31" s="32">
        <f t="shared" si="1"/>
        <v>1675</v>
      </c>
      <c r="H31" s="24"/>
      <c r="I31" s="19"/>
      <c r="J31" s="19"/>
      <c r="K31" s="19"/>
      <c r="L31" s="20"/>
      <c r="M31" s="19"/>
      <c r="N31" s="19"/>
      <c r="O31" s="19"/>
      <c r="P31" s="19"/>
      <c r="Q31" s="19"/>
      <c r="R31" s="19"/>
      <c r="S31" s="19"/>
      <c r="T31" s="19"/>
      <c r="U31" s="20"/>
      <c r="V31" s="50" t="s">
        <v>56</v>
      </c>
      <c r="W31" s="4">
        <v>0</v>
      </c>
      <c r="X31" s="4">
        <v>0</v>
      </c>
      <c r="Y31" s="4"/>
      <c r="Z31" s="4"/>
      <c r="AA31" s="4"/>
      <c r="AB31" s="4"/>
      <c r="AC31" s="4"/>
      <c r="AD31" s="4"/>
      <c r="AE31" s="4"/>
      <c r="AF31" s="28">
        <f t="shared" si="2"/>
        <v>0</v>
      </c>
      <c r="AG31" s="50"/>
    </row>
    <row r="32" spans="1:33" ht="30">
      <c r="A32" s="620"/>
      <c r="B32" s="619"/>
      <c r="C32" s="47" t="s">
        <v>57</v>
      </c>
      <c r="D32" s="32">
        <v>6194</v>
      </c>
      <c r="E32" s="32">
        <f t="shared" si="3"/>
        <v>0</v>
      </c>
      <c r="F32" s="32">
        <v>0</v>
      </c>
      <c r="G32" s="32">
        <f t="shared" si="1"/>
        <v>6194</v>
      </c>
      <c r="H32" s="21"/>
      <c r="I32" s="17"/>
      <c r="J32" s="17"/>
      <c r="K32" s="17"/>
      <c r="L32" s="18"/>
      <c r="M32" s="17"/>
      <c r="N32" s="17"/>
      <c r="O32" s="17"/>
      <c r="P32" s="17"/>
      <c r="Q32" s="17"/>
      <c r="R32" s="17"/>
      <c r="S32" s="17"/>
      <c r="T32" s="17"/>
      <c r="U32" s="18"/>
      <c r="V32" s="50" t="s">
        <v>58</v>
      </c>
      <c r="W32" s="4">
        <v>0</v>
      </c>
      <c r="X32" s="4">
        <v>0</v>
      </c>
      <c r="Y32" s="4"/>
      <c r="Z32" s="4"/>
      <c r="AA32" s="4"/>
      <c r="AB32" s="4"/>
      <c r="AC32" s="4"/>
      <c r="AD32" s="4"/>
      <c r="AE32" s="4"/>
      <c r="AF32" s="28">
        <f t="shared" si="2"/>
        <v>0</v>
      </c>
      <c r="AG32" s="50"/>
    </row>
    <row r="33" spans="1:33">
      <c r="A33" s="620"/>
      <c r="B33" s="609" t="s">
        <v>25</v>
      </c>
      <c r="C33" s="609"/>
      <c r="D33" s="41">
        <f>SUM(D30:D32)</f>
        <v>38763</v>
      </c>
      <c r="E33" s="41">
        <f>SUM(E30:E32)</f>
        <v>0</v>
      </c>
      <c r="F33" s="41">
        <f>SUM(F30:F32)</f>
        <v>0</v>
      </c>
      <c r="G33" s="41">
        <f t="shared" si="1"/>
        <v>38763</v>
      </c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5"/>
      <c r="V33" s="61"/>
      <c r="W33" s="42">
        <f>SUM(W30:W32)</f>
        <v>0</v>
      </c>
      <c r="X33" s="41">
        <f>SUM(X30:X32)</f>
        <v>0</v>
      </c>
      <c r="Y33" s="42"/>
      <c r="Z33" s="42"/>
      <c r="AA33" s="42"/>
      <c r="AB33" s="42"/>
      <c r="AC33" s="42"/>
      <c r="AD33" s="42"/>
      <c r="AE33" s="42"/>
      <c r="AF33" s="28">
        <f t="shared" si="2"/>
        <v>0</v>
      </c>
      <c r="AG33" s="61"/>
    </row>
    <row r="34" spans="1:33">
      <c r="A34" s="620"/>
      <c r="B34" s="619" t="s">
        <v>59</v>
      </c>
      <c r="C34" s="48" t="s">
        <v>59</v>
      </c>
      <c r="D34" s="35">
        <v>30609</v>
      </c>
      <c r="E34" s="32">
        <f t="shared" si="3"/>
        <v>0</v>
      </c>
      <c r="F34" s="32">
        <v>0</v>
      </c>
      <c r="G34" s="32">
        <f t="shared" si="1"/>
        <v>30609</v>
      </c>
      <c r="H34" s="74">
        <v>1700</v>
      </c>
      <c r="I34" s="75">
        <v>2</v>
      </c>
      <c r="J34" s="75" t="s">
        <v>60</v>
      </c>
      <c r="K34" s="75">
        <v>600</v>
      </c>
      <c r="L34" s="76">
        <v>45823</v>
      </c>
      <c r="M34" s="75" t="s">
        <v>61</v>
      </c>
      <c r="N34" s="75">
        <v>1100</v>
      </c>
      <c r="O34" s="76">
        <v>45853</v>
      </c>
      <c r="P34" s="75"/>
      <c r="Q34" s="75"/>
      <c r="R34" s="75"/>
      <c r="S34" s="75"/>
      <c r="T34" s="75">
        <f>U34-L34</f>
        <v>107</v>
      </c>
      <c r="U34" s="76">
        <v>45930</v>
      </c>
      <c r="V34" s="50"/>
      <c r="W34" s="7">
        <v>0</v>
      </c>
      <c r="X34" s="32">
        <v>0</v>
      </c>
      <c r="Y34" s="7"/>
      <c r="Z34" s="7"/>
      <c r="AA34" s="7"/>
      <c r="AB34" s="7"/>
      <c r="AC34" s="7"/>
      <c r="AD34" s="7"/>
      <c r="AE34" s="7"/>
      <c r="AF34" s="28">
        <f t="shared" si="2"/>
        <v>0</v>
      </c>
      <c r="AG34" s="50"/>
    </row>
    <row r="35" spans="1:33" ht="45">
      <c r="A35" s="620"/>
      <c r="B35" s="619"/>
      <c r="C35" s="48" t="s">
        <v>62</v>
      </c>
      <c r="D35" s="35">
        <v>11195</v>
      </c>
      <c r="E35" s="32">
        <f t="shared" si="3"/>
        <v>0</v>
      </c>
      <c r="F35" s="32">
        <v>0</v>
      </c>
      <c r="G35" s="32">
        <f t="shared" si="1"/>
        <v>11195</v>
      </c>
      <c r="H35" s="82"/>
      <c r="I35" s="83"/>
      <c r="J35" s="83"/>
      <c r="K35" s="83"/>
      <c r="L35" s="84"/>
      <c r="M35" s="83"/>
      <c r="N35" s="83"/>
      <c r="O35" s="84"/>
      <c r="P35" s="83"/>
      <c r="Q35" s="83"/>
      <c r="R35" s="83"/>
      <c r="S35" s="83"/>
      <c r="T35" s="83"/>
      <c r="U35" s="84"/>
      <c r="V35" s="50" t="s">
        <v>63</v>
      </c>
      <c r="W35" s="7">
        <v>0</v>
      </c>
      <c r="X35" s="32">
        <v>0</v>
      </c>
      <c r="Y35" s="7"/>
      <c r="Z35" s="7"/>
      <c r="AA35" s="7"/>
      <c r="AB35" s="7"/>
      <c r="AC35" s="7"/>
      <c r="AD35" s="7"/>
      <c r="AE35" s="7"/>
      <c r="AF35" s="28">
        <f t="shared" si="2"/>
        <v>0</v>
      </c>
      <c r="AG35" s="50"/>
    </row>
    <row r="36" spans="1:33" ht="45">
      <c r="A36" s="620"/>
      <c r="B36" s="619"/>
      <c r="C36" s="48" t="s">
        <v>64</v>
      </c>
      <c r="D36" s="35">
        <v>10793</v>
      </c>
      <c r="E36" s="32">
        <f t="shared" si="3"/>
        <v>0</v>
      </c>
      <c r="F36" s="32">
        <v>0</v>
      </c>
      <c r="G36" s="32">
        <f t="shared" si="1"/>
        <v>10793</v>
      </c>
      <c r="H36" s="77"/>
      <c r="I36" s="78"/>
      <c r="J36" s="78"/>
      <c r="K36" s="78"/>
      <c r="L36" s="79"/>
      <c r="M36" s="78"/>
      <c r="N36" s="78"/>
      <c r="O36" s="79"/>
      <c r="P36" s="78"/>
      <c r="Q36" s="78"/>
      <c r="R36" s="78"/>
      <c r="S36" s="78"/>
      <c r="T36" s="78"/>
      <c r="U36" s="79"/>
      <c r="V36" s="50" t="s">
        <v>65</v>
      </c>
      <c r="W36" s="7">
        <v>0</v>
      </c>
      <c r="X36" s="32">
        <v>0</v>
      </c>
      <c r="Y36" s="7"/>
      <c r="Z36" s="7"/>
      <c r="AA36" s="7"/>
      <c r="AB36" s="7"/>
      <c r="AC36" s="7"/>
      <c r="AD36" s="7"/>
      <c r="AE36" s="7"/>
      <c r="AF36" s="28">
        <f t="shared" si="2"/>
        <v>0</v>
      </c>
      <c r="AG36" s="50"/>
    </row>
    <row r="37" spans="1:33">
      <c r="A37" s="620"/>
      <c r="B37" s="609" t="s">
        <v>25</v>
      </c>
      <c r="C37" s="609"/>
      <c r="D37" s="66">
        <f>SUM(D34:D36)</f>
        <v>52597</v>
      </c>
      <c r="E37" s="66">
        <f>SUM(E34:E36)</f>
        <v>0</v>
      </c>
      <c r="F37" s="66">
        <f>SUM(F34:F36)</f>
        <v>0</v>
      </c>
      <c r="G37" s="41">
        <f t="shared" si="1"/>
        <v>52597</v>
      </c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1"/>
      <c r="W37" s="67">
        <f>SUM(W34:W36)</f>
        <v>0</v>
      </c>
      <c r="X37" s="66">
        <f>SUM(X34:X36)</f>
        <v>0</v>
      </c>
      <c r="Y37" s="67"/>
      <c r="Z37" s="67"/>
      <c r="AA37" s="67"/>
      <c r="AB37" s="67"/>
      <c r="AC37" s="67"/>
      <c r="AD37" s="67"/>
      <c r="AE37" s="67"/>
      <c r="AF37" s="28">
        <f t="shared" si="2"/>
        <v>0</v>
      </c>
      <c r="AG37" s="61"/>
    </row>
    <row r="38" spans="1:33">
      <c r="A38" s="620"/>
      <c r="B38" s="59" t="s">
        <v>66</v>
      </c>
      <c r="C38" s="47" t="s">
        <v>66</v>
      </c>
      <c r="D38" s="32">
        <v>30000</v>
      </c>
      <c r="E38" s="32">
        <f t="shared" si="3"/>
        <v>0</v>
      </c>
      <c r="F38" s="32">
        <v>0</v>
      </c>
      <c r="G38" s="32">
        <f t="shared" si="1"/>
        <v>30000</v>
      </c>
      <c r="H38" s="25">
        <v>600</v>
      </c>
      <c r="I38" s="22">
        <v>1</v>
      </c>
      <c r="J38" s="22" t="s">
        <v>67</v>
      </c>
      <c r="K38" s="22">
        <v>600</v>
      </c>
      <c r="L38" s="23">
        <v>45792</v>
      </c>
      <c r="M38" s="22"/>
      <c r="N38" s="22"/>
      <c r="O38" s="22"/>
      <c r="P38" s="22"/>
      <c r="Q38" s="22"/>
      <c r="R38" s="22"/>
      <c r="S38" s="22"/>
      <c r="T38" s="22">
        <f>U38-L38</f>
        <v>138</v>
      </c>
      <c r="U38" s="23">
        <v>45930</v>
      </c>
      <c r="V38" s="50"/>
      <c r="W38" s="4">
        <v>0</v>
      </c>
      <c r="X38" s="32">
        <f>Y38+AY38</f>
        <v>0</v>
      </c>
      <c r="Y38" s="4"/>
      <c r="Z38" s="4"/>
      <c r="AA38" s="4"/>
      <c r="AB38" s="4"/>
      <c r="AC38" s="4"/>
      <c r="AD38" s="4"/>
      <c r="AE38" s="4"/>
      <c r="AF38" s="28">
        <f t="shared" si="2"/>
        <v>0</v>
      </c>
      <c r="AG38" s="50"/>
    </row>
    <row r="39" spans="1:33">
      <c r="A39" s="620"/>
      <c r="B39" s="619" t="s">
        <v>68</v>
      </c>
      <c r="C39" s="48" t="s">
        <v>68</v>
      </c>
      <c r="D39" s="32">
        <v>32358</v>
      </c>
      <c r="E39" s="32">
        <f t="shared" si="3"/>
        <v>0</v>
      </c>
      <c r="F39" s="32">
        <v>0</v>
      </c>
      <c r="G39" s="32">
        <f t="shared" si="1"/>
        <v>32358</v>
      </c>
      <c r="H39" s="606">
        <v>1200</v>
      </c>
      <c r="I39" s="605">
        <v>1</v>
      </c>
      <c r="J39" s="605" t="s">
        <v>69</v>
      </c>
      <c r="K39" s="605">
        <v>600</v>
      </c>
      <c r="L39" s="612">
        <v>45853</v>
      </c>
      <c r="M39" s="605" t="s">
        <v>70</v>
      </c>
      <c r="N39" s="605">
        <v>600</v>
      </c>
      <c r="O39" s="612">
        <v>45853</v>
      </c>
      <c r="P39" s="605"/>
      <c r="Q39" s="605"/>
      <c r="R39" s="605"/>
      <c r="S39" s="605"/>
      <c r="T39" s="605">
        <f>U39-L39</f>
        <v>77</v>
      </c>
      <c r="U39" s="612">
        <v>45930</v>
      </c>
      <c r="V39" s="50"/>
      <c r="W39" s="4">
        <v>0</v>
      </c>
      <c r="X39" s="32">
        <f>Y39+AY39</f>
        <v>0</v>
      </c>
      <c r="Y39" s="4"/>
      <c r="Z39" s="4"/>
      <c r="AA39" s="4"/>
      <c r="AB39" s="4"/>
      <c r="AC39" s="4"/>
      <c r="AD39" s="4"/>
      <c r="AE39" s="4"/>
      <c r="AF39" s="28">
        <f t="shared" si="2"/>
        <v>0</v>
      </c>
      <c r="AG39" s="50"/>
    </row>
    <row r="40" spans="1:33" ht="30">
      <c r="A40" s="620"/>
      <c r="B40" s="619"/>
      <c r="C40" s="48" t="s">
        <v>71</v>
      </c>
      <c r="D40" s="32">
        <v>7312</v>
      </c>
      <c r="E40" s="32">
        <f t="shared" si="3"/>
        <v>0</v>
      </c>
      <c r="F40" s="32">
        <v>0</v>
      </c>
      <c r="G40" s="33">
        <f t="shared" si="1"/>
        <v>7312</v>
      </c>
      <c r="H40" s="606"/>
      <c r="I40" s="605"/>
      <c r="J40" s="605"/>
      <c r="K40" s="605"/>
      <c r="L40" s="612"/>
      <c r="M40" s="605"/>
      <c r="N40" s="605"/>
      <c r="O40" s="612"/>
      <c r="P40" s="605"/>
      <c r="Q40" s="605"/>
      <c r="R40" s="605"/>
      <c r="S40" s="605"/>
      <c r="T40" s="605"/>
      <c r="U40" s="612"/>
      <c r="V40" s="50" t="s">
        <v>72</v>
      </c>
      <c r="W40" s="4">
        <v>0</v>
      </c>
      <c r="X40" s="32">
        <f>Y40+AY40</f>
        <v>0</v>
      </c>
      <c r="Y40" s="4"/>
      <c r="Z40" s="4"/>
      <c r="AA40" s="4"/>
      <c r="AB40" s="4"/>
      <c r="AC40" s="4"/>
      <c r="AD40" s="4"/>
      <c r="AE40" s="4"/>
      <c r="AF40" s="28">
        <f t="shared" si="2"/>
        <v>0</v>
      </c>
      <c r="AG40" s="50"/>
    </row>
    <row r="41" spans="1:33">
      <c r="A41" s="620"/>
      <c r="B41" s="609" t="s">
        <v>25</v>
      </c>
      <c r="C41" s="609"/>
      <c r="D41" s="41">
        <f>SUM(D39:D40)</f>
        <v>39670</v>
      </c>
      <c r="E41" s="41">
        <f>SUM(E39:E40)</f>
        <v>0</v>
      </c>
      <c r="F41" s="41">
        <f>SUM(F39:F40)</f>
        <v>0</v>
      </c>
      <c r="G41" s="41">
        <f t="shared" si="1"/>
        <v>39670</v>
      </c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5"/>
      <c r="V41" s="61"/>
      <c r="W41" s="42">
        <f>SUM(W39:W40)</f>
        <v>0</v>
      </c>
      <c r="X41" s="41">
        <f>SUM(X39:X40)</f>
        <v>0</v>
      </c>
      <c r="Y41" s="42"/>
      <c r="Z41" s="42"/>
      <c r="AA41" s="42"/>
      <c r="AB41" s="42"/>
      <c r="AC41" s="42"/>
      <c r="AD41" s="42"/>
      <c r="AE41" s="42"/>
      <c r="AF41" s="28">
        <f t="shared" si="2"/>
        <v>0</v>
      </c>
      <c r="AG41" s="61"/>
    </row>
    <row r="42" spans="1:33" ht="21" customHeight="1">
      <c r="A42" s="620"/>
      <c r="B42" s="610" t="s">
        <v>224</v>
      </c>
      <c r="C42" s="48" t="s">
        <v>73</v>
      </c>
      <c r="D42" s="36">
        <v>49020</v>
      </c>
      <c r="E42" s="32">
        <f t="shared" si="3"/>
        <v>0</v>
      </c>
      <c r="F42" s="32">
        <v>0</v>
      </c>
      <c r="G42" s="32">
        <f t="shared" si="1"/>
        <v>49020</v>
      </c>
      <c r="H42" s="4">
        <v>700</v>
      </c>
      <c r="I42" s="4">
        <v>1</v>
      </c>
      <c r="J42" s="4" t="s">
        <v>74</v>
      </c>
      <c r="K42" s="4">
        <v>700</v>
      </c>
      <c r="L42" s="23">
        <v>45787</v>
      </c>
      <c r="M42" s="22"/>
      <c r="N42" s="22"/>
      <c r="O42" s="22"/>
      <c r="P42" s="22"/>
      <c r="Q42" s="22"/>
      <c r="R42" s="22"/>
      <c r="S42" s="22"/>
      <c r="T42" s="22">
        <f t="shared" ref="T42:T47" si="4">U42-L42</f>
        <v>143</v>
      </c>
      <c r="U42" s="23">
        <v>45930</v>
      </c>
      <c r="V42" s="50"/>
      <c r="W42" s="8">
        <v>0</v>
      </c>
      <c r="X42" s="32">
        <f t="shared" ref="X42:X47" si="5">Y42+AY42</f>
        <v>0</v>
      </c>
      <c r="Y42" s="8"/>
      <c r="Z42" s="8"/>
      <c r="AA42" s="8"/>
      <c r="AB42" s="8"/>
      <c r="AC42" s="8"/>
      <c r="AD42" s="8"/>
      <c r="AE42" s="8"/>
      <c r="AF42" s="28">
        <f t="shared" si="2"/>
        <v>0</v>
      </c>
      <c r="AG42" s="50"/>
    </row>
    <row r="43" spans="1:33">
      <c r="A43" s="620"/>
      <c r="B43" s="610"/>
      <c r="C43" s="48" t="s">
        <v>75</v>
      </c>
      <c r="D43" s="36">
        <v>23000</v>
      </c>
      <c r="E43" s="32">
        <f t="shared" si="3"/>
        <v>0</v>
      </c>
      <c r="F43" s="32">
        <v>0</v>
      </c>
      <c r="G43" s="32">
        <f t="shared" si="1"/>
        <v>23000</v>
      </c>
      <c r="H43" s="4">
        <v>700</v>
      </c>
      <c r="I43" s="22">
        <v>1</v>
      </c>
      <c r="J43" s="4" t="s">
        <v>76</v>
      </c>
      <c r="K43" s="4">
        <v>700</v>
      </c>
      <c r="L43" s="23">
        <v>45787</v>
      </c>
      <c r="M43" s="22"/>
      <c r="N43" s="22"/>
      <c r="O43" s="22"/>
      <c r="P43" s="22"/>
      <c r="Q43" s="22"/>
      <c r="R43" s="22"/>
      <c r="S43" s="22"/>
      <c r="T43" s="22">
        <f t="shared" si="4"/>
        <v>82</v>
      </c>
      <c r="U43" s="23">
        <v>45869</v>
      </c>
      <c r="V43" s="50"/>
      <c r="W43" s="8">
        <v>0</v>
      </c>
      <c r="X43" s="32">
        <f t="shared" si="5"/>
        <v>0</v>
      </c>
      <c r="Y43" s="8"/>
      <c r="Z43" s="8"/>
      <c r="AA43" s="8"/>
      <c r="AB43" s="8"/>
      <c r="AC43" s="8"/>
      <c r="AD43" s="8"/>
      <c r="AE43" s="8"/>
      <c r="AF43" s="28">
        <f t="shared" si="2"/>
        <v>0</v>
      </c>
      <c r="AG43" s="50"/>
    </row>
    <row r="44" spans="1:33" ht="15.75" customHeight="1">
      <c r="A44" s="620"/>
      <c r="B44" s="610"/>
      <c r="C44" s="48" t="s">
        <v>77</v>
      </c>
      <c r="D44" s="36">
        <v>20000</v>
      </c>
      <c r="E44" s="32">
        <f t="shared" si="3"/>
        <v>0</v>
      </c>
      <c r="F44" s="32">
        <v>0</v>
      </c>
      <c r="G44" s="32">
        <f t="shared" si="1"/>
        <v>20000</v>
      </c>
      <c r="H44" s="4">
        <v>700</v>
      </c>
      <c r="I44" s="22">
        <v>1</v>
      </c>
      <c r="J44" s="4" t="s">
        <v>78</v>
      </c>
      <c r="K44" s="4">
        <v>700</v>
      </c>
      <c r="L44" s="23">
        <v>45787</v>
      </c>
      <c r="M44" s="22"/>
      <c r="N44" s="22"/>
      <c r="O44" s="22"/>
      <c r="P44" s="22"/>
      <c r="Q44" s="22"/>
      <c r="R44" s="22"/>
      <c r="S44" s="22"/>
      <c r="T44" s="22">
        <f t="shared" si="4"/>
        <v>51</v>
      </c>
      <c r="U44" s="23">
        <v>45838</v>
      </c>
      <c r="V44" s="50"/>
      <c r="W44" s="8">
        <v>0</v>
      </c>
      <c r="X44" s="32">
        <f t="shared" si="5"/>
        <v>0</v>
      </c>
      <c r="Y44" s="8"/>
      <c r="Z44" s="8"/>
      <c r="AA44" s="8"/>
      <c r="AB44" s="8"/>
      <c r="AC44" s="8"/>
      <c r="AD44" s="8"/>
      <c r="AE44" s="8"/>
      <c r="AF44" s="28">
        <f t="shared" si="2"/>
        <v>0</v>
      </c>
      <c r="AG44" s="50"/>
    </row>
    <row r="45" spans="1:33" ht="30">
      <c r="A45" s="620"/>
      <c r="B45" s="610"/>
      <c r="C45" s="48" t="s">
        <v>79</v>
      </c>
      <c r="D45" s="36">
        <v>13578</v>
      </c>
      <c r="E45" s="32">
        <f t="shared" si="3"/>
        <v>0</v>
      </c>
      <c r="F45" s="32">
        <v>0</v>
      </c>
      <c r="G45" s="32">
        <f t="shared" si="1"/>
        <v>13578</v>
      </c>
      <c r="H45" s="4"/>
      <c r="I45" s="22">
        <v>1</v>
      </c>
      <c r="J45" s="28" t="s">
        <v>225</v>
      </c>
      <c r="K45" s="4">
        <v>700</v>
      </c>
      <c r="L45" s="23">
        <v>45833</v>
      </c>
      <c r="M45" s="22"/>
      <c r="N45" s="22"/>
      <c r="O45" s="22"/>
      <c r="P45" s="22"/>
      <c r="Q45" s="22"/>
      <c r="R45" s="22"/>
      <c r="S45" s="22"/>
      <c r="T45" s="22">
        <f t="shared" si="4"/>
        <v>67</v>
      </c>
      <c r="U45" s="23">
        <v>45900</v>
      </c>
      <c r="V45" s="50" t="s">
        <v>80</v>
      </c>
      <c r="W45" s="8">
        <v>0</v>
      </c>
      <c r="X45" s="32">
        <f t="shared" si="5"/>
        <v>0</v>
      </c>
      <c r="Y45" s="8"/>
      <c r="Z45" s="8"/>
      <c r="AA45" s="8"/>
      <c r="AB45" s="8"/>
      <c r="AC45" s="8"/>
      <c r="AD45" s="8"/>
      <c r="AE45" s="8"/>
      <c r="AF45" s="28">
        <f t="shared" si="2"/>
        <v>0</v>
      </c>
      <c r="AG45" s="50"/>
    </row>
    <row r="46" spans="1:33">
      <c r="A46" s="620"/>
      <c r="B46" s="610"/>
      <c r="C46" s="48" t="s">
        <v>81</v>
      </c>
      <c r="D46" s="36">
        <v>10299</v>
      </c>
      <c r="E46" s="32">
        <f t="shared" si="3"/>
        <v>0</v>
      </c>
      <c r="F46" s="32">
        <v>0</v>
      </c>
      <c r="G46" s="32">
        <f t="shared" si="1"/>
        <v>10299</v>
      </c>
      <c r="H46" s="4"/>
      <c r="I46" s="22">
        <v>1</v>
      </c>
      <c r="J46" s="22" t="s">
        <v>82</v>
      </c>
      <c r="K46" s="22">
        <v>700</v>
      </c>
      <c r="L46" s="23">
        <v>45787</v>
      </c>
      <c r="M46" s="22"/>
      <c r="N46" s="22"/>
      <c r="O46" s="22"/>
      <c r="P46" s="22"/>
      <c r="Q46" s="22"/>
      <c r="R46" s="22"/>
      <c r="S46" s="22"/>
      <c r="T46" s="22">
        <f t="shared" si="4"/>
        <v>36</v>
      </c>
      <c r="U46" s="23">
        <v>45823</v>
      </c>
      <c r="V46" s="50"/>
      <c r="W46" s="8">
        <v>0</v>
      </c>
      <c r="X46" s="32">
        <f t="shared" si="5"/>
        <v>0</v>
      </c>
      <c r="Y46" s="8"/>
      <c r="Z46" s="8"/>
      <c r="AA46" s="8"/>
      <c r="AB46" s="8"/>
      <c r="AC46" s="8"/>
      <c r="AD46" s="8"/>
      <c r="AE46" s="8"/>
      <c r="AF46" s="28">
        <f t="shared" si="2"/>
        <v>0</v>
      </c>
      <c r="AG46" s="50"/>
    </row>
    <row r="47" spans="1:33" ht="30">
      <c r="A47" s="620"/>
      <c r="B47" s="610"/>
      <c r="C47" s="48" t="s">
        <v>83</v>
      </c>
      <c r="D47" s="36">
        <v>664</v>
      </c>
      <c r="E47" s="32">
        <f t="shared" si="3"/>
        <v>0</v>
      </c>
      <c r="F47" s="32">
        <v>0</v>
      </c>
      <c r="G47" s="32">
        <f t="shared" si="1"/>
        <v>664</v>
      </c>
      <c r="H47" s="4"/>
      <c r="I47" s="22">
        <v>1</v>
      </c>
      <c r="J47" s="38" t="s">
        <v>226</v>
      </c>
      <c r="K47" s="22">
        <v>700</v>
      </c>
      <c r="L47" s="23">
        <v>45853</v>
      </c>
      <c r="M47" s="22"/>
      <c r="N47" s="22"/>
      <c r="O47" s="22"/>
      <c r="P47" s="22"/>
      <c r="Q47" s="22"/>
      <c r="R47" s="22"/>
      <c r="S47" s="22"/>
      <c r="T47" s="22">
        <f t="shared" si="4"/>
        <v>5</v>
      </c>
      <c r="U47" s="23">
        <v>45858</v>
      </c>
      <c r="V47" s="68" t="s">
        <v>84</v>
      </c>
      <c r="W47" s="8">
        <v>0</v>
      </c>
      <c r="X47" s="32">
        <f t="shared" si="5"/>
        <v>0</v>
      </c>
      <c r="Y47" s="8"/>
      <c r="Z47" s="8"/>
      <c r="AA47" s="8"/>
      <c r="AB47" s="8"/>
      <c r="AC47" s="8"/>
      <c r="AD47" s="8"/>
      <c r="AE47" s="8"/>
      <c r="AF47" s="28">
        <f t="shared" si="2"/>
        <v>0</v>
      </c>
      <c r="AG47" s="68"/>
    </row>
    <row r="48" spans="1:33">
      <c r="A48" s="620"/>
      <c r="B48" s="613" t="s">
        <v>25</v>
      </c>
      <c r="C48" s="613"/>
      <c r="D48" s="40">
        <f>SUM(D42:D47)</f>
        <v>116561</v>
      </c>
      <c r="E48" s="40">
        <f>SUM(E42:E47)</f>
        <v>0</v>
      </c>
      <c r="F48" s="40">
        <f>SUM(F42:F47)</f>
        <v>0</v>
      </c>
      <c r="G48" s="41">
        <f t="shared" si="1"/>
        <v>116561</v>
      </c>
      <c r="H48" s="42">
        <f>SUM(H42:H47)</f>
        <v>2100</v>
      </c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61"/>
      <c r="W48" s="44">
        <f>SUM(W42:W47)</f>
        <v>0</v>
      </c>
      <c r="X48" s="40">
        <f>SUM(X42:X47)</f>
        <v>0</v>
      </c>
      <c r="Y48" s="44"/>
      <c r="Z48" s="44"/>
      <c r="AA48" s="44"/>
      <c r="AB48" s="44"/>
      <c r="AC48" s="44"/>
      <c r="AD48" s="44"/>
      <c r="AE48" s="44"/>
      <c r="AF48" s="28">
        <f t="shared" si="2"/>
        <v>0</v>
      </c>
      <c r="AG48" s="61"/>
    </row>
    <row r="49" spans="1:33" hidden="1">
      <c r="A49" s="620"/>
      <c r="B49" s="614" t="s">
        <v>85</v>
      </c>
      <c r="C49" s="614"/>
      <c r="D49" s="614"/>
      <c r="E49" s="614"/>
      <c r="F49" s="614"/>
      <c r="G49" s="614"/>
      <c r="H49" s="69">
        <f>H6+H7+H13+H16+H19+H20+H23+H26+H27+H30+H34+H38+H39+H48</f>
        <v>20400</v>
      </c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50"/>
      <c r="W49" s="28"/>
      <c r="X49" s="28"/>
      <c r="Y49" s="28"/>
      <c r="Z49" s="28"/>
      <c r="AA49" s="28"/>
      <c r="AB49" s="28"/>
      <c r="AC49" s="28"/>
      <c r="AD49" s="28"/>
      <c r="AE49" s="28"/>
      <c r="AF49" s="28">
        <f t="shared" si="2"/>
        <v>0</v>
      </c>
      <c r="AG49" s="50"/>
    </row>
    <row r="50" spans="1:33" ht="15" customHeight="1">
      <c r="A50" s="620"/>
      <c r="B50" s="610" t="s">
        <v>223</v>
      </c>
      <c r="C50" s="47" t="s">
        <v>86</v>
      </c>
      <c r="D50" s="32">
        <v>61929</v>
      </c>
      <c r="E50" s="32">
        <f t="shared" ref="E50:E58" si="6">F50+AF50</f>
        <v>0</v>
      </c>
      <c r="F50" s="32">
        <v>0</v>
      </c>
      <c r="G50" s="32">
        <f t="shared" si="1"/>
        <v>61929</v>
      </c>
      <c r="H50" s="22">
        <v>900</v>
      </c>
      <c r="I50" s="22">
        <v>1</v>
      </c>
      <c r="J50" s="22" t="s">
        <v>87</v>
      </c>
      <c r="K50" s="22">
        <v>900</v>
      </c>
      <c r="L50" s="23">
        <v>45785</v>
      </c>
      <c r="M50" s="22"/>
      <c r="N50" s="22"/>
      <c r="O50" s="22"/>
      <c r="P50" s="22"/>
      <c r="Q50" s="22"/>
      <c r="R50" s="22"/>
      <c r="S50" s="22"/>
      <c r="T50" s="22">
        <f t="shared" ref="T50:T56" si="7">U50-L50</f>
        <v>73</v>
      </c>
      <c r="U50" s="23">
        <v>45858</v>
      </c>
      <c r="V50" s="50"/>
      <c r="W50" s="22">
        <v>0</v>
      </c>
      <c r="X50" s="32">
        <f t="shared" ref="X50:X58" si="8">Y50+AY50</f>
        <v>0</v>
      </c>
      <c r="Y50" s="22"/>
      <c r="Z50" s="22"/>
      <c r="AA50" s="22"/>
      <c r="AB50" s="22"/>
      <c r="AC50" s="22"/>
      <c r="AD50" s="22"/>
      <c r="AE50" s="22"/>
      <c r="AF50" s="28">
        <f t="shared" si="2"/>
        <v>0</v>
      </c>
      <c r="AG50" s="50"/>
    </row>
    <row r="51" spans="1:33">
      <c r="A51" s="620"/>
      <c r="B51" s="610"/>
      <c r="C51" s="47" t="s">
        <v>88</v>
      </c>
      <c r="D51" s="32">
        <v>58754</v>
      </c>
      <c r="E51" s="32">
        <f t="shared" si="6"/>
        <v>0</v>
      </c>
      <c r="F51" s="32">
        <v>0</v>
      </c>
      <c r="G51" s="32">
        <f t="shared" si="1"/>
        <v>58754</v>
      </c>
      <c r="H51" s="22">
        <v>700</v>
      </c>
      <c r="I51" s="22">
        <v>1</v>
      </c>
      <c r="J51" s="22" t="s">
        <v>89</v>
      </c>
      <c r="K51" s="22">
        <v>700</v>
      </c>
      <c r="L51" s="23">
        <v>45785</v>
      </c>
      <c r="M51" s="22"/>
      <c r="N51" s="22"/>
      <c r="O51" s="22"/>
      <c r="P51" s="22"/>
      <c r="Q51" s="22"/>
      <c r="R51" s="22"/>
      <c r="S51" s="22"/>
      <c r="T51" s="22">
        <f t="shared" si="7"/>
        <v>89</v>
      </c>
      <c r="U51" s="23">
        <v>45874</v>
      </c>
      <c r="V51" s="50"/>
      <c r="W51" s="22">
        <v>0</v>
      </c>
      <c r="X51" s="32">
        <f t="shared" si="8"/>
        <v>0</v>
      </c>
      <c r="Y51" s="22"/>
      <c r="Z51" s="22"/>
      <c r="AA51" s="22"/>
      <c r="AB51" s="22"/>
      <c r="AC51" s="22"/>
      <c r="AD51" s="22"/>
      <c r="AE51" s="22"/>
      <c r="AF51" s="28">
        <f t="shared" si="2"/>
        <v>0</v>
      </c>
      <c r="AG51" s="50"/>
    </row>
    <row r="52" spans="1:33">
      <c r="A52" s="620"/>
      <c r="B52" s="610"/>
      <c r="C52" s="47" t="s">
        <v>90</v>
      </c>
      <c r="D52" s="32">
        <v>33877</v>
      </c>
      <c r="E52" s="32">
        <f t="shared" si="6"/>
        <v>0</v>
      </c>
      <c r="F52" s="32">
        <v>0</v>
      </c>
      <c r="G52" s="32">
        <f t="shared" si="1"/>
        <v>33877</v>
      </c>
      <c r="H52" s="22">
        <v>700</v>
      </c>
      <c r="I52" s="22">
        <v>1</v>
      </c>
      <c r="J52" s="22" t="s">
        <v>91</v>
      </c>
      <c r="K52" s="22">
        <v>700</v>
      </c>
      <c r="L52" s="23">
        <v>45787</v>
      </c>
      <c r="M52" s="22"/>
      <c r="N52" s="22"/>
      <c r="O52" s="22"/>
      <c r="P52" s="22"/>
      <c r="Q52" s="22"/>
      <c r="R52" s="22"/>
      <c r="S52" s="22"/>
      <c r="T52" s="22">
        <f t="shared" si="7"/>
        <v>71</v>
      </c>
      <c r="U52" s="23">
        <v>45858</v>
      </c>
      <c r="V52" s="50"/>
      <c r="W52" s="22">
        <v>0</v>
      </c>
      <c r="X52" s="32">
        <f t="shared" si="8"/>
        <v>0</v>
      </c>
      <c r="Y52" s="22"/>
      <c r="Z52" s="22"/>
      <c r="AA52" s="22"/>
      <c r="AB52" s="22"/>
      <c r="AC52" s="22"/>
      <c r="AD52" s="22"/>
      <c r="AE52" s="22"/>
      <c r="AF52" s="28">
        <f t="shared" si="2"/>
        <v>0</v>
      </c>
      <c r="AG52" s="50"/>
    </row>
    <row r="53" spans="1:33">
      <c r="A53" s="620"/>
      <c r="B53" s="610"/>
      <c r="C53" s="47" t="s">
        <v>92</v>
      </c>
      <c r="D53" s="32">
        <v>28392</v>
      </c>
      <c r="E53" s="32">
        <f t="shared" si="6"/>
        <v>0</v>
      </c>
      <c r="F53" s="32">
        <v>0</v>
      </c>
      <c r="G53" s="32">
        <f t="shared" si="1"/>
        <v>28392</v>
      </c>
      <c r="H53" s="22">
        <v>700</v>
      </c>
      <c r="I53" s="22">
        <v>1</v>
      </c>
      <c r="J53" s="22" t="s">
        <v>93</v>
      </c>
      <c r="K53" s="22">
        <v>700</v>
      </c>
      <c r="L53" s="23">
        <v>45787</v>
      </c>
      <c r="M53" s="22"/>
      <c r="N53" s="22"/>
      <c r="O53" s="22"/>
      <c r="P53" s="22"/>
      <c r="Q53" s="22"/>
      <c r="R53" s="22"/>
      <c r="S53" s="22"/>
      <c r="T53" s="22">
        <f t="shared" si="7"/>
        <v>66</v>
      </c>
      <c r="U53" s="23">
        <v>45853</v>
      </c>
      <c r="V53" s="50"/>
      <c r="W53" s="22">
        <v>0</v>
      </c>
      <c r="X53" s="32">
        <f t="shared" si="8"/>
        <v>0</v>
      </c>
      <c r="Y53" s="22"/>
      <c r="Z53" s="22"/>
      <c r="AA53" s="22"/>
      <c r="AB53" s="22"/>
      <c r="AC53" s="22"/>
      <c r="AD53" s="22"/>
      <c r="AE53" s="22"/>
      <c r="AF53" s="28">
        <f t="shared" si="2"/>
        <v>0</v>
      </c>
      <c r="AG53" s="50"/>
    </row>
    <row r="54" spans="1:33">
      <c r="A54" s="620"/>
      <c r="B54" s="610"/>
      <c r="C54" s="47" t="s">
        <v>94</v>
      </c>
      <c r="D54" s="32">
        <v>26160</v>
      </c>
      <c r="E54" s="32">
        <f t="shared" si="6"/>
        <v>0</v>
      </c>
      <c r="F54" s="32">
        <v>0</v>
      </c>
      <c r="G54" s="32">
        <f t="shared" si="1"/>
        <v>26160</v>
      </c>
      <c r="H54" s="22">
        <v>700</v>
      </c>
      <c r="I54" s="22">
        <v>1</v>
      </c>
      <c r="J54" s="22" t="s">
        <v>95</v>
      </c>
      <c r="K54" s="22">
        <v>700</v>
      </c>
      <c r="L54" s="23">
        <v>45802</v>
      </c>
      <c r="M54" s="22"/>
      <c r="N54" s="22"/>
      <c r="O54" s="22"/>
      <c r="P54" s="22"/>
      <c r="Q54" s="22"/>
      <c r="R54" s="22"/>
      <c r="S54" s="22"/>
      <c r="T54" s="22">
        <f t="shared" si="7"/>
        <v>36</v>
      </c>
      <c r="U54" s="23">
        <v>45838</v>
      </c>
      <c r="V54" s="50"/>
      <c r="W54" s="22">
        <v>0</v>
      </c>
      <c r="X54" s="32">
        <f t="shared" si="8"/>
        <v>0</v>
      </c>
      <c r="Y54" s="22"/>
      <c r="Z54" s="22"/>
      <c r="AA54" s="22"/>
      <c r="AB54" s="22"/>
      <c r="AC54" s="22"/>
      <c r="AD54" s="22"/>
      <c r="AE54" s="22"/>
      <c r="AF54" s="28">
        <f t="shared" si="2"/>
        <v>0</v>
      </c>
      <c r="AG54" s="50"/>
    </row>
    <row r="55" spans="1:33" ht="30">
      <c r="A55" s="620"/>
      <c r="B55" s="610"/>
      <c r="C55" s="47" t="s">
        <v>96</v>
      </c>
      <c r="D55" s="32">
        <v>14459</v>
      </c>
      <c r="E55" s="32">
        <f t="shared" si="6"/>
        <v>0</v>
      </c>
      <c r="F55" s="32">
        <v>0</v>
      </c>
      <c r="G55" s="32">
        <f t="shared" si="1"/>
        <v>14459</v>
      </c>
      <c r="H55" s="22"/>
      <c r="I55" s="22"/>
      <c r="J55" s="22" t="s">
        <v>97</v>
      </c>
      <c r="K55" s="22">
        <v>900</v>
      </c>
      <c r="L55" s="23">
        <v>45868</v>
      </c>
      <c r="M55" s="22"/>
      <c r="N55" s="22"/>
      <c r="O55" s="22"/>
      <c r="P55" s="22"/>
      <c r="Q55" s="22"/>
      <c r="R55" s="22"/>
      <c r="S55" s="22"/>
      <c r="T55" s="22">
        <f t="shared" si="7"/>
        <v>20</v>
      </c>
      <c r="U55" s="23">
        <v>45888</v>
      </c>
      <c r="V55" s="50" t="s">
        <v>98</v>
      </c>
      <c r="W55" s="22">
        <v>0</v>
      </c>
      <c r="X55" s="32">
        <f t="shared" si="8"/>
        <v>0</v>
      </c>
      <c r="Y55" s="22"/>
      <c r="Z55" s="22"/>
      <c r="AA55" s="22"/>
      <c r="AB55" s="22"/>
      <c r="AC55" s="22"/>
      <c r="AD55" s="22"/>
      <c r="AE55" s="22"/>
      <c r="AF55" s="28">
        <f t="shared" si="2"/>
        <v>0</v>
      </c>
      <c r="AG55" s="50"/>
    </row>
    <row r="56" spans="1:33" ht="30">
      <c r="A56" s="620"/>
      <c r="B56" s="610"/>
      <c r="C56" s="47" t="s">
        <v>99</v>
      </c>
      <c r="D56" s="32">
        <v>11662</v>
      </c>
      <c r="E56" s="32">
        <f t="shared" si="6"/>
        <v>0</v>
      </c>
      <c r="F56" s="32">
        <v>0</v>
      </c>
      <c r="G56" s="32">
        <f t="shared" si="1"/>
        <v>11662</v>
      </c>
      <c r="H56" s="22"/>
      <c r="I56" s="22"/>
      <c r="J56" s="22" t="s">
        <v>100</v>
      </c>
      <c r="K56" s="22">
        <v>700</v>
      </c>
      <c r="L56" s="23">
        <v>45838</v>
      </c>
      <c r="M56" s="22"/>
      <c r="N56" s="22"/>
      <c r="O56" s="22"/>
      <c r="P56" s="22"/>
      <c r="Q56" s="22"/>
      <c r="R56" s="22"/>
      <c r="S56" s="22"/>
      <c r="T56" s="22">
        <f t="shared" si="7"/>
        <v>20</v>
      </c>
      <c r="U56" s="23">
        <v>45858</v>
      </c>
      <c r="V56" s="50" t="s">
        <v>101</v>
      </c>
      <c r="W56" s="22">
        <v>0</v>
      </c>
      <c r="X56" s="32">
        <f t="shared" si="8"/>
        <v>0</v>
      </c>
      <c r="Y56" s="22"/>
      <c r="Z56" s="22"/>
      <c r="AA56" s="22"/>
      <c r="AB56" s="22"/>
      <c r="AC56" s="22"/>
      <c r="AD56" s="22"/>
      <c r="AE56" s="22"/>
      <c r="AF56" s="28">
        <f t="shared" si="2"/>
        <v>0</v>
      </c>
      <c r="AG56" s="50"/>
    </row>
    <row r="57" spans="1:33" ht="30.75" customHeight="1">
      <c r="A57" s="620"/>
      <c r="B57" s="610"/>
      <c r="C57" s="47" t="s">
        <v>102</v>
      </c>
      <c r="D57" s="32">
        <v>1602</v>
      </c>
      <c r="E57" s="32">
        <f t="shared" si="6"/>
        <v>0</v>
      </c>
      <c r="F57" s="32">
        <v>0</v>
      </c>
      <c r="G57" s="32">
        <f t="shared" si="1"/>
        <v>1602</v>
      </c>
      <c r="H57" s="22">
        <v>0</v>
      </c>
      <c r="I57" s="22"/>
      <c r="J57" s="22" t="s">
        <v>103</v>
      </c>
      <c r="K57" s="22">
        <v>700</v>
      </c>
      <c r="L57" s="23">
        <v>45859</v>
      </c>
      <c r="M57" s="22"/>
      <c r="N57" s="22"/>
      <c r="O57" s="22"/>
      <c r="P57" s="22"/>
      <c r="Q57" s="22"/>
      <c r="R57" s="22"/>
      <c r="S57" s="22"/>
      <c r="T57" s="22">
        <v>3</v>
      </c>
      <c r="U57" s="23">
        <v>45862</v>
      </c>
      <c r="V57" s="50" t="s">
        <v>104</v>
      </c>
      <c r="W57" s="22">
        <v>0</v>
      </c>
      <c r="X57" s="32">
        <f t="shared" si="8"/>
        <v>0</v>
      </c>
      <c r="Y57" s="22"/>
      <c r="Z57" s="22"/>
      <c r="AA57" s="22"/>
      <c r="AB57" s="22"/>
      <c r="AC57" s="22"/>
      <c r="AD57" s="22"/>
      <c r="AE57" s="22"/>
      <c r="AF57" s="28">
        <f t="shared" si="2"/>
        <v>0</v>
      </c>
      <c r="AG57" s="50"/>
    </row>
    <row r="58" spans="1:33" ht="30">
      <c r="A58" s="620"/>
      <c r="B58" s="610"/>
      <c r="C58" s="47" t="s">
        <v>105</v>
      </c>
      <c r="D58" s="32">
        <v>1075</v>
      </c>
      <c r="E58" s="32">
        <f t="shared" si="6"/>
        <v>0</v>
      </c>
      <c r="F58" s="32">
        <v>0</v>
      </c>
      <c r="G58" s="32">
        <f t="shared" si="1"/>
        <v>1075</v>
      </c>
      <c r="H58" s="22">
        <v>0</v>
      </c>
      <c r="I58" s="22"/>
      <c r="J58" s="22" t="s">
        <v>106</v>
      </c>
      <c r="K58" s="22">
        <v>700</v>
      </c>
      <c r="L58" s="23">
        <v>45854</v>
      </c>
      <c r="M58" s="22"/>
      <c r="N58" s="22"/>
      <c r="O58" s="22"/>
      <c r="P58" s="22"/>
      <c r="Q58" s="22"/>
      <c r="R58" s="22"/>
      <c r="S58" s="22"/>
      <c r="T58" s="22">
        <v>2</v>
      </c>
      <c r="U58" s="23">
        <v>45856</v>
      </c>
      <c r="V58" s="50" t="s">
        <v>107</v>
      </c>
      <c r="W58" s="22">
        <v>0</v>
      </c>
      <c r="X58" s="32">
        <f t="shared" si="8"/>
        <v>0</v>
      </c>
      <c r="Y58" s="22"/>
      <c r="Z58" s="22"/>
      <c r="AA58" s="22"/>
      <c r="AB58" s="22"/>
      <c r="AC58" s="22"/>
      <c r="AD58" s="22"/>
      <c r="AE58" s="22"/>
      <c r="AF58" s="28">
        <f t="shared" si="2"/>
        <v>0</v>
      </c>
      <c r="AG58" s="50"/>
    </row>
    <row r="59" spans="1:33">
      <c r="A59" s="620"/>
      <c r="B59" s="609" t="s">
        <v>25</v>
      </c>
      <c r="C59" s="609"/>
      <c r="D59" s="41">
        <f>SUM(D50:D58)</f>
        <v>237910</v>
      </c>
      <c r="E59" s="41">
        <f>SUM(E50:E58)</f>
        <v>0</v>
      </c>
      <c r="F59" s="41">
        <f>SUM(F50:F58)</f>
        <v>0</v>
      </c>
      <c r="G59" s="41">
        <f t="shared" si="1"/>
        <v>237910</v>
      </c>
      <c r="H59" s="42">
        <f>SUM(H50:H58)</f>
        <v>3700</v>
      </c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61"/>
      <c r="W59" s="42">
        <f>SUM(W50:W58)</f>
        <v>0</v>
      </c>
      <c r="X59" s="41">
        <f>SUM(X50:X58)</f>
        <v>0</v>
      </c>
      <c r="Y59" s="42"/>
      <c r="Z59" s="42"/>
      <c r="AA59" s="42"/>
      <c r="AB59" s="42"/>
      <c r="AC59" s="42"/>
      <c r="AD59" s="42"/>
      <c r="AE59" s="42"/>
      <c r="AF59" s="28">
        <f t="shared" si="2"/>
        <v>0</v>
      </c>
      <c r="AG59" s="61"/>
    </row>
    <row r="60" spans="1:33" ht="15" customHeight="1">
      <c r="A60" s="620"/>
      <c r="B60" s="610" t="s">
        <v>222</v>
      </c>
      <c r="C60" s="47" t="s">
        <v>108</v>
      </c>
      <c r="D60" s="32">
        <v>53348</v>
      </c>
      <c r="E60" s="32">
        <f t="shared" ref="E60:E68" si="9">F60+AF60</f>
        <v>0</v>
      </c>
      <c r="F60" s="32">
        <v>0</v>
      </c>
      <c r="G60" s="32">
        <f t="shared" si="1"/>
        <v>53348</v>
      </c>
      <c r="H60" s="22">
        <v>960</v>
      </c>
      <c r="I60" s="22">
        <v>2</v>
      </c>
      <c r="J60" s="22" t="s">
        <v>109</v>
      </c>
      <c r="K60" s="22">
        <v>480</v>
      </c>
      <c r="L60" s="23">
        <v>45798</v>
      </c>
      <c r="M60" s="22" t="s">
        <v>110</v>
      </c>
      <c r="N60" s="22">
        <v>480</v>
      </c>
      <c r="O60" s="23">
        <v>45798</v>
      </c>
      <c r="P60" s="22"/>
      <c r="Q60" s="22"/>
      <c r="R60" s="22"/>
      <c r="S60" s="22"/>
      <c r="T60" s="22">
        <f>U60-L60</f>
        <v>85</v>
      </c>
      <c r="U60" s="23">
        <v>45883</v>
      </c>
      <c r="V60" s="50"/>
      <c r="W60" s="22">
        <v>0</v>
      </c>
      <c r="X60" s="32">
        <f t="shared" ref="X60:X68" si="10">Y60+AY60</f>
        <v>0</v>
      </c>
      <c r="Y60" s="22"/>
      <c r="Z60" s="22"/>
      <c r="AA60" s="22"/>
      <c r="AB60" s="22"/>
      <c r="AC60" s="22"/>
      <c r="AD60" s="22"/>
      <c r="AE60" s="22"/>
      <c r="AF60" s="28">
        <f t="shared" si="2"/>
        <v>0</v>
      </c>
      <c r="AG60" s="50"/>
    </row>
    <row r="61" spans="1:33">
      <c r="A61" s="620"/>
      <c r="B61" s="610"/>
      <c r="C61" s="47" t="s">
        <v>111</v>
      </c>
      <c r="D61" s="32">
        <v>42953</v>
      </c>
      <c r="E61" s="32">
        <f t="shared" si="9"/>
        <v>0</v>
      </c>
      <c r="F61" s="32">
        <v>0</v>
      </c>
      <c r="G61" s="32">
        <f t="shared" si="1"/>
        <v>42953</v>
      </c>
      <c r="H61" s="22">
        <v>480</v>
      </c>
      <c r="I61" s="22">
        <v>1</v>
      </c>
      <c r="J61" s="22" t="s">
        <v>112</v>
      </c>
      <c r="K61" s="22">
        <v>480</v>
      </c>
      <c r="L61" s="23">
        <v>45798</v>
      </c>
      <c r="M61" s="22"/>
      <c r="N61" s="22"/>
      <c r="O61" s="23"/>
      <c r="P61" s="22"/>
      <c r="Q61" s="22"/>
      <c r="R61" s="22"/>
      <c r="S61" s="22"/>
      <c r="T61" s="22">
        <f>U61-L61</f>
        <v>120</v>
      </c>
      <c r="U61" s="23">
        <v>45918</v>
      </c>
      <c r="V61" s="50"/>
      <c r="W61" s="22">
        <v>0</v>
      </c>
      <c r="X61" s="32">
        <f t="shared" si="10"/>
        <v>0</v>
      </c>
      <c r="Y61" s="22"/>
      <c r="Z61" s="22"/>
      <c r="AA61" s="22"/>
      <c r="AB61" s="22"/>
      <c r="AC61" s="22"/>
      <c r="AD61" s="22"/>
      <c r="AE61" s="22"/>
      <c r="AF61" s="28">
        <f t="shared" si="2"/>
        <v>0</v>
      </c>
      <c r="AG61" s="50"/>
    </row>
    <row r="62" spans="1:33">
      <c r="A62" s="620"/>
      <c r="B62" s="610"/>
      <c r="C62" s="47" t="s">
        <v>113</v>
      </c>
      <c r="D62" s="32">
        <v>41861</v>
      </c>
      <c r="E62" s="32">
        <f t="shared" si="9"/>
        <v>0</v>
      </c>
      <c r="F62" s="32">
        <v>0</v>
      </c>
      <c r="G62" s="32">
        <f t="shared" si="1"/>
        <v>41861</v>
      </c>
      <c r="H62" s="22">
        <v>960</v>
      </c>
      <c r="I62" s="22">
        <v>2</v>
      </c>
      <c r="J62" s="22" t="s">
        <v>114</v>
      </c>
      <c r="K62" s="22">
        <v>480</v>
      </c>
      <c r="L62" s="23">
        <v>45798</v>
      </c>
      <c r="M62" s="22" t="s">
        <v>115</v>
      </c>
      <c r="N62" s="22">
        <v>480</v>
      </c>
      <c r="O62" s="23">
        <v>45798</v>
      </c>
      <c r="P62" s="22"/>
      <c r="Q62" s="22"/>
      <c r="R62" s="22"/>
      <c r="S62" s="22"/>
      <c r="T62" s="22">
        <f>U62-L62</f>
        <v>73</v>
      </c>
      <c r="U62" s="23">
        <v>45871</v>
      </c>
      <c r="V62" s="50"/>
      <c r="W62" s="22">
        <v>0</v>
      </c>
      <c r="X62" s="32">
        <f t="shared" si="10"/>
        <v>0</v>
      </c>
      <c r="Y62" s="22"/>
      <c r="Z62" s="22"/>
      <c r="AA62" s="22"/>
      <c r="AB62" s="22"/>
      <c r="AC62" s="22"/>
      <c r="AD62" s="22"/>
      <c r="AE62" s="22"/>
      <c r="AF62" s="28">
        <f t="shared" si="2"/>
        <v>0</v>
      </c>
      <c r="AG62" s="50"/>
    </row>
    <row r="63" spans="1:33">
      <c r="A63" s="620"/>
      <c r="B63" s="610"/>
      <c r="C63" s="47" t="s">
        <v>116</v>
      </c>
      <c r="D63" s="32">
        <v>30258</v>
      </c>
      <c r="E63" s="32">
        <f t="shared" si="9"/>
        <v>0</v>
      </c>
      <c r="F63" s="32">
        <v>0</v>
      </c>
      <c r="G63" s="32">
        <f t="shared" si="1"/>
        <v>30258</v>
      </c>
      <c r="H63" s="22">
        <v>600</v>
      </c>
      <c r="I63" s="22">
        <v>600</v>
      </c>
      <c r="J63" s="22" t="s">
        <v>117</v>
      </c>
      <c r="K63" s="22">
        <v>600</v>
      </c>
      <c r="L63" s="23">
        <v>45792</v>
      </c>
      <c r="M63" s="22"/>
      <c r="N63" s="22"/>
      <c r="O63" s="22"/>
      <c r="P63" s="22"/>
      <c r="Q63" s="22"/>
      <c r="R63" s="22"/>
      <c r="S63" s="22"/>
      <c r="T63" s="22">
        <f>U63-L63</f>
        <v>138</v>
      </c>
      <c r="U63" s="23">
        <v>45930</v>
      </c>
      <c r="V63" s="50"/>
      <c r="W63" s="22">
        <v>0</v>
      </c>
      <c r="X63" s="32">
        <f t="shared" si="10"/>
        <v>0</v>
      </c>
      <c r="Y63" s="22"/>
      <c r="Z63" s="22"/>
      <c r="AA63" s="22"/>
      <c r="AB63" s="22"/>
      <c r="AC63" s="22"/>
      <c r="AD63" s="22"/>
      <c r="AE63" s="22"/>
      <c r="AF63" s="28">
        <f t="shared" si="2"/>
        <v>0</v>
      </c>
      <c r="AG63" s="50"/>
    </row>
    <row r="64" spans="1:33">
      <c r="A64" s="620"/>
      <c r="B64" s="610"/>
      <c r="C64" s="47" t="s">
        <v>118</v>
      </c>
      <c r="D64" s="32">
        <v>0</v>
      </c>
      <c r="E64" s="32">
        <f t="shared" si="9"/>
        <v>0</v>
      </c>
      <c r="F64" s="32">
        <v>0</v>
      </c>
      <c r="G64" s="32">
        <f t="shared" si="1"/>
        <v>0</v>
      </c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50"/>
      <c r="W64" s="22">
        <v>0</v>
      </c>
      <c r="X64" s="32">
        <f t="shared" si="10"/>
        <v>0</v>
      </c>
      <c r="Y64" s="22"/>
      <c r="Z64" s="22"/>
      <c r="AA64" s="22"/>
      <c r="AB64" s="22"/>
      <c r="AC64" s="22"/>
      <c r="AD64" s="22"/>
      <c r="AE64" s="22"/>
      <c r="AF64" s="28">
        <f t="shared" si="2"/>
        <v>0</v>
      </c>
      <c r="AG64" s="50"/>
    </row>
    <row r="65" spans="1:33">
      <c r="A65" s="620"/>
      <c r="B65" s="610"/>
      <c r="C65" s="47" t="s">
        <v>119</v>
      </c>
      <c r="D65" s="32">
        <v>12987</v>
      </c>
      <c r="E65" s="32">
        <f t="shared" si="9"/>
        <v>0</v>
      </c>
      <c r="F65" s="32">
        <v>0</v>
      </c>
      <c r="G65" s="32">
        <f t="shared" si="1"/>
        <v>12987</v>
      </c>
      <c r="H65" s="22">
        <v>480</v>
      </c>
      <c r="I65" s="22">
        <v>1</v>
      </c>
      <c r="J65" s="22" t="s">
        <v>120</v>
      </c>
      <c r="K65" s="22">
        <v>480</v>
      </c>
      <c r="L65" s="23">
        <v>45878</v>
      </c>
      <c r="M65" s="22"/>
      <c r="N65" s="22"/>
      <c r="O65" s="22"/>
      <c r="P65" s="22"/>
      <c r="Q65" s="22"/>
      <c r="R65" s="22"/>
      <c r="S65" s="22"/>
      <c r="T65" s="22">
        <f>U65-L65</f>
        <v>37</v>
      </c>
      <c r="U65" s="23">
        <v>45915</v>
      </c>
      <c r="V65" s="50"/>
      <c r="W65" s="22">
        <v>0</v>
      </c>
      <c r="X65" s="32">
        <f t="shared" si="10"/>
        <v>0</v>
      </c>
      <c r="Y65" s="22"/>
      <c r="Z65" s="22"/>
      <c r="AA65" s="22"/>
      <c r="AB65" s="22"/>
      <c r="AC65" s="22"/>
      <c r="AD65" s="22"/>
      <c r="AE65" s="22"/>
      <c r="AF65" s="28">
        <f t="shared" si="2"/>
        <v>0</v>
      </c>
      <c r="AG65" s="50"/>
    </row>
    <row r="66" spans="1:33" ht="30">
      <c r="A66" s="620"/>
      <c r="B66" s="610"/>
      <c r="C66" s="47" t="s">
        <v>121</v>
      </c>
      <c r="D66" s="32">
        <v>5000</v>
      </c>
      <c r="E66" s="32">
        <f t="shared" si="9"/>
        <v>0</v>
      </c>
      <c r="F66" s="32">
        <v>0</v>
      </c>
      <c r="G66" s="32">
        <f t="shared" si="1"/>
        <v>5000</v>
      </c>
      <c r="H66" s="22"/>
      <c r="I66" s="22"/>
      <c r="J66" s="28" t="s">
        <v>219</v>
      </c>
      <c r="K66" s="22">
        <v>480</v>
      </c>
      <c r="L66" s="23">
        <v>45891</v>
      </c>
      <c r="M66" s="22"/>
      <c r="N66" s="22"/>
      <c r="O66" s="22"/>
      <c r="P66" s="22"/>
      <c r="Q66" s="22"/>
      <c r="R66" s="22"/>
      <c r="S66" s="22"/>
      <c r="T66" s="22">
        <f>U66-L66</f>
        <v>15</v>
      </c>
      <c r="U66" s="23">
        <v>45906</v>
      </c>
      <c r="V66" s="50"/>
      <c r="W66" s="22">
        <v>0</v>
      </c>
      <c r="X66" s="32">
        <f t="shared" si="10"/>
        <v>0</v>
      </c>
      <c r="Y66" s="22"/>
      <c r="Z66" s="22"/>
      <c r="AA66" s="22"/>
      <c r="AB66" s="22"/>
      <c r="AC66" s="22"/>
      <c r="AD66" s="22"/>
      <c r="AE66" s="22"/>
      <c r="AF66" s="28">
        <f t="shared" si="2"/>
        <v>0</v>
      </c>
      <c r="AG66" s="50"/>
    </row>
    <row r="67" spans="1:33">
      <c r="A67" s="620"/>
      <c r="B67" s="610"/>
      <c r="C67" s="47" t="s">
        <v>122</v>
      </c>
      <c r="D67" s="32">
        <v>1398</v>
      </c>
      <c r="E67" s="32">
        <f t="shared" si="9"/>
        <v>0</v>
      </c>
      <c r="F67" s="32">
        <v>0</v>
      </c>
      <c r="G67" s="32">
        <f t="shared" si="1"/>
        <v>1398</v>
      </c>
      <c r="H67" s="22">
        <v>480</v>
      </c>
      <c r="I67" s="22"/>
      <c r="J67" s="22" t="s">
        <v>115</v>
      </c>
      <c r="K67" s="22">
        <v>480</v>
      </c>
      <c r="L67" s="23">
        <v>45891</v>
      </c>
      <c r="M67" s="22"/>
      <c r="N67" s="22"/>
      <c r="O67" s="22"/>
      <c r="P67" s="22"/>
      <c r="Q67" s="22"/>
      <c r="R67" s="22"/>
      <c r="S67" s="22"/>
      <c r="T67" s="22">
        <f>U67-L67</f>
        <v>6</v>
      </c>
      <c r="U67" s="23">
        <v>45897</v>
      </c>
      <c r="V67" s="50"/>
      <c r="W67" s="22">
        <v>0</v>
      </c>
      <c r="X67" s="32">
        <f t="shared" si="10"/>
        <v>0</v>
      </c>
      <c r="Y67" s="22"/>
      <c r="Z67" s="22"/>
      <c r="AA67" s="22"/>
      <c r="AB67" s="22"/>
      <c r="AC67" s="22"/>
      <c r="AD67" s="22"/>
      <c r="AE67" s="22"/>
      <c r="AF67" s="28">
        <f t="shared" si="2"/>
        <v>0</v>
      </c>
      <c r="AG67" s="50"/>
    </row>
    <row r="68" spans="1:33" ht="30">
      <c r="A68" s="620"/>
      <c r="B68" s="610"/>
      <c r="C68" s="47" t="s">
        <v>123</v>
      </c>
      <c r="D68" s="32">
        <v>18458</v>
      </c>
      <c r="E68" s="32">
        <f t="shared" si="9"/>
        <v>0</v>
      </c>
      <c r="F68" s="32">
        <v>0</v>
      </c>
      <c r="G68" s="32">
        <f t="shared" si="1"/>
        <v>18458</v>
      </c>
      <c r="H68" s="22"/>
      <c r="I68" s="22">
        <v>1</v>
      </c>
      <c r="J68" s="28" t="s">
        <v>220</v>
      </c>
      <c r="K68" s="22">
        <v>480</v>
      </c>
      <c r="L68" s="23">
        <v>45798</v>
      </c>
      <c r="M68" s="22"/>
      <c r="N68" s="22"/>
      <c r="O68" s="22"/>
      <c r="P68" s="22"/>
      <c r="Q68" s="22"/>
      <c r="R68" s="22"/>
      <c r="S68" s="22"/>
      <c r="T68" s="22">
        <f>U68-L68</f>
        <v>60</v>
      </c>
      <c r="U68" s="23">
        <v>45858</v>
      </c>
      <c r="V68" s="50"/>
      <c r="W68" s="22">
        <v>0</v>
      </c>
      <c r="X68" s="32">
        <f t="shared" si="10"/>
        <v>0</v>
      </c>
      <c r="Y68" s="22"/>
      <c r="Z68" s="22"/>
      <c r="AA68" s="22"/>
      <c r="AB68" s="22"/>
      <c r="AC68" s="22"/>
      <c r="AD68" s="22"/>
      <c r="AE68" s="22"/>
      <c r="AF68" s="28">
        <f t="shared" si="2"/>
        <v>0</v>
      </c>
      <c r="AG68" s="50"/>
    </row>
    <row r="69" spans="1:33">
      <c r="A69" s="620"/>
      <c r="B69" s="611" t="s">
        <v>25</v>
      </c>
      <c r="C69" s="611"/>
      <c r="D69" s="41">
        <f>SUM(D60:D68)</f>
        <v>206263</v>
      </c>
      <c r="E69" s="41">
        <f>SUM(E60:E68)</f>
        <v>0</v>
      </c>
      <c r="F69" s="41">
        <f>SUM(F60:F68)</f>
        <v>0</v>
      </c>
      <c r="G69" s="41">
        <f t="shared" si="1"/>
        <v>206263</v>
      </c>
      <c r="H69" s="42">
        <f>SUM(H60:H68)</f>
        <v>3960</v>
      </c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61"/>
      <c r="W69" s="42">
        <f>SUM(W60:W68)</f>
        <v>0</v>
      </c>
      <c r="X69" s="41">
        <f>SUM(X60:X68)</f>
        <v>0</v>
      </c>
      <c r="Y69" s="42"/>
      <c r="Z69" s="42"/>
      <c r="AA69" s="42"/>
      <c r="AB69" s="42"/>
      <c r="AC69" s="42"/>
      <c r="AD69" s="42"/>
      <c r="AE69" s="42"/>
      <c r="AF69" s="28">
        <f t="shared" si="2"/>
        <v>0</v>
      </c>
      <c r="AG69" s="61"/>
    </row>
    <row r="70" spans="1:33" ht="15" customHeight="1">
      <c r="A70" s="620"/>
      <c r="B70" s="610" t="s">
        <v>221</v>
      </c>
      <c r="C70" s="46" t="s">
        <v>124</v>
      </c>
      <c r="D70" s="32">
        <v>70730</v>
      </c>
      <c r="E70" s="32">
        <f t="shared" ref="E70:E78" si="11">F70+AF70</f>
        <v>0</v>
      </c>
      <c r="F70" s="32">
        <v>0</v>
      </c>
      <c r="G70" s="32">
        <f t="shared" si="1"/>
        <v>70730</v>
      </c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50"/>
      <c r="W70" s="22">
        <v>0</v>
      </c>
      <c r="X70" s="32">
        <f t="shared" ref="X70:X78" si="12">Y70+AY70</f>
        <v>0</v>
      </c>
      <c r="Y70" s="22"/>
      <c r="Z70" s="22"/>
      <c r="AA70" s="22"/>
      <c r="AB70" s="22"/>
      <c r="AC70" s="22"/>
      <c r="AD70" s="22"/>
      <c r="AE70" s="22"/>
      <c r="AF70" s="28">
        <f t="shared" si="2"/>
        <v>0</v>
      </c>
      <c r="AG70" s="50"/>
    </row>
    <row r="71" spans="1:33">
      <c r="A71" s="620"/>
      <c r="B71" s="610"/>
      <c r="C71" s="46" t="s">
        <v>125</v>
      </c>
      <c r="D71" s="32">
        <v>94604</v>
      </c>
      <c r="E71" s="32">
        <f t="shared" si="11"/>
        <v>0</v>
      </c>
      <c r="F71" s="32">
        <v>0</v>
      </c>
      <c r="G71" s="32">
        <f t="shared" si="1"/>
        <v>94604</v>
      </c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50"/>
      <c r="W71" s="22">
        <v>0</v>
      </c>
      <c r="X71" s="32">
        <f t="shared" si="12"/>
        <v>0</v>
      </c>
      <c r="Y71" s="22"/>
      <c r="Z71" s="22"/>
      <c r="AA71" s="22"/>
      <c r="AB71" s="22"/>
      <c r="AC71" s="22"/>
      <c r="AD71" s="22"/>
      <c r="AE71" s="22"/>
      <c r="AF71" s="28">
        <f t="shared" ref="AF71:AF79" si="13">SUM(X71:AE71)</f>
        <v>0</v>
      </c>
      <c r="AG71" s="50"/>
    </row>
    <row r="72" spans="1:33">
      <c r="A72" s="620"/>
      <c r="B72" s="610"/>
      <c r="C72" s="46" t="s">
        <v>126</v>
      </c>
      <c r="D72" s="32">
        <v>11926</v>
      </c>
      <c r="E72" s="32">
        <f t="shared" si="11"/>
        <v>0</v>
      </c>
      <c r="F72" s="32">
        <v>0</v>
      </c>
      <c r="G72" s="32">
        <f t="shared" ref="G72:G78" si="14">D72-E72</f>
        <v>11926</v>
      </c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50"/>
      <c r="W72" s="22">
        <v>0</v>
      </c>
      <c r="X72" s="32">
        <f t="shared" si="12"/>
        <v>0</v>
      </c>
      <c r="Y72" s="22"/>
      <c r="Z72" s="22"/>
      <c r="AA72" s="22"/>
      <c r="AB72" s="22"/>
      <c r="AC72" s="22"/>
      <c r="AD72" s="22"/>
      <c r="AE72" s="22"/>
      <c r="AF72" s="28">
        <f t="shared" si="13"/>
        <v>0</v>
      </c>
      <c r="AG72" s="50"/>
    </row>
    <row r="73" spans="1:33">
      <c r="A73" s="620"/>
      <c r="B73" s="610"/>
      <c r="C73" s="46" t="s">
        <v>127</v>
      </c>
      <c r="D73" s="32">
        <v>11800</v>
      </c>
      <c r="E73" s="32">
        <f t="shared" si="11"/>
        <v>0</v>
      </c>
      <c r="F73" s="32">
        <v>0</v>
      </c>
      <c r="G73" s="32">
        <f t="shared" si="14"/>
        <v>11800</v>
      </c>
      <c r="H73" s="22"/>
      <c r="I73" s="22">
        <v>600</v>
      </c>
      <c r="J73" s="22" t="s">
        <v>128</v>
      </c>
      <c r="K73" s="22">
        <v>600</v>
      </c>
      <c r="L73" s="23">
        <v>45792</v>
      </c>
      <c r="M73" s="22"/>
      <c r="N73" s="22"/>
      <c r="O73" s="22"/>
      <c r="P73" s="22"/>
      <c r="Q73" s="22"/>
      <c r="R73" s="22"/>
      <c r="S73" s="22"/>
      <c r="T73" s="22">
        <v>65</v>
      </c>
      <c r="U73" s="23">
        <v>45930</v>
      </c>
      <c r="V73" s="50"/>
      <c r="W73" s="22">
        <v>0</v>
      </c>
      <c r="X73" s="32">
        <f t="shared" si="12"/>
        <v>0</v>
      </c>
      <c r="Y73" s="22"/>
      <c r="Z73" s="22"/>
      <c r="AA73" s="22"/>
      <c r="AB73" s="22"/>
      <c r="AC73" s="22"/>
      <c r="AD73" s="22"/>
      <c r="AE73" s="22"/>
      <c r="AF73" s="28">
        <f t="shared" si="13"/>
        <v>0</v>
      </c>
      <c r="AG73" s="50"/>
    </row>
    <row r="74" spans="1:33">
      <c r="A74" s="620"/>
      <c r="B74" s="610"/>
      <c r="C74" s="46" t="s">
        <v>129</v>
      </c>
      <c r="D74" s="32">
        <v>11244</v>
      </c>
      <c r="E74" s="32">
        <f t="shared" si="11"/>
        <v>0</v>
      </c>
      <c r="F74" s="32">
        <v>0</v>
      </c>
      <c r="G74" s="32">
        <f t="shared" si="14"/>
        <v>11244</v>
      </c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50"/>
      <c r="W74" s="22">
        <v>0</v>
      </c>
      <c r="X74" s="32">
        <f t="shared" si="12"/>
        <v>0</v>
      </c>
      <c r="Y74" s="22"/>
      <c r="Z74" s="22"/>
      <c r="AA74" s="22"/>
      <c r="AB74" s="22"/>
      <c r="AC74" s="22"/>
      <c r="AD74" s="22"/>
      <c r="AE74" s="22"/>
      <c r="AF74" s="28">
        <f t="shared" si="13"/>
        <v>0</v>
      </c>
      <c r="AG74" s="50"/>
    </row>
    <row r="75" spans="1:33">
      <c r="A75" s="620"/>
      <c r="B75" s="610"/>
      <c r="C75" s="46" t="s">
        <v>130</v>
      </c>
      <c r="D75" s="32">
        <v>10000</v>
      </c>
      <c r="E75" s="32">
        <f t="shared" si="11"/>
        <v>0</v>
      </c>
      <c r="F75" s="32">
        <v>0</v>
      </c>
      <c r="G75" s="32">
        <f t="shared" si="14"/>
        <v>10000</v>
      </c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50"/>
      <c r="W75" s="22">
        <v>0</v>
      </c>
      <c r="X75" s="32">
        <f t="shared" si="12"/>
        <v>0</v>
      </c>
      <c r="Y75" s="22"/>
      <c r="Z75" s="22"/>
      <c r="AA75" s="22"/>
      <c r="AB75" s="22"/>
      <c r="AC75" s="22"/>
      <c r="AD75" s="22"/>
      <c r="AE75" s="22"/>
      <c r="AF75" s="28">
        <f t="shared" si="13"/>
        <v>0</v>
      </c>
      <c r="AG75" s="50"/>
    </row>
    <row r="76" spans="1:33">
      <c r="A76" s="620"/>
      <c r="B76" s="610"/>
      <c r="C76" s="49" t="s">
        <v>131</v>
      </c>
      <c r="D76" s="32">
        <v>4916</v>
      </c>
      <c r="E76" s="32">
        <f t="shared" si="11"/>
        <v>0</v>
      </c>
      <c r="F76" s="32">
        <v>0</v>
      </c>
      <c r="G76" s="32">
        <f t="shared" si="14"/>
        <v>4916</v>
      </c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50"/>
      <c r="W76" s="22">
        <v>0</v>
      </c>
      <c r="X76" s="32">
        <f t="shared" si="12"/>
        <v>0</v>
      </c>
      <c r="Y76" s="22"/>
      <c r="Z76" s="22"/>
      <c r="AA76" s="22"/>
      <c r="AB76" s="22"/>
      <c r="AC76" s="22"/>
      <c r="AD76" s="22"/>
      <c r="AE76" s="22"/>
      <c r="AF76" s="28">
        <f t="shared" si="13"/>
        <v>0</v>
      </c>
      <c r="AG76" s="50"/>
    </row>
    <row r="77" spans="1:33">
      <c r="A77" s="620"/>
      <c r="B77" s="610"/>
      <c r="C77" s="46" t="s">
        <v>132</v>
      </c>
      <c r="D77" s="32">
        <v>2021</v>
      </c>
      <c r="E77" s="32">
        <f t="shared" si="11"/>
        <v>0</v>
      </c>
      <c r="F77" s="32">
        <v>0</v>
      </c>
      <c r="G77" s="32">
        <f t="shared" si="14"/>
        <v>2021</v>
      </c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50"/>
      <c r="W77" s="22">
        <v>0</v>
      </c>
      <c r="X77" s="32">
        <f t="shared" si="12"/>
        <v>0</v>
      </c>
      <c r="Y77" s="22"/>
      <c r="Z77" s="22"/>
      <c r="AA77" s="22"/>
      <c r="AB77" s="22"/>
      <c r="AC77" s="22"/>
      <c r="AD77" s="22"/>
      <c r="AE77" s="22"/>
      <c r="AF77" s="28">
        <f t="shared" si="13"/>
        <v>0</v>
      </c>
      <c r="AG77" s="50"/>
    </row>
    <row r="78" spans="1:33">
      <c r="A78" s="620"/>
      <c r="B78" s="610"/>
      <c r="C78" s="46" t="s">
        <v>133</v>
      </c>
      <c r="D78" s="32">
        <v>1763</v>
      </c>
      <c r="E78" s="32">
        <f t="shared" si="11"/>
        <v>0</v>
      </c>
      <c r="F78" s="32">
        <v>0</v>
      </c>
      <c r="G78" s="32">
        <f t="shared" si="14"/>
        <v>1763</v>
      </c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50"/>
      <c r="W78" s="22">
        <v>0</v>
      </c>
      <c r="X78" s="32">
        <f t="shared" si="12"/>
        <v>0</v>
      </c>
      <c r="Y78" s="22"/>
      <c r="Z78" s="22"/>
      <c r="AA78" s="22"/>
      <c r="AB78" s="22"/>
      <c r="AC78" s="22"/>
      <c r="AD78" s="22"/>
      <c r="AE78" s="22"/>
      <c r="AF78" s="28">
        <f t="shared" si="13"/>
        <v>0</v>
      </c>
      <c r="AG78" s="50"/>
    </row>
    <row r="79" spans="1:33">
      <c r="A79" s="620"/>
      <c r="B79" s="609" t="s">
        <v>25</v>
      </c>
      <c r="C79" s="609"/>
      <c r="D79" s="41">
        <f>SUM(D70:D78)</f>
        <v>219004</v>
      </c>
      <c r="E79" s="41">
        <f>SUM(E70:E77)</f>
        <v>0</v>
      </c>
      <c r="F79" s="41">
        <f>SUM(F70:F77)</f>
        <v>0</v>
      </c>
      <c r="G79" s="41">
        <f>SUM(G70:G77)</f>
        <v>217241</v>
      </c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61"/>
      <c r="W79" s="42">
        <f>SUM(W70:W77)</f>
        <v>0</v>
      </c>
      <c r="X79" s="41">
        <f>SUM(X70:X77)</f>
        <v>0</v>
      </c>
      <c r="Y79" s="42"/>
      <c r="Z79" s="42"/>
      <c r="AA79" s="42"/>
      <c r="AB79" s="42"/>
      <c r="AC79" s="42"/>
      <c r="AD79" s="42"/>
      <c r="AE79" s="42"/>
      <c r="AF79" s="28">
        <f t="shared" si="13"/>
        <v>0</v>
      </c>
      <c r="AG79" s="61"/>
    </row>
    <row r="80" spans="1:33">
      <c r="A80" s="620"/>
      <c r="B80" s="617" t="s">
        <v>25</v>
      </c>
      <c r="C80" s="617"/>
      <c r="D80" s="70">
        <f>SUM(D79,D69,D59,D48,D41,D38,D37,D33,D29,D26,D25,D22,D19,D18,D15,D12,D6)</f>
        <v>2173358.88</v>
      </c>
      <c r="E80" s="70">
        <f>SUM(E79,E69,E59,E48,E41,E38,E37,E33,E29,E26,E25,E22,E19,E18,E15,E12,E6)</f>
        <v>15104.61</v>
      </c>
      <c r="F80" s="70">
        <f>SUM(F79,F69,F59,F48,F41,F38,F37,F33,F29,F26,F25,F22,F19,F18,F15,F12,F6)</f>
        <v>14826.35</v>
      </c>
      <c r="G80" s="70">
        <f>SUM(G79,G69,G59,G48,G41,G38,G37,G33,G29,G26,G25,G22,G19,G18,G15,G12,G6)</f>
        <v>2156491.27</v>
      </c>
      <c r="H80" s="71">
        <f t="shared" ref="H80:W80" si="15">SUM(H79,H69,H59,H48,H41,H38,H37,H33,H29,H26,H25,H22,H19,H18,H15,H12,H6)</f>
        <v>18160</v>
      </c>
      <c r="I80" s="71">
        <f t="shared" si="15"/>
        <v>8</v>
      </c>
      <c r="J80" s="71">
        <f t="shared" si="15"/>
        <v>0</v>
      </c>
      <c r="K80" s="71">
        <f t="shared" si="15"/>
        <v>3200</v>
      </c>
      <c r="L80" s="71">
        <f t="shared" si="15"/>
        <v>183130</v>
      </c>
      <c r="M80" s="71">
        <f t="shared" si="15"/>
        <v>0</v>
      </c>
      <c r="N80" s="71">
        <f t="shared" si="15"/>
        <v>3000</v>
      </c>
      <c r="O80" s="71">
        <f t="shared" si="15"/>
        <v>137409</v>
      </c>
      <c r="P80" s="71">
        <f t="shared" si="15"/>
        <v>0</v>
      </c>
      <c r="Q80" s="71">
        <f t="shared" si="15"/>
        <v>2200</v>
      </c>
      <c r="R80" s="71">
        <f t="shared" si="15"/>
        <v>91570</v>
      </c>
      <c r="S80" s="71">
        <f t="shared" si="15"/>
        <v>0</v>
      </c>
      <c r="T80" s="71">
        <f t="shared" si="15"/>
        <v>590</v>
      </c>
      <c r="U80" s="71">
        <f t="shared" si="15"/>
        <v>183720</v>
      </c>
      <c r="V80" s="72">
        <f t="shared" si="15"/>
        <v>0</v>
      </c>
      <c r="W80" s="71">
        <f t="shared" si="15"/>
        <v>280.18</v>
      </c>
      <c r="X80" s="70">
        <f>SUM(X79,X69,X59,X48,X41,X38,X37,X33,X29,X26,X25,X22,X19,X18,X15,X12,X6)</f>
        <v>278.26000000000005</v>
      </c>
      <c r="Y80" s="71"/>
      <c r="Z80" s="71"/>
      <c r="AA80" s="71"/>
      <c r="AB80" s="71"/>
      <c r="AC80" s="71"/>
      <c r="AD80" s="71"/>
      <c r="AE80" s="71"/>
      <c r="AF80" s="71">
        <f>SUM(AF79,AF69,AF59,AF48,AF41,AF38,AF37,AF33,AF29,AF26,AF25,AF22,AF19,AF18,AF15,AF12,AF6)</f>
        <v>278.26000000000005</v>
      </c>
      <c r="AG80" s="72">
        <f>SUM(AG79,AG69,AG59,AG48,AG41,AG38,AG37,AG33,AG29,AG26,AG25,AG22,AG19,AG18,AG15,AG12,AG6)</f>
        <v>0</v>
      </c>
    </row>
    <row r="81" spans="2:33">
      <c r="B81" s="605"/>
      <c r="C81" s="605"/>
      <c r="D81" s="605"/>
      <c r="E81" s="605"/>
      <c r="F81" s="605"/>
      <c r="G81" s="605"/>
      <c r="H81" s="605"/>
      <c r="I81" s="605"/>
      <c r="J81" s="605"/>
      <c r="K81" s="605"/>
      <c r="L81" s="605"/>
      <c r="M81" s="605"/>
      <c r="N81" s="605"/>
      <c r="O81" s="605"/>
      <c r="P81" s="605"/>
      <c r="Q81" s="605"/>
      <c r="R81" s="605"/>
      <c r="S81" s="605"/>
      <c r="T81" s="605"/>
      <c r="U81" s="605"/>
      <c r="V81" s="605"/>
      <c r="W81" s="605"/>
      <c r="X81" s="605"/>
      <c r="Y81" s="605"/>
      <c r="Z81" s="605"/>
      <c r="AA81" s="605"/>
      <c r="AB81" s="605"/>
      <c r="AC81" s="605"/>
      <c r="AD81" s="605"/>
      <c r="AE81" s="605"/>
      <c r="AF81" s="605"/>
      <c r="AG81" s="605"/>
    </row>
    <row r="82" spans="2:33">
      <c r="B82" s="604" t="s">
        <v>296</v>
      </c>
      <c r="C82" s="51" t="s">
        <v>283</v>
      </c>
      <c r="D82" s="52">
        <v>8718.59</v>
      </c>
      <c r="E82" s="53">
        <f t="shared" ref="E82:E109" si="16">F82+AF82</f>
        <v>8718.59</v>
      </c>
      <c r="F82" s="54">
        <v>8718.59</v>
      </c>
      <c r="G82" s="53">
        <f>D82-E82</f>
        <v>0</v>
      </c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50"/>
      <c r="W82" s="22">
        <v>0</v>
      </c>
      <c r="X82" s="32">
        <v>0</v>
      </c>
      <c r="Y82" s="22"/>
      <c r="Z82" s="22"/>
      <c r="AA82" s="22"/>
      <c r="AB82" s="22"/>
      <c r="AC82" s="22"/>
      <c r="AD82" s="22"/>
      <c r="AE82" s="22"/>
      <c r="AF82" s="28">
        <f>SUM(X82:AE82)</f>
        <v>0</v>
      </c>
      <c r="AG82" s="50"/>
    </row>
    <row r="83" spans="2:33">
      <c r="B83" s="604"/>
      <c r="C83" s="51" t="s">
        <v>286</v>
      </c>
      <c r="D83" s="52">
        <v>8775.1299999999992</v>
      </c>
      <c r="E83" s="53">
        <f t="shared" si="16"/>
        <v>8775.1299999999992</v>
      </c>
      <c r="F83" s="54">
        <v>8775.1299999999992</v>
      </c>
      <c r="G83" s="53">
        <f t="shared" ref="G83:G109" si="17">D83-E83</f>
        <v>0</v>
      </c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50"/>
      <c r="W83" s="22">
        <v>1</v>
      </c>
      <c r="X83" s="32">
        <v>0</v>
      </c>
      <c r="Y83" s="22"/>
      <c r="Z83" s="22"/>
      <c r="AA83" s="22"/>
      <c r="AB83" s="22"/>
      <c r="AC83" s="22"/>
      <c r="AD83" s="22"/>
      <c r="AE83" s="22"/>
      <c r="AF83" s="28">
        <f t="shared" ref="AF83:AF109" si="18">SUM(X83:AE83)</f>
        <v>0</v>
      </c>
      <c r="AG83" s="50"/>
    </row>
    <row r="84" spans="2:33">
      <c r="B84" s="604"/>
      <c r="C84" s="51" t="s">
        <v>37</v>
      </c>
      <c r="D84" s="52">
        <v>27910.22</v>
      </c>
      <c r="E84" s="53">
        <f t="shared" si="16"/>
        <v>27910.22</v>
      </c>
      <c r="F84" s="54">
        <v>27910.22</v>
      </c>
      <c r="G84" s="53">
        <f t="shared" si="17"/>
        <v>0</v>
      </c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50"/>
      <c r="W84" s="22">
        <v>2</v>
      </c>
      <c r="X84" s="32">
        <v>0</v>
      </c>
      <c r="Y84" s="22"/>
      <c r="Z84" s="22"/>
      <c r="AA84" s="22"/>
      <c r="AB84" s="22"/>
      <c r="AC84" s="22"/>
      <c r="AD84" s="22"/>
      <c r="AE84" s="22"/>
      <c r="AF84" s="28">
        <f t="shared" si="18"/>
        <v>0</v>
      </c>
      <c r="AG84" s="50"/>
    </row>
    <row r="85" spans="2:33">
      <c r="B85" s="604"/>
      <c r="C85" s="51" t="s">
        <v>287</v>
      </c>
      <c r="D85" s="52">
        <v>37207.269999999997</v>
      </c>
      <c r="E85" s="53">
        <f t="shared" si="16"/>
        <v>37207.269999999997</v>
      </c>
      <c r="F85" s="54">
        <v>37207.269999999997</v>
      </c>
      <c r="G85" s="53">
        <f t="shared" si="17"/>
        <v>0</v>
      </c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50"/>
      <c r="W85" s="22">
        <v>3</v>
      </c>
      <c r="X85" s="32">
        <v>0</v>
      </c>
      <c r="Y85" s="22"/>
      <c r="Z85" s="22"/>
      <c r="AA85" s="22"/>
      <c r="AB85" s="22"/>
      <c r="AC85" s="22"/>
      <c r="AD85" s="22"/>
      <c r="AE85" s="22"/>
      <c r="AF85" s="28">
        <f t="shared" si="18"/>
        <v>0</v>
      </c>
      <c r="AG85" s="50"/>
    </row>
    <row r="86" spans="2:33">
      <c r="B86" s="604"/>
      <c r="C86" s="51" t="s">
        <v>284</v>
      </c>
      <c r="D86" s="52">
        <v>24910</v>
      </c>
      <c r="E86" s="53">
        <f t="shared" si="16"/>
        <v>24910</v>
      </c>
      <c r="F86" s="54">
        <v>24910</v>
      </c>
      <c r="G86" s="53">
        <f t="shared" si="17"/>
        <v>0</v>
      </c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50"/>
      <c r="W86" s="22">
        <v>5</v>
      </c>
      <c r="X86" s="32">
        <f t="shared" ref="X86:X109" si="19">Y86+AY86</f>
        <v>0</v>
      </c>
      <c r="Y86" s="22"/>
      <c r="Z86" s="22"/>
      <c r="AA86" s="22"/>
      <c r="AB86" s="22"/>
      <c r="AC86" s="22"/>
      <c r="AD86" s="22"/>
      <c r="AE86" s="22"/>
      <c r="AF86" s="28">
        <f t="shared" si="18"/>
        <v>0</v>
      </c>
      <c r="AG86" s="50"/>
    </row>
    <row r="87" spans="2:33">
      <c r="B87" s="604"/>
      <c r="C87" s="51" t="s">
        <v>285</v>
      </c>
      <c r="D87" s="52">
        <v>19612</v>
      </c>
      <c r="E87" s="53">
        <f t="shared" si="16"/>
        <v>19612</v>
      </c>
      <c r="F87" s="54">
        <v>19612</v>
      </c>
      <c r="G87" s="53">
        <f t="shared" si="17"/>
        <v>0</v>
      </c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50"/>
      <c r="W87" s="22">
        <v>6</v>
      </c>
      <c r="X87" s="32">
        <f t="shared" si="19"/>
        <v>0</v>
      </c>
      <c r="Y87" s="22"/>
      <c r="Z87" s="22"/>
      <c r="AA87" s="22"/>
      <c r="AB87" s="22"/>
      <c r="AC87" s="22"/>
      <c r="AD87" s="22"/>
      <c r="AE87" s="22"/>
      <c r="AF87" s="28">
        <f t="shared" si="18"/>
        <v>0</v>
      </c>
      <c r="AG87" s="50"/>
    </row>
    <row r="88" spans="2:33">
      <c r="B88" s="604"/>
      <c r="C88" s="51" t="s">
        <v>262</v>
      </c>
      <c r="D88" s="52">
        <v>12828.999999999998</v>
      </c>
      <c r="E88" s="53">
        <f t="shared" si="16"/>
        <v>12828.999999999998</v>
      </c>
      <c r="F88" s="54">
        <v>12828.999999999998</v>
      </c>
      <c r="G88" s="53">
        <f t="shared" si="17"/>
        <v>0</v>
      </c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50"/>
      <c r="W88" s="22">
        <v>7</v>
      </c>
      <c r="X88" s="32">
        <f t="shared" si="19"/>
        <v>0</v>
      </c>
      <c r="Y88" s="22"/>
      <c r="Z88" s="22"/>
      <c r="AA88" s="22"/>
      <c r="AB88" s="22"/>
      <c r="AC88" s="22"/>
      <c r="AD88" s="22"/>
      <c r="AE88" s="22"/>
      <c r="AF88" s="28">
        <f t="shared" si="18"/>
        <v>0</v>
      </c>
      <c r="AG88" s="50"/>
    </row>
    <row r="89" spans="2:33">
      <c r="B89" s="604"/>
      <c r="C89" s="51" t="s">
        <v>288</v>
      </c>
      <c r="D89" s="52">
        <v>74206</v>
      </c>
      <c r="E89" s="53">
        <f t="shared" si="16"/>
        <v>74206</v>
      </c>
      <c r="F89" s="54">
        <v>74206</v>
      </c>
      <c r="G89" s="53">
        <f t="shared" si="17"/>
        <v>0</v>
      </c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50"/>
      <c r="W89" s="22">
        <v>8</v>
      </c>
      <c r="X89" s="32">
        <f t="shared" si="19"/>
        <v>0</v>
      </c>
      <c r="Y89" s="22"/>
      <c r="Z89" s="22"/>
      <c r="AA89" s="22"/>
      <c r="AB89" s="22"/>
      <c r="AC89" s="22"/>
      <c r="AD89" s="22"/>
      <c r="AE89" s="22"/>
      <c r="AF89" s="28">
        <f t="shared" si="18"/>
        <v>0</v>
      </c>
      <c r="AG89" s="50"/>
    </row>
    <row r="90" spans="2:33">
      <c r="B90" s="604"/>
      <c r="C90" s="51" t="s">
        <v>264</v>
      </c>
      <c r="D90" s="52">
        <v>22097.82</v>
      </c>
      <c r="E90" s="53">
        <f t="shared" si="16"/>
        <v>22097.82</v>
      </c>
      <c r="F90" s="54">
        <v>22097.82</v>
      </c>
      <c r="G90" s="53">
        <f t="shared" si="17"/>
        <v>0</v>
      </c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50"/>
      <c r="W90" s="22">
        <v>9</v>
      </c>
      <c r="X90" s="32">
        <f t="shared" si="19"/>
        <v>0</v>
      </c>
      <c r="Y90" s="22"/>
      <c r="Z90" s="22"/>
      <c r="AA90" s="22"/>
      <c r="AB90" s="22"/>
      <c r="AC90" s="22"/>
      <c r="AD90" s="22"/>
      <c r="AE90" s="22"/>
      <c r="AF90" s="28">
        <f t="shared" si="18"/>
        <v>0</v>
      </c>
      <c r="AG90" s="50"/>
    </row>
    <row r="91" spans="2:33">
      <c r="B91" s="604"/>
      <c r="C91" s="51" t="s">
        <v>289</v>
      </c>
      <c r="D91" s="52">
        <v>15994.68</v>
      </c>
      <c r="E91" s="53">
        <f t="shared" si="16"/>
        <v>15994.68</v>
      </c>
      <c r="F91" s="54">
        <v>15994.68</v>
      </c>
      <c r="G91" s="53">
        <f t="shared" si="17"/>
        <v>0</v>
      </c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50"/>
      <c r="W91" s="22">
        <v>10</v>
      </c>
      <c r="X91" s="32">
        <f t="shared" si="19"/>
        <v>0</v>
      </c>
      <c r="Y91" s="22"/>
      <c r="Z91" s="22"/>
      <c r="AA91" s="22"/>
      <c r="AB91" s="22"/>
      <c r="AC91" s="22"/>
      <c r="AD91" s="22"/>
      <c r="AE91" s="22"/>
      <c r="AF91" s="28">
        <f t="shared" si="18"/>
        <v>0</v>
      </c>
      <c r="AG91" s="50"/>
    </row>
    <row r="92" spans="2:33">
      <c r="B92" s="604"/>
      <c r="C92" s="51" t="s">
        <v>66</v>
      </c>
      <c r="D92" s="52">
        <v>25180.999999999996</v>
      </c>
      <c r="E92" s="53">
        <f t="shared" si="16"/>
        <v>25180.999999999996</v>
      </c>
      <c r="F92" s="54">
        <v>25180.999999999996</v>
      </c>
      <c r="G92" s="53">
        <f t="shared" si="17"/>
        <v>0</v>
      </c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50"/>
      <c r="W92" s="22">
        <v>11</v>
      </c>
      <c r="X92" s="32">
        <f t="shared" si="19"/>
        <v>0</v>
      </c>
      <c r="Y92" s="22"/>
      <c r="Z92" s="22"/>
      <c r="AA92" s="22"/>
      <c r="AB92" s="22"/>
      <c r="AC92" s="22"/>
      <c r="AD92" s="22"/>
      <c r="AE92" s="22"/>
      <c r="AF92" s="28">
        <f t="shared" si="18"/>
        <v>0</v>
      </c>
      <c r="AG92" s="50"/>
    </row>
    <row r="93" spans="2:33">
      <c r="B93" s="604"/>
      <c r="C93" s="51" t="s">
        <v>121</v>
      </c>
      <c r="D93" s="52">
        <v>4925</v>
      </c>
      <c r="E93" s="53">
        <f t="shared" si="16"/>
        <v>4925</v>
      </c>
      <c r="F93" s="54">
        <v>4925</v>
      </c>
      <c r="G93" s="53">
        <f t="shared" si="17"/>
        <v>0</v>
      </c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50"/>
      <c r="W93" s="22">
        <v>12</v>
      </c>
      <c r="X93" s="32">
        <f t="shared" si="19"/>
        <v>0</v>
      </c>
      <c r="Y93" s="22"/>
      <c r="Z93" s="22"/>
      <c r="AA93" s="22"/>
      <c r="AB93" s="22"/>
      <c r="AC93" s="22"/>
      <c r="AD93" s="22"/>
      <c r="AE93" s="22"/>
      <c r="AF93" s="28">
        <f t="shared" si="18"/>
        <v>0</v>
      </c>
      <c r="AG93" s="50"/>
    </row>
    <row r="94" spans="2:33">
      <c r="B94" s="604"/>
      <c r="C94" s="51" t="s">
        <v>290</v>
      </c>
      <c r="D94" s="52">
        <v>50000</v>
      </c>
      <c r="E94" s="53">
        <f t="shared" si="16"/>
        <v>50000</v>
      </c>
      <c r="F94" s="54">
        <v>50000</v>
      </c>
      <c r="G94" s="53">
        <f t="shared" si="17"/>
        <v>0</v>
      </c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50"/>
      <c r="W94" s="22">
        <v>13</v>
      </c>
      <c r="X94" s="32">
        <f t="shared" si="19"/>
        <v>0</v>
      </c>
      <c r="Y94" s="22"/>
      <c r="Z94" s="22"/>
      <c r="AA94" s="22"/>
      <c r="AB94" s="22"/>
      <c r="AC94" s="22"/>
      <c r="AD94" s="22"/>
      <c r="AE94" s="22"/>
      <c r="AF94" s="28">
        <f t="shared" si="18"/>
        <v>0</v>
      </c>
      <c r="AG94" s="50"/>
    </row>
    <row r="95" spans="2:33">
      <c r="B95" s="604"/>
      <c r="C95" s="51" t="s">
        <v>291</v>
      </c>
      <c r="D95" s="52">
        <v>20842</v>
      </c>
      <c r="E95" s="53">
        <f t="shared" si="16"/>
        <v>20842</v>
      </c>
      <c r="F95" s="54">
        <v>20842</v>
      </c>
      <c r="G95" s="53">
        <f t="shared" si="17"/>
        <v>0</v>
      </c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50"/>
      <c r="W95" s="22">
        <v>14</v>
      </c>
      <c r="X95" s="32">
        <f t="shared" si="19"/>
        <v>0</v>
      </c>
      <c r="Y95" s="22"/>
      <c r="Z95" s="22"/>
      <c r="AA95" s="22"/>
      <c r="AB95" s="22"/>
      <c r="AC95" s="22"/>
      <c r="AD95" s="22"/>
      <c r="AE95" s="22"/>
      <c r="AF95" s="28">
        <f t="shared" si="18"/>
        <v>0</v>
      </c>
      <c r="AG95" s="50"/>
    </row>
    <row r="96" spans="2:33">
      <c r="B96" s="604"/>
      <c r="C96" s="51" t="s">
        <v>261</v>
      </c>
      <c r="D96" s="52">
        <v>37786</v>
      </c>
      <c r="E96" s="53">
        <f t="shared" si="16"/>
        <v>37786</v>
      </c>
      <c r="F96" s="54">
        <v>37786</v>
      </c>
      <c r="G96" s="53">
        <f t="shared" si="17"/>
        <v>0</v>
      </c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50"/>
      <c r="W96" s="22">
        <v>15</v>
      </c>
      <c r="X96" s="32">
        <f t="shared" si="19"/>
        <v>0</v>
      </c>
      <c r="Y96" s="22"/>
      <c r="Z96" s="22"/>
      <c r="AA96" s="22"/>
      <c r="AB96" s="22"/>
      <c r="AC96" s="22"/>
      <c r="AD96" s="22"/>
      <c r="AE96" s="22"/>
      <c r="AF96" s="28">
        <f t="shared" si="18"/>
        <v>0</v>
      </c>
      <c r="AG96" s="50"/>
    </row>
    <row r="97" spans="2:33" ht="19.5" customHeight="1">
      <c r="B97" s="604"/>
      <c r="C97" s="46" t="s">
        <v>263</v>
      </c>
      <c r="D97" s="53">
        <v>14710.999999999998</v>
      </c>
      <c r="E97" s="53">
        <f t="shared" si="16"/>
        <v>11983</v>
      </c>
      <c r="F97" s="32">
        <v>11983</v>
      </c>
      <c r="G97" s="53">
        <f t="shared" si="17"/>
        <v>2727.9999999999982</v>
      </c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50"/>
      <c r="W97" s="22">
        <v>16</v>
      </c>
      <c r="X97" s="32">
        <f t="shared" si="19"/>
        <v>0</v>
      </c>
      <c r="Y97" s="22"/>
      <c r="Z97" s="22"/>
      <c r="AA97" s="22"/>
      <c r="AB97" s="22"/>
      <c r="AC97" s="22"/>
      <c r="AD97" s="22"/>
      <c r="AE97" s="22"/>
      <c r="AF97" s="28">
        <f t="shared" si="18"/>
        <v>0</v>
      </c>
      <c r="AG97" s="28" t="s">
        <v>297</v>
      </c>
    </row>
    <row r="98" spans="2:33">
      <c r="B98" s="604"/>
      <c r="C98" s="46" t="s">
        <v>265</v>
      </c>
      <c r="D98" s="53">
        <v>13135</v>
      </c>
      <c r="E98" s="53">
        <f t="shared" si="16"/>
        <v>9476.81</v>
      </c>
      <c r="F98" s="32">
        <v>9476.81</v>
      </c>
      <c r="G98" s="53">
        <f t="shared" si="17"/>
        <v>3658.1900000000005</v>
      </c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50"/>
      <c r="W98" s="22">
        <v>17</v>
      </c>
      <c r="X98" s="32">
        <f t="shared" si="19"/>
        <v>0</v>
      </c>
      <c r="Y98" s="22"/>
      <c r="Z98" s="22"/>
      <c r="AA98" s="22"/>
      <c r="AB98" s="22"/>
      <c r="AC98" s="22"/>
      <c r="AD98" s="22"/>
      <c r="AE98" s="22"/>
      <c r="AF98" s="28">
        <f t="shared" si="18"/>
        <v>0</v>
      </c>
      <c r="AG98" s="50"/>
    </row>
    <row r="99" spans="2:33">
      <c r="B99" s="604"/>
      <c r="C99" s="46" t="s">
        <v>269</v>
      </c>
      <c r="D99" s="53">
        <v>22142.68</v>
      </c>
      <c r="E99" s="53">
        <f t="shared" si="16"/>
        <v>4255.74</v>
      </c>
      <c r="F99" s="32">
        <v>4255.74</v>
      </c>
      <c r="G99" s="53">
        <f t="shared" si="17"/>
        <v>17886.940000000002</v>
      </c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50"/>
      <c r="W99" s="22">
        <v>18</v>
      </c>
      <c r="X99" s="32">
        <f t="shared" si="19"/>
        <v>0</v>
      </c>
      <c r="Y99" s="22"/>
      <c r="Z99" s="22"/>
      <c r="AA99" s="22"/>
      <c r="AB99" s="22"/>
      <c r="AC99" s="22"/>
      <c r="AD99" s="22"/>
      <c r="AE99" s="22"/>
      <c r="AF99" s="28">
        <f t="shared" si="18"/>
        <v>0</v>
      </c>
      <c r="AG99" s="50"/>
    </row>
    <row r="100" spans="2:33">
      <c r="B100" s="604"/>
      <c r="C100" s="46" t="s">
        <v>273</v>
      </c>
      <c r="D100" s="53">
        <v>51312</v>
      </c>
      <c r="E100" s="53">
        <f t="shared" si="16"/>
        <v>34887.4</v>
      </c>
      <c r="F100" s="32">
        <v>34493</v>
      </c>
      <c r="G100" s="53">
        <f t="shared" si="17"/>
        <v>16424.599999999999</v>
      </c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50"/>
      <c r="W100" s="22">
        <v>19</v>
      </c>
      <c r="X100" s="32">
        <v>394.4</v>
      </c>
      <c r="Y100" s="22"/>
      <c r="Z100" s="22"/>
      <c r="AA100" s="22"/>
      <c r="AB100" s="22"/>
      <c r="AC100" s="22"/>
      <c r="AD100" s="22"/>
      <c r="AE100" s="22"/>
      <c r="AF100" s="28">
        <f t="shared" si="18"/>
        <v>394.4</v>
      </c>
      <c r="AG100" s="28" t="s">
        <v>280</v>
      </c>
    </row>
    <row r="101" spans="2:33">
      <c r="B101" s="604"/>
      <c r="C101" s="46" t="s">
        <v>272</v>
      </c>
      <c r="D101" s="53">
        <v>18736</v>
      </c>
      <c r="E101" s="53">
        <f t="shared" si="16"/>
        <v>15601.44</v>
      </c>
      <c r="F101" s="32">
        <v>15601.44</v>
      </c>
      <c r="G101" s="53">
        <f t="shared" si="17"/>
        <v>3134.5599999999995</v>
      </c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50"/>
      <c r="W101" s="22">
        <v>20</v>
      </c>
      <c r="X101" s="32">
        <f t="shared" si="19"/>
        <v>0</v>
      </c>
      <c r="Y101" s="22"/>
      <c r="Z101" s="22"/>
      <c r="AA101" s="22"/>
      <c r="AB101" s="22"/>
      <c r="AC101" s="22"/>
      <c r="AD101" s="22"/>
      <c r="AE101" s="22"/>
      <c r="AF101" s="28">
        <f t="shared" si="18"/>
        <v>0</v>
      </c>
      <c r="AG101" s="50"/>
    </row>
    <row r="102" spans="2:33">
      <c r="B102" s="604"/>
      <c r="C102" s="46" t="s">
        <v>271</v>
      </c>
      <c r="D102" s="53">
        <v>8779</v>
      </c>
      <c r="E102" s="53">
        <f t="shared" si="16"/>
        <v>0</v>
      </c>
      <c r="F102" s="32">
        <v>0</v>
      </c>
      <c r="G102" s="53">
        <f t="shared" si="17"/>
        <v>8779</v>
      </c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50"/>
      <c r="W102" s="22">
        <v>21</v>
      </c>
      <c r="X102" s="32">
        <f t="shared" si="19"/>
        <v>0</v>
      </c>
      <c r="Y102" s="22"/>
      <c r="Z102" s="22"/>
      <c r="AA102" s="22"/>
      <c r="AB102" s="22"/>
      <c r="AC102" s="22"/>
      <c r="AD102" s="22"/>
      <c r="AE102" s="22"/>
      <c r="AF102" s="28">
        <f t="shared" si="18"/>
        <v>0</v>
      </c>
      <c r="AG102" s="50"/>
    </row>
    <row r="103" spans="2:33">
      <c r="B103" s="604"/>
      <c r="C103" s="46" t="s">
        <v>270</v>
      </c>
      <c r="D103" s="53">
        <v>11022</v>
      </c>
      <c r="E103" s="53">
        <f t="shared" si="16"/>
        <v>0</v>
      </c>
      <c r="F103" s="32">
        <v>0</v>
      </c>
      <c r="G103" s="53">
        <f t="shared" si="17"/>
        <v>11022</v>
      </c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50"/>
      <c r="W103" s="22">
        <v>22</v>
      </c>
      <c r="X103" s="32">
        <f t="shared" si="19"/>
        <v>0</v>
      </c>
      <c r="Y103" s="22"/>
      <c r="Z103" s="22"/>
      <c r="AA103" s="22"/>
      <c r="AB103" s="22"/>
      <c r="AC103" s="22"/>
      <c r="AD103" s="22"/>
      <c r="AE103" s="22"/>
      <c r="AF103" s="28">
        <f t="shared" si="18"/>
        <v>0</v>
      </c>
      <c r="AG103" s="50"/>
    </row>
    <row r="104" spans="2:33">
      <c r="B104" s="604"/>
      <c r="C104" s="46" t="s">
        <v>266</v>
      </c>
      <c r="D104" s="53">
        <v>11921.09</v>
      </c>
      <c r="E104" s="53">
        <f t="shared" si="16"/>
        <v>0</v>
      </c>
      <c r="F104" s="32">
        <v>0</v>
      </c>
      <c r="G104" s="53">
        <f t="shared" si="17"/>
        <v>11921.09</v>
      </c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50"/>
      <c r="W104" s="22">
        <v>23</v>
      </c>
      <c r="X104" s="32">
        <f t="shared" si="19"/>
        <v>0</v>
      </c>
      <c r="Y104" s="22"/>
      <c r="Z104" s="22"/>
      <c r="AA104" s="22"/>
      <c r="AB104" s="22"/>
      <c r="AC104" s="22"/>
      <c r="AD104" s="22"/>
      <c r="AE104" s="22"/>
      <c r="AF104" s="28">
        <f t="shared" si="18"/>
        <v>0</v>
      </c>
      <c r="AG104" s="50"/>
    </row>
    <row r="105" spans="2:33">
      <c r="B105" s="604"/>
      <c r="C105" s="46" t="s">
        <v>267</v>
      </c>
      <c r="D105" s="53">
        <v>12042</v>
      </c>
      <c r="E105" s="53">
        <f t="shared" si="16"/>
        <v>0</v>
      </c>
      <c r="F105" s="32">
        <v>0</v>
      </c>
      <c r="G105" s="53">
        <f t="shared" si="17"/>
        <v>12042</v>
      </c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50"/>
      <c r="W105" s="22">
        <v>24</v>
      </c>
      <c r="X105" s="32">
        <f t="shared" si="19"/>
        <v>0</v>
      </c>
      <c r="Y105" s="22"/>
      <c r="Z105" s="22"/>
      <c r="AA105" s="22"/>
      <c r="AB105" s="22"/>
      <c r="AC105" s="22"/>
      <c r="AD105" s="22"/>
      <c r="AE105" s="22"/>
      <c r="AF105" s="28">
        <f t="shared" si="18"/>
        <v>0</v>
      </c>
      <c r="AG105" s="50"/>
    </row>
    <row r="106" spans="2:33">
      <c r="B106" s="604"/>
      <c r="C106" s="46" t="s">
        <v>268</v>
      </c>
      <c r="D106" s="53">
        <v>6250</v>
      </c>
      <c r="E106" s="53">
        <f t="shared" si="16"/>
        <v>0</v>
      </c>
      <c r="F106" s="32">
        <v>0</v>
      </c>
      <c r="G106" s="53">
        <f t="shared" si="17"/>
        <v>6250</v>
      </c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50"/>
      <c r="W106" s="22">
        <v>25</v>
      </c>
      <c r="X106" s="32">
        <f t="shared" si="19"/>
        <v>0</v>
      </c>
      <c r="Y106" s="22"/>
      <c r="Z106" s="22"/>
      <c r="AA106" s="22"/>
      <c r="AB106" s="22"/>
      <c r="AC106" s="22"/>
      <c r="AD106" s="22"/>
      <c r="AE106" s="22"/>
      <c r="AF106" s="28">
        <f t="shared" si="18"/>
        <v>0</v>
      </c>
      <c r="AG106" s="50"/>
    </row>
    <row r="107" spans="2:33">
      <c r="B107" s="604"/>
      <c r="C107" s="46" t="s">
        <v>276</v>
      </c>
      <c r="D107" s="53">
        <v>5821</v>
      </c>
      <c r="E107" s="53">
        <f t="shared" si="16"/>
        <v>0</v>
      </c>
      <c r="F107" s="32">
        <v>0</v>
      </c>
      <c r="G107" s="53">
        <f t="shared" si="17"/>
        <v>5821</v>
      </c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50"/>
      <c r="W107" s="22">
        <v>26</v>
      </c>
      <c r="X107" s="32">
        <f t="shared" si="19"/>
        <v>0</v>
      </c>
      <c r="Y107" s="22"/>
      <c r="Z107" s="22"/>
      <c r="AA107" s="22"/>
      <c r="AB107" s="22"/>
      <c r="AC107" s="22"/>
      <c r="AD107" s="22"/>
      <c r="AE107" s="22"/>
      <c r="AF107" s="28">
        <f t="shared" si="18"/>
        <v>0</v>
      </c>
      <c r="AG107" s="50"/>
    </row>
    <row r="108" spans="2:33">
      <c r="B108" s="604"/>
      <c r="C108" s="46" t="s">
        <v>275</v>
      </c>
      <c r="D108" s="53">
        <v>7299.9999999999991</v>
      </c>
      <c r="E108" s="53">
        <f t="shared" si="16"/>
        <v>0</v>
      </c>
      <c r="F108" s="32">
        <v>0</v>
      </c>
      <c r="G108" s="53">
        <f t="shared" si="17"/>
        <v>7299.9999999999991</v>
      </c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50"/>
      <c r="W108" s="22">
        <v>27</v>
      </c>
      <c r="X108" s="32">
        <f t="shared" si="19"/>
        <v>0</v>
      </c>
      <c r="Y108" s="22"/>
      <c r="Z108" s="22"/>
      <c r="AA108" s="22"/>
      <c r="AB108" s="22"/>
      <c r="AC108" s="22"/>
      <c r="AD108" s="22"/>
      <c r="AE108" s="22"/>
      <c r="AF108" s="28">
        <f t="shared" si="18"/>
        <v>0</v>
      </c>
      <c r="AG108" s="50"/>
    </row>
    <row r="109" spans="2:33">
      <c r="B109" s="604"/>
      <c r="C109" s="46" t="s">
        <v>274</v>
      </c>
      <c r="D109" s="53">
        <v>10000</v>
      </c>
      <c r="E109" s="53">
        <f t="shared" si="16"/>
        <v>0</v>
      </c>
      <c r="F109" s="32">
        <v>0</v>
      </c>
      <c r="G109" s="53">
        <f t="shared" si="17"/>
        <v>10000</v>
      </c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50"/>
      <c r="W109" s="22">
        <v>28</v>
      </c>
      <c r="X109" s="32">
        <f t="shared" si="19"/>
        <v>0</v>
      </c>
      <c r="Y109" s="22"/>
      <c r="Z109" s="22"/>
      <c r="AA109" s="22"/>
      <c r="AB109" s="22"/>
      <c r="AC109" s="22"/>
      <c r="AD109" s="22"/>
      <c r="AE109" s="22"/>
      <c r="AF109" s="28">
        <f t="shared" si="18"/>
        <v>0</v>
      </c>
      <c r="AG109" s="50"/>
    </row>
    <row r="110" spans="2:33">
      <c r="B110" s="605" t="s">
        <v>25</v>
      </c>
      <c r="C110" s="605"/>
      <c r="D110" s="33">
        <f>SUM(D82:D109)</f>
        <v>584166.47999999986</v>
      </c>
      <c r="E110" s="73">
        <f>SUM(E82:E109)</f>
        <v>467199.1</v>
      </c>
      <c r="F110" s="33">
        <f>SUM(F82:F109)</f>
        <v>466804.69999999995</v>
      </c>
      <c r="G110" s="73">
        <f>SUM(G82:G109)</f>
        <v>116967.37999999999</v>
      </c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50"/>
      <c r="W110" s="22"/>
      <c r="X110" s="73">
        <f>SUM(X82:X109)</f>
        <v>394.4</v>
      </c>
      <c r="Y110" s="22"/>
      <c r="Z110" s="22"/>
      <c r="AA110" s="22"/>
      <c r="AB110" s="22"/>
      <c r="AC110" s="22"/>
      <c r="AD110" s="22"/>
      <c r="AE110" s="22"/>
      <c r="AF110" s="22"/>
      <c r="AG110" s="50"/>
    </row>
    <row r="111" spans="2:33" ht="39.75" customHeight="1">
      <c r="B111" s="606" t="s">
        <v>295</v>
      </c>
      <c r="C111" s="606"/>
      <c r="D111" s="73">
        <f t="shared" ref="D111:U111" si="20">SUM(D110,D80)</f>
        <v>2757525.36</v>
      </c>
      <c r="E111" s="73">
        <f t="shared" si="20"/>
        <v>482303.70999999996</v>
      </c>
      <c r="F111" s="73">
        <f t="shared" si="20"/>
        <v>481631.04999999993</v>
      </c>
      <c r="G111" s="73">
        <f t="shared" si="20"/>
        <v>2273458.65</v>
      </c>
      <c r="H111" s="73">
        <f t="shared" si="20"/>
        <v>18160</v>
      </c>
      <c r="I111" s="73">
        <f t="shared" si="20"/>
        <v>8</v>
      </c>
      <c r="J111" s="73">
        <f t="shared" si="20"/>
        <v>0</v>
      </c>
      <c r="K111" s="73">
        <f t="shared" si="20"/>
        <v>3200</v>
      </c>
      <c r="L111" s="73">
        <f t="shared" si="20"/>
        <v>183130</v>
      </c>
      <c r="M111" s="73">
        <f t="shared" si="20"/>
        <v>0</v>
      </c>
      <c r="N111" s="73">
        <f t="shared" si="20"/>
        <v>3000</v>
      </c>
      <c r="O111" s="73">
        <f t="shared" si="20"/>
        <v>137409</v>
      </c>
      <c r="P111" s="73">
        <f t="shared" si="20"/>
        <v>0</v>
      </c>
      <c r="Q111" s="73">
        <f t="shared" si="20"/>
        <v>2200</v>
      </c>
      <c r="R111" s="73">
        <f t="shared" si="20"/>
        <v>91570</v>
      </c>
      <c r="S111" s="73">
        <f t="shared" si="20"/>
        <v>0</v>
      </c>
      <c r="T111" s="73">
        <f t="shared" si="20"/>
        <v>590</v>
      </c>
      <c r="U111" s="73">
        <f t="shared" si="20"/>
        <v>183720</v>
      </c>
      <c r="V111" s="50"/>
      <c r="W111" s="22"/>
      <c r="X111" s="73">
        <f>SUM(X110,X80)</f>
        <v>672.66000000000008</v>
      </c>
      <c r="Y111" s="22"/>
      <c r="Z111" s="22"/>
      <c r="AA111" s="22"/>
      <c r="AB111" s="22"/>
      <c r="AC111" s="22"/>
      <c r="AD111" s="22"/>
      <c r="AE111" s="22"/>
      <c r="AF111" s="22"/>
      <c r="AG111" s="50"/>
    </row>
  </sheetData>
  <mergeCells count="75">
    <mergeCell ref="U2:U3"/>
    <mergeCell ref="V2:V3"/>
    <mergeCell ref="A2:A3"/>
    <mergeCell ref="B2:B3"/>
    <mergeCell ref="C2:C3"/>
    <mergeCell ref="D2:D3"/>
    <mergeCell ref="E2:E3"/>
    <mergeCell ref="G2:G3"/>
    <mergeCell ref="H2:H3"/>
    <mergeCell ref="I2:I3"/>
    <mergeCell ref="J2:R2"/>
    <mergeCell ref="S2:S3"/>
    <mergeCell ref="T2:T3"/>
    <mergeCell ref="A6:A80"/>
    <mergeCell ref="B7:B11"/>
    <mergeCell ref="B23:B24"/>
    <mergeCell ref="B33:C33"/>
    <mergeCell ref="B34:B36"/>
    <mergeCell ref="B29:C29"/>
    <mergeCell ref="B30:B32"/>
    <mergeCell ref="B25:C25"/>
    <mergeCell ref="B27:B28"/>
    <mergeCell ref="B12:C12"/>
    <mergeCell ref="B13:B14"/>
    <mergeCell ref="B22:C22"/>
    <mergeCell ref="B18:C18"/>
    <mergeCell ref="B20:B21"/>
    <mergeCell ref="B15:C15"/>
    <mergeCell ref="B16:B17"/>
    <mergeCell ref="S39:S40"/>
    <mergeCell ref="B37:C37"/>
    <mergeCell ref="B39:B40"/>
    <mergeCell ref="H39:H40"/>
    <mergeCell ref="I39:I40"/>
    <mergeCell ref="J39:J40"/>
    <mergeCell ref="K39:K40"/>
    <mergeCell ref="L39:L40"/>
    <mergeCell ref="M39:M40"/>
    <mergeCell ref="N39:N40"/>
    <mergeCell ref="O39:O40"/>
    <mergeCell ref="P39:P40"/>
    <mergeCell ref="Q39:Q40"/>
    <mergeCell ref="R39:R40"/>
    <mergeCell ref="AG2:AG3"/>
    <mergeCell ref="B81:AG81"/>
    <mergeCell ref="AC2:AC3"/>
    <mergeCell ref="X2:X3"/>
    <mergeCell ref="F2:F3"/>
    <mergeCell ref="Y2:Y3"/>
    <mergeCell ref="Z2:Z3"/>
    <mergeCell ref="AA2:AA3"/>
    <mergeCell ref="AB2:AB3"/>
    <mergeCell ref="AD2:AD3"/>
    <mergeCell ref="AE2:AE3"/>
    <mergeCell ref="AF2:AF3"/>
    <mergeCell ref="B80:C80"/>
    <mergeCell ref="W2:W3"/>
    <mergeCell ref="B5:W5"/>
    <mergeCell ref="B50:B58"/>
    <mergeCell ref="B82:B109"/>
    <mergeCell ref="B110:C110"/>
    <mergeCell ref="B111:C111"/>
    <mergeCell ref="AG27:AG28"/>
    <mergeCell ref="AG20:AG21"/>
    <mergeCell ref="B59:C59"/>
    <mergeCell ref="B60:B68"/>
    <mergeCell ref="B69:C69"/>
    <mergeCell ref="B70:B78"/>
    <mergeCell ref="B79:C79"/>
    <mergeCell ref="T39:T40"/>
    <mergeCell ref="U39:U40"/>
    <mergeCell ref="B41:C41"/>
    <mergeCell ref="B42:B47"/>
    <mergeCell ref="B48:C48"/>
    <mergeCell ref="B49:G49"/>
  </mergeCells>
  <pageMargins left="0.70866141732283472" right="0.70866141732283472" top="0.74803149606299213" bottom="0.74803149606299213" header="0.31496062992125984" footer="0.31496062992125984"/>
  <pageSetup paperSize="9" scale="47" fitToHeight="0" orientation="landscape" r:id="rId1"/>
  <rowBreaks count="1" manualBreakCount="1">
    <brk id="49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K36"/>
  <sheetViews>
    <sheetView view="pageBreakPreview" topLeftCell="B1" zoomScale="50" zoomScaleNormal="60" zoomScaleSheetLayoutView="50" workbookViewId="0">
      <pane ySplit="4" topLeftCell="A5" activePane="bottomLeft" state="frozen"/>
      <selection activeCell="BE15" sqref="BE15"/>
      <selection pane="bottomLeft" activeCell="BE15" sqref="BE15"/>
    </sheetView>
  </sheetViews>
  <sheetFormatPr defaultColWidth="10.7109375" defaultRowHeight="15.75"/>
  <cols>
    <col min="1" max="1" width="9.7109375" style="101" hidden="1" customWidth="1"/>
    <col min="2" max="2" width="14.5703125" style="101" customWidth="1"/>
    <col min="3" max="3" width="15.5703125" style="101" customWidth="1"/>
    <col min="4" max="4" width="7.85546875" style="101" customWidth="1"/>
    <col min="5" max="5" width="25.140625" style="112" customWidth="1"/>
    <col min="6" max="6" width="22.5703125" style="124" customWidth="1"/>
    <col min="7" max="7" width="18" style="113" customWidth="1"/>
    <col min="8" max="8" width="20.42578125" style="113" customWidth="1"/>
    <col min="9" max="9" width="13.5703125" style="113" customWidth="1"/>
    <col min="10" max="10" width="17.42578125" style="125" customWidth="1"/>
    <col min="11" max="11" width="14.85546875" style="101" hidden="1" customWidth="1"/>
    <col min="12" max="12" width="16.28515625" style="101" customWidth="1"/>
    <col min="13" max="13" width="14.42578125" style="101" customWidth="1"/>
    <col min="14" max="14" width="22.140625" style="176" customWidth="1"/>
    <col min="15" max="15" width="17.5703125" style="101" customWidth="1"/>
    <col min="16" max="16" width="21.42578125" style="176" customWidth="1"/>
    <col min="17" max="18" width="17.85546875" style="101" hidden="1" customWidth="1"/>
    <col min="19" max="19" width="16.85546875" style="176" hidden="1" customWidth="1"/>
    <col min="20" max="23" width="18.140625" style="176" hidden="1" customWidth="1"/>
    <col min="24" max="26" width="17.85546875" style="101" hidden="1" customWidth="1"/>
    <col min="27" max="27" width="16.85546875" style="101" hidden="1" customWidth="1"/>
    <col min="28" max="41" width="17.85546875" style="101" hidden="1" customWidth="1"/>
    <col min="42" max="51" width="21.85546875" style="101" hidden="1" customWidth="1"/>
    <col min="52" max="53" width="21.85546875" style="101" customWidth="1"/>
    <col min="54" max="54" width="36.7109375" style="114" customWidth="1"/>
    <col min="55" max="56" width="11.85546875" style="101" hidden="1" customWidth="1"/>
    <col min="57" max="57" width="15.140625" style="101" hidden="1" customWidth="1"/>
    <col min="58" max="58" width="15.42578125" style="101" hidden="1" customWidth="1"/>
    <col min="59" max="61" width="11.85546875" style="101" hidden="1" customWidth="1"/>
    <col min="62" max="62" width="62.42578125" style="114" hidden="1" customWidth="1"/>
    <col min="63" max="63" width="20.5703125" style="101" hidden="1" customWidth="1"/>
    <col min="64" max="73" width="0" style="101" hidden="1" customWidth="1"/>
    <col min="74" max="16384" width="10.7109375" style="101"/>
  </cols>
  <sheetData>
    <row r="1" spans="1:62" ht="27.6" customHeight="1">
      <c r="A1" s="219" t="s">
        <v>467</v>
      </c>
      <c r="B1" s="537" t="s">
        <v>426</v>
      </c>
      <c r="C1" s="538"/>
      <c r="D1" s="538"/>
      <c r="E1" s="538"/>
      <c r="F1" s="538"/>
      <c r="G1" s="538"/>
      <c r="H1" s="538"/>
      <c r="I1" s="538"/>
      <c r="J1" s="538"/>
      <c r="K1" s="538"/>
      <c r="L1" s="538"/>
      <c r="M1" s="538"/>
      <c r="N1" s="538"/>
      <c r="O1" s="538"/>
      <c r="P1" s="538"/>
      <c r="Q1" s="538"/>
      <c r="R1" s="538"/>
      <c r="S1" s="538"/>
      <c r="T1" s="538"/>
      <c r="U1" s="538"/>
      <c r="V1" s="538"/>
      <c r="W1" s="538"/>
      <c r="X1" s="538"/>
      <c r="Y1" s="538"/>
      <c r="Z1" s="538"/>
      <c r="AA1" s="538"/>
      <c r="AB1" s="538"/>
      <c r="AC1" s="538"/>
      <c r="AD1" s="538"/>
      <c r="AE1" s="538"/>
      <c r="AF1" s="538"/>
      <c r="AG1" s="538"/>
      <c r="AH1" s="538"/>
      <c r="AI1" s="538"/>
      <c r="AJ1" s="538"/>
      <c r="AK1" s="538"/>
      <c r="AL1" s="538"/>
      <c r="AM1" s="538"/>
      <c r="AN1" s="538"/>
      <c r="AO1" s="538"/>
      <c r="AP1" s="538"/>
      <c r="AQ1" s="538"/>
      <c r="AR1" s="538"/>
      <c r="AS1" s="538"/>
      <c r="AT1" s="538"/>
      <c r="AU1" s="538"/>
      <c r="AV1" s="538"/>
      <c r="AW1" s="538"/>
      <c r="AX1" s="538"/>
      <c r="AY1" s="538"/>
      <c r="AZ1" s="538"/>
      <c r="BA1" s="538"/>
      <c r="BB1" s="539"/>
      <c r="BC1" s="220"/>
      <c r="BD1" s="220"/>
      <c r="BE1" s="220"/>
      <c r="BF1" s="220"/>
      <c r="BG1" s="220"/>
      <c r="BH1" s="220"/>
      <c r="BI1" s="220"/>
      <c r="BJ1" s="221"/>
    </row>
    <row r="2" spans="1:62" ht="57.6" customHeight="1">
      <c r="A2" s="552" t="s">
        <v>1</v>
      </c>
      <c r="B2" s="627" t="s">
        <v>1</v>
      </c>
      <c r="C2" s="627" t="s">
        <v>2</v>
      </c>
      <c r="D2" s="629" t="s">
        <v>315</v>
      </c>
      <c r="E2" s="627" t="s">
        <v>3</v>
      </c>
      <c r="F2" s="631" t="s">
        <v>137</v>
      </c>
      <c r="G2" s="631" t="s">
        <v>229</v>
      </c>
      <c r="H2" s="631" t="s">
        <v>139</v>
      </c>
      <c r="I2" s="637" t="s">
        <v>442</v>
      </c>
      <c r="J2" s="631" t="s">
        <v>234</v>
      </c>
      <c r="K2" s="548" t="s">
        <v>4</v>
      </c>
      <c r="L2" s="549" t="s">
        <v>9</v>
      </c>
      <c r="M2" s="549" t="s">
        <v>10</v>
      </c>
      <c r="N2" s="634" t="s">
        <v>11</v>
      </c>
      <c r="O2" s="548" t="s">
        <v>6</v>
      </c>
      <c r="P2" s="636" t="s">
        <v>7</v>
      </c>
      <c r="Q2" s="547" t="s">
        <v>429</v>
      </c>
      <c r="R2" s="547" t="s">
        <v>428</v>
      </c>
      <c r="S2" s="547" t="s">
        <v>435</v>
      </c>
      <c r="T2" s="547" t="s">
        <v>437</v>
      </c>
      <c r="U2" s="547" t="s">
        <v>447</v>
      </c>
      <c r="V2" s="547" t="s">
        <v>458</v>
      </c>
      <c r="W2" s="551" t="s">
        <v>451</v>
      </c>
      <c r="X2" s="547" t="s">
        <v>453</v>
      </c>
      <c r="Y2" s="547" t="s">
        <v>455</v>
      </c>
      <c r="Z2" s="547" t="s">
        <v>456</v>
      </c>
      <c r="AA2" s="549" t="s">
        <v>375</v>
      </c>
      <c r="AB2" s="547" t="s">
        <v>459</v>
      </c>
      <c r="AC2" s="547" t="s">
        <v>461</v>
      </c>
      <c r="AD2" s="547" t="s">
        <v>464</v>
      </c>
      <c r="AE2" s="547" t="s">
        <v>466</v>
      </c>
      <c r="AF2" s="547" t="s">
        <v>469</v>
      </c>
      <c r="AG2" s="547" t="s">
        <v>480</v>
      </c>
      <c r="AH2" s="547" t="s">
        <v>481</v>
      </c>
      <c r="AI2" s="547" t="s">
        <v>496</v>
      </c>
      <c r="AJ2" s="547" t="s">
        <v>507</v>
      </c>
      <c r="AK2" s="547" t="s">
        <v>522</v>
      </c>
      <c r="AL2" s="547" t="s">
        <v>545</v>
      </c>
      <c r="AM2" s="547" t="s">
        <v>552</v>
      </c>
      <c r="AN2" s="547" t="s">
        <v>552</v>
      </c>
      <c r="AO2" s="547" t="s">
        <v>565</v>
      </c>
      <c r="AP2" s="547" t="s">
        <v>566</v>
      </c>
      <c r="AQ2" s="547" t="s">
        <v>576</v>
      </c>
      <c r="AR2" s="547" t="s">
        <v>584</v>
      </c>
      <c r="AS2" s="547" t="s">
        <v>587</v>
      </c>
      <c r="AT2" s="547" t="s">
        <v>590</v>
      </c>
      <c r="AU2" s="547" t="s">
        <v>595</v>
      </c>
      <c r="AV2" s="547" t="s">
        <v>642</v>
      </c>
      <c r="AW2" s="547" t="s">
        <v>648</v>
      </c>
      <c r="AX2" s="547" t="s">
        <v>659</v>
      </c>
      <c r="AY2" s="547" t="s">
        <v>687</v>
      </c>
      <c r="AZ2" s="547" t="s">
        <v>688</v>
      </c>
      <c r="BA2" s="547" t="s">
        <v>689</v>
      </c>
      <c r="BB2" s="548" t="s">
        <v>8</v>
      </c>
      <c r="BC2" s="549" t="s">
        <v>134</v>
      </c>
      <c r="BD2" s="549" t="s">
        <v>254</v>
      </c>
      <c r="BE2" s="549" t="s">
        <v>255</v>
      </c>
      <c r="BF2" s="549" t="s">
        <v>256</v>
      </c>
      <c r="BG2" s="549" t="s">
        <v>257</v>
      </c>
      <c r="BH2" s="549" t="s">
        <v>258</v>
      </c>
      <c r="BI2" s="549" t="s">
        <v>277</v>
      </c>
      <c r="BJ2" s="548" t="s">
        <v>260</v>
      </c>
    </row>
    <row r="3" spans="1:62" ht="98.25" customHeight="1">
      <c r="A3" s="553"/>
      <c r="B3" s="628"/>
      <c r="C3" s="628"/>
      <c r="D3" s="630"/>
      <c r="E3" s="628"/>
      <c r="F3" s="632"/>
      <c r="G3" s="632"/>
      <c r="H3" s="632"/>
      <c r="I3" s="638"/>
      <c r="J3" s="632"/>
      <c r="K3" s="633"/>
      <c r="L3" s="550"/>
      <c r="M3" s="550"/>
      <c r="N3" s="635"/>
      <c r="O3" s="548"/>
      <c r="P3" s="636"/>
      <c r="Q3" s="547"/>
      <c r="R3" s="547"/>
      <c r="S3" s="547"/>
      <c r="T3" s="547"/>
      <c r="U3" s="547"/>
      <c r="V3" s="547"/>
      <c r="W3" s="551"/>
      <c r="X3" s="547"/>
      <c r="Y3" s="547"/>
      <c r="Z3" s="547"/>
      <c r="AA3" s="550"/>
      <c r="AB3" s="547"/>
      <c r="AC3" s="547"/>
      <c r="AD3" s="547"/>
      <c r="AE3" s="547"/>
      <c r="AF3" s="547"/>
      <c r="AG3" s="547"/>
      <c r="AH3" s="547"/>
      <c r="AI3" s="547"/>
      <c r="AJ3" s="547"/>
      <c r="AK3" s="547"/>
      <c r="AL3" s="547"/>
      <c r="AM3" s="547"/>
      <c r="AN3" s="547"/>
      <c r="AO3" s="547"/>
      <c r="AP3" s="547"/>
      <c r="AQ3" s="547"/>
      <c r="AR3" s="547"/>
      <c r="AS3" s="547"/>
      <c r="AT3" s="547"/>
      <c r="AU3" s="547"/>
      <c r="AV3" s="547"/>
      <c r="AW3" s="547"/>
      <c r="AX3" s="547"/>
      <c r="AY3" s="547"/>
      <c r="AZ3" s="547"/>
      <c r="BA3" s="547"/>
      <c r="BB3" s="548"/>
      <c r="BC3" s="550"/>
      <c r="BD3" s="550"/>
      <c r="BE3" s="550"/>
      <c r="BF3" s="550"/>
      <c r="BG3" s="550"/>
      <c r="BH3" s="550"/>
      <c r="BI3" s="550"/>
      <c r="BJ3" s="548"/>
    </row>
    <row r="4" spans="1:62" ht="26.25" customHeight="1">
      <c r="A4" s="223">
        <v>1</v>
      </c>
      <c r="B4" s="223">
        <v>1</v>
      </c>
      <c r="C4" s="283">
        <v>2</v>
      </c>
      <c r="D4" s="283">
        <v>3</v>
      </c>
      <c r="E4" s="284">
        <v>4</v>
      </c>
      <c r="F4" s="285">
        <v>5</v>
      </c>
      <c r="G4" s="285">
        <v>6</v>
      </c>
      <c r="H4" s="285">
        <v>7</v>
      </c>
      <c r="I4" s="285">
        <v>8</v>
      </c>
      <c r="J4" s="284">
        <v>9</v>
      </c>
      <c r="K4" s="284">
        <v>10</v>
      </c>
      <c r="L4" s="284">
        <v>10</v>
      </c>
      <c r="M4" s="284">
        <v>11</v>
      </c>
      <c r="N4" s="284">
        <v>12</v>
      </c>
      <c r="O4" s="284">
        <v>13</v>
      </c>
      <c r="P4" s="284">
        <v>14</v>
      </c>
      <c r="Q4" s="284">
        <v>16</v>
      </c>
      <c r="R4" s="284">
        <v>16</v>
      </c>
      <c r="S4" s="284">
        <v>16</v>
      </c>
      <c r="T4" s="284">
        <v>16</v>
      </c>
      <c r="U4" s="284">
        <v>17</v>
      </c>
      <c r="V4" s="284">
        <v>17</v>
      </c>
      <c r="W4" s="286">
        <v>16</v>
      </c>
      <c r="X4" s="284">
        <v>16</v>
      </c>
      <c r="Y4" s="284">
        <v>16</v>
      </c>
      <c r="Z4" s="284">
        <v>16</v>
      </c>
      <c r="AA4" s="284">
        <v>18</v>
      </c>
      <c r="AB4" s="284">
        <v>16</v>
      </c>
      <c r="AC4" s="284">
        <v>16</v>
      </c>
      <c r="AD4" s="284">
        <v>15</v>
      </c>
      <c r="AE4" s="284">
        <v>15</v>
      </c>
      <c r="AF4" s="284">
        <v>15</v>
      </c>
      <c r="AG4" s="284">
        <v>15</v>
      </c>
      <c r="AH4" s="284">
        <v>15</v>
      </c>
      <c r="AI4" s="284">
        <v>15</v>
      </c>
      <c r="AJ4" s="284">
        <v>15</v>
      </c>
      <c r="AK4" s="284">
        <v>15</v>
      </c>
      <c r="AL4" s="284">
        <v>15</v>
      </c>
      <c r="AM4" s="284">
        <v>16</v>
      </c>
      <c r="AN4" s="284">
        <v>17</v>
      </c>
      <c r="AO4" s="284">
        <v>15</v>
      </c>
      <c r="AP4" s="284">
        <v>15</v>
      </c>
      <c r="AQ4" s="284">
        <v>15</v>
      </c>
      <c r="AR4" s="284">
        <v>15</v>
      </c>
      <c r="AS4" s="284">
        <v>15</v>
      </c>
      <c r="AT4" s="284">
        <v>15</v>
      </c>
      <c r="AU4" s="284">
        <v>15</v>
      </c>
      <c r="AV4" s="284">
        <v>15</v>
      </c>
      <c r="AW4" s="284">
        <v>15</v>
      </c>
      <c r="AX4" s="284">
        <v>16</v>
      </c>
      <c r="AY4" s="284">
        <v>16</v>
      </c>
      <c r="AZ4" s="284">
        <v>15</v>
      </c>
      <c r="BA4" s="284">
        <v>16</v>
      </c>
      <c r="BB4" s="287">
        <v>17</v>
      </c>
      <c r="BC4" s="228">
        <v>21</v>
      </c>
      <c r="BD4" s="228">
        <v>24</v>
      </c>
      <c r="BE4" s="228">
        <v>25</v>
      </c>
      <c r="BF4" s="228"/>
      <c r="BG4" s="228">
        <v>26</v>
      </c>
      <c r="BH4" s="228">
        <v>27</v>
      </c>
      <c r="BI4" s="228">
        <v>28</v>
      </c>
      <c r="BJ4" s="229">
        <v>20</v>
      </c>
    </row>
    <row r="5" spans="1:62" ht="80.25" customHeight="1">
      <c r="A5" s="230"/>
      <c r="B5" s="624" t="s">
        <v>431</v>
      </c>
      <c r="C5" s="593" t="s">
        <v>495</v>
      </c>
      <c r="D5" s="270">
        <v>1</v>
      </c>
      <c r="E5" s="232" t="s">
        <v>108</v>
      </c>
      <c r="F5" s="248">
        <v>53348</v>
      </c>
      <c r="G5" s="248">
        <v>2682</v>
      </c>
      <c r="H5" s="248">
        <f t="shared" ref="H5:H12" si="0">F5-G5</f>
        <v>50666</v>
      </c>
      <c r="I5" s="475">
        <f>G5/F5</f>
        <v>5.0273674739446654E-2</v>
      </c>
      <c r="J5" s="248">
        <v>960</v>
      </c>
      <c r="K5" s="248">
        <v>2</v>
      </c>
      <c r="L5" s="248" t="s">
        <v>316</v>
      </c>
      <c r="M5" s="248">
        <v>960</v>
      </c>
      <c r="N5" s="288">
        <v>45810</v>
      </c>
      <c r="O5" s="248">
        <v>90</v>
      </c>
      <c r="P5" s="288">
        <v>45925</v>
      </c>
      <c r="Q5" s="248">
        <v>0</v>
      </c>
      <c r="R5" s="248">
        <v>0</v>
      </c>
      <c r="S5" s="248">
        <v>0</v>
      </c>
      <c r="T5" s="248">
        <v>0</v>
      </c>
      <c r="U5" s="248">
        <v>0</v>
      </c>
      <c r="V5" s="248">
        <v>0</v>
      </c>
      <c r="W5" s="248">
        <v>0</v>
      </c>
      <c r="X5" s="248">
        <v>0</v>
      </c>
      <c r="Y5" s="248">
        <v>0</v>
      </c>
      <c r="Z5" s="248">
        <v>0</v>
      </c>
      <c r="AA5" s="232"/>
      <c r="AB5" s="248">
        <v>0</v>
      </c>
      <c r="AC5" s="248">
        <v>0</v>
      </c>
      <c r="AD5" s="248">
        <v>0</v>
      </c>
      <c r="AE5" s="248">
        <v>0</v>
      </c>
      <c r="AF5" s="248">
        <v>0</v>
      </c>
      <c r="AG5" s="248">
        <v>0</v>
      </c>
      <c r="AH5" s="248">
        <v>0</v>
      </c>
      <c r="AI5" s="248">
        <v>0</v>
      </c>
      <c r="AJ5" s="248">
        <v>0</v>
      </c>
      <c r="AK5" s="248">
        <v>0</v>
      </c>
      <c r="AL5" s="248">
        <v>0</v>
      </c>
      <c r="AM5" s="248">
        <v>0</v>
      </c>
      <c r="AN5" s="248">
        <v>58.37</v>
      </c>
      <c r="AO5" s="248">
        <v>346.79</v>
      </c>
      <c r="AP5" s="248">
        <v>179.76</v>
      </c>
      <c r="AQ5" s="248">
        <v>0</v>
      </c>
      <c r="AR5" s="248">
        <v>0</v>
      </c>
      <c r="AS5" s="248">
        <v>0</v>
      </c>
      <c r="AT5" s="248">
        <v>86.21</v>
      </c>
      <c r="AU5" s="248">
        <v>0</v>
      </c>
      <c r="AV5" s="248">
        <v>237.93</v>
      </c>
      <c r="AW5" s="248">
        <v>0</v>
      </c>
      <c r="AX5" s="248">
        <v>276.83</v>
      </c>
      <c r="AY5" s="248">
        <v>313.44</v>
      </c>
      <c r="AZ5" s="248">
        <v>449.84</v>
      </c>
      <c r="BA5" s="232">
        <v>558.91</v>
      </c>
      <c r="BB5" s="452" t="s">
        <v>343</v>
      </c>
      <c r="BC5" s="220">
        <v>0</v>
      </c>
      <c r="BD5" s="220"/>
      <c r="BE5" s="220"/>
      <c r="BF5" s="220"/>
      <c r="BG5" s="220"/>
      <c r="BH5" s="220"/>
      <c r="BI5" s="238">
        <f t="shared" ref="BI5:BI11" si="1">SUM(BD5:BH5)</f>
        <v>0</v>
      </c>
      <c r="BJ5" s="238"/>
    </row>
    <row r="6" spans="1:62" ht="88.5" customHeight="1">
      <c r="A6" s="230"/>
      <c r="B6" s="625"/>
      <c r="C6" s="594"/>
      <c r="D6" s="245">
        <v>2</v>
      </c>
      <c r="E6" s="241" t="s">
        <v>111</v>
      </c>
      <c r="F6" s="289">
        <v>42953</v>
      </c>
      <c r="G6" s="290">
        <v>0</v>
      </c>
      <c r="H6" s="291">
        <f t="shared" si="0"/>
        <v>42953</v>
      </c>
      <c r="I6" s="476">
        <f>G6/F6</f>
        <v>0</v>
      </c>
      <c r="J6" s="242">
        <v>480</v>
      </c>
      <c r="K6" s="242">
        <v>1</v>
      </c>
      <c r="L6" s="242" t="s">
        <v>317</v>
      </c>
      <c r="M6" s="242">
        <v>480</v>
      </c>
      <c r="N6" s="456">
        <v>45828</v>
      </c>
      <c r="O6" s="242">
        <f>P6-N6</f>
        <v>97</v>
      </c>
      <c r="P6" s="288">
        <v>45925</v>
      </c>
      <c r="Q6" s="242">
        <v>0</v>
      </c>
      <c r="R6" s="242">
        <v>0</v>
      </c>
      <c r="S6" s="242">
        <v>0</v>
      </c>
      <c r="T6" s="242">
        <v>0</v>
      </c>
      <c r="U6" s="242">
        <v>0</v>
      </c>
      <c r="V6" s="242">
        <v>0</v>
      </c>
      <c r="W6" s="236">
        <v>0</v>
      </c>
      <c r="X6" s="242">
        <v>0</v>
      </c>
      <c r="Y6" s="242">
        <v>0</v>
      </c>
      <c r="Z6" s="242">
        <v>0</v>
      </c>
      <c r="AA6" s="242"/>
      <c r="AB6" s="242">
        <v>0</v>
      </c>
      <c r="AC6" s="242">
        <v>0</v>
      </c>
      <c r="AD6" s="242">
        <v>0</v>
      </c>
      <c r="AE6" s="242">
        <v>0</v>
      </c>
      <c r="AF6" s="242">
        <v>0</v>
      </c>
      <c r="AG6" s="242">
        <v>0</v>
      </c>
      <c r="AH6" s="242">
        <v>0</v>
      </c>
      <c r="AI6" s="242">
        <v>0</v>
      </c>
      <c r="AJ6" s="242">
        <v>0</v>
      </c>
      <c r="AK6" s="242">
        <v>0</v>
      </c>
      <c r="AL6" s="242">
        <v>0</v>
      </c>
      <c r="AM6" s="242">
        <v>0</v>
      </c>
      <c r="AN6" s="242">
        <v>0</v>
      </c>
      <c r="AO6" s="242">
        <v>0</v>
      </c>
      <c r="AP6" s="242">
        <v>0</v>
      </c>
      <c r="AQ6" s="242">
        <v>0</v>
      </c>
      <c r="AR6" s="242">
        <v>0</v>
      </c>
      <c r="AS6" s="242">
        <v>0</v>
      </c>
      <c r="AT6" s="242">
        <v>0</v>
      </c>
      <c r="AU6" s="242">
        <v>0</v>
      </c>
      <c r="AV6" s="242">
        <v>0</v>
      </c>
      <c r="AW6" s="242">
        <v>0</v>
      </c>
      <c r="AX6" s="242">
        <v>0</v>
      </c>
      <c r="AY6" s="496">
        <v>0</v>
      </c>
      <c r="AZ6" s="496">
        <v>0</v>
      </c>
      <c r="BA6" s="496">
        <v>0</v>
      </c>
      <c r="BB6" s="457" t="s">
        <v>474</v>
      </c>
      <c r="BC6" s="220">
        <v>0</v>
      </c>
      <c r="BD6" s="220"/>
      <c r="BE6" s="220"/>
      <c r="BF6" s="220"/>
      <c r="BG6" s="220"/>
      <c r="BH6" s="220"/>
      <c r="BI6" s="238">
        <f t="shared" si="1"/>
        <v>0</v>
      </c>
      <c r="BJ6" s="238"/>
    </row>
    <row r="7" spans="1:62" ht="62.25" customHeight="1">
      <c r="A7" s="230"/>
      <c r="B7" s="625"/>
      <c r="C7" s="594"/>
      <c r="D7" s="270">
        <v>3</v>
      </c>
      <c r="E7" s="270" t="s">
        <v>113</v>
      </c>
      <c r="F7" s="270">
        <v>41861</v>
      </c>
      <c r="G7" s="270">
        <v>296</v>
      </c>
      <c r="H7" s="270">
        <f t="shared" si="0"/>
        <v>41565</v>
      </c>
      <c r="I7" s="477">
        <f>G7/F7</f>
        <v>7.0710207591791882E-3</v>
      </c>
      <c r="J7" s="270">
        <v>480</v>
      </c>
      <c r="K7" s="270">
        <v>2</v>
      </c>
      <c r="L7" s="242" t="s">
        <v>318</v>
      </c>
      <c r="M7" s="232">
        <v>480</v>
      </c>
      <c r="N7" s="311">
        <v>45821</v>
      </c>
      <c r="O7" s="270">
        <f>H7/M7</f>
        <v>86.59375</v>
      </c>
      <c r="P7" s="292">
        <v>45899</v>
      </c>
      <c r="Q7" s="270">
        <v>0</v>
      </c>
      <c r="R7" s="270">
        <v>0</v>
      </c>
      <c r="S7" s="270">
        <v>0</v>
      </c>
      <c r="T7" s="270">
        <v>0</v>
      </c>
      <c r="U7" s="270">
        <v>0</v>
      </c>
      <c r="V7" s="270">
        <v>0</v>
      </c>
      <c r="W7" s="293">
        <v>0</v>
      </c>
      <c r="X7" s="270">
        <v>0</v>
      </c>
      <c r="Y7" s="270">
        <v>0</v>
      </c>
      <c r="Z7" s="270">
        <v>0</v>
      </c>
      <c r="AA7" s="232"/>
      <c r="AB7" s="270">
        <v>0</v>
      </c>
      <c r="AC7" s="270">
        <v>0</v>
      </c>
      <c r="AD7" s="270">
        <v>0</v>
      </c>
      <c r="AE7" s="270">
        <v>0</v>
      </c>
      <c r="AF7" s="270">
        <v>0</v>
      </c>
      <c r="AG7" s="270">
        <v>0</v>
      </c>
      <c r="AH7" s="270">
        <v>0</v>
      </c>
      <c r="AI7" s="270">
        <v>0</v>
      </c>
      <c r="AJ7" s="270">
        <v>0</v>
      </c>
      <c r="AK7" s="270">
        <v>0</v>
      </c>
      <c r="AL7" s="270">
        <v>0</v>
      </c>
      <c r="AM7" s="270">
        <v>0</v>
      </c>
      <c r="AN7" s="270">
        <v>0</v>
      </c>
      <c r="AO7" s="270">
        <v>0</v>
      </c>
      <c r="AP7" s="270">
        <v>0</v>
      </c>
      <c r="AQ7" s="270">
        <v>0</v>
      </c>
      <c r="AR7" s="270">
        <v>0</v>
      </c>
      <c r="AS7" s="270">
        <v>0</v>
      </c>
      <c r="AT7" s="270">
        <v>0</v>
      </c>
      <c r="AU7" s="270">
        <v>0</v>
      </c>
      <c r="AV7" s="270">
        <v>0</v>
      </c>
      <c r="AW7" s="270">
        <v>0</v>
      </c>
      <c r="AX7" s="270">
        <v>0</v>
      </c>
      <c r="AY7" s="498">
        <v>17.5</v>
      </c>
      <c r="AZ7" s="498">
        <v>176.84</v>
      </c>
      <c r="BA7" s="495">
        <v>101.17</v>
      </c>
      <c r="BB7" s="452" t="s">
        <v>343</v>
      </c>
      <c r="BC7" s="220">
        <v>0</v>
      </c>
      <c r="BD7" s="220"/>
      <c r="BE7" s="220"/>
      <c r="BF7" s="220"/>
      <c r="BG7" s="220"/>
      <c r="BH7" s="220"/>
      <c r="BI7" s="238">
        <f t="shared" si="1"/>
        <v>0</v>
      </c>
      <c r="BJ7" s="238"/>
    </row>
    <row r="8" spans="1:62" ht="49.5" customHeight="1">
      <c r="A8" s="230"/>
      <c r="B8" s="625"/>
      <c r="C8" s="594"/>
      <c r="D8" s="245">
        <v>4</v>
      </c>
      <c r="E8" s="245" t="s">
        <v>118</v>
      </c>
      <c r="F8" s="246">
        <v>0</v>
      </c>
      <c r="G8" s="294">
        <v>0</v>
      </c>
      <c r="H8" s="247">
        <f t="shared" si="0"/>
        <v>0</v>
      </c>
      <c r="I8" s="478" t="s">
        <v>293</v>
      </c>
      <c r="J8" s="232"/>
      <c r="K8" s="232"/>
      <c r="L8" s="232"/>
      <c r="M8" s="232"/>
      <c r="N8" s="234"/>
      <c r="O8" s="232"/>
      <c r="P8" s="234"/>
      <c r="Q8" s="232">
        <v>0</v>
      </c>
      <c r="R8" s="232">
        <v>0</v>
      </c>
      <c r="S8" s="232">
        <v>0</v>
      </c>
      <c r="T8" s="232">
        <v>0</v>
      </c>
      <c r="U8" s="232">
        <v>0</v>
      </c>
      <c r="V8" s="232">
        <v>0</v>
      </c>
      <c r="W8" s="236">
        <v>0</v>
      </c>
      <c r="X8" s="232">
        <v>0</v>
      </c>
      <c r="Y8" s="232">
        <v>0</v>
      </c>
      <c r="Z8" s="232">
        <v>0</v>
      </c>
      <c r="AA8" s="232"/>
      <c r="AB8" s="232">
        <v>0</v>
      </c>
      <c r="AC8" s="232">
        <v>0</v>
      </c>
      <c r="AD8" s="232">
        <v>0</v>
      </c>
      <c r="AE8" s="232">
        <v>0</v>
      </c>
      <c r="AF8" s="232">
        <v>0</v>
      </c>
      <c r="AG8" s="232">
        <v>0</v>
      </c>
      <c r="AH8" s="232">
        <v>0</v>
      </c>
      <c r="AI8" s="232">
        <v>0</v>
      </c>
      <c r="AJ8" s="232">
        <v>0</v>
      </c>
      <c r="AK8" s="232">
        <v>0</v>
      </c>
      <c r="AL8" s="232">
        <v>0</v>
      </c>
      <c r="AM8" s="232">
        <v>0</v>
      </c>
      <c r="AN8" s="232">
        <v>0</v>
      </c>
      <c r="AO8" s="232">
        <v>0</v>
      </c>
      <c r="AP8" s="232">
        <v>0</v>
      </c>
      <c r="AQ8" s="232">
        <v>0</v>
      </c>
      <c r="AR8" s="232">
        <v>0</v>
      </c>
      <c r="AS8" s="232">
        <v>0</v>
      </c>
      <c r="AT8" s="232">
        <v>0</v>
      </c>
      <c r="AU8" s="232">
        <v>0</v>
      </c>
      <c r="AV8" s="232">
        <v>0</v>
      </c>
      <c r="AW8" s="232">
        <v>0</v>
      </c>
      <c r="AX8" s="232">
        <v>0</v>
      </c>
      <c r="AY8" s="232">
        <v>0</v>
      </c>
      <c r="AZ8" s="232">
        <v>0</v>
      </c>
      <c r="BA8" s="232">
        <v>0</v>
      </c>
      <c r="BB8" s="282"/>
      <c r="BC8" s="220">
        <v>0</v>
      </c>
      <c r="BD8" s="220"/>
      <c r="BE8" s="220"/>
      <c r="BF8" s="220"/>
      <c r="BG8" s="220"/>
      <c r="BH8" s="220"/>
      <c r="BI8" s="238">
        <f t="shared" si="1"/>
        <v>0</v>
      </c>
      <c r="BJ8" s="238"/>
    </row>
    <row r="9" spans="1:62" ht="63.75" customHeight="1">
      <c r="A9" s="230"/>
      <c r="B9" s="625"/>
      <c r="C9" s="594"/>
      <c r="D9" s="245">
        <v>5</v>
      </c>
      <c r="E9" s="510" t="s">
        <v>119</v>
      </c>
      <c r="F9" s="246">
        <v>12987</v>
      </c>
      <c r="G9" s="294">
        <v>0</v>
      </c>
      <c r="H9" s="247">
        <f t="shared" si="0"/>
        <v>12987</v>
      </c>
      <c r="I9" s="479">
        <f>G9/F9</f>
        <v>0</v>
      </c>
      <c r="J9" s="232">
        <v>480</v>
      </c>
      <c r="K9" s="232"/>
      <c r="L9" s="247" t="s">
        <v>319</v>
      </c>
      <c r="M9" s="232"/>
      <c r="N9" s="234">
        <v>45848</v>
      </c>
      <c r="O9" s="232">
        <f>P9-N9</f>
        <v>69</v>
      </c>
      <c r="P9" s="234">
        <v>45917</v>
      </c>
      <c r="Q9" s="232">
        <v>0</v>
      </c>
      <c r="R9" s="232">
        <v>0</v>
      </c>
      <c r="S9" s="232">
        <v>0</v>
      </c>
      <c r="T9" s="232">
        <v>0</v>
      </c>
      <c r="U9" s="232">
        <v>0</v>
      </c>
      <c r="V9" s="232">
        <v>0</v>
      </c>
      <c r="W9" s="236">
        <v>0</v>
      </c>
      <c r="X9" s="232">
        <v>0</v>
      </c>
      <c r="Y9" s="232">
        <v>0</v>
      </c>
      <c r="Z9" s="232">
        <v>0</v>
      </c>
      <c r="AA9" s="232"/>
      <c r="AB9" s="232">
        <v>0</v>
      </c>
      <c r="AC9" s="232">
        <v>0</v>
      </c>
      <c r="AD9" s="232">
        <v>0</v>
      </c>
      <c r="AE9" s="232">
        <v>0</v>
      </c>
      <c r="AF9" s="232">
        <v>0</v>
      </c>
      <c r="AG9" s="232">
        <v>0</v>
      </c>
      <c r="AH9" s="232">
        <v>0</v>
      </c>
      <c r="AI9" s="232">
        <v>0</v>
      </c>
      <c r="AJ9" s="232">
        <v>0</v>
      </c>
      <c r="AK9" s="232">
        <v>0</v>
      </c>
      <c r="AL9" s="232">
        <v>0</v>
      </c>
      <c r="AM9" s="232">
        <v>0</v>
      </c>
      <c r="AN9" s="232">
        <v>0</v>
      </c>
      <c r="AO9" s="232">
        <v>0</v>
      </c>
      <c r="AP9" s="232">
        <v>0</v>
      </c>
      <c r="AQ9" s="232">
        <v>0</v>
      </c>
      <c r="AR9" s="232">
        <v>0</v>
      </c>
      <c r="AS9" s="232">
        <v>0</v>
      </c>
      <c r="AT9" s="232">
        <v>0</v>
      </c>
      <c r="AU9" s="232">
        <v>0</v>
      </c>
      <c r="AV9" s="232">
        <v>0</v>
      </c>
      <c r="AW9" s="232">
        <v>0</v>
      </c>
      <c r="AX9" s="232">
        <v>0</v>
      </c>
      <c r="AY9" s="232">
        <v>0</v>
      </c>
      <c r="AZ9" s="232">
        <v>0</v>
      </c>
      <c r="BA9" s="232">
        <v>0</v>
      </c>
      <c r="BB9" s="511" t="s">
        <v>667</v>
      </c>
      <c r="BC9" s="220">
        <v>0</v>
      </c>
      <c r="BD9" s="220"/>
      <c r="BE9" s="220"/>
      <c r="BF9" s="220"/>
      <c r="BG9" s="220"/>
      <c r="BH9" s="220"/>
      <c r="BI9" s="238">
        <f t="shared" si="1"/>
        <v>0</v>
      </c>
      <c r="BJ9" s="238"/>
    </row>
    <row r="10" spans="1:62" ht="96" customHeight="1">
      <c r="A10" s="230"/>
      <c r="B10" s="625"/>
      <c r="C10" s="594"/>
      <c r="D10" s="245">
        <v>6</v>
      </c>
      <c r="E10" s="245" t="s">
        <v>121</v>
      </c>
      <c r="F10" s="246">
        <v>5000</v>
      </c>
      <c r="G10" s="294">
        <v>0</v>
      </c>
      <c r="H10" s="247">
        <f t="shared" si="0"/>
        <v>5000</v>
      </c>
      <c r="I10" s="479">
        <f>G10/F10</f>
        <v>0</v>
      </c>
      <c r="J10" s="232"/>
      <c r="K10" s="232"/>
      <c r="L10" s="295" t="s">
        <v>473</v>
      </c>
      <c r="M10" s="232"/>
      <c r="N10" s="234">
        <v>45910</v>
      </c>
      <c r="O10" s="232">
        <f>P10-N10</f>
        <v>20</v>
      </c>
      <c r="P10" s="234">
        <v>45930</v>
      </c>
      <c r="Q10" s="232">
        <v>0</v>
      </c>
      <c r="R10" s="232">
        <v>0</v>
      </c>
      <c r="S10" s="232">
        <v>0</v>
      </c>
      <c r="T10" s="232">
        <v>0</v>
      </c>
      <c r="U10" s="232">
        <v>0</v>
      </c>
      <c r="V10" s="232">
        <v>0</v>
      </c>
      <c r="W10" s="236">
        <v>0</v>
      </c>
      <c r="X10" s="232">
        <v>0</v>
      </c>
      <c r="Y10" s="232">
        <v>0</v>
      </c>
      <c r="Z10" s="232">
        <v>0</v>
      </c>
      <c r="AA10" s="232"/>
      <c r="AB10" s="232">
        <v>0</v>
      </c>
      <c r="AC10" s="232">
        <v>0</v>
      </c>
      <c r="AD10" s="232">
        <v>0</v>
      </c>
      <c r="AE10" s="232">
        <v>0</v>
      </c>
      <c r="AF10" s="232">
        <v>0</v>
      </c>
      <c r="AG10" s="232">
        <v>0</v>
      </c>
      <c r="AH10" s="232">
        <v>0</v>
      </c>
      <c r="AI10" s="232">
        <v>0</v>
      </c>
      <c r="AJ10" s="232">
        <v>0</v>
      </c>
      <c r="AK10" s="232">
        <v>0</v>
      </c>
      <c r="AL10" s="232">
        <v>0</v>
      </c>
      <c r="AM10" s="232">
        <v>0</v>
      </c>
      <c r="AN10" s="232">
        <v>0</v>
      </c>
      <c r="AO10" s="232">
        <v>0</v>
      </c>
      <c r="AP10" s="232">
        <v>0</v>
      </c>
      <c r="AQ10" s="232">
        <v>0</v>
      </c>
      <c r="AR10" s="232">
        <v>0</v>
      </c>
      <c r="AS10" s="232">
        <v>0</v>
      </c>
      <c r="AT10" s="232">
        <v>0</v>
      </c>
      <c r="AU10" s="232">
        <v>0</v>
      </c>
      <c r="AV10" s="232">
        <v>0</v>
      </c>
      <c r="AW10" s="232">
        <v>0</v>
      </c>
      <c r="AX10" s="232">
        <v>0</v>
      </c>
      <c r="AY10" s="232">
        <v>0</v>
      </c>
      <c r="AZ10" s="232">
        <v>0</v>
      </c>
      <c r="BA10" s="232">
        <v>0</v>
      </c>
      <c r="BB10" s="282" t="s">
        <v>519</v>
      </c>
      <c r="BC10" s="220">
        <v>0</v>
      </c>
      <c r="BD10" s="220"/>
      <c r="BE10" s="220"/>
      <c r="BF10" s="220"/>
      <c r="BG10" s="220"/>
      <c r="BH10" s="220"/>
      <c r="BI10" s="238">
        <f t="shared" si="1"/>
        <v>0</v>
      </c>
      <c r="BJ10" s="238"/>
    </row>
    <row r="11" spans="1:62" ht="82.5" customHeight="1">
      <c r="A11" s="230"/>
      <c r="B11" s="625"/>
      <c r="C11" s="594"/>
      <c r="D11" s="245">
        <v>7</v>
      </c>
      <c r="E11" s="245" t="s">
        <v>122</v>
      </c>
      <c r="F11" s="246">
        <v>1398</v>
      </c>
      <c r="G11" s="294">
        <v>0</v>
      </c>
      <c r="H11" s="247">
        <f t="shared" si="0"/>
        <v>1398</v>
      </c>
      <c r="I11" s="479">
        <f>G11/F11</f>
        <v>0</v>
      </c>
      <c r="J11" s="232"/>
      <c r="K11" s="232">
        <v>1</v>
      </c>
      <c r="L11" s="295" t="s">
        <v>473</v>
      </c>
      <c r="M11" s="232"/>
      <c r="N11" s="234">
        <v>45910</v>
      </c>
      <c r="O11" s="232">
        <f>P11-N11</f>
        <v>10</v>
      </c>
      <c r="P11" s="234">
        <v>45920</v>
      </c>
      <c r="Q11" s="232">
        <v>0</v>
      </c>
      <c r="R11" s="232">
        <v>0</v>
      </c>
      <c r="S11" s="232">
        <v>0</v>
      </c>
      <c r="T11" s="232">
        <v>0</v>
      </c>
      <c r="U11" s="232">
        <v>0</v>
      </c>
      <c r="V11" s="232">
        <v>0</v>
      </c>
      <c r="W11" s="236">
        <v>0</v>
      </c>
      <c r="X11" s="232">
        <v>0</v>
      </c>
      <c r="Y11" s="232">
        <v>0</v>
      </c>
      <c r="Z11" s="232">
        <v>0</v>
      </c>
      <c r="AA11" s="232"/>
      <c r="AB11" s="232">
        <v>0</v>
      </c>
      <c r="AC11" s="232">
        <v>0</v>
      </c>
      <c r="AD11" s="232">
        <v>0</v>
      </c>
      <c r="AE11" s="232">
        <v>0</v>
      </c>
      <c r="AF11" s="232">
        <v>0</v>
      </c>
      <c r="AG11" s="232">
        <v>0</v>
      </c>
      <c r="AH11" s="232">
        <v>0</v>
      </c>
      <c r="AI11" s="232">
        <v>0</v>
      </c>
      <c r="AJ11" s="232">
        <v>0</v>
      </c>
      <c r="AK11" s="232">
        <v>0</v>
      </c>
      <c r="AL11" s="232">
        <v>0</v>
      </c>
      <c r="AM11" s="232">
        <v>0</v>
      </c>
      <c r="AN11" s="232">
        <v>0</v>
      </c>
      <c r="AO11" s="232">
        <v>0</v>
      </c>
      <c r="AP11" s="232">
        <v>0</v>
      </c>
      <c r="AQ11" s="232">
        <v>0</v>
      </c>
      <c r="AR11" s="232">
        <v>0</v>
      </c>
      <c r="AS11" s="232">
        <v>0</v>
      </c>
      <c r="AT11" s="232">
        <v>0</v>
      </c>
      <c r="AU11" s="232">
        <v>0</v>
      </c>
      <c r="AV11" s="232">
        <v>0</v>
      </c>
      <c r="AW11" s="232">
        <v>0</v>
      </c>
      <c r="AX11" s="232">
        <v>0</v>
      </c>
      <c r="AY11" s="232">
        <v>0</v>
      </c>
      <c r="AZ11" s="232">
        <v>0</v>
      </c>
      <c r="BA11" s="232">
        <v>0</v>
      </c>
      <c r="BB11" s="282" t="s">
        <v>520</v>
      </c>
      <c r="BC11" s="220">
        <v>0</v>
      </c>
      <c r="BD11" s="220"/>
      <c r="BE11" s="220"/>
      <c r="BF11" s="220"/>
      <c r="BG11" s="220"/>
      <c r="BH11" s="220"/>
      <c r="BI11" s="238">
        <f t="shared" si="1"/>
        <v>0</v>
      </c>
      <c r="BJ11" s="238"/>
    </row>
    <row r="12" spans="1:62" ht="86.25" customHeight="1">
      <c r="A12" s="230"/>
      <c r="B12" s="626"/>
      <c r="C12" s="595"/>
      <c r="D12" s="245">
        <v>8</v>
      </c>
      <c r="E12" s="245" t="s">
        <v>306</v>
      </c>
      <c r="F12" s="246">
        <v>915</v>
      </c>
      <c r="G12" s="294">
        <v>0</v>
      </c>
      <c r="H12" s="247">
        <f t="shared" si="0"/>
        <v>915</v>
      </c>
      <c r="I12" s="479">
        <f>G12/F12</f>
        <v>0</v>
      </c>
      <c r="J12" s="232"/>
      <c r="K12" s="232"/>
      <c r="L12" s="295" t="s">
        <v>321</v>
      </c>
      <c r="M12" s="232"/>
      <c r="N12" s="234">
        <v>45901</v>
      </c>
      <c r="O12" s="232">
        <f>P12-N12</f>
        <v>4</v>
      </c>
      <c r="P12" s="234">
        <v>45905</v>
      </c>
      <c r="Q12" s="232">
        <v>0</v>
      </c>
      <c r="R12" s="232">
        <v>0</v>
      </c>
      <c r="S12" s="232">
        <v>0</v>
      </c>
      <c r="T12" s="232">
        <v>0</v>
      </c>
      <c r="U12" s="232">
        <v>0</v>
      </c>
      <c r="V12" s="232">
        <v>0</v>
      </c>
      <c r="W12" s="236">
        <v>0</v>
      </c>
      <c r="X12" s="232">
        <v>0</v>
      </c>
      <c r="Y12" s="232">
        <v>0</v>
      </c>
      <c r="Z12" s="232">
        <v>0</v>
      </c>
      <c r="AA12" s="232"/>
      <c r="AB12" s="232">
        <v>0</v>
      </c>
      <c r="AC12" s="232">
        <v>0</v>
      </c>
      <c r="AD12" s="232">
        <v>0</v>
      </c>
      <c r="AE12" s="232">
        <v>0</v>
      </c>
      <c r="AF12" s="232">
        <v>0</v>
      </c>
      <c r="AG12" s="232">
        <v>0</v>
      </c>
      <c r="AH12" s="232">
        <v>0</v>
      </c>
      <c r="AI12" s="232">
        <v>0</v>
      </c>
      <c r="AJ12" s="232">
        <v>0</v>
      </c>
      <c r="AK12" s="232">
        <v>0</v>
      </c>
      <c r="AL12" s="232">
        <v>0</v>
      </c>
      <c r="AM12" s="232">
        <v>0</v>
      </c>
      <c r="AN12" s="232">
        <v>0</v>
      </c>
      <c r="AO12" s="232">
        <v>0</v>
      </c>
      <c r="AP12" s="232">
        <v>0</v>
      </c>
      <c r="AQ12" s="232">
        <v>0</v>
      </c>
      <c r="AR12" s="232">
        <v>0</v>
      </c>
      <c r="AS12" s="232">
        <v>0</v>
      </c>
      <c r="AT12" s="232">
        <v>0</v>
      </c>
      <c r="AU12" s="232">
        <v>0</v>
      </c>
      <c r="AV12" s="232">
        <v>0</v>
      </c>
      <c r="AW12" s="232">
        <v>0</v>
      </c>
      <c r="AX12" s="232">
        <v>0</v>
      </c>
      <c r="AY12" s="232">
        <v>0</v>
      </c>
      <c r="AZ12" s="232">
        <v>0</v>
      </c>
      <c r="BA12" s="232">
        <v>0</v>
      </c>
      <c r="BB12" s="282" t="s">
        <v>521</v>
      </c>
      <c r="BC12" s="220"/>
      <c r="BD12" s="220"/>
      <c r="BE12" s="220"/>
      <c r="BF12" s="220"/>
      <c r="BG12" s="220"/>
      <c r="BH12" s="220"/>
      <c r="BI12" s="238"/>
      <c r="BJ12" s="238"/>
    </row>
    <row r="13" spans="1:62" ht="73.5" customHeight="1">
      <c r="A13" s="230"/>
      <c r="B13" s="296"/>
      <c r="C13" s="252" t="s">
        <v>25</v>
      </c>
      <c r="D13" s="252"/>
      <c r="E13" s="252"/>
      <c r="F13" s="252">
        <f>SUM(F5:F12)</f>
        <v>158462</v>
      </c>
      <c r="G13" s="252">
        <f>SUM(G5:G12)</f>
        <v>2978</v>
      </c>
      <c r="H13" s="252">
        <f>SUM(H5:H12)</f>
        <v>155484</v>
      </c>
      <c r="I13" s="465">
        <f>G13/F13</f>
        <v>1.8793149146167535E-2</v>
      </c>
      <c r="J13" s="252">
        <f>SUM(J5:J12)</f>
        <v>2400</v>
      </c>
      <c r="K13" s="252">
        <f>SUM(K5:K12)</f>
        <v>6</v>
      </c>
      <c r="L13" s="252">
        <v>4</v>
      </c>
      <c r="M13" s="252">
        <f>SUM(M5:M12)</f>
        <v>1920</v>
      </c>
      <c r="N13" s="254"/>
      <c r="O13" s="252"/>
      <c r="P13" s="254"/>
      <c r="Q13" s="252">
        <f t="shared" ref="Q13:Z13" si="2">SUM(Q5:Q12)</f>
        <v>0</v>
      </c>
      <c r="R13" s="252">
        <f t="shared" si="2"/>
        <v>0</v>
      </c>
      <c r="S13" s="252">
        <f t="shared" si="2"/>
        <v>0</v>
      </c>
      <c r="T13" s="252">
        <f t="shared" si="2"/>
        <v>0</v>
      </c>
      <c r="U13" s="252">
        <f t="shared" si="2"/>
        <v>0</v>
      </c>
      <c r="V13" s="252">
        <f t="shared" si="2"/>
        <v>0</v>
      </c>
      <c r="W13" s="255">
        <f t="shared" si="2"/>
        <v>0</v>
      </c>
      <c r="X13" s="252">
        <f t="shared" si="2"/>
        <v>0</v>
      </c>
      <c r="Y13" s="252">
        <f t="shared" si="2"/>
        <v>0</v>
      </c>
      <c r="Z13" s="252">
        <f t="shared" si="2"/>
        <v>0</v>
      </c>
      <c r="AA13" s="252"/>
      <c r="AB13" s="252">
        <f t="shared" ref="AB13:AJ13" si="3">SUM(AB5:AB12)</f>
        <v>0</v>
      </c>
      <c r="AC13" s="252">
        <f t="shared" si="3"/>
        <v>0</v>
      </c>
      <c r="AD13" s="252">
        <f t="shared" si="3"/>
        <v>0</v>
      </c>
      <c r="AE13" s="252">
        <f t="shared" si="3"/>
        <v>0</v>
      </c>
      <c r="AF13" s="252">
        <f t="shared" si="3"/>
        <v>0</v>
      </c>
      <c r="AG13" s="252">
        <f t="shared" si="3"/>
        <v>0</v>
      </c>
      <c r="AH13" s="252">
        <f t="shared" si="3"/>
        <v>0</v>
      </c>
      <c r="AI13" s="252">
        <f t="shared" si="3"/>
        <v>0</v>
      </c>
      <c r="AJ13" s="252">
        <f t="shared" si="3"/>
        <v>0</v>
      </c>
      <c r="AK13" s="252">
        <f>SUM(AK5:AK12)</f>
        <v>0</v>
      </c>
      <c r="AL13" s="252">
        <f>SUM(AL5:AL12)</f>
        <v>0</v>
      </c>
      <c r="AM13" s="252">
        <f>SUM(AM5:AM12)</f>
        <v>0</v>
      </c>
      <c r="AN13" s="252">
        <f>SUM(AN5:AN12)</f>
        <v>58.37</v>
      </c>
      <c r="AO13" s="252">
        <f t="shared" ref="AO13:AP13" si="4">SUM(AO5:AO12)</f>
        <v>346.79</v>
      </c>
      <c r="AP13" s="252">
        <f t="shared" si="4"/>
        <v>179.76</v>
      </c>
      <c r="AQ13" s="252">
        <f t="shared" ref="AQ13:AR13" si="5">SUM(AQ5:AQ12)</f>
        <v>0</v>
      </c>
      <c r="AR13" s="252">
        <f t="shared" si="5"/>
        <v>0</v>
      </c>
      <c r="AS13" s="252">
        <f t="shared" ref="AS13:AT13" si="6">SUM(AS5:AS12)</f>
        <v>0</v>
      </c>
      <c r="AT13" s="252">
        <f t="shared" si="6"/>
        <v>86.21</v>
      </c>
      <c r="AU13" s="252">
        <f t="shared" ref="AU13:AV13" si="7">SUM(AU5:AU12)</f>
        <v>0</v>
      </c>
      <c r="AV13" s="252">
        <f t="shared" si="7"/>
        <v>237.93</v>
      </c>
      <c r="AW13" s="252">
        <f t="shared" ref="AW13:AX13" si="8">SUM(AW5:AW12)</f>
        <v>0</v>
      </c>
      <c r="AX13" s="252">
        <f t="shared" si="8"/>
        <v>276.83</v>
      </c>
      <c r="AY13" s="252">
        <f t="shared" ref="AY13:BA13" si="9">SUM(AY5:AY12)</f>
        <v>330.94</v>
      </c>
      <c r="AZ13" s="252">
        <f t="shared" si="9"/>
        <v>626.67999999999995</v>
      </c>
      <c r="BA13" s="252">
        <f t="shared" si="9"/>
        <v>660.07999999999993</v>
      </c>
      <c r="BB13" s="297"/>
      <c r="BC13" s="257">
        <f>SUM(BC5:BC11)</f>
        <v>0</v>
      </c>
      <c r="BD13" s="298"/>
      <c r="BE13" s="298"/>
      <c r="BF13" s="298"/>
      <c r="BG13" s="298"/>
      <c r="BH13" s="298"/>
      <c r="BI13" s="238">
        <f>SUM(BD13:BH13)</f>
        <v>0</v>
      </c>
      <c r="BJ13" s="238"/>
    </row>
    <row r="15" spans="1:62">
      <c r="K15" s="101">
        <v>4100</v>
      </c>
    </row>
    <row r="31" spans="54:54">
      <c r="BB31" s="101"/>
    </row>
    <row r="32" spans="54:54">
      <c r="BB32" s="101"/>
    </row>
    <row r="33" spans="54:54">
      <c r="BB33" s="101"/>
    </row>
    <row r="34" spans="54:54">
      <c r="BB34" s="101"/>
    </row>
    <row r="35" spans="54:54">
      <c r="BB35" s="101"/>
    </row>
    <row r="36" spans="54:54">
      <c r="BB36" s="101"/>
    </row>
  </sheetData>
  <mergeCells count="65">
    <mergeCell ref="AY2:AY3"/>
    <mergeCell ref="AZ2:AZ3"/>
    <mergeCell ref="BA2:BA3"/>
    <mergeCell ref="AW2:AW3"/>
    <mergeCell ref="AV2:AV3"/>
    <mergeCell ref="AK2:AK3"/>
    <mergeCell ref="AL2:AL3"/>
    <mergeCell ref="AM2:AM3"/>
    <mergeCell ref="AN2:AN3"/>
    <mergeCell ref="AQ2:AQ3"/>
    <mergeCell ref="AO2:AO3"/>
    <mergeCell ref="AU2:AU3"/>
    <mergeCell ref="AT2:AT3"/>
    <mergeCell ref="W2:W3"/>
    <mergeCell ref="X2:X3"/>
    <mergeCell ref="AR2:AR3"/>
    <mergeCell ref="AS2:AS3"/>
    <mergeCell ref="AJ2:AJ3"/>
    <mergeCell ref="BJ2:BJ3"/>
    <mergeCell ref="BC2:BC3"/>
    <mergeCell ref="BD2:BD3"/>
    <mergeCell ref="BE2:BE3"/>
    <mergeCell ref="BF2:BF3"/>
    <mergeCell ref="BG2:BG3"/>
    <mergeCell ref="BH2:BH3"/>
    <mergeCell ref="BI2:BI3"/>
    <mergeCell ref="B1:BB1"/>
    <mergeCell ref="F2:F3"/>
    <mergeCell ref="BB2:BB3"/>
    <mergeCell ref="G2:G3"/>
    <mergeCell ref="H2:H3"/>
    <mergeCell ref="J2:J3"/>
    <mergeCell ref="K2:K3"/>
    <mergeCell ref="L2:L3"/>
    <mergeCell ref="M2:M3"/>
    <mergeCell ref="N2:N3"/>
    <mergeCell ref="O2:O3"/>
    <mergeCell ref="P2:P3"/>
    <mergeCell ref="AC2:AC3"/>
    <mergeCell ref="I2:I3"/>
    <mergeCell ref="Q2:Q3"/>
    <mergeCell ref="AP2:AP3"/>
    <mergeCell ref="U2:U3"/>
    <mergeCell ref="A2:A3"/>
    <mergeCell ref="B2:B3"/>
    <mergeCell ref="C2:C3"/>
    <mergeCell ref="D2:D3"/>
    <mergeCell ref="E2:E3"/>
    <mergeCell ref="T2:T3"/>
    <mergeCell ref="AX2:AX3"/>
    <mergeCell ref="C5:C12"/>
    <mergeCell ref="B5:B12"/>
    <mergeCell ref="AI2:AI3"/>
    <mergeCell ref="V2:V3"/>
    <mergeCell ref="AB2:AB3"/>
    <mergeCell ref="AD2:AD3"/>
    <mergeCell ref="AF2:AF3"/>
    <mergeCell ref="AH2:AH3"/>
    <mergeCell ref="AG2:AG3"/>
    <mergeCell ref="AE2:AE3"/>
    <mergeCell ref="R2:R3"/>
    <mergeCell ref="Y2:Y3"/>
    <mergeCell ref="Z2:Z3"/>
    <mergeCell ref="AA2:AA3"/>
    <mergeCell ref="S2:S3"/>
  </mergeCells>
  <pageMargins left="0.39370078740157483" right="0.39370078740157483" top="0.74803149606299213" bottom="0.55118110236220474" header="0.31496062992125984" footer="0.31496062992125984"/>
  <pageSetup paperSize="9" scale="42" fitToHeight="0" orientation="landscape" r:id="rId1"/>
  <headerFooter scaleWithDoc="0" alignWithMargins="0"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K36"/>
  <sheetViews>
    <sheetView view="pageBreakPreview" topLeftCell="C1" zoomScale="50" zoomScaleNormal="60" zoomScaleSheetLayoutView="50" workbookViewId="0">
      <pane ySplit="4" topLeftCell="A5" activePane="bottomLeft" state="frozen"/>
      <selection activeCell="BE15" sqref="BE15"/>
      <selection pane="bottomLeft" activeCell="BE15" sqref="BE15"/>
    </sheetView>
  </sheetViews>
  <sheetFormatPr defaultColWidth="10.7109375" defaultRowHeight="15.75"/>
  <cols>
    <col min="1" max="1" width="9.7109375" style="101" hidden="1" customWidth="1"/>
    <col min="2" max="2" width="14.140625" style="101" customWidth="1"/>
    <col min="3" max="3" width="21.28515625" style="101" customWidth="1"/>
    <col min="4" max="4" width="10" style="101" customWidth="1"/>
    <col min="5" max="5" width="30.140625" style="112" customWidth="1"/>
    <col min="6" max="6" width="19.7109375" style="124" customWidth="1"/>
    <col min="7" max="7" width="24.28515625" style="113" customWidth="1"/>
    <col min="8" max="8" width="19.5703125" style="113" customWidth="1"/>
    <col min="9" max="9" width="13.85546875" style="113" bestFit="1" customWidth="1"/>
    <col min="10" max="10" width="20.42578125" style="125" customWidth="1"/>
    <col min="11" max="11" width="14.85546875" style="101" hidden="1" customWidth="1"/>
    <col min="12" max="12" width="18.140625" style="101" customWidth="1"/>
    <col min="13" max="13" width="18.5703125" style="101" customWidth="1"/>
    <col min="14" max="14" width="21" style="101" customWidth="1"/>
    <col min="15" max="15" width="23.85546875" style="101" customWidth="1"/>
    <col min="16" max="16" width="22.5703125" style="101" customWidth="1"/>
    <col min="17" max="18" width="17.85546875" style="101" hidden="1" customWidth="1"/>
    <col min="19" max="19" width="18.42578125" style="101" hidden="1" customWidth="1"/>
    <col min="20" max="20" width="20.7109375" style="101" hidden="1" customWidth="1"/>
    <col min="21" max="23" width="18.42578125" style="101" hidden="1" customWidth="1"/>
    <col min="24" max="27" width="17.85546875" style="101" hidden="1" customWidth="1"/>
    <col min="28" max="28" width="16.85546875" style="101" hidden="1" customWidth="1"/>
    <col min="29" max="41" width="17.85546875" style="101" hidden="1" customWidth="1"/>
    <col min="42" max="42" width="22.42578125" style="101" hidden="1" customWidth="1"/>
    <col min="43" max="51" width="22.140625" style="101" hidden="1" customWidth="1"/>
    <col min="52" max="53" width="22.140625" style="101" customWidth="1"/>
    <col min="54" max="54" width="34.140625" style="114" customWidth="1"/>
    <col min="55" max="56" width="11.85546875" style="101" hidden="1" customWidth="1"/>
    <col min="57" max="57" width="15.140625" style="101" hidden="1" customWidth="1"/>
    <col min="58" max="58" width="15.42578125" style="101" hidden="1" customWidth="1"/>
    <col min="59" max="61" width="11.85546875" style="101" hidden="1" customWidth="1"/>
    <col min="62" max="62" width="62.42578125" style="114" hidden="1" customWidth="1"/>
    <col min="63" max="63" width="20.5703125" style="101" hidden="1" customWidth="1"/>
    <col min="64" max="73" width="0" style="101" hidden="1" customWidth="1"/>
    <col min="74" max="16384" width="10.7109375" style="101"/>
  </cols>
  <sheetData>
    <row r="1" spans="1:62" ht="27.6" customHeight="1">
      <c r="A1" s="219" t="s">
        <v>467</v>
      </c>
      <c r="B1" s="537" t="s">
        <v>426</v>
      </c>
      <c r="C1" s="538"/>
      <c r="D1" s="538"/>
      <c r="E1" s="538"/>
      <c r="F1" s="538"/>
      <c r="G1" s="538"/>
      <c r="H1" s="538"/>
      <c r="I1" s="538"/>
      <c r="J1" s="538"/>
      <c r="K1" s="538"/>
      <c r="L1" s="538"/>
      <c r="M1" s="538"/>
      <c r="N1" s="538"/>
      <c r="O1" s="538"/>
      <c r="P1" s="538"/>
      <c r="Q1" s="538"/>
      <c r="R1" s="538"/>
      <c r="S1" s="538"/>
      <c r="T1" s="538"/>
      <c r="U1" s="538"/>
      <c r="V1" s="538"/>
      <c r="W1" s="538"/>
      <c r="X1" s="538"/>
      <c r="Y1" s="538"/>
      <c r="Z1" s="538"/>
      <c r="AA1" s="538"/>
      <c r="AB1" s="538"/>
      <c r="AC1" s="538"/>
      <c r="AD1" s="538"/>
      <c r="AE1" s="538"/>
      <c r="AF1" s="538"/>
      <c r="AG1" s="538"/>
      <c r="AH1" s="538"/>
      <c r="AI1" s="538"/>
      <c r="AJ1" s="538"/>
      <c r="AK1" s="538"/>
      <c r="AL1" s="538"/>
      <c r="AM1" s="538"/>
      <c r="AN1" s="538"/>
      <c r="AO1" s="538"/>
      <c r="AP1" s="538"/>
      <c r="AQ1" s="538"/>
      <c r="AR1" s="538"/>
      <c r="AS1" s="538"/>
      <c r="AT1" s="538"/>
      <c r="AU1" s="538"/>
      <c r="AV1" s="538"/>
      <c r="AW1" s="538"/>
      <c r="AX1" s="538"/>
      <c r="AY1" s="538"/>
      <c r="AZ1" s="538"/>
      <c r="BA1" s="538"/>
      <c r="BB1" s="539"/>
      <c r="BC1" s="220"/>
      <c r="BD1" s="220"/>
      <c r="BE1" s="220"/>
      <c r="BF1" s="220"/>
      <c r="BG1" s="220"/>
      <c r="BH1" s="220"/>
      <c r="BI1" s="220"/>
      <c r="BJ1" s="221"/>
    </row>
    <row r="2" spans="1:62" ht="57.6" customHeight="1">
      <c r="A2" s="552" t="s">
        <v>1</v>
      </c>
      <c r="B2" s="627" t="s">
        <v>1</v>
      </c>
      <c r="C2" s="627" t="s">
        <v>2</v>
      </c>
      <c r="D2" s="629" t="s">
        <v>315</v>
      </c>
      <c r="E2" s="627" t="s">
        <v>3</v>
      </c>
      <c r="F2" s="631" t="s">
        <v>137</v>
      </c>
      <c r="G2" s="631" t="s">
        <v>229</v>
      </c>
      <c r="H2" s="631" t="s">
        <v>139</v>
      </c>
      <c r="I2" s="637" t="s">
        <v>442</v>
      </c>
      <c r="J2" s="631" t="s">
        <v>234</v>
      </c>
      <c r="K2" s="548" t="s">
        <v>4</v>
      </c>
      <c r="L2" s="549" t="s">
        <v>9</v>
      </c>
      <c r="M2" s="549" t="s">
        <v>10</v>
      </c>
      <c r="N2" s="629" t="s">
        <v>11</v>
      </c>
      <c r="O2" s="548" t="s">
        <v>6</v>
      </c>
      <c r="P2" s="548" t="s">
        <v>7</v>
      </c>
      <c r="Q2" s="547" t="s">
        <v>429</v>
      </c>
      <c r="R2" s="547" t="s">
        <v>428</v>
      </c>
      <c r="S2" s="547" t="s">
        <v>435</v>
      </c>
      <c r="T2" s="547" t="s">
        <v>437</v>
      </c>
      <c r="U2" s="547" t="s">
        <v>447</v>
      </c>
      <c r="V2" s="547" t="s">
        <v>458</v>
      </c>
      <c r="W2" s="551" t="s">
        <v>451</v>
      </c>
      <c r="X2" s="547" t="s">
        <v>453</v>
      </c>
      <c r="Y2" s="547" t="s">
        <v>455</v>
      </c>
      <c r="Z2" s="547" t="s">
        <v>456</v>
      </c>
      <c r="AA2" s="547" t="s">
        <v>459</v>
      </c>
      <c r="AB2" s="549" t="s">
        <v>375</v>
      </c>
      <c r="AC2" s="547" t="s">
        <v>461</v>
      </c>
      <c r="AD2" s="547" t="s">
        <v>464</v>
      </c>
      <c r="AE2" s="547" t="s">
        <v>466</v>
      </c>
      <c r="AF2" s="547" t="s">
        <v>469</v>
      </c>
      <c r="AG2" s="547" t="s">
        <v>480</v>
      </c>
      <c r="AH2" s="547" t="s">
        <v>481</v>
      </c>
      <c r="AI2" s="547" t="s">
        <v>496</v>
      </c>
      <c r="AJ2" s="547" t="s">
        <v>507</v>
      </c>
      <c r="AK2" s="547" t="s">
        <v>522</v>
      </c>
      <c r="AL2" s="547" t="s">
        <v>545</v>
      </c>
      <c r="AM2" s="547" t="s">
        <v>552</v>
      </c>
      <c r="AN2" s="547" t="s">
        <v>559</v>
      </c>
      <c r="AO2" s="547" t="s">
        <v>565</v>
      </c>
      <c r="AP2" s="547" t="s">
        <v>566</v>
      </c>
      <c r="AQ2" s="547" t="s">
        <v>576</v>
      </c>
      <c r="AR2" s="547" t="s">
        <v>584</v>
      </c>
      <c r="AS2" s="547" t="s">
        <v>587</v>
      </c>
      <c r="AT2" s="547" t="s">
        <v>590</v>
      </c>
      <c r="AU2" s="547" t="s">
        <v>595</v>
      </c>
      <c r="AV2" s="547" t="s">
        <v>642</v>
      </c>
      <c r="AW2" s="547" t="s">
        <v>648</v>
      </c>
      <c r="AX2" s="547" t="s">
        <v>659</v>
      </c>
      <c r="AY2" s="547" t="s">
        <v>687</v>
      </c>
      <c r="AZ2" s="547" t="s">
        <v>688</v>
      </c>
      <c r="BA2" s="547" t="s">
        <v>689</v>
      </c>
      <c r="BB2" s="548" t="s">
        <v>8</v>
      </c>
      <c r="BC2" s="549" t="s">
        <v>134</v>
      </c>
      <c r="BD2" s="549" t="s">
        <v>254</v>
      </c>
      <c r="BE2" s="549" t="s">
        <v>255</v>
      </c>
      <c r="BF2" s="549" t="s">
        <v>256</v>
      </c>
      <c r="BG2" s="549" t="s">
        <v>257</v>
      </c>
      <c r="BH2" s="549" t="s">
        <v>258</v>
      </c>
      <c r="BI2" s="549" t="s">
        <v>277</v>
      </c>
      <c r="BJ2" s="548" t="s">
        <v>260</v>
      </c>
    </row>
    <row r="3" spans="1:62" ht="88.5" customHeight="1">
      <c r="A3" s="553"/>
      <c r="B3" s="628"/>
      <c r="C3" s="628"/>
      <c r="D3" s="646"/>
      <c r="E3" s="628"/>
      <c r="F3" s="632"/>
      <c r="G3" s="632"/>
      <c r="H3" s="632"/>
      <c r="I3" s="638"/>
      <c r="J3" s="632"/>
      <c r="K3" s="633"/>
      <c r="L3" s="550"/>
      <c r="M3" s="550"/>
      <c r="N3" s="646"/>
      <c r="O3" s="548"/>
      <c r="P3" s="548"/>
      <c r="Q3" s="547"/>
      <c r="R3" s="547"/>
      <c r="S3" s="547"/>
      <c r="T3" s="547"/>
      <c r="U3" s="547"/>
      <c r="V3" s="547"/>
      <c r="W3" s="551"/>
      <c r="X3" s="547"/>
      <c r="Y3" s="547"/>
      <c r="Z3" s="547"/>
      <c r="AA3" s="547"/>
      <c r="AB3" s="550"/>
      <c r="AC3" s="547"/>
      <c r="AD3" s="547"/>
      <c r="AE3" s="547"/>
      <c r="AF3" s="547"/>
      <c r="AG3" s="547"/>
      <c r="AH3" s="547"/>
      <c r="AI3" s="547"/>
      <c r="AJ3" s="547"/>
      <c r="AK3" s="547"/>
      <c r="AL3" s="547"/>
      <c r="AM3" s="547"/>
      <c r="AN3" s="547"/>
      <c r="AO3" s="547"/>
      <c r="AP3" s="547"/>
      <c r="AQ3" s="547"/>
      <c r="AR3" s="547"/>
      <c r="AS3" s="547"/>
      <c r="AT3" s="547"/>
      <c r="AU3" s="547"/>
      <c r="AV3" s="547"/>
      <c r="AW3" s="547"/>
      <c r="AX3" s="547"/>
      <c r="AY3" s="547"/>
      <c r="AZ3" s="547"/>
      <c r="BA3" s="547"/>
      <c r="BB3" s="548"/>
      <c r="BC3" s="550"/>
      <c r="BD3" s="550"/>
      <c r="BE3" s="550"/>
      <c r="BF3" s="550"/>
      <c r="BG3" s="550"/>
      <c r="BH3" s="550"/>
      <c r="BI3" s="550"/>
      <c r="BJ3" s="548"/>
    </row>
    <row r="4" spans="1:62" ht="26.25" customHeight="1">
      <c r="A4" s="223">
        <v>1</v>
      </c>
      <c r="B4" s="223">
        <v>1</v>
      </c>
      <c r="C4" s="283">
        <v>2</v>
      </c>
      <c r="D4" s="283">
        <v>3</v>
      </c>
      <c r="E4" s="283">
        <v>4</v>
      </c>
      <c r="F4" s="299">
        <v>5</v>
      </c>
      <c r="G4" s="299">
        <v>6</v>
      </c>
      <c r="H4" s="299">
        <v>7</v>
      </c>
      <c r="I4" s="299">
        <v>8</v>
      </c>
      <c r="J4" s="283">
        <v>9</v>
      </c>
      <c r="K4" s="283">
        <v>10</v>
      </c>
      <c r="L4" s="283">
        <v>10</v>
      </c>
      <c r="M4" s="283">
        <v>11</v>
      </c>
      <c r="N4" s="283">
        <v>12</v>
      </c>
      <c r="O4" s="283">
        <v>13</v>
      </c>
      <c r="P4" s="283">
        <v>14</v>
      </c>
      <c r="Q4" s="283">
        <v>15</v>
      </c>
      <c r="R4" s="283">
        <v>16</v>
      </c>
      <c r="S4" s="283">
        <v>16</v>
      </c>
      <c r="T4" s="283">
        <v>16</v>
      </c>
      <c r="U4" s="283">
        <v>16</v>
      </c>
      <c r="V4" s="283">
        <v>17</v>
      </c>
      <c r="W4" s="283">
        <v>17</v>
      </c>
      <c r="X4" s="286">
        <v>16</v>
      </c>
      <c r="Y4" s="283">
        <v>16</v>
      </c>
      <c r="Z4" s="283">
        <v>16</v>
      </c>
      <c r="AA4" s="283">
        <v>16</v>
      </c>
      <c r="AB4" s="283">
        <v>16</v>
      </c>
      <c r="AC4" s="283">
        <v>20</v>
      </c>
      <c r="AD4" s="283">
        <v>15</v>
      </c>
      <c r="AE4" s="283">
        <v>15</v>
      </c>
      <c r="AF4" s="283">
        <v>15</v>
      </c>
      <c r="AG4" s="283">
        <v>15</v>
      </c>
      <c r="AH4" s="283">
        <v>15</v>
      </c>
      <c r="AI4" s="283">
        <v>15</v>
      </c>
      <c r="AJ4" s="283">
        <v>15</v>
      </c>
      <c r="AK4" s="283">
        <v>15</v>
      </c>
      <c r="AL4" s="283">
        <v>15</v>
      </c>
      <c r="AM4" s="283">
        <v>16</v>
      </c>
      <c r="AN4" s="283">
        <v>17</v>
      </c>
      <c r="AO4" s="283">
        <v>15</v>
      </c>
      <c r="AP4" s="283">
        <v>15</v>
      </c>
      <c r="AQ4" s="283">
        <v>16</v>
      </c>
      <c r="AR4" s="283">
        <v>16</v>
      </c>
      <c r="AS4" s="283">
        <v>15</v>
      </c>
      <c r="AT4" s="283">
        <v>15</v>
      </c>
      <c r="AU4" s="283">
        <v>15</v>
      </c>
      <c r="AV4" s="283">
        <v>15</v>
      </c>
      <c r="AW4" s="283">
        <v>15</v>
      </c>
      <c r="AX4" s="283">
        <v>16</v>
      </c>
      <c r="AY4" s="283">
        <v>16</v>
      </c>
      <c r="AZ4" s="283">
        <v>15</v>
      </c>
      <c r="BA4" s="283">
        <v>16</v>
      </c>
      <c r="BB4" s="283">
        <v>17</v>
      </c>
      <c r="BC4" s="228">
        <v>21</v>
      </c>
      <c r="BD4" s="228">
        <v>24</v>
      </c>
      <c r="BE4" s="228">
        <v>25</v>
      </c>
      <c r="BF4" s="228"/>
      <c r="BG4" s="228">
        <v>26</v>
      </c>
      <c r="BH4" s="228">
        <v>27</v>
      </c>
      <c r="BI4" s="228">
        <v>28</v>
      </c>
      <c r="BJ4" s="229">
        <v>20</v>
      </c>
    </row>
    <row r="5" spans="1:62" ht="89.25" customHeight="1">
      <c r="A5" s="230"/>
      <c r="B5" s="647" t="s">
        <v>472</v>
      </c>
      <c r="C5" s="643" t="s">
        <v>221</v>
      </c>
      <c r="D5" s="559">
        <v>1</v>
      </c>
      <c r="E5" s="559" t="s">
        <v>124</v>
      </c>
      <c r="F5" s="559">
        <v>70730</v>
      </c>
      <c r="G5" s="559">
        <v>0</v>
      </c>
      <c r="H5" s="559">
        <f t="shared" ref="H5:H15" si="0">F5-G5</f>
        <v>70730</v>
      </c>
      <c r="I5" s="559">
        <f>G5/F5</f>
        <v>0</v>
      </c>
      <c r="J5" s="532">
        <v>1400</v>
      </c>
      <c r="K5" s="232"/>
      <c r="L5" s="232" t="s">
        <v>619</v>
      </c>
      <c r="M5" s="233">
        <v>1400</v>
      </c>
      <c r="N5" s="234">
        <v>45828</v>
      </c>
      <c r="O5" s="232">
        <v>90</v>
      </c>
      <c r="P5" s="234">
        <v>45930</v>
      </c>
      <c r="Q5" s="232">
        <v>0</v>
      </c>
      <c r="R5" s="232">
        <v>0</v>
      </c>
      <c r="S5" s="232"/>
      <c r="T5" s="232"/>
      <c r="U5" s="232"/>
      <c r="V5" s="232"/>
      <c r="W5" s="236"/>
      <c r="X5" s="232">
        <v>0</v>
      </c>
      <c r="Y5" s="232">
        <v>0</v>
      </c>
      <c r="Z5" s="232">
        <v>0</v>
      </c>
      <c r="AA5" s="232">
        <v>0</v>
      </c>
      <c r="AB5" s="232"/>
      <c r="AC5" s="232">
        <v>0</v>
      </c>
      <c r="AD5" s="232">
        <v>0</v>
      </c>
      <c r="AE5" s="232">
        <v>0</v>
      </c>
      <c r="AF5" s="232">
        <v>0</v>
      </c>
      <c r="AG5" s="232">
        <v>0</v>
      </c>
      <c r="AH5" s="232">
        <v>0</v>
      </c>
      <c r="AI5" s="232">
        <v>0</v>
      </c>
      <c r="AJ5" s="232">
        <v>0</v>
      </c>
      <c r="AK5" s="232">
        <v>0</v>
      </c>
      <c r="AL5" s="232">
        <v>0</v>
      </c>
      <c r="AM5" s="232">
        <v>0</v>
      </c>
      <c r="AN5" s="232">
        <v>0</v>
      </c>
      <c r="AO5" s="232">
        <v>0</v>
      </c>
      <c r="AP5" s="232">
        <v>0</v>
      </c>
      <c r="AQ5" s="232">
        <v>0</v>
      </c>
      <c r="AR5" s="232">
        <v>0</v>
      </c>
      <c r="AS5" s="232">
        <v>0</v>
      </c>
      <c r="AT5" s="232">
        <v>0</v>
      </c>
      <c r="AU5" s="232">
        <v>0</v>
      </c>
      <c r="AV5" s="232">
        <v>0</v>
      </c>
      <c r="AW5" s="232">
        <v>0</v>
      </c>
      <c r="AX5" s="232">
        <v>0</v>
      </c>
      <c r="AY5" s="232">
        <v>0</v>
      </c>
      <c r="AZ5" s="232">
        <v>0</v>
      </c>
      <c r="BA5" s="232">
        <v>0</v>
      </c>
      <c r="BB5" s="302" t="s">
        <v>406</v>
      </c>
      <c r="BC5" s="238"/>
      <c r="BD5" s="238"/>
      <c r="BE5" s="238"/>
      <c r="BF5" s="238"/>
      <c r="BG5" s="238"/>
      <c r="BH5" s="238"/>
      <c r="BI5" s="238"/>
      <c r="BJ5" s="238"/>
    </row>
    <row r="6" spans="1:62" ht="89.25" customHeight="1">
      <c r="A6" s="230"/>
      <c r="B6" s="648"/>
      <c r="C6" s="644"/>
      <c r="D6" s="561"/>
      <c r="E6" s="561"/>
      <c r="F6" s="561"/>
      <c r="G6" s="561"/>
      <c r="H6" s="561"/>
      <c r="I6" s="561"/>
      <c r="J6" s="533"/>
      <c r="K6" s="232"/>
      <c r="L6" s="250" t="s">
        <v>644</v>
      </c>
      <c r="M6" s="233"/>
      <c r="N6" s="234">
        <v>45874</v>
      </c>
      <c r="O6" s="235">
        <f>P6-N6</f>
        <v>56</v>
      </c>
      <c r="P6" s="234">
        <v>45930</v>
      </c>
      <c r="Q6" s="232"/>
      <c r="R6" s="232"/>
      <c r="S6" s="232"/>
      <c r="T6" s="232"/>
      <c r="U6" s="232"/>
      <c r="V6" s="232"/>
      <c r="W6" s="236"/>
      <c r="X6" s="232"/>
      <c r="Y6" s="232"/>
      <c r="Z6" s="232"/>
      <c r="AA6" s="232"/>
      <c r="AB6" s="232"/>
      <c r="AC6" s="232"/>
      <c r="AD6" s="232"/>
      <c r="AE6" s="232"/>
      <c r="AF6" s="232"/>
      <c r="AG6" s="232"/>
      <c r="AH6" s="232"/>
      <c r="AI6" s="232"/>
      <c r="AJ6" s="232"/>
      <c r="AK6" s="232"/>
      <c r="AL6" s="232"/>
      <c r="AM6" s="232"/>
      <c r="AN6" s="232"/>
      <c r="AO6" s="232"/>
      <c r="AP6" s="232"/>
      <c r="AQ6" s="232"/>
      <c r="AR6" s="232"/>
      <c r="AS6" s="232"/>
      <c r="AT6" s="232"/>
      <c r="AU6" s="232"/>
      <c r="AV6" s="232"/>
      <c r="AW6" s="232"/>
      <c r="AX6" s="232"/>
      <c r="AY6" s="232"/>
      <c r="AZ6" s="232"/>
      <c r="BA6" s="232"/>
      <c r="BB6" s="237" t="s">
        <v>645</v>
      </c>
      <c r="BC6" s="238"/>
      <c r="BD6" s="238"/>
      <c r="BE6" s="238"/>
      <c r="BF6" s="238"/>
      <c r="BG6" s="238"/>
      <c r="BH6" s="238"/>
      <c r="BI6" s="238"/>
      <c r="BJ6" s="238"/>
    </row>
    <row r="7" spans="1:62" ht="89.25" customHeight="1">
      <c r="A7" s="230"/>
      <c r="B7" s="648"/>
      <c r="C7" s="644"/>
      <c r="D7" s="245">
        <v>2</v>
      </c>
      <c r="E7" s="300" t="s">
        <v>131</v>
      </c>
      <c r="F7" s="266">
        <v>4916</v>
      </c>
      <c r="G7" s="274">
        <v>0</v>
      </c>
      <c r="H7" s="267">
        <f t="shared" ref="H7:H8" si="1">F7-G7</f>
        <v>4916</v>
      </c>
      <c r="I7" s="480">
        <f t="shared" ref="I7:I8" si="2">G7/F7</f>
        <v>0</v>
      </c>
      <c r="J7" s="248"/>
      <c r="K7" s="232"/>
      <c r="L7" s="295" t="s">
        <v>620</v>
      </c>
      <c r="M7" s="233"/>
      <c r="N7" s="234">
        <v>45901</v>
      </c>
      <c r="O7" s="232">
        <v>14</v>
      </c>
      <c r="P7" s="234">
        <v>45914</v>
      </c>
      <c r="Q7" s="232">
        <v>0</v>
      </c>
      <c r="R7" s="232">
        <v>0</v>
      </c>
      <c r="S7" s="232"/>
      <c r="T7" s="232"/>
      <c r="U7" s="232"/>
      <c r="V7" s="232"/>
      <c r="W7" s="236"/>
      <c r="X7" s="232">
        <v>0</v>
      </c>
      <c r="Y7" s="232">
        <v>0</v>
      </c>
      <c r="Z7" s="232">
        <v>0</v>
      </c>
      <c r="AA7" s="232">
        <v>0</v>
      </c>
      <c r="AB7" s="232"/>
      <c r="AC7" s="232">
        <v>0</v>
      </c>
      <c r="AD7" s="232">
        <v>0</v>
      </c>
      <c r="AE7" s="232">
        <v>0</v>
      </c>
      <c r="AF7" s="232">
        <v>0</v>
      </c>
      <c r="AG7" s="232">
        <v>0</v>
      </c>
      <c r="AH7" s="232">
        <v>0</v>
      </c>
      <c r="AI7" s="232">
        <v>0</v>
      </c>
      <c r="AJ7" s="232">
        <v>0</v>
      </c>
      <c r="AK7" s="232">
        <v>0</v>
      </c>
      <c r="AL7" s="232">
        <v>0</v>
      </c>
      <c r="AM7" s="232">
        <v>0</v>
      </c>
      <c r="AN7" s="232">
        <v>0</v>
      </c>
      <c r="AO7" s="232">
        <v>0</v>
      </c>
      <c r="AP7" s="232">
        <v>0</v>
      </c>
      <c r="AQ7" s="232">
        <v>0</v>
      </c>
      <c r="AR7" s="232">
        <v>0</v>
      </c>
      <c r="AS7" s="232">
        <v>0</v>
      </c>
      <c r="AT7" s="232">
        <v>0</v>
      </c>
      <c r="AU7" s="232">
        <v>0</v>
      </c>
      <c r="AV7" s="232">
        <v>0</v>
      </c>
      <c r="AW7" s="232">
        <v>0</v>
      </c>
      <c r="AX7" s="232">
        <v>0</v>
      </c>
      <c r="AY7" s="232">
        <v>0</v>
      </c>
      <c r="AZ7" s="232">
        <v>0</v>
      </c>
      <c r="BA7" s="232">
        <v>0</v>
      </c>
      <c r="BB7" s="237" t="s">
        <v>623</v>
      </c>
      <c r="BC7" s="238"/>
      <c r="BD7" s="238"/>
      <c r="BE7" s="238"/>
      <c r="BF7" s="238"/>
      <c r="BG7" s="238"/>
      <c r="BH7" s="238"/>
      <c r="BI7" s="238"/>
      <c r="BJ7" s="238"/>
    </row>
    <row r="8" spans="1:62" ht="89.25" customHeight="1">
      <c r="A8" s="230"/>
      <c r="B8" s="648"/>
      <c r="C8" s="644"/>
      <c r="D8" s="245">
        <v>3</v>
      </c>
      <c r="E8" s="300" t="s">
        <v>132</v>
      </c>
      <c r="F8" s="266">
        <v>2021</v>
      </c>
      <c r="G8" s="274">
        <v>0</v>
      </c>
      <c r="H8" s="267">
        <f t="shared" si="1"/>
        <v>2021</v>
      </c>
      <c r="I8" s="480">
        <f t="shared" si="2"/>
        <v>0</v>
      </c>
      <c r="J8" s="248"/>
      <c r="K8" s="232"/>
      <c r="L8" s="295" t="s">
        <v>620</v>
      </c>
      <c r="M8" s="233"/>
      <c r="N8" s="234">
        <v>45915</v>
      </c>
      <c r="O8" s="232">
        <v>15</v>
      </c>
      <c r="P8" s="234">
        <v>45915</v>
      </c>
      <c r="Q8" s="232">
        <v>0</v>
      </c>
      <c r="R8" s="232">
        <v>0</v>
      </c>
      <c r="S8" s="232"/>
      <c r="T8" s="232"/>
      <c r="U8" s="232"/>
      <c r="V8" s="232"/>
      <c r="W8" s="236"/>
      <c r="X8" s="232">
        <v>0</v>
      </c>
      <c r="Y8" s="232">
        <v>0</v>
      </c>
      <c r="Z8" s="232">
        <v>0</v>
      </c>
      <c r="AA8" s="232">
        <v>0</v>
      </c>
      <c r="AB8" s="232"/>
      <c r="AC8" s="232">
        <v>0</v>
      </c>
      <c r="AD8" s="232">
        <v>0</v>
      </c>
      <c r="AE8" s="232">
        <v>0</v>
      </c>
      <c r="AF8" s="232">
        <v>0</v>
      </c>
      <c r="AG8" s="232">
        <v>0</v>
      </c>
      <c r="AH8" s="232">
        <v>0</v>
      </c>
      <c r="AI8" s="232">
        <v>0</v>
      </c>
      <c r="AJ8" s="232">
        <v>0</v>
      </c>
      <c r="AK8" s="232">
        <v>0</v>
      </c>
      <c r="AL8" s="232">
        <v>0</v>
      </c>
      <c r="AM8" s="232">
        <v>0</v>
      </c>
      <c r="AN8" s="232">
        <v>0</v>
      </c>
      <c r="AO8" s="232">
        <v>0</v>
      </c>
      <c r="AP8" s="232">
        <v>0</v>
      </c>
      <c r="AQ8" s="232">
        <v>0</v>
      </c>
      <c r="AR8" s="232">
        <v>0</v>
      </c>
      <c r="AS8" s="232">
        <v>0</v>
      </c>
      <c r="AT8" s="232">
        <v>0</v>
      </c>
      <c r="AU8" s="232">
        <v>0</v>
      </c>
      <c r="AV8" s="232">
        <v>0</v>
      </c>
      <c r="AW8" s="232">
        <v>0</v>
      </c>
      <c r="AX8" s="232">
        <v>0</v>
      </c>
      <c r="AY8" s="232">
        <v>0</v>
      </c>
      <c r="AZ8" s="232">
        <v>0</v>
      </c>
      <c r="BA8" s="232">
        <v>0</v>
      </c>
      <c r="BB8" s="237" t="s">
        <v>622</v>
      </c>
      <c r="BC8" s="238"/>
      <c r="BD8" s="238"/>
      <c r="BE8" s="238"/>
      <c r="BF8" s="238"/>
      <c r="BG8" s="238"/>
      <c r="BH8" s="238"/>
      <c r="BI8" s="238"/>
      <c r="BJ8" s="238"/>
    </row>
    <row r="9" spans="1:62" ht="89.25" customHeight="1">
      <c r="A9" s="230"/>
      <c r="B9" s="648"/>
      <c r="C9" s="644"/>
      <c r="D9" s="559">
        <v>4</v>
      </c>
      <c r="E9" s="641" t="s">
        <v>125</v>
      </c>
      <c r="F9" s="639">
        <v>94604</v>
      </c>
      <c r="G9" s="639">
        <v>0</v>
      </c>
      <c r="H9" s="639">
        <f t="shared" si="0"/>
        <v>94604</v>
      </c>
      <c r="I9" s="639">
        <f t="shared" ref="I9:I15" si="3">G9/F9</f>
        <v>0</v>
      </c>
      <c r="J9" s="512">
        <v>600</v>
      </c>
      <c r="K9" s="232"/>
      <c r="L9" s="250" t="s">
        <v>616</v>
      </c>
      <c r="M9" s="233">
        <v>600</v>
      </c>
      <c r="N9" s="234">
        <v>45833</v>
      </c>
      <c r="O9" s="532">
        <v>90</v>
      </c>
      <c r="P9" s="234">
        <v>45930</v>
      </c>
      <c r="Q9" s="232">
        <v>0</v>
      </c>
      <c r="R9" s="232">
        <v>0</v>
      </c>
      <c r="S9" s="232"/>
      <c r="T9" s="232"/>
      <c r="U9" s="232"/>
      <c r="V9" s="232"/>
      <c r="W9" s="236"/>
      <c r="X9" s="232">
        <v>0</v>
      </c>
      <c r="Y9" s="232">
        <v>0</v>
      </c>
      <c r="Z9" s="232">
        <v>0</v>
      </c>
      <c r="AA9" s="232">
        <v>0</v>
      </c>
      <c r="AB9" s="232"/>
      <c r="AC9" s="232">
        <v>0</v>
      </c>
      <c r="AD9" s="232">
        <v>0</v>
      </c>
      <c r="AE9" s="232">
        <v>0</v>
      </c>
      <c r="AF9" s="232">
        <v>0</v>
      </c>
      <c r="AG9" s="232">
        <v>0</v>
      </c>
      <c r="AH9" s="232">
        <v>0</v>
      </c>
      <c r="AI9" s="232">
        <v>0</v>
      </c>
      <c r="AJ9" s="232">
        <v>0</v>
      </c>
      <c r="AK9" s="232">
        <v>0</v>
      </c>
      <c r="AL9" s="232">
        <v>0</v>
      </c>
      <c r="AM9" s="232">
        <v>0</v>
      </c>
      <c r="AN9" s="232">
        <v>0</v>
      </c>
      <c r="AO9" s="232">
        <v>0</v>
      </c>
      <c r="AP9" s="232">
        <v>0</v>
      </c>
      <c r="AQ9" s="232">
        <v>0</v>
      </c>
      <c r="AR9" s="232">
        <v>0</v>
      </c>
      <c r="AS9" s="232">
        <v>0</v>
      </c>
      <c r="AT9" s="232">
        <v>0</v>
      </c>
      <c r="AU9" s="232">
        <v>0</v>
      </c>
      <c r="AV9" s="232">
        <v>0</v>
      </c>
      <c r="AW9" s="232">
        <v>0</v>
      </c>
      <c r="AX9" s="232">
        <v>0</v>
      </c>
      <c r="AY9" s="232">
        <v>0</v>
      </c>
      <c r="AZ9" s="232">
        <v>0</v>
      </c>
      <c r="BA9" s="232">
        <v>0</v>
      </c>
      <c r="BB9" s="237" t="s">
        <v>690</v>
      </c>
      <c r="BC9" s="238"/>
      <c r="BD9" s="238"/>
      <c r="BE9" s="238"/>
      <c r="BF9" s="238"/>
      <c r="BG9" s="238"/>
      <c r="BH9" s="238"/>
      <c r="BI9" s="238"/>
      <c r="BJ9" s="238"/>
    </row>
    <row r="10" spans="1:62" ht="89.25" customHeight="1">
      <c r="A10" s="230"/>
      <c r="B10" s="648"/>
      <c r="C10" s="644"/>
      <c r="D10" s="561"/>
      <c r="E10" s="642"/>
      <c r="F10" s="640"/>
      <c r="G10" s="640"/>
      <c r="H10" s="640"/>
      <c r="I10" s="640"/>
      <c r="J10" s="513">
        <v>600</v>
      </c>
      <c r="K10" s="232"/>
      <c r="L10" s="250" t="s">
        <v>615</v>
      </c>
      <c r="M10" s="233"/>
      <c r="N10" s="234">
        <v>45843</v>
      </c>
      <c r="O10" s="533"/>
      <c r="P10" s="234">
        <v>45899</v>
      </c>
      <c r="Q10" s="232"/>
      <c r="R10" s="232"/>
      <c r="S10" s="232"/>
      <c r="T10" s="232"/>
      <c r="U10" s="232"/>
      <c r="V10" s="232"/>
      <c r="W10" s="236"/>
      <c r="X10" s="232"/>
      <c r="Y10" s="232"/>
      <c r="Z10" s="232"/>
      <c r="AA10" s="232"/>
      <c r="AB10" s="232"/>
      <c r="AC10" s="232"/>
      <c r="AD10" s="232"/>
      <c r="AE10" s="232"/>
      <c r="AF10" s="232"/>
      <c r="AG10" s="232"/>
      <c r="AH10" s="232"/>
      <c r="AI10" s="232"/>
      <c r="AJ10" s="232"/>
      <c r="AK10" s="232"/>
      <c r="AL10" s="232"/>
      <c r="AM10" s="232"/>
      <c r="AN10" s="232"/>
      <c r="AO10" s="232"/>
      <c r="AP10" s="232"/>
      <c r="AQ10" s="232"/>
      <c r="AR10" s="232"/>
      <c r="AS10" s="232"/>
      <c r="AT10" s="232"/>
      <c r="AU10" s="232"/>
      <c r="AV10" s="232"/>
      <c r="AW10" s="232"/>
      <c r="AX10" s="232"/>
      <c r="AY10" s="232"/>
      <c r="AZ10" s="232"/>
      <c r="BA10" s="232"/>
      <c r="BB10" s="237" t="s">
        <v>626</v>
      </c>
      <c r="BC10" s="238"/>
      <c r="BD10" s="238"/>
      <c r="BE10" s="238"/>
      <c r="BF10" s="238"/>
      <c r="BG10" s="238"/>
      <c r="BH10" s="238"/>
      <c r="BI10" s="238"/>
      <c r="BJ10" s="238"/>
    </row>
    <row r="11" spans="1:62" ht="105.75" customHeight="1">
      <c r="A11" s="230"/>
      <c r="B11" s="648"/>
      <c r="C11" s="644"/>
      <c r="D11" s="245">
        <v>5</v>
      </c>
      <c r="E11" s="300" t="s">
        <v>664</v>
      </c>
      <c r="F11" s="266">
        <v>11926</v>
      </c>
      <c r="G11" s="274">
        <v>0</v>
      </c>
      <c r="H11" s="267">
        <f t="shared" si="0"/>
        <v>11926</v>
      </c>
      <c r="I11" s="480">
        <f t="shared" si="3"/>
        <v>0</v>
      </c>
      <c r="J11" s="248">
        <v>500</v>
      </c>
      <c r="K11" s="232">
        <v>1</v>
      </c>
      <c r="L11" s="232" t="s">
        <v>487</v>
      </c>
      <c r="M11" s="233">
        <v>500</v>
      </c>
      <c r="N11" s="234">
        <v>45828</v>
      </c>
      <c r="O11" s="232">
        <v>30</v>
      </c>
      <c r="P11" s="234">
        <v>45848</v>
      </c>
      <c r="Q11" s="232">
        <v>0</v>
      </c>
      <c r="R11" s="232">
        <v>0</v>
      </c>
      <c r="S11" s="232"/>
      <c r="T11" s="232"/>
      <c r="U11" s="232"/>
      <c r="V11" s="232"/>
      <c r="W11" s="236"/>
      <c r="X11" s="232">
        <v>0</v>
      </c>
      <c r="Y11" s="232">
        <v>0</v>
      </c>
      <c r="Z11" s="232">
        <v>0</v>
      </c>
      <c r="AA11" s="232">
        <v>0</v>
      </c>
      <c r="AB11" s="232"/>
      <c r="AC11" s="232">
        <v>0</v>
      </c>
      <c r="AD11" s="232">
        <v>0</v>
      </c>
      <c r="AE11" s="232">
        <v>0</v>
      </c>
      <c r="AF11" s="232">
        <v>0</v>
      </c>
      <c r="AG11" s="232">
        <v>0</v>
      </c>
      <c r="AH11" s="232">
        <v>0</v>
      </c>
      <c r="AI11" s="232">
        <v>0</v>
      </c>
      <c r="AJ11" s="232">
        <v>0</v>
      </c>
      <c r="AK11" s="232">
        <v>0</v>
      </c>
      <c r="AL11" s="232">
        <v>0</v>
      </c>
      <c r="AM11" s="232">
        <v>0</v>
      </c>
      <c r="AN11" s="232">
        <v>0</v>
      </c>
      <c r="AO11" s="232">
        <v>0</v>
      </c>
      <c r="AP11" s="232">
        <v>0</v>
      </c>
      <c r="AQ11" s="232">
        <v>0</v>
      </c>
      <c r="AR11" s="232">
        <v>0</v>
      </c>
      <c r="AS11" s="232">
        <v>0</v>
      </c>
      <c r="AT11" s="232">
        <v>0</v>
      </c>
      <c r="AU11" s="232">
        <v>0</v>
      </c>
      <c r="AV11" s="232">
        <v>0</v>
      </c>
      <c r="AW11" s="232">
        <v>0</v>
      </c>
      <c r="AX11" s="232">
        <v>0</v>
      </c>
      <c r="AY11" s="232">
        <v>0</v>
      </c>
      <c r="AZ11" s="232">
        <v>0</v>
      </c>
      <c r="BA11" s="232">
        <v>0</v>
      </c>
      <c r="BB11" s="453" t="s">
        <v>596</v>
      </c>
      <c r="BC11" s="238"/>
      <c r="BD11" s="238"/>
      <c r="BE11" s="238"/>
      <c r="BF11" s="238"/>
      <c r="BG11" s="238"/>
      <c r="BH11" s="238"/>
      <c r="BI11" s="238"/>
      <c r="BJ11" s="238"/>
    </row>
    <row r="12" spans="1:62" ht="89.25" customHeight="1">
      <c r="A12" s="230"/>
      <c r="B12" s="648"/>
      <c r="C12" s="644"/>
      <c r="D12" s="245">
        <v>6</v>
      </c>
      <c r="E12" s="300" t="s">
        <v>127</v>
      </c>
      <c r="F12" s="266">
        <v>11800</v>
      </c>
      <c r="G12" s="274">
        <v>0</v>
      </c>
      <c r="H12" s="267">
        <f t="shared" si="0"/>
        <v>11800</v>
      </c>
      <c r="I12" s="480">
        <f t="shared" si="3"/>
        <v>0</v>
      </c>
      <c r="J12" s="248">
        <v>500</v>
      </c>
      <c r="K12" s="232"/>
      <c r="L12" s="232" t="s">
        <v>617</v>
      </c>
      <c r="M12" s="233">
        <v>500</v>
      </c>
      <c r="N12" s="234">
        <v>45833</v>
      </c>
      <c r="O12" s="232">
        <v>30</v>
      </c>
      <c r="P12" s="234">
        <v>45863</v>
      </c>
      <c r="Q12" s="232">
        <v>0</v>
      </c>
      <c r="R12" s="232">
        <v>0</v>
      </c>
      <c r="S12" s="232"/>
      <c r="T12" s="232"/>
      <c r="U12" s="232"/>
      <c r="V12" s="232"/>
      <c r="W12" s="236"/>
      <c r="X12" s="232">
        <v>0</v>
      </c>
      <c r="Y12" s="232">
        <v>0</v>
      </c>
      <c r="Z12" s="232">
        <v>0</v>
      </c>
      <c r="AA12" s="232">
        <v>0</v>
      </c>
      <c r="AB12" s="232"/>
      <c r="AC12" s="232">
        <v>0</v>
      </c>
      <c r="AD12" s="232">
        <v>0</v>
      </c>
      <c r="AE12" s="232">
        <v>0</v>
      </c>
      <c r="AF12" s="232">
        <v>0</v>
      </c>
      <c r="AG12" s="232">
        <v>0</v>
      </c>
      <c r="AH12" s="232">
        <v>0</v>
      </c>
      <c r="AI12" s="232">
        <v>0</v>
      </c>
      <c r="AJ12" s="232">
        <v>0</v>
      </c>
      <c r="AK12" s="232">
        <v>0</v>
      </c>
      <c r="AL12" s="232">
        <v>0</v>
      </c>
      <c r="AM12" s="232">
        <v>0</v>
      </c>
      <c r="AN12" s="232">
        <v>0</v>
      </c>
      <c r="AO12" s="232">
        <v>0</v>
      </c>
      <c r="AP12" s="232">
        <v>0</v>
      </c>
      <c r="AQ12" s="232">
        <v>0</v>
      </c>
      <c r="AR12" s="232">
        <v>0</v>
      </c>
      <c r="AS12" s="232">
        <v>0</v>
      </c>
      <c r="AT12" s="232">
        <v>0</v>
      </c>
      <c r="AU12" s="232">
        <v>0</v>
      </c>
      <c r="AV12" s="232">
        <v>0</v>
      </c>
      <c r="AW12" s="232">
        <v>0</v>
      </c>
      <c r="AX12" s="232">
        <v>0</v>
      </c>
      <c r="AY12" s="232">
        <v>0</v>
      </c>
      <c r="AZ12" s="232">
        <v>0</v>
      </c>
      <c r="BA12" s="232">
        <v>0</v>
      </c>
      <c r="BB12" s="302" t="s">
        <v>666</v>
      </c>
      <c r="BC12" s="238"/>
      <c r="BD12" s="238"/>
      <c r="BE12" s="238"/>
      <c r="BF12" s="238"/>
      <c r="BG12" s="238"/>
      <c r="BH12" s="238"/>
      <c r="BI12" s="238"/>
      <c r="BJ12" s="238"/>
    </row>
    <row r="13" spans="1:62" ht="89.25" customHeight="1">
      <c r="A13" s="230"/>
      <c r="B13" s="648"/>
      <c r="C13" s="644"/>
      <c r="D13" s="245">
        <v>7</v>
      </c>
      <c r="E13" s="514" t="s">
        <v>129</v>
      </c>
      <c r="F13" s="266">
        <v>11244</v>
      </c>
      <c r="G13" s="274">
        <v>0</v>
      </c>
      <c r="H13" s="267">
        <f t="shared" si="0"/>
        <v>11244</v>
      </c>
      <c r="I13" s="480">
        <f t="shared" si="3"/>
        <v>0</v>
      </c>
      <c r="J13" s="248">
        <v>1400</v>
      </c>
      <c r="K13" s="232"/>
      <c r="L13" s="232" t="s">
        <v>618</v>
      </c>
      <c r="M13" s="233"/>
      <c r="N13" s="234">
        <v>45839</v>
      </c>
      <c r="O13" s="232">
        <v>30</v>
      </c>
      <c r="P13" s="234">
        <v>45868</v>
      </c>
      <c r="Q13" s="232">
        <v>0</v>
      </c>
      <c r="R13" s="232">
        <v>0</v>
      </c>
      <c r="S13" s="232"/>
      <c r="T13" s="232"/>
      <c r="U13" s="232"/>
      <c r="V13" s="232"/>
      <c r="W13" s="236"/>
      <c r="X13" s="232">
        <v>0</v>
      </c>
      <c r="Y13" s="232">
        <v>0</v>
      </c>
      <c r="Z13" s="232">
        <v>0</v>
      </c>
      <c r="AA13" s="232">
        <v>0</v>
      </c>
      <c r="AB13" s="232"/>
      <c r="AC13" s="232">
        <v>0</v>
      </c>
      <c r="AD13" s="232">
        <v>0</v>
      </c>
      <c r="AE13" s="232">
        <v>0</v>
      </c>
      <c r="AF13" s="232">
        <v>0</v>
      </c>
      <c r="AG13" s="232">
        <v>0</v>
      </c>
      <c r="AH13" s="232">
        <v>0</v>
      </c>
      <c r="AI13" s="232">
        <v>0</v>
      </c>
      <c r="AJ13" s="232">
        <v>0</v>
      </c>
      <c r="AK13" s="232">
        <v>0</v>
      </c>
      <c r="AL13" s="232">
        <v>0</v>
      </c>
      <c r="AM13" s="232">
        <v>0</v>
      </c>
      <c r="AN13" s="232">
        <v>0</v>
      </c>
      <c r="AO13" s="232">
        <v>0</v>
      </c>
      <c r="AP13" s="232">
        <v>0</v>
      </c>
      <c r="AQ13" s="232">
        <v>0</v>
      </c>
      <c r="AR13" s="232">
        <v>0</v>
      </c>
      <c r="AS13" s="232">
        <v>0</v>
      </c>
      <c r="AT13" s="232">
        <v>0</v>
      </c>
      <c r="AU13" s="232">
        <v>0</v>
      </c>
      <c r="AV13" s="232">
        <v>0</v>
      </c>
      <c r="AW13" s="232">
        <v>0</v>
      </c>
      <c r="AX13" s="232">
        <v>0</v>
      </c>
      <c r="AY13" s="232">
        <v>0</v>
      </c>
      <c r="AZ13" s="232">
        <v>0</v>
      </c>
      <c r="BA13" s="232">
        <v>0</v>
      </c>
      <c r="BB13" s="302" t="s">
        <v>667</v>
      </c>
      <c r="BC13" s="238"/>
      <c r="BD13" s="238"/>
      <c r="BE13" s="238"/>
      <c r="BF13" s="238"/>
      <c r="BG13" s="238"/>
      <c r="BH13" s="238"/>
      <c r="BI13" s="238"/>
      <c r="BJ13" s="238"/>
    </row>
    <row r="14" spans="1:62" ht="62.25" customHeight="1">
      <c r="A14" s="230"/>
      <c r="B14" s="648"/>
      <c r="C14" s="644"/>
      <c r="D14" s="245">
        <v>8</v>
      </c>
      <c r="E14" s="514" t="s">
        <v>130</v>
      </c>
      <c r="F14" s="266">
        <v>10000</v>
      </c>
      <c r="G14" s="274">
        <v>0</v>
      </c>
      <c r="H14" s="267">
        <f t="shared" si="0"/>
        <v>10000</v>
      </c>
      <c r="I14" s="480">
        <f t="shared" si="3"/>
        <v>0</v>
      </c>
      <c r="J14" s="275"/>
      <c r="K14" s="232"/>
      <c r="L14" s="232"/>
      <c r="M14" s="233"/>
      <c r="N14" s="234"/>
      <c r="O14" s="232"/>
      <c r="P14" s="232"/>
      <c r="Q14" s="232">
        <v>0</v>
      </c>
      <c r="R14" s="232">
        <v>0</v>
      </c>
      <c r="S14" s="232"/>
      <c r="T14" s="232"/>
      <c r="U14" s="232"/>
      <c r="V14" s="232"/>
      <c r="W14" s="236"/>
      <c r="X14" s="232">
        <v>0</v>
      </c>
      <c r="Y14" s="232">
        <v>0</v>
      </c>
      <c r="Z14" s="232">
        <v>0</v>
      </c>
      <c r="AA14" s="232">
        <v>0</v>
      </c>
      <c r="AB14" s="232"/>
      <c r="AC14" s="232">
        <v>0</v>
      </c>
      <c r="AD14" s="232">
        <v>0</v>
      </c>
      <c r="AE14" s="232">
        <v>0</v>
      </c>
      <c r="AF14" s="232">
        <v>0</v>
      </c>
      <c r="AG14" s="232">
        <v>0</v>
      </c>
      <c r="AH14" s="232">
        <v>0</v>
      </c>
      <c r="AI14" s="232">
        <v>0</v>
      </c>
      <c r="AJ14" s="232">
        <v>0</v>
      </c>
      <c r="AK14" s="232">
        <v>0</v>
      </c>
      <c r="AL14" s="232">
        <v>0</v>
      </c>
      <c r="AM14" s="232">
        <v>0</v>
      </c>
      <c r="AN14" s="232">
        <v>0</v>
      </c>
      <c r="AO14" s="232">
        <v>0</v>
      </c>
      <c r="AP14" s="232">
        <v>0</v>
      </c>
      <c r="AQ14" s="232">
        <v>0</v>
      </c>
      <c r="AR14" s="232">
        <v>0</v>
      </c>
      <c r="AS14" s="232">
        <v>0</v>
      </c>
      <c r="AT14" s="232">
        <v>0</v>
      </c>
      <c r="AU14" s="232">
        <v>0</v>
      </c>
      <c r="AV14" s="232">
        <v>0</v>
      </c>
      <c r="AW14" s="232">
        <v>0</v>
      </c>
      <c r="AX14" s="232">
        <v>0</v>
      </c>
      <c r="AY14" s="232">
        <v>0</v>
      </c>
      <c r="AZ14" s="232">
        <v>0</v>
      </c>
      <c r="BA14" s="232">
        <v>0</v>
      </c>
      <c r="BB14" s="302" t="s">
        <v>665</v>
      </c>
      <c r="BC14" s="238"/>
      <c r="BD14" s="238"/>
      <c r="BE14" s="238"/>
      <c r="BF14" s="238"/>
      <c r="BG14" s="238"/>
      <c r="BH14" s="238"/>
      <c r="BI14" s="238"/>
      <c r="BJ14" s="238"/>
    </row>
    <row r="15" spans="1:62" ht="89.25" customHeight="1">
      <c r="A15" s="230"/>
      <c r="B15" s="649"/>
      <c r="C15" s="645"/>
      <c r="D15" s="245">
        <v>9</v>
      </c>
      <c r="E15" s="300" t="s">
        <v>133</v>
      </c>
      <c r="F15" s="266">
        <v>1763</v>
      </c>
      <c r="G15" s="274">
        <v>0</v>
      </c>
      <c r="H15" s="267">
        <f t="shared" si="0"/>
        <v>1763</v>
      </c>
      <c r="I15" s="480">
        <f t="shared" si="3"/>
        <v>0</v>
      </c>
      <c r="J15" s="248">
        <v>6</v>
      </c>
      <c r="K15" s="232">
        <v>4100</v>
      </c>
      <c r="L15" s="295" t="s">
        <v>621</v>
      </c>
      <c r="M15" s="233"/>
      <c r="N15" s="234">
        <v>45915</v>
      </c>
      <c r="O15" s="232"/>
      <c r="P15" s="232"/>
      <c r="Q15" s="232">
        <v>0</v>
      </c>
      <c r="R15" s="232">
        <v>0</v>
      </c>
      <c r="S15" s="232"/>
      <c r="T15" s="232"/>
      <c r="U15" s="232"/>
      <c r="V15" s="232"/>
      <c r="W15" s="236"/>
      <c r="X15" s="232">
        <v>0</v>
      </c>
      <c r="Y15" s="232">
        <v>0</v>
      </c>
      <c r="Z15" s="232">
        <v>0</v>
      </c>
      <c r="AA15" s="232">
        <v>0</v>
      </c>
      <c r="AB15" s="232"/>
      <c r="AC15" s="232">
        <v>0</v>
      </c>
      <c r="AD15" s="232">
        <v>0</v>
      </c>
      <c r="AE15" s="232">
        <v>0</v>
      </c>
      <c r="AF15" s="232">
        <v>0</v>
      </c>
      <c r="AG15" s="232">
        <v>0</v>
      </c>
      <c r="AH15" s="232">
        <v>0</v>
      </c>
      <c r="AI15" s="232">
        <v>0</v>
      </c>
      <c r="AJ15" s="232">
        <v>0</v>
      </c>
      <c r="AK15" s="232">
        <v>0</v>
      </c>
      <c r="AL15" s="232">
        <v>0</v>
      </c>
      <c r="AM15" s="232">
        <v>0</v>
      </c>
      <c r="AN15" s="232">
        <v>0</v>
      </c>
      <c r="AO15" s="232">
        <v>0</v>
      </c>
      <c r="AP15" s="232">
        <v>0</v>
      </c>
      <c r="AQ15" s="232">
        <v>0</v>
      </c>
      <c r="AR15" s="232">
        <v>0</v>
      </c>
      <c r="AS15" s="232">
        <v>0</v>
      </c>
      <c r="AT15" s="232">
        <v>0</v>
      </c>
      <c r="AU15" s="232">
        <v>0</v>
      </c>
      <c r="AV15" s="232">
        <v>0</v>
      </c>
      <c r="AW15" s="232">
        <v>0</v>
      </c>
      <c r="AX15" s="232">
        <v>0</v>
      </c>
      <c r="AY15" s="232">
        <v>0</v>
      </c>
      <c r="AZ15" s="232">
        <v>0</v>
      </c>
      <c r="BA15" s="232">
        <v>0</v>
      </c>
      <c r="BB15" s="237" t="s">
        <v>624</v>
      </c>
      <c r="BC15" s="238"/>
      <c r="BD15" s="238"/>
      <c r="BE15" s="238"/>
      <c r="BF15" s="238"/>
      <c r="BG15" s="238"/>
      <c r="BH15" s="238"/>
      <c r="BI15" s="238"/>
      <c r="BJ15" s="238"/>
    </row>
    <row r="16" spans="1:62" ht="51.75" customHeight="1">
      <c r="A16" s="230"/>
      <c r="B16" s="296"/>
      <c r="C16" s="296" t="s">
        <v>25</v>
      </c>
      <c r="D16" s="252"/>
      <c r="E16" s="252"/>
      <c r="F16" s="269">
        <f>SUM(F5:F15)</f>
        <v>219004</v>
      </c>
      <c r="G16" s="269">
        <f>SUM(G5:G15)</f>
        <v>0</v>
      </c>
      <c r="H16" s="269">
        <f>SUM(H5:H15)</f>
        <v>219004</v>
      </c>
      <c r="I16" s="481">
        <f>G16/F16</f>
        <v>0</v>
      </c>
      <c r="J16" s="269">
        <f>SUM(J5:J15)</f>
        <v>5006</v>
      </c>
      <c r="K16" s="252">
        <f>SUM(K5:K15)</f>
        <v>4101</v>
      </c>
      <c r="L16" s="252">
        <v>4</v>
      </c>
      <c r="M16" s="269">
        <f>SUM(M5:M15)</f>
        <v>3000</v>
      </c>
      <c r="N16" s="252"/>
      <c r="O16" s="252"/>
      <c r="P16" s="252"/>
      <c r="Q16" s="252">
        <f t="shared" ref="Q16:AA16" si="4">SUM(Q5:Q15)</f>
        <v>0</v>
      </c>
      <c r="R16" s="252">
        <f t="shared" si="4"/>
        <v>0</v>
      </c>
      <c r="S16" s="269">
        <f t="shared" si="4"/>
        <v>0</v>
      </c>
      <c r="T16" s="269">
        <f t="shared" si="4"/>
        <v>0</v>
      </c>
      <c r="U16" s="269">
        <f t="shared" si="4"/>
        <v>0</v>
      </c>
      <c r="V16" s="269">
        <f t="shared" si="4"/>
        <v>0</v>
      </c>
      <c r="W16" s="303">
        <f t="shared" si="4"/>
        <v>0</v>
      </c>
      <c r="X16" s="252">
        <f t="shared" si="4"/>
        <v>0</v>
      </c>
      <c r="Y16" s="252">
        <f t="shared" si="4"/>
        <v>0</v>
      </c>
      <c r="Z16" s="252">
        <f t="shared" si="4"/>
        <v>0</v>
      </c>
      <c r="AA16" s="252">
        <f t="shared" si="4"/>
        <v>0</v>
      </c>
      <c r="AB16" s="252"/>
      <c r="AC16" s="252">
        <f t="shared" ref="AC16:AX16" si="5">SUM(AC5:AC15)</f>
        <v>0</v>
      </c>
      <c r="AD16" s="252">
        <f t="shared" si="5"/>
        <v>0</v>
      </c>
      <c r="AE16" s="252">
        <f t="shared" si="5"/>
        <v>0</v>
      </c>
      <c r="AF16" s="252">
        <f t="shared" si="5"/>
        <v>0</v>
      </c>
      <c r="AG16" s="252">
        <f t="shared" si="5"/>
        <v>0</v>
      </c>
      <c r="AH16" s="252">
        <f t="shared" si="5"/>
        <v>0</v>
      </c>
      <c r="AI16" s="252">
        <f t="shared" si="5"/>
        <v>0</v>
      </c>
      <c r="AJ16" s="252">
        <f t="shared" si="5"/>
        <v>0</v>
      </c>
      <c r="AK16" s="252">
        <f t="shared" si="5"/>
        <v>0</v>
      </c>
      <c r="AL16" s="252">
        <f t="shared" si="5"/>
        <v>0</v>
      </c>
      <c r="AM16" s="252">
        <f t="shared" si="5"/>
        <v>0</v>
      </c>
      <c r="AN16" s="252">
        <f t="shared" si="5"/>
        <v>0</v>
      </c>
      <c r="AO16" s="252">
        <f t="shared" si="5"/>
        <v>0</v>
      </c>
      <c r="AP16" s="252">
        <f t="shared" si="5"/>
        <v>0</v>
      </c>
      <c r="AQ16" s="252">
        <f t="shared" si="5"/>
        <v>0</v>
      </c>
      <c r="AR16" s="252">
        <f t="shared" si="5"/>
        <v>0</v>
      </c>
      <c r="AS16" s="252">
        <f t="shared" si="5"/>
        <v>0</v>
      </c>
      <c r="AT16" s="252">
        <f t="shared" si="5"/>
        <v>0</v>
      </c>
      <c r="AU16" s="252">
        <f t="shared" si="5"/>
        <v>0</v>
      </c>
      <c r="AV16" s="252">
        <f t="shared" si="5"/>
        <v>0</v>
      </c>
      <c r="AW16" s="252">
        <f t="shared" si="5"/>
        <v>0</v>
      </c>
      <c r="AX16" s="252">
        <f t="shared" si="5"/>
        <v>0</v>
      </c>
      <c r="AY16" s="252">
        <f t="shared" ref="AY16" si="6">SUM(AY5:AY15)</f>
        <v>0</v>
      </c>
      <c r="AZ16" s="252">
        <f t="shared" ref="AZ16" si="7">SUM(AZ5:AZ15)</f>
        <v>0</v>
      </c>
      <c r="BA16" s="252">
        <f t="shared" ref="BA16" si="8">SUM(BA5:BA15)</f>
        <v>0</v>
      </c>
      <c r="BB16" s="304"/>
      <c r="BC16" s="238"/>
      <c r="BD16" s="296"/>
      <c r="BE16" s="296"/>
      <c r="BF16" s="296"/>
      <c r="BG16" s="296"/>
      <c r="BH16" s="296"/>
      <c r="BI16" s="296"/>
      <c r="BJ16" s="305"/>
    </row>
    <row r="17" spans="54:54" ht="33" customHeight="1"/>
    <row r="18" spans="54:54" ht="33" customHeight="1"/>
    <row r="19" spans="54:54" ht="33" customHeight="1"/>
    <row r="20" spans="54:54" ht="33" customHeight="1"/>
    <row r="21" spans="54:54" ht="33" customHeight="1"/>
    <row r="31" spans="54:54">
      <c r="BB31" s="101"/>
    </row>
    <row r="32" spans="54:54">
      <c r="BB32" s="101"/>
    </row>
    <row r="33" spans="54:54">
      <c r="BB33" s="101"/>
    </row>
    <row r="34" spans="54:54">
      <c r="BB34" s="101"/>
    </row>
    <row r="35" spans="54:54">
      <c r="BB35" s="101"/>
    </row>
    <row r="36" spans="54:54">
      <c r="BB36" s="101"/>
    </row>
  </sheetData>
  <mergeCells count="79">
    <mergeCell ref="AY2:AY3"/>
    <mergeCell ref="AZ2:AZ3"/>
    <mergeCell ref="BA2:BA3"/>
    <mergeCell ref="AW2:AW3"/>
    <mergeCell ref="AV2:AV3"/>
    <mergeCell ref="AO2:AO3"/>
    <mergeCell ref="AP2:AP3"/>
    <mergeCell ref="AR2:AR3"/>
    <mergeCell ref="AS2:AS3"/>
    <mergeCell ref="AQ2:AQ3"/>
    <mergeCell ref="AU2:AU3"/>
    <mergeCell ref="AN2:AN3"/>
    <mergeCell ref="AT2:AT3"/>
    <mergeCell ref="AI2:AI3"/>
    <mergeCell ref="AJ2:AJ3"/>
    <mergeCell ref="AK2:AK3"/>
    <mergeCell ref="AL2:AL3"/>
    <mergeCell ref="AM2:AM3"/>
    <mergeCell ref="AC2:AC3"/>
    <mergeCell ref="AG2:AG3"/>
    <mergeCell ref="AH2:AH3"/>
    <mergeCell ref="AF2:AF3"/>
    <mergeCell ref="AD2:AD3"/>
    <mergeCell ref="BJ2:BJ3"/>
    <mergeCell ref="BC2:BC3"/>
    <mergeCell ref="BD2:BD3"/>
    <mergeCell ref="BE2:BE3"/>
    <mergeCell ref="BF2:BF3"/>
    <mergeCell ref="BG2:BG3"/>
    <mergeCell ref="BH2:BH3"/>
    <mergeCell ref="BI2:BI3"/>
    <mergeCell ref="BB2:BB3"/>
    <mergeCell ref="B1:BB1"/>
    <mergeCell ref="F2:F3"/>
    <mergeCell ref="H2:H3"/>
    <mergeCell ref="J2:J3"/>
    <mergeCell ref="K2:K3"/>
    <mergeCell ref="L2:L3"/>
    <mergeCell ref="M2:M3"/>
    <mergeCell ref="U2:U3"/>
    <mergeCell ref="T2:T3"/>
    <mergeCell ref="G2:G3"/>
    <mergeCell ref="S2:S3"/>
    <mergeCell ref="W2:W3"/>
    <mergeCell ref="Q2:Q3"/>
    <mergeCell ref="R2:R3"/>
    <mergeCell ref="X2:X3"/>
    <mergeCell ref="AB2:AB3"/>
    <mergeCell ref="C5:C15"/>
    <mergeCell ref="AE2:AE3"/>
    <mergeCell ref="A2:A3"/>
    <mergeCell ref="B2:B3"/>
    <mergeCell ref="C2:C3"/>
    <mergeCell ref="D2:D3"/>
    <mergeCell ref="E2:E3"/>
    <mergeCell ref="B5:B15"/>
    <mergeCell ref="N2:N3"/>
    <mergeCell ref="O2:O3"/>
    <mergeCell ref="P2:P3"/>
    <mergeCell ref="Y2:Y3"/>
    <mergeCell ref="Z2:Z3"/>
    <mergeCell ref="I2:I3"/>
    <mergeCell ref="V2:V3"/>
    <mergeCell ref="AX2:AX3"/>
    <mergeCell ref="I9:I10"/>
    <mergeCell ref="O9:O10"/>
    <mergeCell ref="D5:D6"/>
    <mergeCell ref="E5:E6"/>
    <mergeCell ref="F5:F6"/>
    <mergeCell ref="G5:G6"/>
    <mergeCell ref="H5:H6"/>
    <mergeCell ref="I5:I6"/>
    <mergeCell ref="J5:J6"/>
    <mergeCell ref="D9:D10"/>
    <mergeCell ref="E9:E10"/>
    <mergeCell ref="F9:F10"/>
    <mergeCell ref="G9:G10"/>
    <mergeCell ref="H9:H10"/>
    <mergeCell ref="AA2:AA3"/>
  </mergeCells>
  <pageMargins left="0.39370078740157483" right="0.39370078740157483" top="0.74803149606299213" bottom="0.55118110236220474" header="0.31496062992125984" footer="0.31496062992125984"/>
  <pageSetup paperSize="9" scale="39" fitToHeight="0" orientation="landscape" r:id="rId1"/>
  <headerFooter scaleWithDoc="0" alignWithMargins="0">
    <oddFooter>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M36"/>
  <sheetViews>
    <sheetView view="pageBreakPreview" topLeftCell="B1" zoomScale="50" zoomScaleNormal="60" zoomScaleSheetLayoutView="50" workbookViewId="0">
      <pane ySplit="4" topLeftCell="A5" activePane="bottomLeft" state="frozen"/>
      <selection activeCell="BE15" sqref="BE15"/>
      <selection pane="bottomLeft" activeCell="BE15" sqref="BE15"/>
    </sheetView>
  </sheetViews>
  <sheetFormatPr defaultColWidth="10.7109375" defaultRowHeight="15"/>
  <cols>
    <col min="1" max="1" width="9.7109375" style="306" hidden="1" customWidth="1"/>
    <col min="2" max="2" width="15.140625" style="306" customWidth="1"/>
    <col min="3" max="3" width="24.140625" style="306" customWidth="1"/>
    <col min="4" max="4" width="10" style="306" customWidth="1"/>
    <col min="5" max="5" width="27.85546875" style="312" customWidth="1"/>
    <col min="6" max="6" width="22.28515625" style="313" customWidth="1"/>
    <col min="7" max="7" width="24.140625" style="314" customWidth="1"/>
    <col min="8" max="8" width="20" style="314" customWidth="1"/>
    <col min="9" max="9" width="16.7109375" style="314" customWidth="1"/>
    <col min="10" max="10" width="18.140625" style="315" customWidth="1"/>
    <col min="11" max="11" width="14.85546875" style="306" hidden="1" customWidth="1"/>
    <col min="12" max="12" width="16.5703125" style="306" customWidth="1"/>
    <col min="13" max="13" width="20" style="306" customWidth="1"/>
    <col min="14" max="14" width="20.7109375" style="316" customWidth="1"/>
    <col min="15" max="15" width="23.5703125" style="306" customWidth="1"/>
    <col min="16" max="16" width="23.7109375" style="316" customWidth="1"/>
    <col min="17" max="18" width="17.85546875" style="306" hidden="1" customWidth="1"/>
    <col min="19" max="19" width="17" style="316" hidden="1" customWidth="1"/>
    <col min="20" max="20" width="18.140625" style="316" hidden="1" customWidth="1"/>
    <col min="21" max="23" width="17" style="316" hidden="1" customWidth="1"/>
    <col min="24" max="24" width="16.85546875" style="306" hidden="1" customWidth="1"/>
    <col min="25" max="40" width="17" style="316" hidden="1" customWidth="1"/>
    <col min="41" max="41" width="17.7109375" style="316" hidden="1" customWidth="1"/>
    <col min="42" max="43" width="21.28515625" style="316" hidden="1" customWidth="1"/>
    <col min="44" max="44" width="22.28515625" style="316" hidden="1" customWidth="1"/>
    <col min="45" max="51" width="22.7109375" style="316" hidden="1" customWidth="1"/>
    <col min="52" max="53" width="22.7109375" style="316" customWidth="1"/>
    <col min="54" max="54" width="37.85546875" style="317" customWidth="1"/>
    <col min="55" max="56" width="11.85546875" style="306" hidden="1" customWidth="1"/>
    <col min="57" max="57" width="15.140625" style="306" hidden="1" customWidth="1"/>
    <col min="58" max="58" width="15.42578125" style="306" hidden="1" customWidth="1"/>
    <col min="59" max="61" width="11.85546875" style="306" hidden="1" customWidth="1"/>
    <col min="62" max="62" width="62.42578125" style="317" hidden="1" customWidth="1"/>
    <col min="63" max="63" width="20.5703125" style="306" hidden="1" customWidth="1"/>
    <col min="64" max="64" width="62.42578125" style="306" hidden="1" customWidth="1"/>
    <col min="65" max="65" width="20.5703125" style="306" hidden="1" customWidth="1"/>
    <col min="66" max="73" width="0" style="306" hidden="1" customWidth="1"/>
    <col min="74" max="16384" width="10.7109375" style="306"/>
  </cols>
  <sheetData>
    <row r="1" spans="1:62" ht="27.6" customHeight="1">
      <c r="A1" s="219" t="s">
        <v>467</v>
      </c>
      <c r="B1" s="537" t="s">
        <v>426</v>
      </c>
      <c r="C1" s="538"/>
      <c r="D1" s="538"/>
      <c r="E1" s="538"/>
      <c r="F1" s="538"/>
      <c r="G1" s="538"/>
      <c r="H1" s="538"/>
      <c r="I1" s="538"/>
      <c r="J1" s="538"/>
      <c r="K1" s="538"/>
      <c r="L1" s="538"/>
      <c r="M1" s="538"/>
      <c r="N1" s="538"/>
      <c r="O1" s="538"/>
      <c r="P1" s="538"/>
      <c r="Q1" s="538"/>
      <c r="R1" s="538"/>
      <c r="S1" s="538"/>
      <c r="T1" s="538"/>
      <c r="U1" s="538"/>
      <c r="V1" s="538"/>
      <c r="W1" s="538"/>
      <c r="X1" s="538"/>
      <c r="Y1" s="538"/>
      <c r="Z1" s="538"/>
      <c r="AA1" s="538"/>
      <c r="AB1" s="538"/>
      <c r="AC1" s="538"/>
      <c r="AD1" s="538"/>
      <c r="AE1" s="538"/>
      <c r="AF1" s="538"/>
      <c r="AG1" s="538"/>
      <c r="AH1" s="538"/>
      <c r="AI1" s="538"/>
      <c r="AJ1" s="538"/>
      <c r="AK1" s="538"/>
      <c r="AL1" s="538"/>
      <c r="AM1" s="538"/>
      <c r="AN1" s="538"/>
      <c r="AO1" s="538"/>
      <c r="AP1" s="538"/>
      <c r="AQ1" s="538"/>
      <c r="AR1" s="538"/>
      <c r="AS1" s="538"/>
      <c r="AT1" s="538"/>
      <c r="AU1" s="538"/>
      <c r="AV1" s="538"/>
      <c r="AW1" s="538"/>
      <c r="AX1" s="538"/>
      <c r="AY1" s="538"/>
      <c r="AZ1" s="538"/>
      <c r="BA1" s="538"/>
      <c r="BB1" s="539"/>
      <c r="BC1" s="220"/>
      <c r="BD1" s="220"/>
      <c r="BE1" s="220"/>
      <c r="BF1" s="220"/>
      <c r="BG1" s="220"/>
      <c r="BH1" s="220"/>
      <c r="BI1" s="220"/>
      <c r="BJ1" s="221"/>
    </row>
    <row r="2" spans="1:62" ht="57.6" customHeight="1">
      <c r="A2" s="552" t="s">
        <v>1</v>
      </c>
      <c r="B2" s="554" t="s">
        <v>1</v>
      </c>
      <c r="C2" s="554" t="s">
        <v>2</v>
      </c>
      <c r="D2" s="556" t="s">
        <v>315</v>
      </c>
      <c r="E2" s="554" t="s">
        <v>3</v>
      </c>
      <c r="F2" s="547" t="s">
        <v>137</v>
      </c>
      <c r="G2" s="547" t="s">
        <v>229</v>
      </c>
      <c r="H2" s="547" t="s">
        <v>139</v>
      </c>
      <c r="I2" s="545" t="s">
        <v>445</v>
      </c>
      <c r="J2" s="547" t="s">
        <v>234</v>
      </c>
      <c r="K2" s="547" t="s">
        <v>4</v>
      </c>
      <c r="L2" s="545" t="s">
        <v>9</v>
      </c>
      <c r="M2" s="545" t="s">
        <v>10</v>
      </c>
      <c r="N2" s="543" t="s">
        <v>11</v>
      </c>
      <c r="O2" s="547" t="s">
        <v>6</v>
      </c>
      <c r="P2" s="542" t="s">
        <v>7</v>
      </c>
      <c r="Q2" s="547" t="s">
        <v>429</v>
      </c>
      <c r="R2" s="547" t="s">
        <v>428</v>
      </c>
      <c r="S2" s="547" t="s">
        <v>435</v>
      </c>
      <c r="T2" s="547" t="s">
        <v>437</v>
      </c>
      <c r="U2" s="547" t="s">
        <v>447</v>
      </c>
      <c r="V2" s="547" t="s">
        <v>458</v>
      </c>
      <c r="W2" s="551" t="s">
        <v>451</v>
      </c>
      <c r="X2" s="545" t="s">
        <v>375</v>
      </c>
      <c r="Y2" s="547" t="s">
        <v>453</v>
      </c>
      <c r="Z2" s="547" t="s">
        <v>455</v>
      </c>
      <c r="AA2" s="547" t="s">
        <v>456</v>
      </c>
      <c r="AB2" s="547" t="s">
        <v>459</v>
      </c>
      <c r="AC2" s="547" t="s">
        <v>461</v>
      </c>
      <c r="AD2" s="547" t="s">
        <v>464</v>
      </c>
      <c r="AE2" s="547" t="s">
        <v>466</v>
      </c>
      <c r="AF2" s="547" t="s">
        <v>469</v>
      </c>
      <c r="AG2" s="547" t="s">
        <v>480</v>
      </c>
      <c r="AH2" s="547" t="s">
        <v>481</v>
      </c>
      <c r="AI2" s="547" t="s">
        <v>496</v>
      </c>
      <c r="AJ2" s="547" t="s">
        <v>507</v>
      </c>
      <c r="AK2" s="547" t="s">
        <v>522</v>
      </c>
      <c r="AL2" s="547" t="s">
        <v>545</v>
      </c>
      <c r="AM2" s="547" t="s">
        <v>552</v>
      </c>
      <c r="AN2" s="547" t="s">
        <v>559</v>
      </c>
      <c r="AO2" s="547" t="s">
        <v>565</v>
      </c>
      <c r="AP2" s="547" t="s">
        <v>566</v>
      </c>
      <c r="AQ2" s="547" t="s">
        <v>576</v>
      </c>
      <c r="AR2" s="547" t="s">
        <v>584</v>
      </c>
      <c r="AS2" s="547" t="s">
        <v>587</v>
      </c>
      <c r="AT2" s="547" t="s">
        <v>590</v>
      </c>
      <c r="AU2" s="547" t="s">
        <v>595</v>
      </c>
      <c r="AV2" s="547" t="s">
        <v>642</v>
      </c>
      <c r="AW2" s="547" t="s">
        <v>648</v>
      </c>
      <c r="AX2" s="547" t="s">
        <v>659</v>
      </c>
      <c r="AY2" s="547" t="s">
        <v>687</v>
      </c>
      <c r="AZ2" s="547" t="s">
        <v>688</v>
      </c>
      <c r="BA2" s="547" t="s">
        <v>689</v>
      </c>
      <c r="BB2" s="535" t="s">
        <v>8</v>
      </c>
      <c r="BC2" s="549" t="s">
        <v>134</v>
      </c>
      <c r="BD2" s="549" t="s">
        <v>254</v>
      </c>
      <c r="BE2" s="549" t="s">
        <v>255</v>
      </c>
      <c r="BF2" s="549" t="s">
        <v>256</v>
      </c>
      <c r="BG2" s="549" t="s">
        <v>257</v>
      </c>
      <c r="BH2" s="549" t="s">
        <v>258</v>
      </c>
      <c r="BI2" s="549" t="s">
        <v>277</v>
      </c>
      <c r="BJ2" s="548" t="s">
        <v>260</v>
      </c>
    </row>
    <row r="3" spans="1:62" ht="109.5" customHeight="1">
      <c r="A3" s="553"/>
      <c r="B3" s="555"/>
      <c r="C3" s="555"/>
      <c r="D3" s="557"/>
      <c r="E3" s="555"/>
      <c r="F3" s="558"/>
      <c r="G3" s="558"/>
      <c r="H3" s="558"/>
      <c r="I3" s="546"/>
      <c r="J3" s="558"/>
      <c r="K3" s="558"/>
      <c r="L3" s="546"/>
      <c r="M3" s="546"/>
      <c r="N3" s="544"/>
      <c r="O3" s="547"/>
      <c r="P3" s="542"/>
      <c r="Q3" s="547"/>
      <c r="R3" s="547"/>
      <c r="S3" s="547"/>
      <c r="T3" s="547"/>
      <c r="U3" s="547"/>
      <c r="V3" s="547"/>
      <c r="W3" s="551"/>
      <c r="X3" s="546"/>
      <c r="Y3" s="547"/>
      <c r="Z3" s="547"/>
      <c r="AA3" s="547"/>
      <c r="AB3" s="547"/>
      <c r="AC3" s="547"/>
      <c r="AD3" s="547"/>
      <c r="AE3" s="547"/>
      <c r="AF3" s="547"/>
      <c r="AG3" s="547"/>
      <c r="AH3" s="547"/>
      <c r="AI3" s="547"/>
      <c r="AJ3" s="547"/>
      <c r="AK3" s="547"/>
      <c r="AL3" s="547"/>
      <c r="AM3" s="547"/>
      <c r="AN3" s="547"/>
      <c r="AO3" s="547"/>
      <c r="AP3" s="547"/>
      <c r="AQ3" s="547"/>
      <c r="AR3" s="547"/>
      <c r="AS3" s="547"/>
      <c r="AT3" s="547"/>
      <c r="AU3" s="547"/>
      <c r="AV3" s="547"/>
      <c r="AW3" s="547"/>
      <c r="AX3" s="547"/>
      <c r="AY3" s="547"/>
      <c r="AZ3" s="547"/>
      <c r="BA3" s="547"/>
      <c r="BB3" s="535"/>
      <c r="BC3" s="550"/>
      <c r="BD3" s="550"/>
      <c r="BE3" s="550"/>
      <c r="BF3" s="550"/>
      <c r="BG3" s="550"/>
      <c r="BH3" s="550"/>
      <c r="BI3" s="550"/>
      <c r="BJ3" s="548"/>
    </row>
    <row r="4" spans="1:62" ht="26.25" customHeight="1">
      <c r="A4" s="223">
        <v>1</v>
      </c>
      <c r="B4" s="224">
        <v>1</v>
      </c>
      <c r="C4" s="225">
        <v>2</v>
      </c>
      <c r="D4" s="225">
        <v>3</v>
      </c>
      <c r="E4" s="225">
        <v>4</v>
      </c>
      <c r="F4" s="225">
        <v>5</v>
      </c>
      <c r="G4" s="225">
        <v>6</v>
      </c>
      <c r="H4" s="225">
        <v>7</v>
      </c>
      <c r="I4" s="225">
        <v>8</v>
      </c>
      <c r="J4" s="225">
        <v>9</v>
      </c>
      <c r="K4" s="225">
        <v>10</v>
      </c>
      <c r="L4" s="225">
        <v>10</v>
      </c>
      <c r="M4" s="225">
        <v>11</v>
      </c>
      <c r="N4" s="225">
        <v>12</v>
      </c>
      <c r="O4" s="225">
        <v>13</v>
      </c>
      <c r="P4" s="225">
        <v>14</v>
      </c>
      <c r="Q4" s="225">
        <v>16</v>
      </c>
      <c r="R4" s="225">
        <v>16</v>
      </c>
      <c r="S4" s="225">
        <v>16</v>
      </c>
      <c r="T4" s="225">
        <v>16</v>
      </c>
      <c r="U4" s="225">
        <v>17</v>
      </c>
      <c r="V4" s="225">
        <v>17</v>
      </c>
      <c r="W4" s="226">
        <v>16</v>
      </c>
      <c r="X4" s="225">
        <v>21</v>
      </c>
      <c r="Y4" s="225">
        <v>16</v>
      </c>
      <c r="Z4" s="225">
        <v>16</v>
      </c>
      <c r="AA4" s="225">
        <v>16</v>
      </c>
      <c r="AB4" s="225">
        <v>16</v>
      </c>
      <c r="AC4" s="225">
        <v>16</v>
      </c>
      <c r="AD4" s="225">
        <v>15</v>
      </c>
      <c r="AE4" s="225">
        <v>15</v>
      </c>
      <c r="AF4" s="225">
        <v>15</v>
      </c>
      <c r="AG4" s="225">
        <v>15</v>
      </c>
      <c r="AH4" s="225">
        <v>15</v>
      </c>
      <c r="AI4" s="225">
        <v>15</v>
      </c>
      <c r="AJ4" s="225">
        <v>16</v>
      </c>
      <c r="AK4" s="225">
        <v>15</v>
      </c>
      <c r="AL4" s="225">
        <v>15</v>
      </c>
      <c r="AM4" s="225">
        <v>16</v>
      </c>
      <c r="AN4" s="225">
        <v>17</v>
      </c>
      <c r="AO4" s="225">
        <v>15</v>
      </c>
      <c r="AP4" s="225">
        <v>15</v>
      </c>
      <c r="AQ4" s="225">
        <v>15</v>
      </c>
      <c r="AR4" s="225">
        <v>15</v>
      </c>
      <c r="AS4" s="225">
        <v>15</v>
      </c>
      <c r="AT4" s="225">
        <v>15</v>
      </c>
      <c r="AU4" s="225">
        <v>15</v>
      </c>
      <c r="AV4" s="225">
        <v>15</v>
      </c>
      <c r="AW4" s="225">
        <v>15</v>
      </c>
      <c r="AX4" s="225">
        <v>16</v>
      </c>
      <c r="AY4" s="225">
        <v>16</v>
      </c>
      <c r="AZ4" s="225">
        <v>15</v>
      </c>
      <c r="BA4" s="225">
        <v>16</v>
      </c>
      <c r="BB4" s="227">
        <v>17</v>
      </c>
      <c r="BC4" s="228">
        <v>21</v>
      </c>
      <c r="BD4" s="228">
        <v>24</v>
      </c>
      <c r="BE4" s="228">
        <v>25</v>
      </c>
      <c r="BF4" s="228"/>
      <c r="BG4" s="228">
        <v>26</v>
      </c>
      <c r="BH4" s="228">
        <v>27</v>
      </c>
      <c r="BI4" s="228">
        <v>28</v>
      </c>
      <c r="BJ4" s="229">
        <v>20</v>
      </c>
    </row>
    <row r="5" spans="1:62" ht="109.5" customHeight="1">
      <c r="A5" s="230"/>
      <c r="B5" s="562" t="s">
        <v>432</v>
      </c>
      <c r="C5" s="245" t="s">
        <v>362</v>
      </c>
      <c r="D5" s="245">
        <v>1</v>
      </c>
      <c r="E5" s="307" t="s">
        <v>73</v>
      </c>
      <c r="F5" s="308">
        <v>49020</v>
      </c>
      <c r="G5" s="274">
        <v>0</v>
      </c>
      <c r="H5" s="267">
        <f t="shared" ref="H5:H11" si="0">F5-G5</f>
        <v>49020</v>
      </c>
      <c r="I5" s="480">
        <f>G5/F5</f>
        <v>0</v>
      </c>
      <c r="J5" s="248">
        <v>700</v>
      </c>
      <c r="K5" s="232">
        <v>1</v>
      </c>
      <c r="L5" s="232" t="s">
        <v>360</v>
      </c>
      <c r="M5" s="233">
        <v>700</v>
      </c>
      <c r="N5" s="311">
        <v>45814</v>
      </c>
      <c r="O5" s="232">
        <f t="shared" ref="O5:O10" si="1">P5-N5</f>
        <v>60</v>
      </c>
      <c r="P5" s="234">
        <v>45874</v>
      </c>
      <c r="Q5" s="232">
        <v>0</v>
      </c>
      <c r="R5" s="232">
        <v>0</v>
      </c>
      <c r="S5" s="232">
        <v>0</v>
      </c>
      <c r="T5" s="232">
        <v>0</v>
      </c>
      <c r="U5" s="232">
        <v>0</v>
      </c>
      <c r="V5" s="232">
        <v>0</v>
      </c>
      <c r="W5" s="236">
        <v>0</v>
      </c>
      <c r="X5" s="232"/>
      <c r="Y5" s="232">
        <v>0</v>
      </c>
      <c r="Z5" s="232">
        <v>0</v>
      </c>
      <c r="AA5" s="232">
        <v>0</v>
      </c>
      <c r="AB5" s="232">
        <v>0</v>
      </c>
      <c r="AC5" s="232">
        <v>0</v>
      </c>
      <c r="AD5" s="232">
        <v>0</v>
      </c>
      <c r="AE5" s="232">
        <v>0</v>
      </c>
      <c r="AF5" s="232">
        <v>0</v>
      </c>
      <c r="AG5" s="232">
        <v>0</v>
      </c>
      <c r="AH5" s="232">
        <v>0</v>
      </c>
      <c r="AI5" s="232">
        <v>0</v>
      </c>
      <c r="AJ5" s="232"/>
      <c r="AK5" s="232">
        <v>0</v>
      </c>
      <c r="AL5" s="232">
        <v>0</v>
      </c>
      <c r="AM5" s="232">
        <v>0</v>
      </c>
      <c r="AN5" s="232">
        <v>0</v>
      </c>
      <c r="AO5" s="232">
        <v>0</v>
      </c>
      <c r="AP5" s="232">
        <v>0</v>
      </c>
      <c r="AQ5" s="232">
        <v>0</v>
      </c>
      <c r="AR5" s="232">
        <v>0</v>
      </c>
      <c r="AS5" s="232">
        <v>0</v>
      </c>
      <c r="AT5" s="232">
        <v>0</v>
      </c>
      <c r="AU5" s="232">
        <v>0</v>
      </c>
      <c r="AV5" s="232">
        <v>0</v>
      </c>
      <c r="AW5" s="232">
        <v>0</v>
      </c>
      <c r="AX5" s="232">
        <v>0</v>
      </c>
      <c r="AY5" s="232">
        <v>0</v>
      </c>
      <c r="AZ5" s="232">
        <v>0</v>
      </c>
      <c r="BA5" s="232">
        <v>0</v>
      </c>
      <c r="BB5" s="268" t="s">
        <v>627</v>
      </c>
      <c r="BC5" s="309">
        <v>0</v>
      </c>
      <c r="BD5" s="309"/>
      <c r="BE5" s="309"/>
      <c r="BF5" s="309"/>
      <c r="BG5" s="309"/>
      <c r="BH5" s="309"/>
      <c r="BI5" s="238">
        <f>SUM(BD5:BH5)</f>
        <v>0</v>
      </c>
      <c r="BJ5" s="238"/>
    </row>
    <row r="6" spans="1:62" ht="77.25" customHeight="1">
      <c r="A6" s="230"/>
      <c r="B6" s="563"/>
      <c r="C6" s="245" t="s">
        <v>362</v>
      </c>
      <c r="D6" s="245">
        <v>2</v>
      </c>
      <c r="E6" s="307" t="s">
        <v>75</v>
      </c>
      <c r="F6" s="308">
        <v>23000</v>
      </c>
      <c r="G6" s="267">
        <f>121.7+167.23+174.73</f>
        <v>463.65999999999997</v>
      </c>
      <c r="H6" s="267">
        <f t="shared" si="0"/>
        <v>22536.34</v>
      </c>
      <c r="I6" s="480">
        <f t="shared" ref="I6:I11" si="2">G6/F6</f>
        <v>2.0159130434782607E-2</v>
      </c>
      <c r="J6" s="248">
        <v>700</v>
      </c>
      <c r="K6" s="232">
        <v>1</v>
      </c>
      <c r="L6" s="232" t="s">
        <v>361</v>
      </c>
      <c r="M6" s="233">
        <v>700</v>
      </c>
      <c r="N6" s="311">
        <v>45818</v>
      </c>
      <c r="O6" s="232">
        <f t="shared" si="1"/>
        <v>50</v>
      </c>
      <c r="P6" s="234">
        <v>45868</v>
      </c>
      <c r="Q6" s="232">
        <v>0</v>
      </c>
      <c r="R6" s="232">
        <v>0</v>
      </c>
      <c r="S6" s="232">
        <v>0</v>
      </c>
      <c r="T6" s="232">
        <v>0</v>
      </c>
      <c r="U6" s="232">
        <v>0</v>
      </c>
      <c r="V6" s="232">
        <v>0</v>
      </c>
      <c r="W6" s="236">
        <v>0</v>
      </c>
      <c r="X6" s="232"/>
      <c r="Y6" s="232">
        <v>0</v>
      </c>
      <c r="Z6" s="232">
        <v>0</v>
      </c>
      <c r="AA6" s="232">
        <v>0</v>
      </c>
      <c r="AB6" s="232">
        <v>0</v>
      </c>
      <c r="AC6" s="232">
        <v>0</v>
      </c>
      <c r="AD6" s="232">
        <v>0</v>
      </c>
      <c r="AE6" s="232">
        <v>0</v>
      </c>
      <c r="AF6" s="232">
        <v>0</v>
      </c>
      <c r="AG6" s="232">
        <v>0</v>
      </c>
      <c r="AH6" s="232">
        <v>0</v>
      </c>
      <c r="AI6" s="232">
        <v>0</v>
      </c>
      <c r="AJ6" s="232"/>
      <c r="AK6" s="232">
        <v>0</v>
      </c>
      <c r="AL6" s="232">
        <v>0</v>
      </c>
      <c r="AM6" s="232">
        <v>0</v>
      </c>
      <c r="AN6" s="232">
        <v>0</v>
      </c>
      <c r="AO6" s="232">
        <v>0</v>
      </c>
      <c r="AP6" s="232">
        <v>0</v>
      </c>
      <c r="AQ6" s="232">
        <v>0</v>
      </c>
      <c r="AR6" s="232">
        <v>0</v>
      </c>
      <c r="AS6" s="232">
        <v>0</v>
      </c>
      <c r="AT6" s="232">
        <v>0</v>
      </c>
      <c r="AU6" s="232">
        <v>0</v>
      </c>
      <c r="AV6" s="232">
        <v>121.7</v>
      </c>
      <c r="AW6" s="232">
        <v>167.23</v>
      </c>
      <c r="AX6" s="232">
        <v>174.73</v>
      </c>
      <c r="AY6" s="232">
        <v>0</v>
      </c>
      <c r="AZ6" s="232">
        <v>0</v>
      </c>
      <c r="BA6" s="232">
        <v>0</v>
      </c>
      <c r="BB6" s="268" t="s">
        <v>691</v>
      </c>
      <c r="BC6" s="309">
        <v>0</v>
      </c>
      <c r="BD6" s="309"/>
      <c r="BE6" s="309"/>
      <c r="BF6" s="309"/>
      <c r="BG6" s="309"/>
      <c r="BH6" s="309"/>
      <c r="BI6" s="238">
        <f>SUM(BD6:BH6)</f>
        <v>0</v>
      </c>
      <c r="BJ6" s="238"/>
    </row>
    <row r="7" spans="1:62" ht="99" customHeight="1">
      <c r="A7" s="230"/>
      <c r="B7" s="563"/>
      <c r="C7" s="245" t="s">
        <v>362</v>
      </c>
      <c r="D7" s="245">
        <v>3</v>
      </c>
      <c r="E7" s="307" t="s">
        <v>77</v>
      </c>
      <c r="F7" s="308">
        <v>20000</v>
      </c>
      <c r="G7" s="274">
        <v>0</v>
      </c>
      <c r="H7" s="267">
        <f t="shared" ref="H7:H8" si="3">F7-G7</f>
        <v>20000</v>
      </c>
      <c r="I7" s="480">
        <f t="shared" ref="I7:I8" si="4">G7/F7</f>
        <v>0</v>
      </c>
      <c r="J7" s="248"/>
      <c r="K7" s="232"/>
      <c r="L7" s="295" t="s">
        <v>462</v>
      </c>
      <c r="M7" s="233"/>
      <c r="N7" s="234">
        <v>45823</v>
      </c>
      <c r="O7" s="232">
        <f t="shared" ref="O7:O8" si="5">P7-N7</f>
        <v>20</v>
      </c>
      <c r="P7" s="234">
        <v>45843</v>
      </c>
      <c r="Q7" s="232">
        <v>0</v>
      </c>
      <c r="R7" s="232">
        <v>0</v>
      </c>
      <c r="S7" s="232">
        <v>0</v>
      </c>
      <c r="T7" s="232">
        <v>0</v>
      </c>
      <c r="U7" s="232">
        <v>0</v>
      </c>
      <c r="V7" s="232">
        <v>0</v>
      </c>
      <c r="W7" s="236">
        <v>0</v>
      </c>
      <c r="X7" s="232"/>
      <c r="Y7" s="232">
        <v>0</v>
      </c>
      <c r="Z7" s="232">
        <v>0</v>
      </c>
      <c r="AA7" s="232">
        <v>0</v>
      </c>
      <c r="AB7" s="232">
        <v>0</v>
      </c>
      <c r="AC7" s="232">
        <v>0</v>
      </c>
      <c r="AD7" s="232">
        <v>0</v>
      </c>
      <c r="AE7" s="232">
        <v>0</v>
      </c>
      <c r="AF7" s="232">
        <v>0</v>
      </c>
      <c r="AG7" s="232">
        <v>0</v>
      </c>
      <c r="AH7" s="232">
        <v>0</v>
      </c>
      <c r="AI7" s="232">
        <v>0</v>
      </c>
      <c r="AJ7" s="232"/>
      <c r="AK7" s="232">
        <v>0</v>
      </c>
      <c r="AL7" s="232">
        <v>0</v>
      </c>
      <c r="AM7" s="232">
        <v>0</v>
      </c>
      <c r="AN7" s="232">
        <v>0</v>
      </c>
      <c r="AO7" s="232">
        <v>0</v>
      </c>
      <c r="AP7" s="232">
        <v>0</v>
      </c>
      <c r="AQ7" s="232">
        <v>0</v>
      </c>
      <c r="AR7" s="232">
        <v>0</v>
      </c>
      <c r="AS7" s="232">
        <v>0</v>
      </c>
      <c r="AT7" s="232">
        <v>0</v>
      </c>
      <c r="AU7" s="232">
        <v>0</v>
      </c>
      <c r="AV7" s="232">
        <v>0</v>
      </c>
      <c r="AW7" s="232">
        <v>0</v>
      </c>
      <c r="AX7" s="232"/>
      <c r="AY7" s="232">
        <v>0</v>
      </c>
      <c r="AZ7" s="232">
        <v>0</v>
      </c>
      <c r="BA7" s="232">
        <v>0</v>
      </c>
      <c r="BB7" s="237" t="s">
        <v>524</v>
      </c>
      <c r="BC7" s="309">
        <v>0</v>
      </c>
      <c r="BD7" s="309"/>
      <c r="BE7" s="309"/>
      <c r="BF7" s="309"/>
      <c r="BG7" s="309"/>
      <c r="BH7" s="309"/>
      <c r="BI7" s="238">
        <f>SUM(BD7:BH7)</f>
        <v>0</v>
      </c>
      <c r="BJ7" s="238"/>
    </row>
    <row r="8" spans="1:62" ht="94.5" customHeight="1">
      <c r="A8" s="230"/>
      <c r="B8" s="563"/>
      <c r="C8" s="245" t="s">
        <v>362</v>
      </c>
      <c r="D8" s="245">
        <v>4</v>
      </c>
      <c r="E8" s="307" t="s">
        <v>79</v>
      </c>
      <c r="F8" s="308">
        <v>13578</v>
      </c>
      <c r="G8" s="267">
        <f>300.1+285.71+760.52</f>
        <v>1346.33</v>
      </c>
      <c r="H8" s="267">
        <f t="shared" si="3"/>
        <v>12231.67</v>
      </c>
      <c r="I8" s="480">
        <f t="shared" si="4"/>
        <v>9.9155251141552506E-2</v>
      </c>
      <c r="J8" s="248">
        <v>700</v>
      </c>
      <c r="K8" s="232">
        <v>1</v>
      </c>
      <c r="L8" s="310" t="s">
        <v>475</v>
      </c>
      <c r="M8" s="233">
        <v>700</v>
      </c>
      <c r="N8" s="311">
        <v>45818</v>
      </c>
      <c r="O8" s="232">
        <f t="shared" si="5"/>
        <v>25</v>
      </c>
      <c r="P8" s="234">
        <v>45843</v>
      </c>
      <c r="Q8" s="232">
        <v>0</v>
      </c>
      <c r="R8" s="232">
        <v>0</v>
      </c>
      <c r="S8" s="232">
        <v>0</v>
      </c>
      <c r="T8" s="232">
        <v>0</v>
      </c>
      <c r="U8" s="232">
        <v>0</v>
      </c>
      <c r="V8" s="232">
        <v>0</v>
      </c>
      <c r="W8" s="236">
        <v>0</v>
      </c>
      <c r="X8" s="232"/>
      <c r="Y8" s="232">
        <v>0</v>
      </c>
      <c r="Z8" s="232">
        <v>0</v>
      </c>
      <c r="AA8" s="232">
        <v>0</v>
      </c>
      <c r="AB8" s="232">
        <v>0</v>
      </c>
      <c r="AC8" s="232">
        <v>0</v>
      </c>
      <c r="AD8" s="232">
        <v>0</v>
      </c>
      <c r="AE8" s="232">
        <v>0</v>
      </c>
      <c r="AF8" s="232">
        <v>0</v>
      </c>
      <c r="AG8" s="232">
        <v>0</v>
      </c>
      <c r="AH8" s="232">
        <v>0</v>
      </c>
      <c r="AI8" s="232">
        <v>0</v>
      </c>
      <c r="AJ8" s="232"/>
      <c r="AK8" s="232">
        <v>0</v>
      </c>
      <c r="AL8" s="232">
        <v>0</v>
      </c>
      <c r="AM8" s="232">
        <v>0</v>
      </c>
      <c r="AN8" s="232">
        <v>0</v>
      </c>
      <c r="AO8" s="232">
        <v>0</v>
      </c>
      <c r="AP8" s="232">
        <v>0</v>
      </c>
      <c r="AQ8" s="232">
        <v>0</v>
      </c>
      <c r="AR8" s="232">
        <v>0</v>
      </c>
      <c r="AS8" s="232">
        <v>0</v>
      </c>
      <c r="AT8" s="232">
        <v>0</v>
      </c>
      <c r="AU8" s="232">
        <v>0</v>
      </c>
      <c r="AV8" s="232">
        <v>300.01</v>
      </c>
      <c r="AW8" s="232">
        <v>285.70999999999998</v>
      </c>
      <c r="AX8" s="232">
        <v>760.52</v>
      </c>
      <c r="AY8" s="232">
        <v>0</v>
      </c>
      <c r="AZ8" s="232">
        <v>0</v>
      </c>
      <c r="BA8" s="232">
        <v>0</v>
      </c>
      <c r="BB8" s="268" t="s">
        <v>691</v>
      </c>
      <c r="BC8" s="309">
        <v>0</v>
      </c>
      <c r="BD8" s="309"/>
      <c r="BE8" s="309"/>
      <c r="BF8" s="309"/>
      <c r="BG8" s="309"/>
      <c r="BH8" s="309"/>
      <c r="BI8" s="238">
        <f>SUM(BD8:BH8)</f>
        <v>0</v>
      </c>
      <c r="BJ8" s="238"/>
    </row>
    <row r="9" spans="1:62" ht="98.25" customHeight="1">
      <c r="A9" s="230"/>
      <c r="B9" s="563"/>
      <c r="C9" s="245" t="s">
        <v>362</v>
      </c>
      <c r="D9" s="245">
        <v>5</v>
      </c>
      <c r="E9" s="307" t="s">
        <v>83</v>
      </c>
      <c r="F9" s="308">
        <v>664</v>
      </c>
      <c r="G9" s="267">
        <v>664</v>
      </c>
      <c r="H9" s="267">
        <f t="shared" si="0"/>
        <v>0</v>
      </c>
      <c r="I9" s="480">
        <f t="shared" si="2"/>
        <v>1</v>
      </c>
      <c r="J9" s="233"/>
      <c r="K9" s="232"/>
      <c r="L9" s="295" t="s">
        <v>476</v>
      </c>
      <c r="M9" s="233"/>
      <c r="N9" s="234">
        <v>45816</v>
      </c>
      <c r="O9" s="232">
        <f t="shared" si="1"/>
        <v>2</v>
      </c>
      <c r="P9" s="234">
        <v>45818</v>
      </c>
      <c r="Q9" s="232">
        <v>0</v>
      </c>
      <c r="R9" s="232">
        <v>0</v>
      </c>
      <c r="S9" s="232">
        <v>0</v>
      </c>
      <c r="T9" s="232">
        <v>0</v>
      </c>
      <c r="U9" s="232">
        <v>0</v>
      </c>
      <c r="V9" s="232">
        <v>0</v>
      </c>
      <c r="W9" s="236">
        <v>0</v>
      </c>
      <c r="X9" s="232"/>
      <c r="Y9" s="232">
        <v>0</v>
      </c>
      <c r="Z9" s="232">
        <v>0</v>
      </c>
      <c r="AA9" s="232">
        <v>0</v>
      </c>
      <c r="AB9" s="232">
        <v>0</v>
      </c>
      <c r="AC9" s="232">
        <v>0</v>
      </c>
      <c r="AD9" s="232">
        <v>0</v>
      </c>
      <c r="AE9" s="232">
        <v>0</v>
      </c>
      <c r="AF9" s="232">
        <v>0</v>
      </c>
      <c r="AG9" s="232">
        <v>0</v>
      </c>
      <c r="AH9" s="232">
        <v>0</v>
      </c>
      <c r="AI9" s="232">
        <v>0</v>
      </c>
      <c r="AJ9" s="232"/>
      <c r="AK9" s="232">
        <v>0</v>
      </c>
      <c r="AL9" s="232">
        <v>0</v>
      </c>
      <c r="AM9" s="232">
        <v>0</v>
      </c>
      <c r="AN9" s="232">
        <v>0</v>
      </c>
      <c r="AO9" s="232">
        <v>0</v>
      </c>
      <c r="AP9" s="232">
        <v>0</v>
      </c>
      <c r="AQ9" s="232">
        <v>0</v>
      </c>
      <c r="AR9" s="232">
        <v>0</v>
      </c>
      <c r="AS9" s="232">
        <v>0</v>
      </c>
      <c r="AT9" s="232">
        <v>141.4</v>
      </c>
      <c r="AU9" s="232">
        <v>578</v>
      </c>
      <c r="AV9" s="232">
        <v>0</v>
      </c>
      <c r="AW9" s="232">
        <v>0</v>
      </c>
      <c r="AX9" s="232"/>
      <c r="AY9" s="232">
        <v>0</v>
      </c>
      <c r="AZ9" s="232">
        <v>0</v>
      </c>
      <c r="BA9" s="232">
        <v>0</v>
      </c>
      <c r="BB9" s="237" t="s">
        <v>668</v>
      </c>
      <c r="BC9" s="309"/>
      <c r="BD9" s="309"/>
      <c r="BE9" s="309"/>
      <c r="BF9" s="309"/>
      <c r="BG9" s="309"/>
      <c r="BH9" s="309"/>
      <c r="BI9" s="238"/>
      <c r="BJ9" s="238"/>
    </row>
    <row r="10" spans="1:62" ht="91.5" customHeight="1">
      <c r="A10" s="230"/>
      <c r="B10" s="563"/>
      <c r="C10" s="245" t="s">
        <v>362</v>
      </c>
      <c r="D10" s="245">
        <v>6</v>
      </c>
      <c r="E10" s="307" t="s">
        <v>81</v>
      </c>
      <c r="F10" s="308">
        <v>10299</v>
      </c>
      <c r="G10" s="274">
        <v>0</v>
      </c>
      <c r="H10" s="267">
        <f t="shared" si="0"/>
        <v>10299</v>
      </c>
      <c r="I10" s="480">
        <f t="shared" si="2"/>
        <v>0</v>
      </c>
      <c r="J10" s="233"/>
      <c r="K10" s="232"/>
      <c r="L10" s="295" t="s">
        <v>476</v>
      </c>
      <c r="M10" s="233"/>
      <c r="N10" s="234">
        <v>45828</v>
      </c>
      <c r="O10" s="232">
        <f t="shared" si="1"/>
        <v>20</v>
      </c>
      <c r="P10" s="234">
        <v>45848</v>
      </c>
      <c r="Q10" s="232">
        <v>0</v>
      </c>
      <c r="R10" s="232">
        <v>0</v>
      </c>
      <c r="S10" s="232">
        <v>0</v>
      </c>
      <c r="T10" s="232">
        <v>0</v>
      </c>
      <c r="U10" s="232">
        <v>0</v>
      </c>
      <c r="V10" s="232">
        <v>0</v>
      </c>
      <c r="W10" s="236">
        <v>0</v>
      </c>
      <c r="X10" s="232"/>
      <c r="Y10" s="232">
        <v>0</v>
      </c>
      <c r="Z10" s="232">
        <v>0</v>
      </c>
      <c r="AA10" s="232">
        <v>0</v>
      </c>
      <c r="AB10" s="232">
        <v>0</v>
      </c>
      <c r="AC10" s="232">
        <v>0</v>
      </c>
      <c r="AD10" s="232">
        <v>0</v>
      </c>
      <c r="AE10" s="232">
        <v>0</v>
      </c>
      <c r="AF10" s="232">
        <v>0</v>
      </c>
      <c r="AG10" s="232">
        <v>0</v>
      </c>
      <c r="AH10" s="232">
        <v>0</v>
      </c>
      <c r="AI10" s="232">
        <v>0</v>
      </c>
      <c r="AJ10" s="232"/>
      <c r="AK10" s="232">
        <v>0</v>
      </c>
      <c r="AL10" s="232">
        <v>0</v>
      </c>
      <c r="AM10" s="232">
        <v>0</v>
      </c>
      <c r="AN10" s="232">
        <v>0</v>
      </c>
      <c r="AO10" s="232">
        <v>0</v>
      </c>
      <c r="AP10" s="232">
        <v>0</v>
      </c>
      <c r="AQ10" s="232">
        <v>0</v>
      </c>
      <c r="AR10" s="232">
        <v>0</v>
      </c>
      <c r="AS10" s="232">
        <v>0</v>
      </c>
      <c r="AT10" s="232">
        <v>0</v>
      </c>
      <c r="AU10" s="232">
        <v>0</v>
      </c>
      <c r="AV10" s="232">
        <v>0</v>
      </c>
      <c r="AW10" s="232">
        <v>0</v>
      </c>
      <c r="AX10" s="232"/>
      <c r="AY10" s="232">
        <v>0</v>
      </c>
      <c r="AZ10" s="232">
        <v>0</v>
      </c>
      <c r="BA10" s="232">
        <v>0</v>
      </c>
      <c r="BB10" s="237" t="s">
        <v>523</v>
      </c>
      <c r="BC10" s="309"/>
      <c r="BD10" s="309"/>
      <c r="BE10" s="309"/>
      <c r="BF10" s="309"/>
      <c r="BG10" s="309"/>
      <c r="BH10" s="309"/>
      <c r="BI10" s="238"/>
      <c r="BJ10" s="238"/>
    </row>
    <row r="11" spans="1:62" ht="57" customHeight="1">
      <c r="A11" s="230"/>
      <c r="B11" s="252"/>
      <c r="C11" s="252" t="s">
        <v>25</v>
      </c>
      <c r="D11" s="252"/>
      <c r="E11" s="252"/>
      <c r="F11" s="269">
        <f>SUM(F5:F10)</f>
        <v>116561</v>
      </c>
      <c r="G11" s="269">
        <f>SUM(G5:G10)</f>
        <v>2473.9899999999998</v>
      </c>
      <c r="H11" s="269">
        <f t="shared" si="0"/>
        <v>114087.01</v>
      </c>
      <c r="I11" s="465">
        <f t="shared" si="2"/>
        <v>2.1224852223299385E-2</v>
      </c>
      <c r="J11" s="269">
        <f>SUM(J5:J10)</f>
        <v>2100</v>
      </c>
      <c r="K11" s="252">
        <f>SUM(K5:K10)</f>
        <v>3</v>
      </c>
      <c r="L11" s="252">
        <v>3</v>
      </c>
      <c r="M11" s="269">
        <f>SUM(M5:M10)</f>
        <v>2100</v>
      </c>
      <c r="N11" s="254"/>
      <c r="O11" s="252"/>
      <c r="P11" s="254"/>
      <c r="Q11" s="252">
        <f t="shared" ref="Q11:W11" si="6">SUM(Q5:Q10)</f>
        <v>0</v>
      </c>
      <c r="R11" s="252">
        <f t="shared" si="6"/>
        <v>0</v>
      </c>
      <c r="S11" s="252">
        <f t="shared" si="6"/>
        <v>0</v>
      </c>
      <c r="T11" s="252">
        <f t="shared" si="6"/>
        <v>0</v>
      </c>
      <c r="U11" s="252">
        <f t="shared" si="6"/>
        <v>0</v>
      </c>
      <c r="V11" s="252">
        <f t="shared" si="6"/>
        <v>0</v>
      </c>
      <c r="W11" s="255">
        <f t="shared" si="6"/>
        <v>0</v>
      </c>
      <c r="X11" s="252"/>
      <c r="Y11" s="252">
        <f t="shared" ref="Y11:AI11" si="7">SUM(Y5:Y10)</f>
        <v>0</v>
      </c>
      <c r="Z11" s="252">
        <f t="shared" si="7"/>
        <v>0</v>
      </c>
      <c r="AA11" s="252">
        <f t="shared" si="7"/>
        <v>0</v>
      </c>
      <c r="AB11" s="252">
        <f t="shared" si="7"/>
        <v>0</v>
      </c>
      <c r="AC11" s="252">
        <f t="shared" si="7"/>
        <v>0</v>
      </c>
      <c r="AD11" s="252">
        <f t="shared" si="7"/>
        <v>0</v>
      </c>
      <c r="AE11" s="252">
        <f t="shared" si="7"/>
        <v>0</v>
      </c>
      <c r="AF11" s="252">
        <f t="shared" si="7"/>
        <v>0</v>
      </c>
      <c r="AG11" s="252">
        <f t="shared" si="7"/>
        <v>0</v>
      </c>
      <c r="AH11" s="252">
        <f t="shared" si="7"/>
        <v>0</v>
      </c>
      <c r="AI11" s="252">
        <f t="shared" si="7"/>
        <v>0</v>
      </c>
      <c r="AJ11" s="252"/>
      <c r="AK11" s="269">
        <f t="shared" ref="AK11:AX11" si="8">SUM(AK5:AK10)</f>
        <v>0</v>
      </c>
      <c r="AL11" s="269">
        <f t="shared" si="8"/>
        <v>0</v>
      </c>
      <c r="AM11" s="269">
        <f t="shared" si="8"/>
        <v>0</v>
      </c>
      <c r="AN11" s="269">
        <f t="shared" si="8"/>
        <v>0</v>
      </c>
      <c r="AO11" s="269">
        <f t="shared" si="8"/>
        <v>0</v>
      </c>
      <c r="AP11" s="269">
        <f t="shared" si="8"/>
        <v>0</v>
      </c>
      <c r="AQ11" s="269">
        <f t="shared" si="8"/>
        <v>0</v>
      </c>
      <c r="AR11" s="269">
        <f t="shared" si="8"/>
        <v>0</v>
      </c>
      <c r="AS11" s="269">
        <f t="shared" si="8"/>
        <v>0</v>
      </c>
      <c r="AT11" s="269">
        <f t="shared" si="8"/>
        <v>141.4</v>
      </c>
      <c r="AU11" s="269">
        <f t="shared" si="8"/>
        <v>578</v>
      </c>
      <c r="AV11" s="269">
        <f t="shared" si="8"/>
        <v>421.71</v>
      </c>
      <c r="AW11" s="269">
        <f t="shared" si="8"/>
        <v>452.93999999999994</v>
      </c>
      <c r="AX11" s="269">
        <f t="shared" si="8"/>
        <v>935.25</v>
      </c>
      <c r="AY11" s="269">
        <f t="shared" ref="AY11" si="9">SUM(AY5:AY10)</f>
        <v>0</v>
      </c>
      <c r="AZ11" s="269">
        <f t="shared" ref="AZ11" si="10">SUM(AZ5:AZ10)</f>
        <v>0</v>
      </c>
      <c r="BA11" s="269">
        <f t="shared" ref="BA11" si="11">SUM(BA5:BA10)</f>
        <v>0</v>
      </c>
      <c r="BB11" s="256"/>
      <c r="BC11" s="238"/>
      <c r="BD11" s="296"/>
      <c r="BE11" s="296"/>
      <c r="BF11" s="296"/>
      <c r="BG11" s="296"/>
      <c r="BH11" s="296"/>
      <c r="BI11" s="296">
        <f>SUM(BD11:BH11)</f>
        <v>0</v>
      </c>
      <c r="BJ11" s="305"/>
    </row>
    <row r="13" spans="1:62" ht="33" customHeight="1"/>
    <row r="14" spans="1:62" ht="33" customHeight="1"/>
    <row r="15" spans="1:62" ht="33" customHeight="1">
      <c r="K15" s="306">
        <v>4100</v>
      </c>
    </row>
    <row r="16" spans="1:62" ht="33" customHeight="1"/>
    <row r="17" spans="54:55" ht="33" customHeight="1"/>
    <row r="18" spans="54:55" ht="33" customHeight="1"/>
    <row r="19" spans="54:55" ht="33" customHeight="1"/>
    <row r="20" spans="54:55" ht="33" customHeight="1"/>
    <row r="21" spans="54:55" ht="33" customHeight="1"/>
    <row r="22" spans="54:55" ht="33" customHeight="1"/>
    <row r="23" spans="54:55" ht="33" customHeight="1"/>
    <row r="24" spans="54:55" ht="33" customHeight="1"/>
    <row r="25" spans="54:55" ht="33" customHeight="1"/>
    <row r="26" spans="54:55" ht="33" customHeight="1"/>
    <row r="27" spans="54:55" ht="33" customHeight="1"/>
    <row r="28" spans="54:55" ht="33" customHeight="1"/>
    <row r="29" spans="54:55" ht="33" customHeight="1"/>
    <row r="31" spans="54:55">
      <c r="BB31" s="316"/>
      <c r="BC31" s="316"/>
    </row>
    <row r="32" spans="54:55">
      <c r="BB32" s="316"/>
      <c r="BC32" s="316"/>
    </row>
    <row r="33" spans="54:55">
      <c r="BB33" s="316"/>
      <c r="BC33" s="316"/>
    </row>
    <row r="34" spans="54:55">
      <c r="BB34" s="316"/>
      <c r="BC34" s="316"/>
    </row>
    <row r="35" spans="54:55">
      <c r="BB35" s="316"/>
      <c r="BC35" s="316"/>
    </row>
    <row r="36" spans="54:55">
      <c r="BB36" s="316"/>
      <c r="BC36" s="316"/>
    </row>
  </sheetData>
  <mergeCells count="64">
    <mergeCell ref="BA2:BA3"/>
    <mergeCell ref="BI2:BI3"/>
    <mergeCell ref="BJ2:BJ3"/>
    <mergeCell ref="B5:B10"/>
    <mergeCell ref="BC2:BC3"/>
    <mergeCell ref="BD2:BD3"/>
    <mergeCell ref="BE2:BE3"/>
    <mergeCell ref="BF2:BF3"/>
    <mergeCell ref="BG2:BG3"/>
    <mergeCell ref="BH2:BH3"/>
    <mergeCell ref="N2:N3"/>
    <mergeCell ref="O2:O3"/>
    <mergeCell ref="P2:P3"/>
    <mergeCell ref="X2:X3"/>
    <mergeCell ref="BB2:BB3"/>
    <mergeCell ref="AY2:AY3"/>
    <mergeCell ref="AZ2:AZ3"/>
    <mergeCell ref="AH2:AH3"/>
    <mergeCell ref="AC2:AC3"/>
    <mergeCell ref="AA2:AA3"/>
    <mergeCell ref="AE2:AE3"/>
    <mergeCell ref="AT2:AT3"/>
    <mergeCell ref="AD2:AD3"/>
    <mergeCell ref="AN2:AN3"/>
    <mergeCell ref="AK2:AK3"/>
    <mergeCell ref="AL2:AL3"/>
    <mergeCell ref="AM2:AM3"/>
    <mergeCell ref="AJ2:AJ3"/>
    <mergeCell ref="AI2:AI3"/>
    <mergeCell ref="AF2:AF3"/>
    <mergeCell ref="AG2:AG3"/>
    <mergeCell ref="B1:BB1"/>
    <mergeCell ref="F2:F3"/>
    <mergeCell ref="H2:H3"/>
    <mergeCell ref="J2:J3"/>
    <mergeCell ref="K2:K3"/>
    <mergeCell ref="L2:L3"/>
    <mergeCell ref="M2:M3"/>
    <mergeCell ref="U2:U3"/>
    <mergeCell ref="T2:T3"/>
    <mergeCell ref="G2:G3"/>
    <mergeCell ref="S2:S3"/>
    <mergeCell ref="W2:W3"/>
    <mergeCell ref="I2:I3"/>
    <mergeCell ref="AB2:AB3"/>
    <mergeCell ref="R2:R3"/>
    <mergeCell ref="Z2:Z3"/>
    <mergeCell ref="Y2:Y3"/>
    <mergeCell ref="Q2:Q3"/>
    <mergeCell ref="V2:V3"/>
    <mergeCell ref="A2:A3"/>
    <mergeCell ref="B2:B3"/>
    <mergeCell ref="C2:C3"/>
    <mergeCell ref="D2:D3"/>
    <mergeCell ref="E2:E3"/>
    <mergeCell ref="AX2:AX3"/>
    <mergeCell ref="AU2:AU3"/>
    <mergeCell ref="AR2:AR3"/>
    <mergeCell ref="AS2:AS3"/>
    <mergeCell ref="AO2:AO3"/>
    <mergeCell ref="AP2:AP3"/>
    <mergeCell ref="AQ2:AQ3"/>
    <mergeCell ref="AW2:AW3"/>
    <mergeCell ref="AV2:AV3"/>
  </mergeCells>
  <pageMargins left="0.39370078740157483" right="0.39370078740157483" top="0.74803149606299213" bottom="0.55118110236220474" header="0.31496062992125984" footer="0.31496062992125984"/>
  <pageSetup paperSize="9" scale="37" fitToHeight="0" orientation="landscape" r:id="rId1"/>
  <headerFooter scaleWithDoc="0" alignWithMargins="0"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K36"/>
  <sheetViews>
    <sheetView view="pageBreakPreview" topLeftCell="B1" zoomScale="50" zoomScaleNormal="60" zoomScaleSheetLayoutView="50" workbookViewId="0">
      <pane ySplit="4" topLeftCell="A5" activePane="bottomLeft" state="frozen"/>
      <selection activeCell="BE15" sqref="BE15"/>
      <selection pane="bottomLeft" activeCell="BE15" sqref="BE15"/>
    </sheetView>
  </sheetViews>
  <sheetFormatPr defaultColWidth="10.7109375" defaultRowHeight="15.75"/>
  <cols>
    <col min="1" max="1" width="9.7109375" style="101" hidden="1" customWidth="1"/>
    <col min="2" max="2" width="13.5703125" style="101" customWidth="1"/>
    <col min="3" max="3" width="21.28515625" style="101" customWidth="1"/>
    <col min="4" max="4" width="7.85546875" style="101" customWidth="1"/>
    <col min="5" max="5" width="24.7109375" style="112" customWidth="1"/>
    <col min="6" max="6" width="22.28515625" style="124" customWidth="1"/>
    <col min="7" max="7" width="23.140625" style="113" customWidth="1"/>
    <col min="8" max="8" width="22.7109375" style="113" customWidth="1"/>
    <col min="9" max="9" width="14.42578125" style="113" bestFit="1" customWidth="1"/>
    <col min="10" max="10" width="19" style="125" customWidth="1"/>
    <col min="11" max="11" width="14.85546875" style="101" hidden="1" customWidth="1"/>
    <col min="12" max="12" width="17.140625" style="101" customWidth="1"/>
    <col min="13" max="13" width="17.42578125" style="101" customWidth="1"/>
    <col min="14" max="14" width="23.5703125" style="176" customWidth="1"/>
    <col min="15" max="15" width="22.42578125" style="101" customWidth="1"/>
    <col min="16" max="16" width="22.28515625" style="176" customWidth="1"/>
    <col min="17" max="17" width="17.42578125" style="176" hidden="1" customWidth="1"/>
    <col min="18" max="18" width="18.140625" style="176" hidden="1" customWidth="1"/>
    <col min="19" max="19" width="17.42578125" style="176" hidden="1" customWidth="1"/>
    <col min="20" max="22" width="17.85546875" style="101" hidden="1" customWidth="1"/>
    <col min="23" max="23" width="16.85546875" style="101" hidden="1" customWidth="1"/>
    <col min="24" max="32" width="17.42578125" style="176" hidden="1" customWidth="1"/>
    <col min="33" max="33" width="1.42578125" style="176" hidden="1" customWidth="1"/>
    <col min="34" max="34" width="19.42578125" style="176" hidden="1" customWidth="1"/>
    <col min="35" max="40" width="18.85546875" style="176" hidden="1" customWidth="1"/>
    <col min="41" max="41" width="18.7109375" style="176" hidden="1" customWidth="1"/>
    <col min="42" max="42" width="22.140625" style="176" hidden="1" customWidth="1"/>
    <col min="43" max="46" width="21.7109375" style="176" hidden="1" customWidth="1"/>
    <col min="47" max="51" width="23.140625" style="176" hidden="1" customWidth="1"/>
    <col min="52" max="53" width="23.140625" style="176" customWidth="1"/>
    <col min="54" max="54" width="36.140625" style="114" customWidth="1"/>
    <col min="55" max="56" width="11.85546875" style="101" hidden="1" customWidth="1"/>
    <col min="57" max="57" width="15.140625" style="101" hidden="1" customWidth="1"/>
    <col min="58" max="58" width="15.42578125" style="101" hidden="1" customWidth="1"/>
    <col min="59" max="61" width="11.85546875" style="101" hidden="1" customWidth="1"/>
    <col min="62" max="62" width="62.42578125" style="114" hidden="1" customWidth="1"/>
    <col min="63" max="63" width="20.5703125" style="101" hidden="1" customWidth="1"/>
    <col min="64" max="73" width="0" style="101" hidden="1" customWidth="1"/>
    <col min="74" max="16384" width="10.7109375" style="101"/>
  </cols>
  <sheetData>
    <row r="1" spans="1:62" ht="27.6" customHeight="1">
      <c r="A1" s="219" t="s">
        <v>467</v>
      </c>
      <c r="B1" s="537" t="s">
        <v>426</v>
      </c>
      <c r="C1" s="538"/>
      <c r="D1" s="538"/>
      <c r="E1" s="538"/>
      <c r="F1" s="538"/>
      <c r="G1" s="538"/>
      <c r="H1" s="538"/>
      <c r="I1" s="538"/>
      <c r="J1" s="538"/>
      <c r="K1" s="538"/>
      <c r="L1" s="538"/>
      <c r="M1" s="538"/>
      <c r="N1" s="538"/>
      <c r="O1" s="538"/>
      <c r="P1" s="538"/>
      <c r="Q1" s="538"/>
      <c r="R1" s="538"/>
      <c r="S1" s="538"/>
      <c r="T1" s="538"/>
      <c r="U1" s="538"/>
      <c r="V1" s="538"/>
      <c r="W1" s="538"/>
      <c r="X1" s="538"/>
      <c r="Y1" s="538"/>
      <c r="Z1" s="538"/>
      <c r="AA1" s="538"/>
      <c r="AB1" s="538"/>
      <c r="AC1" s="538"/>
      <c r="AD1" s="538"/>
      <c r="AE1" s="538"/>
      <c r="AF1" s="538"/>
      <c r="AG1" s="538"/>
      <c r="AH1" s="538"/>
      <c r="AI1" s="538"/>
      <c r="AJ1" s="538"/>
      <c r="AK1" s="538"/>
      <c r="AL1" s="538"/>
      <c r="AM1" s="538"/>
      <c r="AN1" s="538"/>
      <c r="AO1" s="538"/>
      <c r="AP1" s="538"/>
      <c r="AQ1" s="538"/>
      <c r="AR1" s="538"/>
      <c r="AS1" s="538"/>
      <c r="AT1" s="538"/>
      <c r="AU1" s="538"/>
      <c r="AV1" s="538"/>
      <c r="AW1" s="538"/>
      <c r="AX1" s="538"/>
      <c r="AY1" s="538"/>
      <c r="AZ1" s="538"/>
      <c r="BA1" s="538"/>
      <c r="BB1" s="539"/>
      <c r="BC1" s="220"/>
      <c r="BD1" s="220"/>
      <c r="BE1" s="220"/>
      <c r="BF1" s="220"/>
      <c r="BG1" s="220"/>
      <c r="BH1" s="220"/>
      <c r="BI1" s="220"/>
      <c r="BJ1" s="221"/>
    </row>
    <row r="2" spans="1:62" ht="57.6" customHeight="1">
      <c r="A2" s="552" t="s">
        <v>1</v>
      </c>
      <c r="B2" s="554" t="s">
        <v>1</v>
      </c>
      <c r="C2" s="554" t="s">
        <v>2</v>
      </c>
      <c r="D2" s="556" t="s">
        <v>315</v>
      </c>
      <c r="E2" s="554" t="s">
        <v>3</v>
      </c>
      <c r="F2" s="547" t="s">
        <v>137</v>
      </c>
      <c r="G2" s="547" t="s">
        <v>229</v>
      </c>
      <c r="H2" s="547" t="s">
        <v>139</v>
      </c>
      <c r="I2" s="545" t="s">
        <v>445</v>
      </c>
      <c r="J2" s="547" t="s">
        <v>234</v>
      </c>
      <c r="K2" s="547" t="s">
        <v>4</v>
      </c>
      <c r="L2" s="545" t="s">
        <v>9</v>
      </c>
      <c r="M2" s="545" t="s">
        <v>10</v>
      </c>
      <c r="N2" s="543" t="s">
        <v>11</v>
      </c>
      <c r="O2" s="547" t="s">
        <v>6</v>
      </c>
      <c r="P2" s="542" t="s">
        <v>7</v>
      </c>
      <c r="Q2" s="547" t="s">
        <v>435</v>
      </c>
      <c r="R2" s="547" t="s">
        <v>437</v>
      </c>
      <c r="S2" s="547" t="s">
        <v>447</v>
      </c>
      <c r="T2" s="547" t="s">
        <v>428</v>
      </c>
      <c r="U2" s="547" t="s">
        <v>429</v>
      </c>
      <c r="V2" s="547" t="s">
        <v>458</v>
      </c>
      <c r="W2" s="551" t="s">
        <v>375</v>
      </c>
      <c r="X2" s="547" t="s">
        <v>451</v>
      </c>
      <c r="Y2" s="547" t="s">
        <v>453</v>
      </c>
      <c r="Z2" s="547" t="s">
        <v>455</v>
      </c>
      <c r="AA2" s="547" t="s">
        <v>456</v>
      </c>
      <c r="AB2" s="547" t="s">
        <v>459</v>
      </c>
      <c r="AC2" s="547" t="s">
        <v>461</v>
      </c>
      <c r="AD2" s="547" t="s">
        <v>464</v>
      </c>
      <c r="AE2" s="547" t="s">
        <v>466</v>
      </c>
      <c r="AF2" s="547" t="s">
        <v>469</v>
      </c>
      <c r="AG2" s="547" t="s">
        <v>480</v>
      </c>
      <c r="AH2" s="547" t="s">
        <v>481</v>
      </c>
      <c r="AI2" s="547" t="s">
        <v>496</v>
      </c>
      <c r="AJ2" s="547" t="s">
        <v>507</v>
      </c>
      <c r="AK2" s="547" t="s">
        <v>522</v>
      </c>
      <c r="AL2" s="547" t="s">
        <v>545</v>
      </c>
      <c r="AM2" s="547" t="s">
        <v>552</v>
      </c>
      <c r="AN2" s="547" t="s">
        <v>559</v>
      </c>
      <c r="AO2" s="547" t="s">
        <v>565</v>
      </c>
      <c r="AP2" s="547" t="s">
        <v>566</v>
      </c>
      <c r="AQ2" s="547" t="s">
        <v>576</v>
      </c>
      <c r="AR2" s="547" t="s">
        <v>584</v>
      </c>
      <c r="AS2" s="547" t="s">
        <v>587</v>
      </c>
      <c r="AT2" s="547" t="s">
        <v>590</v>
      </c>
      <c r="AU2" s="547" t="s">
        <v>595</v>
      </c>
      <c r="AV2" s="547" t="s">
        <v>642</v>
      </c>
      <c r="AW2" s="547" t="s">
        <v>648</v>
      </c>
      <c r="AX2" s="547" t="s">
        <v>659</v>
      </c>
      <c r="AY2" s="547" t="s">
        <v>687</v>
      </c>
      <c r="AZ2" s="547" t="s">
        <v>688</v>
      </c>
      <c r="BA2" s="547" t="s">
        <v>689</v>
      </c>
      <c r="BB2" s="535" t="s">
        <v>8</v>
      </c>
      <c r="BC2" s="549" t="s">
        <v>134</v>
      </c>
      <c r="BD2" s="549" t="s">
        <v>254</v>
      </c>
      <c r="BE2" s="549" t="s">
        <v>255</v>
      </c>
      <c r="BF2" s="549" t="s">
        <v>256</v>
      </c>
      <c r="BG2" s="549" t="s">
        <v>257</v>
      </c>
      <c r="BH2" s="549" t="s">
        <v>258</v>
      </c>
      <c r="BI2" s="549" t="s">
        <v>277</v>
      </c>
      <c r="BJ2" s="548" t="s">
        <v>260</v>
      </c>
    </row>
    <row r="3" spans="1:62" ht="89.25" customHeight="1">
      <c r="A3" s="553"/>
      <c r="B3" s="555"/>
      <c r="C3" s="555"/>
      <c r="D3" s="557"/>
      <c r="E3" s="555"/>
      <c r="F3" s="558"/>
      <c r="G3" s="558"/>
      <c r="H3" s="558"/>
      <c r="I3" s="546"/>
      <c r="J3" s="558"/>
      <c r="K3" s="558"/>
      <c r="L3" s="546"/>
      <c r="M3" s="546"/>
      <c r="N3" s="544"/>
      <c r="O3" s="547"/>
      <c r="P3" s="542"/>
      <c r="Q3" s="547"/>
      <c r="R3" s="547"/>
      <c r="S3" s="547"/>
      <c r="T3" s="547"/>
      <c r="U3" s="547"/>
      <c r="V3" s="547"/>
      <c r="W3" s="551"/>
      <c r="X3" s="547"/>
      <c r="Y3" s="547"/>
      <c r="Z3" s="547"/>
      <c r="AA3" s="547"/>
      <c r="AB3" s="547"/>
      <c r="AC3" s="547"/>
      <c r="AD3" s="547"/>
      <c r="AE3" s="547"/>
      <c r="AF3" s="547"/>
      <c r="AG3" s="547"/>
      <c r="AH3" s="547"/>
      <c r="AI3" s="547"/>
      <c r="AJ3" s="547"/>
      <c r="AK3" s="547"/>
      <c r="AL3" s="547"/>
      <c r="AM3" s="547"/>
      <c r="AN3" s="547"/>
      <c r="AO3" s="547"/>
      <c r="AP3" s="547"/>
      <c r="AQ3" s="547"/>
      <c r="AR3" s="547"/>
      <c r="AS3" s="547"/>
      <c r="AT3" s="547"/>
      <c r="AU3" s="547"/>
      <c r="AV3" s="547"/>
      <c r="AW3" s="547"/>
      <c r="AX3" s="547"/>
      <c r="AY3" s="547"/>
      <c r="AZ3" s="547"/>
      <c r="BA3" s="547"/>
      <c r="BB3" s="535"/>
      <c r="BC3" s="550"/>
      <c r="BD3" s="550"/>
      <c r="BE3" s="550"/>
      <c r="BF3" s="550"/>
      <c r="BG3" s="550"/>
      <c r="BH3" s="550"/>
      <c r="BI3" s="550"/>
      <c r="BJ3" s="548"/>
    </row>
    <row r="4" spans="1:62" ht="26.25" customHeight="1">
      <c r="A4" s="223">
        <v>1</v>
      </c>
      <c r="B4" s="224">
        <v>1</v>
      </c>
      <c r="C4" s="225">
        <v>2</v>
      </c>
      <c r="D4" s="225">
        <v>3</v>
      </c>
      <c r="E4" s="225">
        <v>4</v>
      </c>
      <c r="F4" s="225">
        <v>5</v>
      </c>
      <c r="G4" s="225">
        <v>6</v>
      </c>
      <c r="H4" s="225">
        <v>7</v>
      </c>
      <c r="I4" s="225">
        <v>8</v>
      </c>
      <c r="J4" s="225">
        <v>9</v>
      </c>
      <c r="K4" s="225">
        <v>10</v>
      </c>
      <c r="L4" s="225">
        <v>10</v>
      </c>
      <c r="M4" s="225">
        <v>11</v>
      </c>
      <c r="N4" s="225">
        <v>12</v>
      </c>
      <c r="O4" s="225">
        <v>13</v>
      </c>
      <c r="P4" s="225">
        <v>14</v>
      </c>
      <c r="Q4" s="225">
        <v>16</v>
      </c>
      <c r="R4" s="225">
        <v>16</v>
      </c>
      <c r="S4" s="225">
        <v>17</v>
      </c>
      <c r="T4" s="225">
        <v>16</v>
      </c>
      <c r="U4" s="225">
        <v>16</v>
      </c>
      <c r="V4" s="225">
        <v>16</v>
      </c>
      <c r="W4" s="318">
        <v>17</v>
      </c>
      <c r="X4" s="225">
        <v>16</v>
      </c>
      <c r="Y4" s="225">
        <v>16</v>
      </c>
      <c r="Z4" s="225">
        <v>16</v>
      </c>
      <c r="AA4" s="225">
        <v>16</v>
      </c>
      <c r="AB4" s="225">
        <v>16</v>
      </c>
      <c r="AC4" s="225">
        <v>16</v>
      </c>
      <c r="AD4" s="225">
        <v>15</v>
      </c>
      <c r="AE4" s="225">
        <v>15</v>
      </c>
      <c r="AF4" s="225">
        <v>15</v>
      </c>
      <c r="AG4" s="225">
        <v>15</v>
      </c>
      <c r="AH4" s="225">
        <v>15</v>
      </c>
      <c r="AI4" s="225">
        <v>15</v>
      </c>
      <c r="AJ4" s="225">
        <v>15</v>
      </c>
      <c r="AK4" s="225">
        <v>15</v>
      </c>
      <c r="AL4" s="225">
        <v>15</v>
      </c>
      <c r="AM4" s="225">
        <v>16</v>
      </c>
      <c r="AN4" s="225">
        <v>17</v>
      </c>
      <c r="AO4" s="225">
        <v>15</v>
      </c>
      <c r="AP4" s="225">
        <v>15</v>
      </c>
      <c r="AQ4" s="225">
        <v>15</v>
      </c>
      <c r="AR4" s="225">
        <v>15</v>
      </c>
      <c r="AS4" s="225">
        <v>15</v>
      </c>
      <c r="AT4" s="225">
        <v>15</v>
      </c>
      <c r="AU4" s="225">
        <v>15</v>
      </c>
      <c r="AV4" s="225">
        <v>15</v>
      </c>
      <c r="AW4" s="225">
        <v>15</v>
      </c>
      <c r="AX4" s="225">
        <v>16</v>
      </c>
      <c r="AY4" s="225"/>
      <c r="AZ4" s="225">
        <v>15</v>
      </c>
      <c r="BA4" s="225">
        <v>16</v>
      </c>
      <c r="BB4" s="227">
        <v>17</v>
      </c>
      <c r="BC4" s="228">
        <v>21</v>
      </c>
      <c r="BD4" s="228">
        <v>24</v>
      </c>
      <c r="BE4" s="228">
        <v>25</v>
      </c>
      <c r="BF4" s="228"/>
      <c r="BG4" s="228">
        <v>26</v>
      </c>
      <c r="BH4" s="228">
        <v>27</v>
      </c>
      <c r="BI4" s="228">
        <v>28</v>
      </c>
      <c r="BJ4" s="229">
        <v>20</v>
      </c>
    </row>
    <row r="5" spans="1:62" ht="98.25" customHeight="1">
      <c r="A5" s="230"/>
      <c r="B5" s="562" t="s">
        <v>433</v>
      </c>
      <c r="C5" s="265" t="s">
        <v>223</v>
      </c>
      <c r="D5" s="265">
        <v>1</v>
      </c>
      <c r="E5" s="245" t="s">
        <v>86</v>
      </c>
      <c r="F5" s="248">
        <v>61929</v>
      </c>
      <c r="G5" s="248">
        <v>9159</v>
      </c>
      <c r="H5" s="248">
        <f t="shared" ref="H5:H13" si="0">F5-G5</f>
        <v>52770</v>
      </c>
      <c r="I5" s="475">
        <f>G5/F5</f>
        <v>0.14789517027563823</v>
      </c>
      <c r="J5" s="248">
        <v>900</v>
      </c>
      <c r="K5" s="232">
        <v>1</v>
      </c>
      <c r="L5" s="232" t="s">
        <v>391</v>
      </c>
      <c r="M5" s="233">
        <v>900</v>
      </c>
      <c r="N5" s="311">
        <v>45805</v>
      </c>
      <c r="O5" s="232">
        <f t="shared" ref="O5:O11" si="1">P5-N5</f>
        <v>53</v>
      </c>
      <c r="P5" s="234">
        <v>45858</v>
      </c>
      <c r="Q5" s="232">
        <v>0</v>
      </c>
      <c r="R5" s="232">
        <v>0</v>
      </c>
      <c r="S5" s="232">
        <v>0</v>
      </c>
      <c r="T5" s="232">
        <v>0</v>
      </c>
      <c r="U5" s="232">
        <v>0</v>
      </c>
      <c r="V5" s="232">
        <v>0</v>
      </c>
      <c r="W5" s="236"/>
      <c r="X5" s="232">
        <v>0</v>
      </c>
      <c r="Y5" s="232">
        <v>0</v>
      </c>
      <c r="Z5" s="232">
        <v>0</v>
      </c>
      <c r="AA5" s="232">
        <v>0</v>
      </c>
      <c r="AB5" s="232">
        <v>0</v>
      </c>
      <c r="AC5" s="232">
        <v>0</v>
      </c>
      <c r="AD5" s="232">
        <v>0</v>
      </c>
      <c r="AE5" s="232">
        <v>0</v>
      </c>
      <c r="AF5" s="232">
        <v>0</v>
      </c>
      <c r="AG5" s="232">
        <v>0</v>
      </c>
      <c r="AH5" s="232">
        <v>0</v>
      </c>
      <c r="AI5" s="232">
        <v>244.46</v>
      </c>
      <c r="AJ5" s="232">
        <v>339.99</v>
      </c>
      <c r="AK5" s="232">
        <v>406.04</v>
      </c>
      <c r="AL5" s="232">
        <v>631.72</v>
      </c>
      <c r="AM5" s="232">
        <v>584</v>
      </c>
      <c r="AN5" s="232">
        <v>235.77</v>
      </c>
      <c r="AO5" s="232">
        <v>905.74</v>
      </c>
      <c r="AP5" s="232">
        <v>746.5</v>
      </c>
      <c r="AQ5" s="232">
        <v>286.02999999999997</v>
      </c>
      <c r="AR5" s="232">
        <v>719.73</v>
      </c>
      <c r="AS5" s="232">
        <v>727.71</v>
      </c>
      <c r="AT5" s="232">
        <v>203.33</v>
      </c>
      <c r="AU5" s="232">
        <v>394.73</v>
      </c>
      <c r="AV5" s="232">
        <v>210.15</v>
      </c>
      <c r="AW5" s="232">
        <v>418.33</v>
      </c>
      <c r="AX5" s="232">
        <v>497.98</v>
      </c>
      <c r="AY5" s="232">
        <v>439.67</v>
      </c>
      <c r="AZ5" s="232">
        <v>753.95</v>
      </c>
      <c r="BA5" s="232">
        <v>412.42</v>
      </c>
      <c r="BB5" s="237" t="s">
        <v>343</v>
      </c>
      <c r="BC5" s="220">
        <v>0</v>
      </c>
      <c r="BD5" s="220"/>
      <c r="BE5" s="220"/>
      <c r="BF5" s="220"/>
      <c r="BG5" s="220"/>
      <c r="BH5" s="220"/>
      <c r="BI5" s="238">
        <f t="shared" ref="BI5:BI14" si="2">SUM(BD5:BH5)</f>
        <v>0</v>
      </c>
      <c r="BJ5" s="238"/>
    </row>
    <row r="6" spans="1:62" ht="93" customHeight="1">
      <c r="A6" s="230"/>
      <c r="B6" s="563"/>
      <c r="C6" s="265" t="s">
        <v>223</v>
      </c>
      <c r="D6" s="265">
        <v>2</v>
      </c>
      <c r="E6" s="245" t="s">
        <v>88</v>
      </c>
      <c r="F6" s="248">
        <v>58754</v>
      </c>
      <c r="G6" s="248">
        <v>2000</v>
      </c>
      <c r="H6" s="248">
        <f t="shared" si="0"/>
        <v>56754</v>
      </c>
      <c r="I6" s="475">
        <f t="shared" ref="I6:I14" si="3">G6/F6</f>
        <v>3.4040235558430061E-2</v>
      </c>
      <c r="J6" s="248">
        <v>700</v>
      </c>
      <c r="K6" s="232">
        <v>1</v>
      </c>
      <c r="L6" s="232" t="s">
        <v>392</v>
      </c>
      <c r="M6" s="233">
        <v>700</v>
      </c>
      <c r="N6" s="234">
        <v>45818</v>
      </c>
      <c r="O6" s="232">
        <f t="shared" si="1"/>
        <v>56</v>
      </c>
      <c r="P6" s="234">
        <v>45874</v>
      </c>
      <c r="Q6" s="232">
        <v>0</v>
      </c>
      <c r="R6" s="232">
        <v>0</v>
      </c>
      <c r="S6" s="232">
        <v>0</v>
      </c>
      <c r="T6" s="232">
        <v>0</v>
      </c>
      <c r="U6" s="232">
        <v>0</v>
      </c>
      <c r="V6" s="232">
        <v>0</v>
      </c>
      <c r="W6" s="236"/>
      <c r="X6" s="232">
        <v>0</v>
      </c>
      <c r="Y6" s="232">
        <v>0</v>
      </c>
      <c r="Z6" s="232">
        <v>0</v>
      </c>
      <c r="AA6" s="232">
        <v>0</v>
      </c>
      <c r="AB6" s="232">
        <v>0</v>
      </c>
      <c r="AC6" s="232">
        <v>0</v>
      </c>
      <c r="AD6" s="232">
        <v>0</v>
      </c>
      <c r="AE6" s="232">
        <v>0</v>
      </c>
      <c r="AF6" s="232">
        <v>0</v>
      </c>
      <c r="AG6" s="232">
        <v>0</v>
      </c>
      <c r="AH6" s="232">
        <v>0</v>
      </c>
      <c r="AI6" s="232">
        <v>0</v>
      </c>
      <c r="AJ6" s="232">
        <v>0</v>
      </c>
      <c r="AK6" s="232">
        <v>0</v>
      </c>
      <c r="AL6" s="232">
        <v>0</v>
      </c>
      <c r="AM6" s="232">
        <v>0</v>
      </c>
      <c r="AN6" s="232">
        <v>0</v>
      </c>
      <c r="AO6" s="232">
        <v>0</v>
      </c>
      <c r="AP6" s="232">
        <v>0</v>
      </c>
      <c r="AQ6" s="232">
        <v>0</v>
      </c>
      <c r="AR6" s="232">
        <v>0</v>
      </c>
      <c r="AS6" s="232">
        <v>0</v>
      </c>
      <c r="AT6" s="232">
        <v>0</v>
      </c>
      <c r="AU6" s="232">
        <v>0</v>
      </c>
      <c r="AV6" s="232">
        <v>0</v>
      </c>
      <c r="AW6" s="232">
        <v>400</v>
      </c>
      <c r="AX6" s="232">
        <v>600</v>
      </c>
      <c r="AY6" s="232">
        <v>600</v>
      </c>
      <c r="AZ6" s="232">
        <v>400</v>
      </c>
      <c r="BA6" s="232">
        <v>400</v>
      </c>
      <c r="BB6" s="237" t="s">
        <v>692</v>
      </c>
      <c r="BC6" s="220">
        <v>0</v>
      </c>
      <c r="BD6" s="220"/>
      <c r="BE6" s="220"/>
      <c r="BF6" s="220"/>
      <c r="BG6" s="220"/>
      <c r="BH6" s="220"/>
      <c r="BI6" s="238">
        <f t="shared" si="2"/>
        <v>0</v>
      </c>
      <c r="BJ6" s="238"/>
    </row>
    <row r="7" spans="1:62" ht="87" customHeight="1">
      <c r="A7" s="230"/>
      <c r="B7" s="563"/>
      <c r="C7" s="265" t="s">
        <v>223</v>
      </c>
      <c r="D7" s="265">
        <v>3</v>
      </c>
      <c r="E7" s="245" t="s">
        <v>90</v>
      </c>
      <c r="F7" s="248">
        <v>33877</v>
      </c>
      <c r="G7" s="275">
        <v>0</v>
      </c>
      <c r="H7" s="248">
        <f t="shared" si="0"/>
        <v>33877</v>
      </c>
      <c r="I7" s="475">
        <f t="shared" si="3"/>
        <v>0</v>
      </c>
      <c r="J7" s="248">
        <v>700</v>
      </c>
      <c r="K7" s="232">
        <v>1</v>
      </c>
      <c r="L7" s="232" t="s">
        <v>393</v>
      </c>
      <c r="M7" s="233">
        <v>700</v>
      </c>
      <c r="N7" s="234">
        <v>45828</v>
      </c>
      <c r="O7" s="232">
        <f>H7/M7</f>
        <v>48.395714285714284</v>
      </c>
      <c r="P7" s="234">
        <v>45868</v>
      </c>
      <c r="Q7" s="232">
        <v>0</v>
      </c>
      <c r="R7" s="232">
        <v>0</v>
      </c>
      <c r="S7" s="232">
        <v>0</v>
      </c>
      <c r="T7" s="232">
        <v>0</v>
      </c>
      <c r="U7" s="232">
        <v>0</v>
      </c>
      <c r="V7" s="232">
        <v>0</v>
      </c>
      <c r="W7" s="236"/>
      <c r="X7" s="232">
        <v>0</v>
      </c>
      <c r="Y7" s="232">
        <v>0</v>
      </c>
      <c r="Z7" s="232">
        <v>0</v>
      </c>
      <c r="AA7" s="232">
        <v>0</v>
      </c>
      <c r="AB7" s="232">
        <v>0</v>
      </c>
      <c r="AC7" s="232">
        <v>0</v>
      </c>
      <c r="AD7" s="232">
        <v>0</v>
      </c>
      <c r="AE7" s="232">
        <v>0</v>
      </c>
      <c r="AF7" s="232">
        <v>0</v>
      </c>
      <c r="AG7" s="232">
        <v>0</v>
      </c>
      <c r="AH7" s="232">
        <v>0</v>
      </c>
      <c r="AI7" s="232">
        <v>0</v>
      </c>
      <c r="AJ7" s="232">
        <v>0</v>
      </c>
      <c r="AK7" s="232">
        <v>0</v>
      </c>
      <c r="AL7" s="232">
        <v>0</v>
      </c>
      <c r="AM7" s="232">
        <v>0</v>
      </c>
      <c r="AN7" s="232">
        <v>0</v>
      </c>
      <c r="AO7" s="232">
        <v>0</v>
      </c>
      <c r="AP7" s="232">
        <v>0</v>
      </c>
      <c r="AQ7" s="232">
        <v>0</v>
      </c>
      <c r="AR7" s="232">
        <v>0</v>
      </c>
      <c r="AS7" s="232">
        <v>0</v>
      </c>
      <c r="AT7" s="232">
        <v>0</v>
      </c>
      <c r="AU7" s="232">
        <v>0</v>
      </c>
      <c r="AV7" s="232">
        <v>0</v>
      </c>
      <c r="AW7" s="232">
        <v>0</v>
      </c>
      <c r="AX7" s="232">
        <v>0</v>
      </c>
      <c r="AY7" s="232">
        <v>0</v>
      </c>
      <c r="AZ7" s="232">
        <v>0</v>
      </c>
      <c r="BA7" s="232">
        <v>0</v>
      </c>
      <c r="BB7" s="237" t="s">
        <v>693</v>
      </c>
      <c r="BC7" s="220">
        <v>0</v>
      </c>
      <c r="BD7" s="220"/>
      <c r="BE7" s="220"/>
      <c r="BF7" s="220"/>
      <c r="BG7" s="220"/>
      <c r="BH7" s="220"/>
      <c r="BI7" s="238">
        <f t="shared" si="2"/>
        <v>0</v>
      </c>
      <c r="BJ7" s="238"/>
    </row>
    <row r="8" spans="1:62" ht="87" customHeight="1">
      <c r="A8" s="230"/>
      <c r="B8" s="563"/>
      <c r="C8" s="265" t="s">
        <v>223</v>
      </c>
      <c r="D8" s="265">
        <v>4</v>
      </c>
      <c r="E8" s="245" t="s">
        <v>92</v>
      </c>
      <c r="F8" s="248">
        <v>28392</v>
      </c>
      <c r="G8" s="275">
        <v>0</v>
      </c>
      <c r="H8" s="248">
        <f t="shared" si="0"/>
        <v>28392</v>
      </c>
      <c r="I8" s="475">
        <f t="shared" si="3"/>
        <v>0</v>
      </c>
      <c r="J8" s="248"/>
      <c r="K8" s="232">
        <v>1</v>
      </c>
      <c r="L8" s="232" t="s">
        <v>394</v>
      </c>
      <c r="M8" s="233"/>
      <c r="N8" s="234">
        <v>45884</v>
      </c>
      <c r="O8" s="232">
        <f>H8/J7</f>
        <v>40.56</v>
      </c>
      <c r="P8" s="234">
        <v>45930</v>
      </c>
      <c r="Q8" s="232">
        <v>0</v>
      </c>
      <c r="R8" s="232">
        <v>0</v>
      </c>
      <c r="S8" s="232">
        <v>0</v>
      </c>
      <c r="T8" s="232">
        <v>0</v>
      </c>
      <c r="U8" s="232">
        <v>0</v>
      </c>
      <c r="V8" s="232">
        <v>0</v>
      </c>
      <c r="W8" s="236"/>
      <c r="X8" s="232">
        <v>0</v>
      </c>
      <c r="Y8" s="232">
        <v>0</v>
      </c>
      <c r="Z8" s="232">
        <v>0</v>
      </c>
      <c r="AA8" s="232">
        <v>0</v>
      </c>
      <c r="AB8" s="232">
        <v>0</v>
      </c>
      <c r="AC8" s="232">
        <v>0</v>
      </c>
      <c r="AD8" s="232">
        <v>0</v>
      </c>
      <c r="AE8" s="232">
        <v>0</v>
      </c>
      <c r="AF8" s="232">
        <v>0</v>
      </c>
      <c r="AG8" s="232">
        <v>0</v>
      </c>
      <c r="AH8" s="232">
        <v>0</v>
      </c>
      <c r="AI8" s="232">
        <v>0</v>
      </c>
      <c r="AJ8" s="232">
        <v>0</v>
      </c>
      <c r="AK8" s="232">
        <v>0</v>
      </c>
      <c r="AL8" s="232">
        <v>0</v>
      </c>
      <c r="AM8" s="232">
        <v>0</v>
      </c>
      <c r="AN8" s="232">
        <v>0</v>
      </c>
      <c r="AO8" s="232">
        <v>0</v>
      </c>
      <c r="AP8" s="232">
        <v>0</v>
      </c>
      <c r="AQ8" s="232">
        <v>0</v>
      </c>
      <c r="AR8" s="232">
        <v>0</v>
      </c>
      <c r="AS8" s="232">
        <v>0</v>
      </c>
      <c r="AT8" s="232">
        <v>0</v>
      </c>
      <c r="AU8" s="232">
        <v>0</v>
      </c>
      <c r="AV8" s="232">
        <v>0</v>
      </c>
      <c r="AW8" s="232">
        <v>0</v>
      </c>
      <c r="AX8" s="232">
        <v>0</v>
      </c>
      <c r="AY8" s="232">
        <v>0</v>
      </c>
      <c r="AZ8" s="232">
        <v>0</v>
      </c>
      <c r="BA8" s="232">
        <v>0</v>
      </c>
      <c r="BB8" s="237" t="s">
        <v>669</v>
      </c>
      <c r="BC8" s="220">
        <v>0</v>
      </c>
      <c r="BD8" s="220"/>
      <c r="BE8" s="220"/>
      <c r="BF8" s="220"/>
      <c r="BG8" s="220"/>
      <c r="BH8" s="220"/>
      <c r="BI8" s="238">
        <f t="shared" si="2"/>
        <v>0</v>
      </c>
      <c r="BJ8" s="238"/>
    </row>
    <row r="9" spans="1:62" ht="90.75" customHeight="1">
      <c r="A9" s="230"/>
      <c r="B9" s="563"/>
      <c r="C9" s="265" t="s">
        <v>223</v>
      </c>
      <c r="D9" s="265">
        <v>5</v>
      </c>
      <c r="E9" s="245" t="s">
        <v>94</v>
      </c>
      <c r="F9" s="248">
        <v>26160</v>
      </c>
      <c r="G9" s="275">
        <v>0</v>
      </c>
      <c r="H9" s="248">
        <f t="shared" si="0"/>
        <v>26160</v>
      </c>
      <c r="I9" s="475">
        <f t="shared" si="3"/>
        <v>0</v>
      </c>
      <c r="J9" s="248">
        <v>700</v>
      </c>
      <c r="K9" s="232">
        <v>1</v>
      </c>
      <c r="L9" s="232" t="s">
        <v>395</v>
      </c>
      <c r="M9" s="233"/>
      <c r="N9" s="234">
        <v>45828</v>
      </c>
      <c r="O9" s="232">
        <f t="shared" si="1"/>
        <v>40</v>
      </c>
      <c r="P9" s="234">
        <v>45868</v>
      </c>
      <c r="Q9" s="232">
        <v>0</v>
      </c>
      <c r="R9" s="232">
        <v>0</v>
      </c>
      <c r="S9" s="232">
        <v>0</v>
      </c>
      <c r="T9" s="232">
        <v>0</v>
      </c>
      <c r="U9" s="232">
        <v>0</v>
      </c>
      <c r="V9" s="232">
        <v>0</v>
      </c>
      <c r="W9" s="236"/>
      <c r="X9" s="232">
        <v>0</v>
      </c>
      <c r="Y9" s="232">
        <v>0</v>
      </c>
      <c r="Z9" s="232">
        <v>0</v>
      </c>
      <c r="AA9" s="232">
        <v>0</v>
      </c>
      <c r="AB9" s="232">
        <v>0</v>
      </c>
      <c r="AC9" s="232">
        <v>0</v>
      </c>
      <c r="AD9" s="232">
        <v>0</v>
      </c>
      <c r="AE9" s="232">
        <v>0</v>
      </c>
      <c r="AF9" s="232">
        <v>0</v>
      </c>
      <c r="AG9" s="232">
        <v>0</v>
      </c>
      <c r="AH9" s="232">
        <v>0</v>
      </c>
      <c r="AI9" s="232">
        <v>0</v>
      </c>
      <c r="AJ9" s="232">
        <v>0</v>
      </c>
      <c r="AK9" s="232">
        <v>0</v>
      </c>
      <c r="AL9" s="232">
        <v>0</v>
      </c>
      <c r="AM9" s="232">
        <v>0</v>
      </c>
      <c r="AN9" s="232">
        <v>0</v>
      </c>
      <c r="AO9" s="232">
        <v>0</v>
      </c>
      <c r="AP9" s="232">
        <v>0</v>
      </c>
      <c r="AQ9" s="232">
        <v>0</v>
      </c>
      <c r="AR9" s="232">
        <v>0</v>
      </c>
      <c r="AS9" s="232">
        <v>0</v>
      </c>
      <c r="AT9" s="232">
        <v>0</v>
      </c>
      <c r="AU9" s="232">
        <v>0</v>
      </c>
      <c r="AV9" s="232">
        <v>0</v>
      </c>
      <c r="AW9" s="232">
        <v>0</v>
      </c>
      <c r="AX9" s="232">
        <v>0</v>
      </c>
      <c r="AY9" s="232">
        <v>0</v>
      </c>
      <c r="AZ9" s="232">
        <v>0</v>
      </c>
      <c r="BA9" s="232">
        <v>0</v>
      </c>
      <c r="BB9" s="268" t="s">
        <v>669</v>
      </c>
      <c r="BC9" s="220">
        <v>0</v>
      </c>
      <c r="BD9" s="220"/>
      <c r="BE9" s="220"/>
      <c r="BF9" s="220"/>
      <c r="BG9" s="220"/>
      <c r="BH9" s="220"/>
      <c r="BI9" s="238">
        <f t="shared" si="2"/>
        <v>0</v>
      </c>
      <c r="BJ9" s="238"/>
    </row>
    <row r="10" spans="1:62" ht="98.25" customHeight="1">
      <c r="A10" s="230"/>
      <c r="B10" s="563"/>
      <c r="C10" s="265" t="s">
        <v>223</v>
      </c>
      <c r="D10" s="265">
        <v>6</v>
      </c>
      <c r="E10" s="510" t="s">
        <v>96</v>
      </c>
      <c r="F10" s="248">
        <v>14459</v>
      </c>
      <c r="G10" s="275">
        <v>0</v>
      </c>
      <c r="H10" s="248">
        <f t="shared" si="0"/>
        <v>14459</v>
      </c>
      <c r="I10" s="475">
        <f t="shared" si="3"/>
        <v>0</v>
      </c>
      <c r="J10" s="248"/>
      <c r="K10" s="232"/>
      <c r="L10" s="232" t="s">
        <v>670</v>
      </c>
      <c r="M10" s="233"/>
      <c r="N10" s="234">
        <v>45868</v>
      </c>
      <c r="O10" s="232">
        <f t="shared" si="1"/>
        <v>20</v>
      </c>
      <c r="P10" s="234">
        <v>45888</v>
      </c>
      <c r="Q10" s="232">
        <v>0</v>
      </c>
      <c r="R10" s="232">
        <v>0</v>
      </c>
      <c r="S10" s="232">
        <v>0</v>
      </c>
      <c r="T10" s="232">
        <v>0</v>
      </c>
      <c r="U10" s="232">
        <v>0</v>
      </c>
      <c r="V10" s="232">
        <v>0</v>
      </c>
      <c r="W10" s="236"/>
      <c r="X10" s="232">
        <v>0</v>
      </c>
      <c r="Y10" s="232">
        <v>0</v>
      </c>
      <c r="Z10" s="232">
        <v>0</v>
      </c>
      <c r="AA10" s="232">
        <v>0</v>
      </c>
      <c r="AB10" s="232">
        <v>0</v>
      </c>
      <c r="AC10" s="232">
        <v>0</v>
      </c>
      <c r="AD10" s="232">
        <v>0</v>
      </c>
      <c r="AE10" s="232">
        <v>0</v>
      </c>
      <c r="AF10" s="232">
        <v>0</v>
      </c>
      <c r="AG10" s="232">
        <v>0</v>
      </c>
      <c r="AH10" s="232">
        <v>0</v>
      </c>
      <c r="AI10" s="232">
        <v>0</v>
      </c>
      <c r="AJ10" s="232">
        <v>0</v>
      </c>
      <c r="AK10" s="232">
        <v>0</v>
      </c>
      <c r="AL10" s="232">
        <v>0</v>
      </c>
      <c r="AM10" s="232">
        <v>0</v>
      </c>
      <c r="AN10" s="232">
        <v>0</v>
      </c>
      <c r="AO10" s="232">
        <v>0</v>
      </c>
      <c r="AP10" s="232">
        <v>0</v>
      </c>
      <c r="AQ10" s="232">
        <v>0</v>
      </c>
      <c r="AR10" s="232">
        <v>0</v>
      </c>
      <c r="AS10" s="232">
        <v>0</v>
      </c>
      <c r="AT10" s="232">
        <v>0</v>
      </c>
      <c r="AU10" s="232">
        <v>0</v>
      </c>
      <c r="AV10" s="232">
        <v>0</v>
      </c>
      <c r="AW10" s="232">
        <v>0</v>
      </c>
      <c r="AX10" s="232">
        <v>0</v>
      </c>
      <c r="AY10" s="232">
        <v>0</v>
      </c>
      <c r="AZ10" s="232">
        <v>0</v>
      </c>
      <c r="BA10" s="232">
        <v>0</v>
      </c>
      <c r="BB10" s="508" t="s">
        <v>694</v>
      </c>
      <c r="BC10" s="220">
        <v>0</v>
      </c>
      <c r="BD10" s="220"/>
      <c r="BE10" s="220"/>
      <c r="BF10" s="220"/>
      <c r="BG10" s="220"/>
      <c r="BH10" s="220"/>
      <c r="BI10" s="238">
        <f t="shared" si="2"/>
        <v>0</v>
      </c>
      <c r="BJ10" s="238"/>
    </row>
    <row r="11" spans="1:62" ht="98.25" customHeight="1">
      <c r="A11" s="230"/>
      <c r="B11" s="563"/>
      <c r="C11" s="265" t="s">
        <v>223</v>
      </c>
      <c r="D11" s="265">
        <v>7</v>
      </c>
      <c r="E11" s="245" t="s">
        <v>99</v>
      </c>
      <c r="F11" s="248">
        <v>11662</v>
      </c>
      <c r="G11" s="275">
        <v>0</v>
      </c>
      <c r="H11" s="248">
        <f t="shared" si="0"/>
        <v>11662</v>
      </c>
      <c r="I11" s="475">
        <f t="shared" si="3"/>
        <v>0</v>
      </c>
      <c r="J11" s="248"/>
      <c r="K11" s="232"/>
      <c r="L11" s="250" t="s">
        <v>661</v>
      </c>
      <c r="M11" s="233"/>
      <c r="N11" s="234">
        <v>45838</v>
      </c>
      <c r="O11" s="232">
        <f t="shared" si="1"/>
        <v>20</v>
      </c>
      <c r="P11" s="234">
        <v>45858</v>
      </c>
      <c r="Q11" s="232">
        <v>0</v>
      </c>
      <c r="R11" s="232">
        <v>0</v>
      </c>
      <c r="S11" s="232">
        <v>0</v>
      </c>
      <c r="T11" s="232">
        <v>0</v>
      </c>
      <c r="U11" s="232">
        <v>0</v>
      </c>
      <c r="V11" s="232">
        <v>0</v>
      </c>
      <c r="W11" s="236"/>
      <c r="X11" s="232">
        <v>0</v>
      </c>
      <c r="Y11" s="232">
        <v>0</v>
      </c>
      <c r="Z11" s="232">
        <v>0</v>
      </c>
      <c r="AA11" s="232">
        <v>0</v>
      </c>
      <c r="AB11" s="232">
        <v>0</v>
      </c>
      <c r="AC11" s="232">
        <v>0</v>
      </c>
      <c r="AD11" s="232">
        <v>0</v>
      </c>
      <c r="AE11" s="232">
        <v>0</v>
      </c>
      <c r="AF11" s="232">
        <v>0</v>
      </c>
      <c r="AG11" s="232">
        <v>0</v>
      </c>
      <c r="AH11" s="232">
        <v>0</v>
      </c>
      <c r="AI11" s="232">
        <v>0</v>
      </c>
      <c r="AJ11" s="232">
        <v>0</v>
      </c>
      <c r="AK11" s="232">
        <v>0</v>
      </c>
      <c r="AL11" s="232">
        <v>0</v>
      </c>
      <c r="AM11" s="232">
        <v>0</v>
      </c>
      <c r="AN11" s="232">
        <v>0</v>
      </c>
      <c r="AO11" s="232">
        <v>0</v>
      </c>
      <c r="AP11" s="232">
        <v>0</v>
      </c>
      <c r="AQ11" s="232">
        <v>0</v>
      </c>
      <c r="AR11" s="232">
        <v>0</v>
      </c>
      <c r="AS11" s="232">
        <v>0</v>
      </c>
      <c r="AT11" s="232">
        <v>0</v>
      </c>
      <c r="AU11" s="232">
        <v>0</v>
      </c>
      <c r="AV11" s="232">
        <v>0</v>
      </c>
      <c r="AW11" s="232">
        <v>0</v>
      </c>
      <c r="AX11" s="232">
        <v>0</v>
      </c>
      <c r="AY11" s="232">
        <v>0</v>
      </c>
      <c r="AZ11" s="232">
        <v>0</v>
      </c>
      <c r="BA11" s="232">
        <v>0</v>
      </c>
      <c r="BB11" s="237" t="s">
        <v>671</v>
      </c>
      <c r="BC11" s="220">
        <v>0</v>
      </c>
      <c r="BD11" s="220"/>
      <c r="BE11" s="220"/>
      <c r="BF11" s="220"/>
      <c r="BG11" s="220"/>
      <c r="BH11" s="220"/>
      <c r="BI11" s="238">
        <f t="shared" si="2"/>
        <v>0</v>
      </c>
      <c r="BJ11" s="238"/>
    </row>
    <row r="12" spans="1:62" ht="98.25" customHeight="1">
      <c r="A12" s="230"/>
      <c r="B12" s="563"/>
      <c r="C12" s="265" t="s">
        <v>223</v>
      </c>
      <c r="D12" s="265">
        <v>8</v>
      </c>
      <c r="E12" s="245" t="s">
        <v>102</v>
      </c>
      <c r="F12" s="248">
        <v>1602</v>
      </c>
      <c r="G12" s="275">
        <v>0</v>
      </c>
      <c r="H12" s="248">
        <f t="shared" si="0"/>
        <v>1602</v>
      </c>
      <c r="I12" s="475">
        <f t="shared" si="3"/>
        <v>0</v>
      </c>
      <c r="J12" s="248">
        <v>0</v>
      </c>
      <c r="K12" s="232"/>
      <c r="L12" s="295" t="s">
        <v>439</v>
      </c>
      <c r="M12" s="233"/>
      <c r="N12" s="234">
        <v>45859</v>
      </c>
      <c r="O12" s="232">
        <v>3</v>
      </c>
      <c r="P12" s="234">
        <v>45862</v>
      </c>
      <c r="Q12" s="232">
        <v>0</v>
      </c>
      <c r="R12" s="232">
        <v>0</v>
      </c>
      <c r="S12" s="232">
        <v>0</v>
      </c>
      <c r="T12" s="232">
        <v>0</v>
      </c>
      <c r="U12" s="232">
        <v>0</v>
      </c>
      <c r="V12" s="232">
        <v>0</v>
      </c>
      <c r="W12" s="236"/>
      <c r="X12" s="232">
        <v>0</v>
      </c>
      <c r="Y12" s="232">
        <v>0</v>
      </c>
      <c r="Z12" s="232">
        <v>0</v>
      </c>
      <c r="AA12" s="232">
        <v>0</v>
      </c>
      <c r="AB12" s="232">
        <v>0</v>
      </c>
      <c r="AC12" s="232">
        <v>0</v>
      </c>
      <c r="AD12" s="232">
        <v>0</v>
      </c>
      <c r="AE12" s="232">
        <v>0</v>
      </c>
      <c r="AF12" s="232">
        <v>0</v>
      </c>
      <c r="AG12" s="232">
        <v>0</v>
      </c>
      <c r="AH12" s="232">
        <v>0</v>
      </c>
      <c r="AI12" s="232">
        <v>0</v>
      </c>
      <c r="AJ12" s="232">
        <v>0</v>
      </c>
      <c r="AK12" s="232">
        <v>0</v>
      </c>
      <c r="AL12" s="232">
        <v>0</v>
      </c>
      <c r="AM12" s="232">
        <v>0</v>
      </c>
      <c r="AN12" s="232">
        <v>0</v>
      </c>
      <c r="AO12" s="232">
        <v>0</v>
      </c>
      <c r="AP12" s="232">
        <v>0</v>
      </c>
      <c r="AQ12" s="232">
        <v>0</v>
      </c>
      <c r="AR12" s="232">
        <v>0</v>
      </c>
      <c r="AS12" s="232">
        <v>0</v>
      </c>
      <c r="AT12" s="232">
        <v>0</v>
      </c>
      <c r="AU12" s="232">
        <v>0</v>
      </c>
      <c r="AV12" s="232">
        <v>0</v>
      </c>
      <c r="AW12" s="232">
        <v>0</v>
      </c>
      <c r="AX12" s="232">
        <v>0</v>
      </c>
      <c r="AY12" s="232">
        <v>0</v>
      </c>
      <c r="AZ12" s="232">
        <v>0</v>
      </c>
      <c r="BA12" s="232">
        <v>0</v>
      </c>
      <c r="BB12" s="237" t="s">
        <v>672</v>
      </c>
      <c r="BC12" s="220">
        <v>0</v>
      </c>
      <c r="BD12" s="220"/>
      <c r="BE12" s="220"/>
      <c r="BF12" s="220"/>
      <c r="BG12" s="220"/>
      <c r="BH12" s="220"/>
      <c r="BI12" s="238">
        <f t="shared" si="2"/>
        <v>0</v>
      </c>
      <c r="BJ12" s="238"/>
    </row>
    <row r="13" spans="1:62" ht="98.25" customHeight="1">
      <c r="A13" s="230"/>
      <c r="B13" s="564"/>
      <c r="C13" s="265" t="s">
        <v>223</v>
      </c>
      <c r="D13" s="265">
        <v>9</v>
      </c>
      <c r="E13" s="245" t="s">
        <v>105</v>
      </c>
      <c r="F13" s="248">
        <v>1075</v>
      </c>
      <c r="G13" s="275">
        <v>0</v>
      </c>
      <c r="H13" s="248">
        <f t="shared" si="0"/>
        <v>1075</v>
      </c>
      <c r="I13" s="475">
        <f t="shared" si="3"/>
        <v>0</v>
      </c>
      <c r="J13" s="248">
        <v>0</v>
      </c>
      <c r="K13" s="232"/>
      <c r="L13" s="295" t="s">
        <v>440</v>
      </c>
      <c r="M13" s="233"/>
      <c r="N13" s="234">
        <v>45854</v>
      </c>
      <c r="O13" s="232">
        <v>2</v>
      </c>
      <c r="P13" s="234">
        <v>45856</v>
      </c>
      <c r="Q13" s="232">
        <v>0</v>
      </c>
      <c r="R13" s="232">
        <v>0</v>
      </c>
      <c r="S13" s="232">
        <v>0</v>
      </c>
      <c r="T13" s="232">
        <v>0</v>
      </c>
      <c r="U13" s="232">
        <v>0</v>
      </c>
      <c r="V13" s="232">
        <v>0</v>
      </c>
      <c r="W13" s="236"/>
      <c r="X13" s="232">
        <v>0</v>
      </c>
      <c r="Y13" s="232">
        <v>0</v>
      </c>
      <c r="Z13" s="232">
        <v>0</v>
      </c>
      <c r="AA13" s="232">
        <v>0</v>
      </c>
      <c r="AB13" s="232">
        <v>0</v>
      </c>
      <c r="AC13" s="232">
        <v>0</v>
      </c>
      <c r="AD13" s="232">
        <v>0</v>
      </c>
      <c r="AE13" s="232">
        <v>0</v>
      </c>
      <c r="AF13" s="232">
        <v>0</v>
      </c>
      <c r="AG13" s="232">
        <v>0</v>
      </c>
      <c r="AH13" s="232">
        <v>0</v>
      </c>
      <c r="AI13" s="232">
        <v>0</v>
      </c>
      <c r="AJ13" s="232">
        <v>0</v>
      </c>
      <c r="AK13" s="232">
        <v>0</v>
      </c>
      <c r="AL13" s="232">
        <v>0</v>
      </c>
      <c r="AM13" s="232">
        <v>0</v>
      </c>
      <c r="AN13" s="232">
        <v>0</v>
      </c>
      <c r="AO13" s="232">
        <v>0</v>
      </c>
      <c r="AP13" s="232">
        <v>0</v>
      </c>
      <c r="AQ13" s="232">
        <v>0</v>
      </c>
      <c r="AR13" s="232">
        <v>0</v>
      </c>
      <c r="AS13" s="232">
        <v>0</v>
      </c>
      <c r="AT13" s="232">
        <v>0</v>
      </c>
      <c r="AU13" s="232">
        <v>0</v>
      </c>
      <c r="AV13" s="232">
        <v>0</v>
      </c>
      <c r="AW13" s="232">
        <v>0</v>
      </c>
      <c r="AX13" s="232">
        <v>0</v>
      </c>
      <c r="AY13" s="232">
        <v>0</v>
      </c>
      <c r="AZ13" s="232">
        <v>0</v>
      </c>
      <c r="BA13" s="232">
        <v>0</v>
      </c>
      <c r="BB13" s="237" t="s">
        <v>673</v>
      </c>
      <c r="BC13" s="220">
        <v>0</v>
      </c>
      <c r="BD13" s="220"/>
      <c r="BE13" s="220"/>
      <c r="BF13" s="220"/>
      <c r="BG13" s="220"/>
      <c r="BH13" s="220"/>
      <c r="BI13" s="238">
        <f t="shared" si="2"/>
        <v>0</v>
      </c>
      <c r="BJ13" s="238"/>
    </row>
    <row r="14" spans="1:62" ht="46.5" customHeight="1">
      <c r="A14" s="230"/>
      <c r="B14" s="252"/>
      <c r="C14" s="252" t="s">
        <v>25</v>
      </c>
      <c r="D14" s="252"/>
      <c r="E14" s="252"/>
      <c r="F14" s="269">
        <f>SUM(F5:F13)</f>
        <v>237910</v>
      </c>
      <c r="G14" s="269">
        <f>SUM(G5:G13)</f>
        <v>11159</v>
      </c>
      <c r="H14" s="269">
        <f>SUM(H5:H13)</f>
        <v>226751</v>
      </c>
      <c r="I14" s="465">
        <f t="shared" si="3"/>
        <v>4.69042915388172E-2</v>
      </c>
      <c r="J14" s="269">
        <f>SUM(J5:J13)</f>
        <v>3000</v>
      </c>
      <c r="K14" s="252">
        <f>SUM(K5:K13)</f>
        <v>5</v>
      </c>
      <c r="L14" s="252">
        <v>5</v>
      </c>
      <c r="M14" s="269">
        <f>SUM(M5:M13)</f>
        <v>2300</v>
      </c>
      <c r="N14" s="254"/>
      <c r="O14" s="252"/>
      <c r="P14" s="254"/>
      <c r="Q14" s="252">
        <f t="shared" ref="Q14:V14" si="4">SUM(Q5:Q13)</f>
        <v>0</v>
      </c>
      <c r="R14" s="252">
        <f t="shared" si="4"/>
        <v>0</v>
      </c>
      <c r="S14" s="252">
        <f t="shared" si="4"/>
        <v>0</v>
      </c>
      <c r="T14" s="252">
        <f t="shared" si="4"/>
        <v>0</v>
      </c>
      <c r="U14" s="252">
        <f t="shared" si="4"/>
        <v>0</v>
      </c>
      <c r="V14" s="252">
        <f t="shared" si="4"/>
        <v>0</v>
      </c>
      <c r="W14" s="255"/>
      <c r="X14" s="252">
        <f t="shared" ref="X14:BA14" si="5">SUM(X5:X13)</f>
        <v>0</v>
      </c>
      <c r="Y14" s="252">
        <f t="shared" si="5"/>
        <v>0</v>
      </c>
      <c r="Z14" s="252">
        <f t="shared" si="5"/>
        <v>0</v>
      </c>
      <c r="AA14" s="252">
        <f t="shared" si="5"/>
        <v>0</v>
      </c>
      <c r="AB14" s="252">
        <f t="shared" si="5"/>
        <v>0</v>
      </c>
      <c r="AC14" s="252">
        <f t="shared" si="5"/>
        <v>0</v>
      </c>
      <c r="AD14" s="252">
        <f t="shared" si="5"/>
        <v>0</v>
      </c>
      <c r="AE14" s="252">
        <f t="shared" si="5"/>
        <v>0</v>
      </c>
      <c r="AF14" s="252">
        <f t="shared" si="5"/>
        <v>0</v>
      </c>
      <c r="AG14" s="252">
        <f t="shared" si="5"/>
        <v>0</v>
      </c>
      <c r="AH14" s="252">
        <f t="shared" si="5"/>
        <v>0</v>
      </c>
      <c r="AI14" s="252">
        <f t="shared" si="5"/>
        <v>244.46</v>
      </c>
      <c r="AJ14" s="252">
        <f t="shared" si="5"/>
        <v>339.99</v>
      </c>
      <c r="AK14" s="252">
        <f t="shared" si="5"/>
        <v>406.04</v>
      </c>
      <c r="AL14" s="252">
        <f t="shared" si="5"/>
        <v>631.72</v>
      </c>
      <c r="AM14" s="252">
        <f t="shared" si="5"/>
        <v>584</v>
      </c>
      <c r="AN14" s="252">
        <f t="shared" si="5"/>
        <v>235.77</v>
      </c>
      <c r="AO14" s="252">
        <f t="shared" si="5"/>
        <v>905.74</v>
      </c>
      <c r="AP14" s="252">
        <f t="shared" si="5"/>
        <v>746.5</v>
      </c>
      <c r="AQ14" s="252">
        <f t="shared" si="5"/>
        <v>286.02999999999997</v>
      </c>
      <c r="AR14" s="252">
        <f t="shared" si="5"/>
        <v>719.73</v>
      </c>
      <c r="AS14" s="252">
        <f t="shared" si="5"/>
        <v>727.71</v>
      </c>
      <c r="AT14" s="252">
        <f t="shared" si="5"/>
        <v>203.33</v>
      </c>
      <c r="AU14" s="252">
        <f t="shared" si="5"/>
        <v>394.73</v>
      </c>
      <c r="AV14" s="252">
        <f t="shared" si="5"/>
        <v>210.15</v>
      </c>
      <c r="AW14" s="252">
        <f t="shared" si="5"/>
        <v>818.32999999999993</v>
      </c>
      <c r="AX14" s="252">
        <f t="shared" si="5"/>
        <v>1097.98</v>
      </c>
      <c r="AY14" s="269">
        <f t="shared" si="5"/>
        <v>1039.67</v>
      </c>
      <c r="AZ14" s="269">
        <f t="shared" si="5"/>
        <v>1153.95</v>
      </c>
      <c r="BA14" s="269">
        <f t="shared" si="5"/>
        <v>812.42000000000007</v>
      </c>
      <c r="BB14" s="256"/>
      <c r="BC14" s="257">
        <f>SUM(BC5:BC13)</f>
        <v>0</v>
      </c>
      <c r="BD14" s="258"/>
      <c r="BE14" s="258"/>
      <c r="BF14" s="258"/>
      <c r="BG14" s="258"/>
      <c r="BH14" s="258"/>
      <c r="BI14" s="258">
        <f t="shared" si="2"/>
        <v>0</v>
      </c>
      <c r="BJ14" s="259"/>
    </row>
    <row r="15" spans="1:62">
      <c r="J15" s="125">
        <v>6</v>
      </c>
      <c r="K15" s="101">
        <v>4100</v>
      </c>
    </row>
    <row r="16" spans="1:62" ht="33" customHeight="1"/>
    <row r="17" spans="54:55" ht="33" customHeight="1"/>
    <row r="18" spans="54:55" ht="33" customHeight="1"/>
    <row r="19" spans="54:55" ht="33" customHeight="1"/>
    <row r="20" spans="54:55" ht="33" customHeight="1"/>
    <row r="21" spans="54:55" ht="33" customHeight="1"/>
    <row r="22" spans="54:55" ht="33" customHeight="1"/>
    <row r="23" spans="54:55" ht="33" customHeight="1"/>
    <row r="24" spans="54:55" ht="33" customHeight="1"/>
    <row r="25" spans="54:55" ht="33" customHeight="1"/>
    <row r="26" spans="54:55" ht="33" customHeight="1"/>
    <row r="27" spans="54:55" ht="33" customHeight="1"/>
    <row r="28" spans="54:55" ht="33" customHeight="1"/>
    <row r="29" spans="54:55" ht="33" customHeight="1"/>
    <row r="30" spans="54:55" ht="33" customHeight="1"/>
    <row r="31" spans="54:55" ht="33" customHeight="1">
      <c r="BB31" s="176"/>
      <c r="BC31" s="176"/>
    </row>
    <row r="32" spans="54:55" ht="33" customHeight="1">
      <c r="BB32" s="176"/>
      <c r="BC32" s="176"/>
    </row>
    <row r="33" spans="54:55">
      <c r="BB33" s="176"/>
      <c r="BC33" s="176"/>
    </row>
    <row r="34" spans="54:55">
      <c r="BB34" s="176"/>
      <c r="BC34" s="176"/>
    </row>
    <row r="35" spans="54:55">
      <c r="BB35" s="176"/>
      <c r="BC35" s="176"/>
    </row>
    <row r="36" spans="54:55">
      <c r="BB36" s="176"/>
      <c r="BC36" s="176"/>
    </row>
  </sheetData>
  <mergeCells count="64">
    <mergeCell ref="AY2:AY3"/>
    <mergeCell ref="AZ2:AZ3"/>
    <mergeCell ref="BA2:BA3"/>
    <mergeCell ref="AT2:AT3"/>
    <mergeCell ref="AQ2:AQ3"/>
    <mergeCell ref="AI2:AI3"/>
    <mergeCell ref="AH2:AH3"/>
    <mergeCell ref="BI2:BI3"/>
    <mergeCell ref="AK2:AK3"/>
    <mergeCell ref="AL2:AL3"/>
    <mergeCell ref="AM2:AM3"/>
    <mergeCell ref="AN2:AN3"/>
    <mergeCell ref="AO2:AO3"/>
    <mergeCell ref="AR2:AR3"/>
    <mergeCell ref="AP2:AP3"/>
    <mergeCell ref="AS2:AS3"/>
    <mergeCell ref="AU2:AU3"/>
    <mergeCell ref="AV2:AV3"/>
    <mergeCell ref="AW2:AW3"/>
    <mergeCell ref="BJ2:BJ3"/>
    <mergeCell ref="BC2:BC3"/>
    <mergeCell ref="BD2:BD3"/>
    <mergeCell ref="BE2:BE3"/>
    <mergeCell ref="BF2:BF3"/>
    <mergeCell ref="BG2:BG3"/>
    <mergeCell ref="BH2:BH3"/>
    <mergeCell ref="W2:W3"/>
    <mergeCell ref="A2:A3"/>
    <mergeCell ref="B2:B3"/>
    <mergeCell ref="C2:C3"/>
    <mergeCell ref="D2:D3"/>
    <mergeCell ref="E2:E3"/>
    <mergeCell ref="U2:U3"/>
    <mergeCell ref="I2:I3"/>
    <mergeCell ref="B5:B13"/>
    <mergeCell ref="BB2:BB3"/>
    <mergeCell ref="G2:G3"/>
    <mergeCell ref="H2:H3"/>
    <mergeCell ref="J2:J3"/>
    <mergeCell ref="K2:K3"/>
    <mergeCell ref="L2:L3"/>
    <mergeCell ref="M2:M3"/>
    <mergeCell ref="AD2:AD3"/>
    <mergeCell ref="AE2:AE3"/>
    <mergeCell ref="N2:N3"/>
    <mergeCell ref="O2:O3"/>
    <mergeCell ref="P2:P3"/>
    <mergeCell ref="T2:T3"/>
    <mergeCell ref="AX2:AX3"/>
    <mergeCell ref="B1:BB1"/>
    <mergeCell ref="F2:F3"/>
    <mergeCell ref="S2:S3"/>
    <mergeCell ref="R2:R3"/>
    <mergeCell ref="Q2:Q3"/>
    <mergeCell ref="V2:V3"/>
    <mergeCell ref="AG2:AG3"/>
    <mergeCell ref="AF2:AF3"/>
    <mergeCell ref="X2:X3"/>
    <mergeCell ref="Y2:Y3"/>
    <mergeCell ref="Z2:Z3"/>
    <mergeCell ref="AA2:AA3"/>
    <mergeCell ref="AB2:AB3"/>
    <mergeCell ref="AJ2:AJ3"/>
    <mergeCell ref="AC2:AC3"/>
  </mergeCells>
  <pageMargins left="0.39370078740157483" right="0.39370078740157483" top="0.74803149606299213" bottom="0.55118110236220474" header="0.31496062992125984" footer="0.31496062992125984"/>
  <pageSetup paperSize="9" scale="39" fitToHeight="0" orientation="landscape" r:id="rId1"/>
  <headerFooter scaleWithDoc="0"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20</vt:i4>
      </vt:variant>
    </vt:vector>
  </HeadingPairs>
  <TitlesOfParts>
    <vt:vector size="35" baseType="lpstr">
      <vt:lpstr>Abstract</vt:lpstr>
      <vt:lpstr>Abstract (3)</vt:lpstr>
      <vt:lpstr>Abstract (2)</vt:lpstr>
      <vt:lpstr> Tharuni Associates</vt:lpstr>
      <vt:lpstr>Tharuni</vt:lpstr>
      <vt:lpstr>Coastline (ELURU Cluster)</vt:lpstr>
      <vt:lpstr>  (KADAPA Cluster)</vt:lpstr>
      <vt:lpstr>Srinivas (HINDUPUR Cluster)</vt:lpstr>
      <vt:lpstr>Srinivas setty(ADDANKICluster) </vt:lpstr>
      <vt:lpstr>V.Raju</vt:lpstr>
      <vt:lpstr>Zigma </vt:lpstr>
      <vt:lpstr>Saurastra</vt:lpstr>
      <vt:lpstr> Tharuni Associates Old Cluster</vt:lpstr>
      <vt:lpstr>Sudhakar (2)</vt:lpstr>
      <vt:lpstr>Sudhakar</vt:lpstr>
      <vt:lpstr>'  (KADAPA Cluster)'!Print_Area</vt:lpstr>
      <vt:lpstr>' Tharuni Associates'!Print_Area</vt:lpstr>
      <vt:lpstr>' Tharuni Associates Old Cluster'!Print_Area</vt:lpstr>
      <vt:lpstr>Abstract!Print_Area</vt:lpstr>
      <vt:lpstr>'Abstract (2)'!Print_Area</vt:lpstr>
      <vt:lpstr>Saurastra!Print_Area</vt:lpstr>
      <vt:lpstr>'Srinivas setty(ADDANKICluster) '!Print_Area</vt:lpstr>
      <vt:lpstr>Sudhakar!Print_Area</vt:lpstr>
      <vt:lpstr>'Sudhakar (2)'!Print_Area</vt:lpstr>
      <vt:lpstr>Tharuni!Print_Area</vt:lpstr>
      <vt:lpstr>'  (KADAPA Cluster)'!Print_Titles</vt:lpstr>
      <vt:lpstr>' Tharuni Associates'!Print_Titles</vt:lpstr>
      <vt:lpstr>' Tharuni Associates Old Cluster'!Print_Titles</vt:lpstr>
      <vt:lpstr>'Coastline (ELURU Cluster)'!Print_Titles</vt:lpstr>
      <vt:lpstr>Saurastra!Print_Titles</vt:lpstr>
      <vt:lpstr>'Srinivas (HINDUPUR Cluster)'!Print_Titles</vt:lpstr>
      <vt:lpstr>'Srinivas setty(ADDANKICluster) '!Print_Titles</vt:lpstr>
      <vt:lpstr>Tharuni!Print_Titles</vt:lpstr>
      <vt:lpstr>V.Raju!Print_Titles</vt:lpstr>
      <vt:lpstr>'Zigma 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 URBAN</dc:creator>
  <cp:lastModifiedBy>APUIAML</cp:lastModifiedBy>
  <cp:lastPrinted>2025-06-16T10:49:53Z</cp:lastPrinted>
  <dcterms:created xsi:type="dcterms:W3CDTF">2025-05-01T11:51:32Z</dcterms:created>
  <dcterms:modified xsi:type="dcterms:W3CDTF">2025-06-16T10:50:20Z</dcterms:modified>
</cp:coreProperties>
</file>