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Books\stock-trading-notes-support\downloads\"/>
    </mc:Choice>
  </mc:AlternateContent>
  <xr:revisionPtr revIDLastSave="0" documentId="13_ncr:1_{02F3C194-1FFA-4395-B5BE-BE7E8C9CF843}" xr6:coauthVersionLast="40" xr6:coauthVersionMax="40" xr10:uidLastSave="{00000000-0000-0000-0000-000000000000}"/>
  <bookViews>
    <workbookView xWindow="0" yWindow="0" windowWidth="28800" windowHeight="13020" tabRatio="859" activeTab="1" xr2:uid="{00000000-000D-0000-FFFF-FFFF00000000}"/>
  </bookViews>
  <sheets>
    <sheet name="參數" sheetId="13" r:id="rId1"/>
    <sheet name="2019" sheetId="33" r:id="rId2"/>
  </sheets>
  <definedNames>
    <definedName name="_xlnm._FilterDatabase" localSheetId="1" hidden="1">'2019'!#REF!</definedName>
    <definedName name="Tax">參數!$B$9</definedName>
    <definedName name="口袋名單">'2019'!$B$17:$B$23</definedName>
    <definedName name="手續費率_元大">參數!$B$3</definedName>
    <definedName name="手續費率_新光">參數!$B$4</definedName>
    <definedName name="多空類型">參數!#REF!</definedName>
    <definedName name="借券費率">參數!$B$6</definedName>
    <definedName name="借券費率_元大">參數!$B$6</definedName>
    <definedName name="借券費率_新光">參數!$B$7</definedName>
    <definedName name="期初資本">#REF!</definedName>
    <definedName name="進場依據">參數!#REF!</definedName>
    <definedName name="證券行">參數!$A$3:$A$4</definedName>
  </definedNames>
  <calcPr calcId="181029"/>
  <fileRecoveryPr autoRecover="0"/>
</workbook>
</file>

<file path=xl/calcChain.xml><?xml version="1.0" encoding="utf-8"?>
<calcChain xmlns="http://schemas.openxmlformats.org/spreadsheetml/2006/main">
  <c r="V10" i="33" l="1"/>
  <c r="Q23" i="33" l="1"/>
  <c r="R23" i="33" s="1"/>
  <c r="C15" i="33"/>
  <c r="W7" i="33" l="1"/>
  <c r="S7" i="33" s="1"/>
  <c r="Q7" i="33"/>
  <c r="T7" i="33" s="1"/>
  <c r="N7" i="33"/>
  <c r="K7" i="33"/>
  <c r="I7" i="33"/>
  <c r="D7" i="33"/>
  <c r="J7" i="33" l="1"/>
  <c r="R7" i="33"/>
  <c r="W5" i="33"/>
  <c r="S5" i="33" s="1"/>
  <c r="Q5" i="33"/>
  <c r="R5" i="33" s="1"/>
  <c r="N5" i="33"/>
  <c r="K5" i="33"/>
  <c r="I5" i="33"/>
  <c r="D5" i="33"/>
  <c r="U7" i="33" l="1"/>
  <c r="V7" i="33" s="1"/>
  <c r="T5" i="33"/>
  <c r="J5" i="33"/>
  <c r="U5" i="33"/>
  <c r="V5" i="33" s="1"/>
  <c r="W3" i="33" l="1"/>
  <c r="S3" i="33" s="1"/>
  <c r="Q3" i="33"/>
  <c r="N3" i="33"/>
  <c r="K3" i="33"/>
  <c r="I3" i="33"/>
  <c r="D3" i="33"/>
  <c r="J3" i="33" l="1"/>
  <c r="R3" i="33"/>
  <c r="T3" i="33"/>
  <c r="U3" i="33" s="1"/>
  <c r="V3" i="33" s="1"/>
  <c r="I12" i="33" l="1"/>
  <c r="S10" i="33" l="1"/>
  <c r="H10" i="33"/>
  <c r="T10" i="33" l="1"/>
  <c r="R10" i="33"/>
  <c r="K10" i="33"/>
  <c r="J10" i="33"/>
  <c r="U10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  <author>User</author>
  </authors>
  <commentList>
    <comment ref="G2" authorId="0" shapeId="0" xr:uid="{00000000-0006-0000-0100-000001000000}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做多還是放空</t>
        </r>
      </text>
    </comment>
    <comment ref="N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預估的風險報酬比率
</t>
        </r>
        <r>
          <rPr>
            <sz val="9"/>
            <color indexed="81"/>
            <rFont val="Tahoma"/>
            <family val="2"/>
          </rPr>
          <t>=  (</t>
        </r>
        <r>
          <rPr>
            <sz val="9"/>
            <color indexed="81"/>
            <rFont val="細明體"/>
            <family val="3"/>
            <charset val="136"/>
          </rPr>
          <t>買進價位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停損價位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細明體"/>
            <family val="3"/>
            <charset val="136"/>
          </rPr>
          <t>／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細明體"/>
            <family val="3"/>
            <charset val="136"/>
          </rPr>
          <t>目標價位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買進價位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細明體"/>
            <family val="3"/>
            <charset val="136"/>
          </rPr>
          <t>大於</t>
        </r>
        <r>
          <rPr>
            <sz val="9"/>
            <color indexed="81"/>
            <rFont val="Tahoma"/>
            <family val="2"/>
          </rPr>
          <t xml:space="preserve"> 1/3</t>
        </r>
        <r>
          <rPr>
            <sz val="9"/>
            <color indexed="81"/>
            <rFont val="細明體"/>
            <family val="3"/>
            <charset val="136"/>
          </rPr>
          <t>（</t>
        </r>
        <r>
          <rPr>
            <sz val="9"/>
            <color indexed="81"/>
            <rFont val="Tahoma"/>
            <family val="2"/>
          </rPr>
          <t>33%</t>
        </r>
        <r>
          <rPr>
            <sz val="9"/>
            <color indexed="81"/>
            <rFont val="細明體"/>
            <family val="3"/>
            <charset val="136"/>
          </rPr>
          <t>）就該放棄。</t>
        </r>
      </text>
    </comment>
    <comment ref="S2" authorId="0" shapeId="0" xr:uid="{00000000-0006-0000-0100-000003000000}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當沖時，如果資買券賣，就會有一筆借券費。
</t>
        </r>
      </text>
    </comment>
    <comment ref="B14" authorId="1" shapeId="0" xr:uid="{1F1DD219-131B-4D1C-A3BF-B2868A96DC2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期末時，如果還有股票尚未賣出，則以買進價位計算。</t>
        </r>
      </text>
    </comment>
  </commentList>
</comments>
</file>

<file path=xl/sharedStrings.xml><?xml version="1.0" encoding="utf-8"?>
<sst xmlns="http://schemas.openxmlformats.org/spreadsheetml/2006/main" count="250" uniqueCount="48">
  <si>
    <t>名稱</t>
    <phoneticPr fontId="1" type="noConversion"/>
  </si>
  <si>
    <t>金額</t>
    <phoneticPr fontId="1" type="noConversion"/>
  </si>
  <si>
    <t>手續費</t>
    <phoneticPr fontId="1" type="noConversion"/>
  </si>
  <si>
    <t>交易稅</t>
    <phoneticPr fontId="1" type="noConversion"/>
  </si>
  <si>
    <t>日期</t>
    <phoneticPr fontId="1" type="noConversion"/>
  </si>
  <si>
    <t>進場</t>
    <phoneticPr fontId="1" type="noConversion"/>
  </si>
  <si>
    <t>張數</t>
    <phoneticPr fontId="1" type="noConversion"/>
  </si>
  <si>
    <t>出場</t>
    <phoneticPr fontId="1" type="noConversion"/>
  </si>
  <si>
    <t>價格</t>
    <phoneticPr fontId="1" type="noConversion"/>
  </si>
  <si>
    <t>賺賠</t>
    <phoneticPr fontId="1" type="noConversion"/>
  </si>
  <si>
    <t>序號</t>
    <phoneticPr fontId="1" type="noConversion"/>
  </si>
  <si>
    <t>多空</t>
    <phoneticPr fontId="1" type="noConversion"/>
  </si>
  <si>
    <t>借券費</t>
    <phoneticPr fontId="1" type="noConversion"/>
  </si>
  <si>
    <t>淨利</t>
    <phoneticPr fontId="1" type="noConversion"/>
  </si>
  <si>
    <t>參數</t>
    <phoneticPr fontId="1" type="noConversion"/>
  </si>
  <si>
    <t>（網路下單打六折：0.001425 * 0.6，每筆不滿 20 元則以 20 元計算）</t>
    <phoneticPr fontId="1" type="noConversion"/>
  </si>
  <si>
    <t>總計</t>
    <phoneticPr fontId="1" type="noConversion"/>
  </si>
  <si>
    <t>停損</t>
    <phoneticPr fontId="1" type="noConversion"/>
  </si>
  <si>
    <t>目標</t>
    <phoneticPr fontId="1" type="noConversion"/>
  </si>
  <si>
    <t>期間</t>
    <phoneticPr fontId="1" type="noConversion"/>
  </si>
  <si>
    <t>（網路下單二八折：0.001425 * 0.28，每筆不滿 20 元則以 20 元計算）</t>
    <phoneticPr fontId="1" type="noConversion"/>
  </si>
  <si>
    <t>證券
公司</t>
    <phoneticPr fontId="1" type="noConversion"/>
  </si>
  <si>
    <t>新光</t>
  </si>
  <si>
    <t>元大</t>
    <phoneticPr fontId="1" type="noConversion"/>
  </si>
  <si>
    <t>新光</t>
    <phoneticPr fontId="1" type="noConversion"/>
  </si>
  <si>
    <t>手續費率</t>
    <phoneticPr fontId="1" type="noConversion"/>
  </si>
  <si>
    <t>手續
費率</t>
    <phoneticPr fontId="1" type="noConversion"/>
  </si>
  <si>
    <t>新光借券費率</t>
    <phoneticPr fontId="1" type="noConversion"/>
  </si>
  <si>
    <t>元大借券費率</t>
    <phoneticPr fontId="1" type="noConversion"/>
  </si>
  <si>
    <t>借券手續費率</t>
    <phoneticPr fontId="1" type="noConversion"/>
  </si>
  <si>
    <t>多</t>
  </si>
  <si>
    <r>
      <rPr>
        <sz val="11"/>
        <color rgb="FF000000"/>
        <rFont val="細明體"/>
        <family val="3"/>
        <charset val="136"/>
      </rPr>
      <t>便宜價</t>
    </r>
    <r>
      <rPr>
        <sz val="11"/>
        <color rgb="FF000000"/>
        <rFont val="Verdana"/>
        <family val="2"/>
      </rPr>
      <t>=5</t>
    </r>
    <r>
      <rPr>
        <sz val="11"/>
        <color rgb="FF000000"/>
        <rFont val="細明體"/>
        <family val="3"/>
        <charset val="136"/>
      </rPr>
      <t>年平均股利</t>
    </r>
    <r>
      <rPr>
        <sz val="11"/>
        <color rgb="FF000000"/>
        <rFont val="Verdana"/>
        <family val="2"/>
      </rPr>
      <t xml:space="preserve">x15  </t>
    </r>
    <r>
      <rPr>
        <sz val="11"/>
        <color rgb="FF000000"/>
        <rFont val="細明體"/>
        <family val="3"/>
        <charset val="136"/>
      </rPr>
      <t>或</t>
    </r>
    <r>
      <rPr>
        <sz val="11"/>
        <color rgb="FF000000"/>
        <rFont val="Verdana"/>
        <family val="2"/>
      </rPr>
      <t xml:space="preserve"> </t>
    </r>
    <r>
      <rPr>
        <sz val="11"/>
        <color rgb="FF000000"/>
        <rFont val="細明體"/>
        <family val="3"/>
        <charset val="136"/>
      </rPr>
      <t>當年股利</t>
    </r>
    <r>
      <rPr>
        <sz val="11"/>
        <color rgb="FF000000"/>
        <rFont val="Verdana"/>
        <family val="2"/>
      </rPr>
      <t>x15</t>
    </r>
    <phoneticPr fontId="1" type="noConversion"/>
  </si>
  <si>
    <t>風險／報酬比</t>
    <phoneticPr fontId="1" type="noConversion"/>
  </si>
  <si>
    <t>大於 1/3（33%）就該放棄。</t>
  </si>
  <si>
    <t>預估的風險報酬比率 = (買進價位 - 停損價位) / (目標價位 - 買進價位)</t>
    <phoneticPr fontId="1" type="noConversion"/>
  </si>
  <si>
    <r>
      <rPr>
        <b/>
        <sz val="11"/>
        <color rgb="FF000000"/>
        <rFont val="細明體"/>
        <family val="3"/>
        <charset val="136"/>
      </rPr>
      <t>存股價格公式</t>
    </r>
    <r>
      <rPr>
        <b/>
        <sz val="11"/>
        <color rgb="FF000000"/>
        <rFont val="Verdana"/>
        <family val="2"/>
      </rPr>
      <t>:</t>
    </r>
    <phoneticPr fontId="1" type="noConversion"/>
  </si>
  <si>
    <t>風險／報酬比率</t>
    <phoneticPr fontId="1" type="noConversion"/>
  </si>
  <si>
    <t>風險試算：</t>
    <phoneticPr fontId="1" type="noConversion"/>
  </si>
  <si>
    <t>初始目標價</t>
    <phoneticPr fontId="1" type="noConversion"/>
  </si>
  <si>
    <t>初始停損價</t>
    <phoneticPr fontId="1" type="noConversion"/>
  </si>
  <si>
    <t>預估買進價</t>
    <phoneticPr fontId="1" type="noConversion"/>
  </si>
  <si>
    <r>
      <rPr>
        <sz val="11"/>
        <color rgb="FF000000"/>
        <rFont val="細明體"/>
        <family val="3"/>
        <charset val="136"/>
      </rPr>
      <t>合理價</t>
    </r>
    <r>
      <rPr>
        <sz val="11"/>
        <color rgb="FF000000"/>
        <rFont val="Verdana"/>
        <family val="2"/>
      </rPr>
      <t>=5</t>
    </r>
    <r>
      <rPr>
        <sz val="11"/>
        <color rgb="FF000000"/>
        <rFont val="細明體"/>
        <family val="3"/>
        <charset val="136"/>
      </rPr>
      <t>年平均股利</t>
    </r>
    <r>
      <rPr>
        <sz val="11"/>
        <color rgb="FF000000"/>
        <rFont val="Verdana"/>
        <family val="2"/>
      </rPr>
      <t xml:space="preserve">x20  </t>
    </r>
    <r>
      <rPr>
        <sz val="11"/>
        <color rgb="FF000000"/>
        <rFont val="細明體"/>
        <family val="3"/>
        <charset val="136"/>
      </rPr>
      <t>或 當年股利x20</t>
    </r>
    <phoneticPr fontId="1" type="noConversion"/>
  </si>
  <si>
    <t>期初資本</t>
    <phoneticPr fontId="1" type="noConversion"/>
  </si>
  <si>
    <t>單次交易最高金額</t>
    <phoneticPr fontId="1" type="noConversion"/>
  </si>
  <si>
    <t>期末資本</t>
    <phoneticPr fontId="1" type="noConversion"/>
  </si>
  <si>
    <t>年報酬率</t>
    <phoneticPr fontId="1" type="noConversion"/>
  </si>
  <si>
    <t>獲利率</t>
    <phoneticPr fontId="1" type="noConversion"/>
  </si>
  <si>
    <t>2330 台積電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</si>
</sst>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yyyy/mm/dd"/>
    <numFmt numFmtId="177" formatCode="#,##0_ "/>
    <numFmt numFmtId="178" formatCode="0.00_ "/>
    <numFmt numFmtId="179" formatCode="0_ "/>
    <numFmt numFmtId="180" formatCode="&quot;$&quot;#,##0"/>
    <numFmt numFmtId="181" formatCode="0.0000000_ "/>
    <numFmt numFmtId="182" formatCode="0_)&quot;天&quot;"/>
    <numFmt numFmtId="183" formatCode="0.000_ "/>
    <numFmt numFmtId="184" formatCode="0.0000%"/>
    <numFmt numFmtId="185" formatCode="0.0%"/>
    <numFmt numFmtId="186" formatCode="0.0_)&quot;天&quot;"/>
  </numFmts>
  <fonts count="25" x14ac:knownFonts="1">
    <font>
      <sz val="11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1"/>
      <name val="新細明體"/>
      <family val="1"/>
      <charset val="136"/>
    </font>
    <font>
      <b/>
      <sz val="1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10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12"/>
      <name val="新細明體"/>
      <family val="1"/>
      <charset val="136"/>
    </font>
    <font>
      <sz val="11"/>
      <color rgb="FFC00000"/>
      <name val="新細明體"/>
      <family val="1"/>
      <charset val="136"/>
    </font>
    <font>
      <b/>
      <sz val="14"/>
      <name val="新細明體"/>
      <family val="1"/>
      <charset val="136"/>
    </font>
    <font>
      <u/>
      <sz val="11"/>
      <color theme="10"/>
      <name val="新細明體"/>
      <family val="1"/>
      <charset val="136"/>
    </font>
    <font>
      <sz val="11"/>
      <color rgb="FF000000"/>
      <name val="Verdana"/>
      <family val="2"/>
    </font>
    <font>
      <sz val="11"/>
      <color rgb="FF000000"/>
      <name val="細明體"/>
      <family val="3"/>
      <charset val="136"/>
    </font>
    <font>
      <sz val="11"/>
      <color rgb="FF000000"/>
      <name val="Verdana"/>
      <family val="3"/>
      <charset val="136"/>
    </font>
    <font>
      <sz val="11"/>
      <color indexed="12"/>
      <name val="新細明體"/>
      <family val="1"/>
      <charset val="136"/>
    </font>
    <font>
      <b/>
      <sz val="11"/>
      <color rgb="FFC00000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1"/>
      <color rgb="FF000000"/>
      <name val="Verdana"/>
      <family val="3"/>
      <charset val="136"/>
    </font>
    <font>
      <b/>
      <sz val="11"/>
      <color rgb="FF000000"/>
      <name val="細明體"/>
      <family val="3"/>
      <charset val="136"/>
    </font>
    <font>
      <b/>
      <sz val="11"/>
      <color rgb="FF000000"/>
      <name val="Verdana"/>
      <family val="2"/>
    </font>
    <font>
      <sz val="14"/>
      <name val="新細明體"/>
      <family val="1"/>
      <charset val="136"/>
    </font>
    <font>
      <b/>
      <sz val="14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right" vertical="center"/>
    </xf>
    <xf numFmtId="177" fontId="3" fillId="0" borderId="8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right" vertical="center"/>
    </xf>
    <xf numFmtId="182" fontId="0" fillId="0" borderId="9" xfId="0" applyNumberFormat="1" applyBorder="1">
      <alignment vertical="center"/>
    </xf>
    <xf numFmtId="179" fontId="3" fillId="0" borderId="7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83" fontId="8" fillId="0" borderId="0" xfId="0" applyNumberFormat="1" applyFont="1">
      <alignment vertical="center"/>
    </xf>
    <xf numFmtId="3" fontId="3" fillId="0" borderId="8" xfId="0" applyNumberFormat="1" applyFont="1" applyBorder="1" applyAlignment="1">
      <alignment horizontal="right" vertical="center"/>
    </xf>
    <xf numFmtId="181" fontId="8" fillId="0" borderId="0" xfId="0" applyNumberFormat="1" applyFont="1" applyAlignment="1">
      <alignment vertical="center"/>
    </xf>
    <xf numFmtId="179" fontId="3" fillId="0" borderId="9" xfId="0" applyNumberFormat="1" applyFont="1" applyBorder="1" applyAlignment="1">
      <alignment horizontal="right" vertical="center"/>
    </xf>
    <xf numFmtId="179" fontId="0" fillId="0" borderId="9" xfId="0" applyNumberFormat="1" applyBorder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11" fillId="0" borderId="0" xfId="1" applyAlignment="1" applyProtection="1">
      <alignment vertical="center"/>
    </xf>
    <xf numFmtId="0" fontId="4" fillId="0" borderId="5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4" fillId="0" borderId="0" xfId="0" applyFont="1">
      <alignment vertical="center"/>
    </xf>
    <xf numFmtId="0" fontId="4" fillId="0" borderId="18" xfId="0" applyFont="1" applyBorder="1" applyAlignment="1">
      <alignment horizontal="right" vertical="center"/>
    </xf>
    <xf numFmtId="0" fontId="0" fillId="6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6" borderId="19" xfId="0" applyFill="1" applyBorder="1" applyAlignment="1">
      <alignment horizontal="center" vertical="center"/>
    </xf>
    <xf numFmtId="0" fontId="0" fillId="0" borderId="20" xfId="0" applyBorder="1">
      <alignment vertical="center"/>
    </xf>
    <xf numFmtId="185" fontId="0" fillId="0" borderId="20" xfId="0" applyNumberFormat="1" applyBorder="1" applyAlignment="1">
      <alignment horizontal="center" vertical="center"/>
    </xf>
    <xf numFmtId="186" fontId="0" fillId="0" borderId="9" xfId="0" applyNumberFormat="1" applyBorder="1">
      <alignment vertical="center"/>
    </xf>
    <xf numFmtId="185" fontId="4" fillId="0" borderId="8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11" fillId="0" borderId="0" xfId="1" applyAlignment="1" applyProtection="1">
      <alignment horizontal="left"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177" fontId="23" fillId="0" borderId="0" xfId="0" applyNumberFormat="1" applyFont="1" applyAlignment="1">
      <alignment vertical="center"/>
    </xf>
    <xf numFmtId="0" fontId="24" fillId="8" borderId="0" xfId="0" applyFont="1" applyFill="1" applyAlignment="1">
      <alignment horizontal="righ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84" fontId="0" fillId="0" borderId="12" xfId="0" applyNumberFormat="1" applyBorder="1" applyAlignment="1">
      <alignment horizontal="center" vertical="center" wrapText="1"/>
    </xf>
    <xf numFmtId="184" fontId="0" fillId="0" borderId="13" xfId="0" applyNumberForma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7" borderId="17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76" fontId="6" fillId="0" borderId="4" xfId="0" applyNumberFormat="1" applyFont="1" applyBorder="1" applyAlignment="1">
      <alignment horizontal="left" vertical="top" wrapText="1"/>
    </xf>
    <xf numFmtId="176" fontId="6" fillId="0" borderId="5" xfId="0" applyNumberFormat="1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176" fontId="6" fillId="0" borderId="11" xfId="0" applyNumberFormat="1" applyFont="1" applyBorder="1" applyAlignment="1">
      <alignment horizontal="left" vertical="top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177" fontId="10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0" fontId="10" fillId="0" borderId="0" xfId="0" applyNumberFormat="1" applyFont="1" applyAlignment="1">
      <alignment vertical="center"/>
    </xf>
    <xf numFmtId="0" fontId="0" fillId="0" borderId="15" xfId="0" applyBorder="1">
      <alignment vertical="center"/>
    </xf>
    <xf numFmtId="0" fontId="3" fillId="9" borderId="2" xfId="0" applyFont="1" applyFill="1" applyBorder="1">
      <alignment vertical="center"/>
    </xf>
    <xf numFmtId="180" fontId="4" fillId="9" borderId="2" xfId="0" applyNumberFormat="1" applyFont="1" applyFill="1" applyBorder="1" applyAlignment="1">
      <alignment horizontal="right" vertical="center"/>
    </xf>
    <xf numFmtId="180" fontId="4" fillId="9" borderId="2" xfId="0" applyNumberFormat="1" applyFont="1" applyFill="1" applyBorder="1" applyAlignment="1">
      <alignment horizontal="right" vertical="center"/>
    </xf>
    <xf numFmtId="10" fontId="4" fillId="9" borderId="2" xfId="0" applyNumberFormat="1" applyFont="1" applyFill="1" applyBorder="1" applyAlignment="1">
      <alignment horizontal="right" vertical="center"/>
    </xf>
    <xf numFmtId="0" fontId="4" fillId="9" borderId="1" xfId="0" applyFont="1" applyFill="1" applyBorder="1">
      <alignment vertical="center"/>
    </xf>
  </cellXfs>
  <cellStyles count="2">
    <cellStyle name="一般" xfId="0" builtinId="0"/>
    <cellStyle name="超連結" xfId="1" builtinId="8"/>
  </cellStyles>
  <dxfs count="97">
    <dxf>
      <font>
        <b/>
        <i val="0"/>
        <color rgb="FFFF0000"/>
      </font>
    </dxf>
    <dxf>
      <font>
        <b/>
        <i val="0"/>
        <color rgb="FF08A42D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6FF66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b/>
        <i val="0"/>
        <color rgb="FFFF0000"/>
      </font>
    </dxf>
    <dxf>
      <font>
        <b/>
        <i val="0"/>
        <color rgb="FF08A42D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6FF66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393"/>
      <color rgb="FF66FF66"/>
      <color rgb="FF08A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workbookViewId="0">
      <selection activeCell="B7" sqref="B7"/>
    </sheetView>
  </sheetViews>
  <sheetFormatPr defaultRowHeight="15" x14ac:dyDescent="0.3"/>
  <cols>
    <col min="1" max="1" width="15.25" customWidth="1"/>
    <col min="2" max="2" width="10.375" customWidth="1"/>
    <col min="3" max="3" width="55.375" customWidth="1"/>
  </cols>
  <sheetData>
    <row r="1" spans="1:21" ht="40.5" customHeight="1" x14ac:dyDescent="0.3">
      <c r="A1" s="20" t="s">
        <v>14</v>
      </c>
    </row>
    <row r="2" spans="1:21" ht="19.5" customHeight="1" x14ac:dyDescent="0.3">
      <c r="A2" s="19" t="s">
        <v>25</v>
      </c>
    </row>
    <row r="3" spans="1:21" x14ac:dyDescent="0.3">
      <c r="A3" s="21" t="s">
        <v>23</v>
      </c>
      <c r="B3" s="16">
        <v>8.5499999999999997E-4</v>
      </c>
      <c r="C3" s="16" t="s">
        <v>15</v>
      </c>
      <c r="D3" s="13"/>
      <c r="E3" s="13"/>
      <c r="F3" s="13"/>
      <c r="G3" s="13"/>
      <c r="H3" s="13"/>
      <c r="I3" s="13"/>
      <c r="L3" s="13"/>
      <c r="O3" s="13"/>
      <c r="P3" s="13"/>
      <c r="Q3" s="13"/>
      <c r="R3" s="13"/>
      <c r="S3" s="13"/>
      <c r="T3" s="13"/>
      <c r="U3" s="13"/>
    </row>
    <row r="4" spans="1:21" x14ac:dyDescent="0.3">
      <c r="A4" s="21" t="s">
        <v>24</v>
      </c>
      <c r="B4" s="16">
        <v>3.9899999999999999E-4</v>
      </c>
      <c r="C4" s="16" t="s">
        <v>20</v>
      </c>
      <c r="D4" s="13"/>
      <c r="E4" s="13"/>
      <c r="F4" s="13"/>
      <c r="G4" s="13"/>
      <c r="H4" s="13"/>
      <c r="I4" s="13"/>
      <c r="L4" s="13"/>
      <c r="O4" s="13"/>
      <c r="P4" s="13"/>
      <c r="Q4" s="13"/>
      <c r="R4" s="13"/>
      <c r="S4" s="13"/>
      <c r="T4" s="13"/>
      <c r="U4" s="13"/>
    </row>
    <row r="5" spans="1:21" ht="27" customHeight="1" x14ac:dyDescent="0.3">
      <c r="A5" s="19" t="s">
        <v>29</v>
      </c>
      <c r="B5" s="16"/>
      <c r="C5" s="16"/>
      <c r="D5" s="13"/>
      <c r="E5" s="13"/>
      <c r="F5" s="13"/>
      <c r="G5" s="13"/>
      <c r="H5" s="13"/>
      <c r="I5" s="13"/>
      <c r="L5" s="13"/>
      <c r="O5" s="13"/>
      <c r="P5" s="13"/>
      <c r="Q5" s="13"/>
      <c r="R5" s="13"/>
      <c r="S5" s="13"/>
      <c r="T5" s="13"/>
      <c r="U5" s="13"/>
    </row>
    <row r="6" spans="1:21" x14ac:dyDescent="0.3">
      <c r="A6" s="21" t="s">
        <v>28</v>
      </c>
      <c r="B6" s="16">
        <v>1E-3</v>
      </c>
    </row>
    <row r="7" spans="1:21" x14ac:dyDescent="0.3">
      <c r="A7" s="21" t="s">
        <v>27</v>
      </c>
      <c r="B7" s="16">
        <v>5.0000000000000001E-4</v>
      </c>
      <c r="C7" s="16"/>
      <c r="D7" s="13"/>
      <c r="E7" s="13"/>
      <c r="F7" s="13"/>
      <c r="G7" s="13"/>
      <c r="H7" s="13"/>
      <c r="I7" s="13"/>
      <c r="L7" s="13"/>
      <c r="O7" s="13"/>
      <c r="P7" s="13"/>
      <c r="Q7" s="13"/>
      <c r="R7" s="13"/>
      <c r="S7" s="13"/>
      <c r="T7" s="13"/>
      <c r="U7" s="13"/>
    </row>
    <row r="8" spans="1:21" x14ac:dyDescent="0.3">
      <c r="A8" s="13"/>
      <c r="B8" s="16"/>
      <c r="C8" s="16"/>
      <c r="D8" s="13"/>
      <c r="E8" s="13"/>
      <c r="F8" s="13"/>
      <c r="G8" s="13"/>
      <c r="H8" s="13"/>
      <c r="I8" s="13"/>
      <c r="L8" s="13"/>
      <c r="O8" s="13"/>
      <c r="P8" s="13"/>
      <c r="Q8" s="13"/>
      <c r="R8" s="13"/>
      <c r="S8" s="13"/>
      <c r="T8" s="13"/>
      <c r="U8" s="13"/>
    </row>
    <row r="9" spans="1:21" x14ac:dyDescent="0.3">
      <c r="A9" s="21" t="s">
        <v>3</v>
      </c>
      <c r="B9" s="14">
        <v>3.0000000000000001E-3</v>
      </c>
    </row>
  </sheetData>
  <phoneticPr fontId="1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"/>
  <sheetViews>
    <sheetView tabSelected="1" zoomScale="80" zoomScaleNormal="80" workbookViewId="0">
      <pane xSplit="22" ySplit="2" topLeftCell="W3" activePane="bottomRight" state="frozen"/>
      <selection pane="topRight" activeCell="W1" sqref="W1"/>
      <selection pane="bottomLeft" activeCell="A3" sqref="A3"/>
      <selection pane="bottomRight" activeCell="M13" sqref="M13"/>
    </sheetView>
  </sheetViews>
  <sheetFormatPr defaultRowHeight="15" x14ac:dyDescent="0.3"/>
  <cols>
    <col min="1" max="1" width="5.75" customWidth="1"/>
    <col min="2" max="2" width="15.875" customWidth="1"/>
    <col min="3" max="3" width="6.25" customWidth="1"/>
    <col min="4" max="4" width="9.625" customWidth="1"/>
    <col min="5" max="5" width="5.25" customWidth="1"/>
    <col min="6" max="6" width="11.75" customWidth="1"/>
    <col min="7" max="7" width="6.125" customWidth="1"/>
    <col min="8" max="8" width="8.625" customWidth="1"/>
    <col min="9" max="9" width="9.625" customWidth="1"/>
    <col min="10" max="13" width="7.125" customWidth="1"/>
    <col min="14" max="14" width="15.75" customWidth="1"/>
    <col min="15" max="15" width="11.875" customWidth="1"/>
    <col min="16" max="16" width="8.875" customWidth="1"/>
    <col min="17" max="17" width="9.625" customWidth="1"/>
    <col min="18" max="18" width="7.375" customWidth="1"/>
    <col min="19" max="19" width="7.625" customWidth="1"/>
    <col min="20" max="20" width="8.5" customWidth="1"/>
    <col min="21" max="21" width="12.375" customWidth="1"/>
    <col min="22" max="22" width="9" customWidth="1"/>
    <col min="23" max="23" width="9.25" customWidth="1"/>
  </cols>
  <sheetData>
    <row r="1" spans="1:23" s="1" customFormat="1" ht="16.5" customHeight="1" x14ac:dyDescent="0.3">
      <c r="A1" s="72" t="s">
        <v>10</v>
      </c>
      <c r="B1" s="72" t="s">
        <v>0</v>
      </c>
      <c r="C1" s="78" t="s">
        <v>21</v>
      </c>
      <c r="D1" s="78" t="s">
        <v>26</v>
      </c>
      <c r="E1" s="62" t="s">
        <v>6</v>
      </c>
      <c r="F1" s="76" t="s">
        <v>5</v>
      </c>
      <c r="G1" s="77"/>
      <c r="H1" s="77"/>
      <c r="I1" s="77"/>
      <c r="J1" s="77"/>
      <c r="K1" s="77"/>
      <c r="L1" s="77"/>
      <c r="M1" s="77"/>
      <c r="N1" s="3"/>
      <c r="O1" s="64" t="s">
        <v>7</v>
      </c>
      <c r="P1" s="65"/>
      <c r="Q1" s="65"/>
      <c r="R1" s="65"/>
      <c r="S1" s="24"/>
      <c r="T1" s="74" t="s">
        <v>9</v>
      </c>
      <c r="U1" s="75"/>
      <c r="V1" s="75"/>
      <c r="W1" s="75"/>
    </row>
    <row r="2" spans="1:23" s="1" customFormat="1" ht="16.2" x14ac:dyDescent="0.3">
      <c r="A2" s="73"/>
      <c r="B2" s="73"/>
      <c r="C2" s="73"/>
      <c r="D2" s="73"/>
      <c r="E2" s="63"/>
      <c r="F2" s="4" t="s">
        <v>4</v>
      </c>
      <c r="G2" s="23" t="s">
        <v>11</v>
      </c>
      <c r="H2" s="23" t="s">
        <v>8</v>
      </c>
      <c r="I2" s="23" t="s">
        <v>1</v>
      </c>
      <c r="J2" s="23" t="s">
        <v>2</v>
      </c>
      <c r="K2" s="23" t="s">
        <v>12</v>
      </c>
      <c r="L2" s="23" t="s">
        <v>17</v>
      </c>
      <c r="M2" s="23" t="s">
        <v>18</v>
      </c>
      <c r="N2" s="5" t="s">
        <v>32</v>
      </c>
      <c r="O2" s="4" t="s">
        <v>4</v>
      </c>
      <c r="P2" s="23" t="s">
        <v>8</v>
      </c>
      <c r="Q2" s="23" t="s">
        <v>1</v>
      </c>
      <c r="R2" s="23" t="s">
        <v>2</v>
      </c>
      <c r="S2" s="23" t="s">
        <v>12</v>
      </c>
      <c r="T2" s="4" t="s">
        <v>3</v>
      </c>
      <c r="U2" s="23" t="s">
        <v>13</v>
      </c>
      <c r="V2" s="23" t="s">
        <v>46</v>
      </c>
      <c r="W2" s="9" t="s">
        <v>19</v>
      </c>
    </row>
    <row r="3" spans="1:23" ht="20.25" customHeight="1" x14ac:dyDescent="0.3">
      <c r="A3" s="58">
        <v>1</v>
      </c>
      <c r="B3" s="60" t="s">
        <v>47</v>
      </c>
      <c r="C3" s="46" t="s">
        <v>22</v>
      </c>
      <c r="D3" s="48">
        <f>IF(C3="新光",手續費率_新光,手續費率_元大)</f>
        <v>3.9899999999999999E-4</v>
      </c>
      <c r="E3" s="50">
        <v>1</v>
      </c>
      <c r="F3" s="6"/>
      <c r="G3" s="25" t="s">
        <v>30</v>
      </c>
      <c r="H3" s="7"/>
      <c r="I3" s="8">
        <f>E3*1000*H3</f>
        <v>0</v>
      </c>
      <c r="J3" s="17">
        <f>IF(I3&lt;=0, 0, IF(ROUNDUP(I3*D3, 0)&lt;20,20,ROUNDUP(I3*D3, 0)))</f>
        <v>0</v>
      </c>
      <c r="K3" s="17">
        <f>IF(G3="空", IF(C3="新光", ROUND(I3*借券費率_新光,0), ROUND(I3*借券費率_元大,0)), 0)</f>
        <v>0</v>
      </c>
      <c r="L3" s="7">
        <v>65.400000000000006</v>
      </c>
      <c r="M3" s="7"/>
      <c r="N3" s="38">
        <f xml:space="preserve"> IF(AND(H3&gt;0, L3&gt;0),  (H3-L3) / (M3-H3), 0)</f>
        <v>0</v>
      </c>
      <c r="O3" s="6"/>
      <c r="P3" s="7"/>
      <c r="Q3" s="8">
        <f>E3*1000*P3</f>
        <v>0</v>
      </c>
      <c r="R3" s="18">
        <f>IF(Q3&lt;=0, 0, IF(ROUNDUP(Q3*D3,0)&lt;20,20,ROUNDUP(Q3*D3, 0)))</f>
        <v>0</v>
      </c>
      <c r="S3" s="17">
        <f ca="1">IF(AND(G3="多", VALUE(W3)=1),IF(C3="新光", ROUND(I3*借券費率_新光,0), ROUND(I3*借券費率_元大,0)), 0)</f>
        <v>0</v>
      </c>
      <c r="T3" s="12">
        <f>IF(G3="多", IF(Q3&lt;&gt;0,INT(Q3*Tax), 0), IF(I3&lt;&gt;0,INT(I3*Tax),0))</f>
        <v>0</v>
      </c>
      <c r="U3" s="15">
        <f>IF(Q3&lt;&gt;0, IF(G3="多", Q3-I3-J3-R3-S3-T3, I3-Q3-J3-K3-R3-T3), 0)</f>
        <v>0</v>
      </c>
      <c r="V3" s="10" t="str">
        <f>IF(AND(Q3&lt;&gt;0, H3 &lt;&gt; 0), IF(G3="多", U3/I3, U3/Q3), "")</f>
        <v/>
      </c>
      <c r="W3" s="11">
        <f ca="1">IF(O3&gt;0,O3-F3+1,IF(F3&gt;0,TODAY()-F3+1,0))</f>
        <v>0</v>
      </c>
    </row>
    <row r="4" spans="1:23" ht="40.5" customHeight="1" x14ac:dyDescent="0.3">
      <c r="A4" s="59"/>
      <c r="B4" s="61"/>
      <c r="C4" s="47"/>
      <c r="D4" s="49"/>
      <c r="E4" s="51"/>
      <c r="F4" s="66"/>
      <c r="G4" s="67"/>
      <c r="H4" s="67"/>
      <c r="I4" s="67"/>
      <c r="J4" s="67"/>
      <c r="K4" s="67"/>
      <c r="L4" s="67"/>
      <c r="M4" s="67"/>
      <c r="N4" s="68"/>
      <c r="O4" s="69"/>
      <c r="P4" s="70"/>
      <c r="Q4" s="70"/>
      <c r="R4" s="70"/>
      <c r="S4" s="71"/>
      <c r="T4" s="69"/>
      <c r="U4" s="82"/>
      <c r="V4" s="82"/>
      <c r="W4" s="82"/>
    </row>
    <row r="5" spans="1:23" ht="20.25" customHeight="1" x14ac:dyDescent="0.3">
      <c r="A5" s="58">
        <v>2</v>
      </c>
      <c r="B5" s="60"/>
      <c r="C5" s="46" t="s">
        <v>22</v>
      </c>
      <c r="D5" s="48">
        <f>IF(C5="新光",手續費率_新光,手續費率_元大)</f>
        <v>3.9899999999999999E-4</v>
      </c>
      <c r="E5" s="50">
        <v>1</v>
      </c>
      <c r="F5" s="6"/>
      <c r="G5" s="25" t="s">
        <v>30</v>
      </c>
      <c r="H5" s="7"/>
      <c r="I5" s="8">
        <f>E5*1000*H5</f>
        <v>0</v>
      </c>
      <c r="J5" s="17">
        <f>IF(I5&lt;=0, 0, IF(ROUNDUP(I5*D5, 0)&lt;20,20,ROUNDUP(I5*D5, 0)))</f>
        <v>0</v>
      </c>
      <c r="K5" s="17">
        <f>IF(G5="空", IF(C5="新光", ROUND(I5*借券費率_新光,0), ROUND(I5*借券費率_元大,0)), 0)</f>
        <v>0</v>
      </c>
      <c r="L5" s="7">
        <v>65.400000000000006</v>
      </c>
      <c r="M5" s="7"/>
      <c r="N5" s="38">
        <f xml:space="preserve"> IF(AND(H5&gt;0, L5&gt;0),  (H5-L5) / (M5-H5), 0)</f>
        <v>0</v>
      </c>
      <c r="O5" s="6"/>
      <c r="P5" s="7"/>
      <c r="Q5" s="8">
        <f>E5*1000*P5</f>
        <v>0</v>
      </c>
      <c r="R5" s="18">
        <f>IF(Q5&lt;=0, 0, IF(ROUNDUP(Q5*D5,0)&lt;20,20,ROUNDUP(Q5*D5, 0)))</f>
        <v>0</v>
      </c>
      <c r="S5" s="17">
        <f ca="1">IF(AND(G5="多", VALUE(W5)=1),IF(C5="新光", ROUND(I5*借券費率_新光,0), ROUND(I5*借券費率_元大,0)), 0)</f>
        <v>0</v>
      </c>
      <c r="T5" s="12">
        <f>IF(G5="多", IF(Q5&lt;&gt;0,INT(Q5*Tax), 0), IF(I5&lt;&gt;0,INT(I5*Tax),0))</f>
        <v>0</v>
      </c>
      <c r="U5" s="15">
        <f>IF(Q5&lt;&gt;0, IF(G5="多", Q5-I5-J5-R5-S5-T5, I5-Q5-J5-K5-R5-T5), 0)</f>
        <v>0</v>
      </c>
      <c r="V5" s="10" t="str">
        <f>IF(AND(Q5&lt;&gt;0, H5 &lt;&gt; 0), IF(G5="多", U5/I5, U5/Q5), "")</f>
        <v/>
      </c>
      <c r="W5" s="11">
        <f ca="1">IF(O5&gt;0,O5-F5+1,IF(F5&gt;0,TODAY()-F5+1,0))</f>
        <v>0</v>
      </c>
    </row>
    <row r="6" spans="1:23" ht="40.5" customHeight="1" x14ac:dyDescent="0.3">
      <c r="A6" s="59"/>
      <c r="B6" s="61"/>
      <c r="C6" s="47"/>
      <c r="D6" s="49"/>
      <c r="E6" s="51"/>
      <c r="F6" s="66"/>
      <c r="G6" s="67"/>
      <c r="H6" s="67"/>
      <c r="I6" s="67"/>
      <c r="J6" s="67"/>
      <c r="K6" s="67"/>
      <c r="L6" s="67"/>
      <c r="M6" s="67"/>
      <c r="N6" s="68"/>
      <c r="O6" s="69"/>
      <c r="P6" s="70"/>
      <c r="Q6" s="70"/>
      <c r="R6" s="70"/>
      <c r="S6" s="71"/>
      <c r="T6" s="69"/>
      <c r="U6" s="82"/>
      <c r="V6" s="82"/>
      <c r="W6" s="82"/>
    </row>
    <row r="7" spans="1:23" ht="20.25" customHeight="1" x14ac:dyDescent="0.3">
      <c r="A7" s="58">
        <v>3</v>
      </c>
      <c r="B7" s="60"/>
      <c r="C7" s="46" t="s">
        <v>22</v>
      </c>
      <c r="D7" s="48">
        <f>IF(C7="新光",手續費率_新光,手續費率_元大)</f>
        <v>3.9899999999999999E-4</v>
      </c>
      <c r="E7" s="50">
        <v>1</v>
      </c>
      <c r="F7" s="6"/>
      <c r="G7" s="25" t="s">
        <v>30</v>
      </c>
      <c r="H7" s="7"/>
      <c r="I7" s="8">
        <f>E7*1000*H7</f>
        <v>0</v>
      </c>
      <c r="J7" s="17">
        <f>IF(I7&lt;=0, 0, IF(ROUNDUP(I7*D7, 0)&lt;20,20,ROUNDUP(I7*D7, 0)))</f>
        <v>0</v>
      </c>
      <c r="K7" s="17">
        <f>IF(G7="空", IF(C7="新光", ROUND(I7*借券費率_新光,0), ROUND(I7*借券費率_元大,0)), 0)</f>
        <v>0</v>
      </c>
      <c r="L7" s="7">
        <v>65.400000000000006</v>
      </c>
      <c r="M7" s="7"/>
      <c r="N7" s="38">
        <f xml:space="preserve"> IF(AND(H7&gt;0, L7&gt;0),  (H7-L7) / (M7-H7), 0)</f>
        <v>0</v>
      </c>
      <c r="O7" s="6"/>
      <c r="P7" s="7"/>
      <c r="Q7" s="8">
        <f>E7*1000*P7</f>
        <v>0</v>
      </c>
      <c r="R7" s="18">
        <f>IF(Q7&lt;=0, 0, IF(ROUNDUP(Q7*D7,0)&lt;20,20,ROUNDUP(Q7*D7, 0)))</f>
        <v>0</v>
      </c>
      <c r="S7" s="17">
        <f ca="1">IF(AND(G7="多", VALUE(W7)=1),IF(C7="新光", ROUND(I7*借券費率_新光,0), ROUND(I7*借券費率_元大,0)), 0)</f>
        <v>0</v>
      </c>
      <c r="T7" s="12">
        <f>IF(G7="多", IF(Q7&lt;&gt;0,INT(Q7*Tax), 0), IF(I7&lt;&gt;0,INT(I7*Tax),0))</f>
        <v>0</v>
      </c>
      <c r="U7" s="15">
        <f>IF(Q7&lt;&gt;0, IF(G7="多", Q7-I7-J7-R7-S7-T7, I7-Q7-J7-K7-R7-T7), 0)</f>
        <v>0</v>
      </c>
      <c r="V7" s="10" t="str">
        <f>IF(AND(Q7&lt;&gt;0, H7 &lt;&gt; 0), IF(G7="多", U7/I7, U7/Q7), "")</f>
        <v/>
      </c>
      <c r="W7" s="11">
        <f ca="1">IF(O7&gt;0,O7-F7+1,IF(F7&gt;0,TODAY()-F7+1,0))</f>
        <v>0</v>
      </c>
    </row>
    <row r="8" spans="1:23" ht="40.5" customHeight="1" x14ac:dyDescent="0.3">
      <c r="A8" s="59"/>
      <c r="B8" s="61"/>
      <c r="C8" s="47"/>
      <c r="D8" s="49"/>
      <c r="E8" s="51"/>
      <c r="F8" s="66"/>
      <c r="G8" s="67"/>
      <c r="H8" s="67"/>
      <c r="I8" s="67"/>
      <c r="J8" s="67"/>
      <c r="K8" s="67"/>
      <c r="L8" s="67"/>
      <c r="M8" s="67"/>
      <c r="N8" s="68"/>
      <c r="O8" s="69"/>
      <c r="P8" s="70"/>
      <c r="Q8" s="70"/>
      <c r="R8" s="70"/>
      <c r="S8" s="71"/>
      <c r="T8" s="69"/>
      <c r="U8" s="82"/>
      <c r="V8" s="82"/>
      <c r="W8" s="82"/>
    </row>
    <row r="9" spans="1:23" ht="15.6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3" ht="27.6" customHeight="1" thickBot="1" x14ac:dyDescent="0.35">
      <c r="A10" s="87" t="s">
        <v>16</v>
      </c>
      <c r="B10" s="83"/>
      <c r="C10" s="83"/>
      <c r="D10" s="83"/>
      <c r="E10" s="83"/>
      <c r="F10" s="83"/>
      <c r="G10" s="83"/>
      <c r="H10" s="84">
        <f>SUM(I3:I9)</f>
        <v>0</v>
      </c>
      <c r="I10" s="84"/>
      <c r="J10" s="85">
        <f>SUM(J3:J9)</f>
        <v>0</v>
      </c>
      <c r="K10" s="85">
        <f>SUM(K3:K9)</f>
        <v>0</v>
      </c>
      <c r="L10" s="83"/>
      <c r="M10" s="83"/>
      <c r="N10" s="83"/>
      <c r="O10" s="83"/>
      <c r="P10" s="83"/>
      <c r="Q10" s="83"/>
      <c r="R10" s="85">
        <f>SUM(R3:R9)</f>
        <v>0</v>
      </c>
      <c r="S10" s="85">
        <f ca="1">SUM(S3:S9)</f>
        <v>0</v>
      </c>
      <c r="T10" s="85">
        <f>SUM(T3:T9)</f>
        <v>0</v>
      </c>
      <c r="U10" s="85">
        <f>SUM(U3:U9)</f>
        <v>0</v>
      </c>
      <c r="V10" s="86">
        <f>U10-H10</f>
        <v>0</v>
      </c>
      <c r="W10" s="37"/>
    </row>
    <row r="11" spans="1:2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3" ht="16.2" x14ac:dyDescent="0.3">
      <c r="A12" s="2"/>
      <c r="B12" s="2"/>
      <c r="C12" s="2"/>
      <c r="D12" s="2"/>
      <c r="E12" s="2"/>
      <c r="F12" s="80" t="s">
        <v>43</v>
      </c>
      <c r="G12" s="80"/>
      <c r="H12" s="80"/>
      <c r="I12" s="39">
        <f xml:space="preserve"> MAX(I2:I8)</f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3" s="42" customFormat="1" ht="22.95" customHeight="1" x14ac:dyDescent="0.3">
      <c r="B13" s="45" t="s">
        <v>42</v>
      </c>
      <c r="C13" s="79">
        <v>163000</v>
      </c>
      <c r="D13" s="79"/>
    </row>
    <row r="14" spans="1:23" s="42" customFormat="1" ht="22.95" customHeight="1" x14ac:dyDescent="0.3">
      <c r="A14" s="43"/>
      <c r="B14" s="45" t="s">
        <v>44</v>
      </c>
      <c r="C14" s="79"/>
      <c r="D14" s="79"/>
      <c r="E14" s="43"/>
      <c r="F14" s="43"/>
      <c r="G14" s="43"/>
      <c r="H14" s="44"/>
      <c r="I14" s="44"/>
    </row>
    <row r="15" spans="1:23" s="42" customFormat="1" ht="22.95" customHeight="1" x14ac:dyDescent="0.3">
      <c r="A15" s="43"/>
      <c r="B15" s="45" t="s">
        <v>45</v>
      </c>
      <c r="C15" s="81" t="str">
        <f>IF(C14&gt;0,(C14-C13)/C13,"")</f>
        <v/>
      </c>
      <c r="D15" s="81"/>
      <c r="E15" s="43"/>
      <c r="F15" s="43"/>
      <c r="G15" s="43"/>
      <c r="H15" s="44"/>
      <c r="I15" s="44"/>
    </row>
    <row r="16" spans="1:23" x14ac:dyDescent="0.3">
      <c r="A16" s="57"/>
      <c r="B16" s="57"/>
      <c r="C16" s="56"/>
      <c r="D16" s="56"/>
    </row>
    <row r="17" spans="1:22" x14ac:dyDescent="0.3">
      <c r="A17" s="40"/>
      <c r="B17" s="41"/>
      <c r="C17" s="56"/>
      <c r="D17" s="56"/>
      <c r="F17" s="28" t="s">
        <v>35</v>
      </c>
      <c r="N17" s="29" t="s">
        <v>34</v>
      </c>
    </row>
    <row r="18" spans="1:22" x14ac:dyDescent="0.3">
      <c r="A18" s="40"/>
      <c r="B18" s="41"/>
      <c r="C18" s="56"/>
      <c r="D18" s="56"/>
      <c r="F18" s="26" t="s">
        <v>31</v>
      </c>
      <c r="N18" t="s">
        <v>33</v>
      </c>
    </row>
    <row r="19" spans="1:22" x14ac:dyDescent="0.3">
      <c r="A19" s="40"/>
      <c r="B19" s="41"/>
      <c r="C19" s="56"/>
      <c r="D19" s="56"/>
      <c r="F19" s="26" t="s">
        <v>41</v>
      </c>
    </row>
    <row r="20" spans="1:22" x14ac:dyDescent="0.3">
      <c r="A20" s="40"/>
      <c r="B20" s="41"/>
      <c r="C20" s="56"/>
      <c r="D20" s="56"/>
      <c r="N20" s="30" t="s">
        <v>37</v>
      </c>
      <c r="O20" s="52" t="s">
        <v>40</v>
      </c>
      <c r="P20" s="52"/>
      <c r="Q20" s="31">
        <v>33.200000000000003</v>
      </c>
      <c r="R20" s="32"/>
      <c r="S20" s="32"/>
      <c r="T20" s="32"/>
    </row>
    <row r="21" spans="1:22" x14ac:dyDescent="0.3">
      <c r="A21" s="40"/>
      <c r="B21" s="41"/>
      <c r="C21" s="56"/>
      <c r="D21" s="56"/>
      <c r="N21" s="33"/>
      <c r="O21" s="53" t="s">
        <v>39</v>
      </c>
      <c r="P21" s="53"/>
      <c r="Q21" s="34">
        <v>32.700000000000003</v>
      </c>
      <c r="R21" s="33"/>
      <c r="S21" s="33"/>
      <c r="T21" s="33"/>
    </row>
    <row r="22" spans="1:22" x14ac:dyDescent="0.3">
      <c r="A22" s="27"/>
      <c r="B22" s="41"/>
      <c r="C22" s="56"/>
      <c r="D22" s="56"/>
      <c r="N22" s="33"/>
      <c r="O22" s="53" t="s">
        <v>38</v>
      </c>
      <c r="P22" s="53"/>
      <c r="Q22" s="34">
        <v>35</v>
      </c>
      <c r="R22" s="33"/>
      <c r="S22" s="33"/>
      <c r="T22" s="33"/>
    </row>
    <row r="23" spans="1:22" x14ac:dyDescent="0.3">
      <c r="A23" s="27"/>
      <c r="B23" s="22"/>
      <c r="C23" s="56"/>
      <c r="D23" s="56"/>
      <c r="N23" s="35"/>
      <c r="O23" s="54" t="s">
        <v>36</v>
      </c>
      <c r="P23" s="54"/>
      <c r="Q23" s="36">
        <f>IF(AND(Q20&gt;0, Q21 &gt; 0, Q22 &gt; 0),(Q20-Q21) / (Q22-Q20), 0)</f>
        <v>0.27777777777777823</v>
      </c>
      <c r="R23" s="55" t="str">
        <f xml:space="preserve"> IF(Q23 = 0, "在上方輸入試算價格", IF(Q23 &gt; 0.33,"不可建立部位!", "可以建立部位"))</f>
        <v>可以建立部位</v>
      </c>
      <c r="S23" s="55"/>
      <c r="T23" s="55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</sheetData>
  <mergeCells count="51">
    <mergeCell ref="T8:W8"/>
    <mergeCell ref="F6:N6"/>
    <mergeCell ref="O6:S6"/>
    <mergeCell ref="B5:B6"/>
    <mergeCell ref="C5:C6"/>
    <mergeCell ref="D5:D6"/>
    <mergeCell ref="E5:E6"/>
    <mergeCell ref="T1:W1"/>
    <mergeCell ref="F1:M1"/>
    <mergeCell ref="C1:C2"/>
    <mergeCell ref="D1:D2"/>
    <mergeCell ref="T4:W4"/>
    <mergeCell ref="T6:W6"/>
    <mergeCell ref="A7:A8"/>
    <mergeCell ref="B7:B8"/>
    <mergeCell ref="E1:E2"/>
    <mergeCell ref="O1:R1"/>
    <mergeCell ref="E3:E4"/>
    <mergeCell ref="F4:N4"/>
    <mergeCell ref="O4:S4"/>
    <mergeCell ref="A1:A2"/>
    <mergeCell ref="B1:B2"/>
    <mergeCell ref="B3:B4"/>
    <mergeCell ref="C3:C4"/>
    <mergeCell ref="D3:D4"/>
    <mergeCell ref="A3:A4"/>
    <mergeCell ref="F8:N8"/>
    <mergeCell ref="O8:S8"/>
    <mergeCell ref="A5:A6"/>
    <mergeCell ref="A16:B16"/>
    <mergeCell ref="H10:I10"/>
    <mergeCell ref="C18:D18"/>
    <mergeCell ref="C19:D19"/>
    <mergeCell ref="C20:D20"/>
    <mergeCell ref="C17:D17"/>
    <mergeCell ref="C13:D13"/>
    <mergeCell ref="F12:H12"/>
    <mergeCell ref="C14:D14"/>
    <mergeCell ref="C15:D15"/>
    <mergeCell ref="O22:P22"/>
    <mergeCell ref="O23:P23"/>
    <mergeCell ref="R23:T23"/>
    <mergeCell ref="C23:D23"/>
    <mergeCell ref="C16:D16"/>
    <mergeCell ref="C21:D21"/>
    <mergeCell ref="C22:D22"/>
    <mergeCell ref="C7:C8"/>
    <mergeCell ref="D7:D8"/>
    <mergeCell ref="E7:E8"/>
    <mergeCell ref="O20:P20"/>
    <mergeCell ref="O21:P21"/>
  </mergeCells>
  <phoneticPr fontId="1" type="noConversion"/>
  <conditionalFormatting sqref="J10:K10 R10:U10">
    <cfRule type="expression" dxfId="96" priority="1157" stopIfTrue="1">
      <formula>#REF! = 0</formula>
    </cfRule>
    <cfRule type="cellIs" dxfId="95" priority="1158" stopIfTrue="1" operator="lessThan">
      <formula>0</formula>
    </cfRule>
    <cfRule type="cellIs" dxfId="94" priority="1159" stopIfTrue="1" operator="greaterThan">
      <formula>0</formula>
    </cfRule>
  </conditionalFormatting>
  <conditionalFormatting sqref="H10">
    <cfRule type="expression" dxfId="93" priority="1121" stopIfTrue="1">
      <formula>#REF! = 0</formula>
    </cfRule>
    <cfRule type="cellIs" dxfId="92" priority="1122" stopIfTrue="1" operator="lessThan">
      <formula>0</formula>
    </cfRule>
    <cfRule type="cellIs" dxfId="91" priority="1123" stopIfTrue="1" operator="greaterThan">
      <formula>0</formula>
    </cfRule>
  </conditionalFormatting>
  <conditionalFormatting sqref="Q23">
    <cfRule type="cellIs" dxfId="90" priority="1011" operator="lessThanOrEqual">
      <formula>0.33</formula>
    </cfRule>
    <cfRule type="cellIs" dxfId="89" priority="1012" operator="greaterThan">
      <formula>0.33</formula>
    </cfRule>
  </conditionalFormatting>
  <conditionalFormatting sqref="R23:T23">
    <cfRule type="expression" dxfId="88" priority="1010">
      <formula>$Q$23 &gt; 0.33</formula>
    </cfRule>
  </conditionalFormatting>
  <conditionalFormatting sqref="V10">
    <cfRule type="cellIs" dxfId="87" priority="1000" stopIfTrue="1" operator="lessThan">
      <formula>0</formula>
    </cfRule>
    <cfRule type="cellIs" dxfId="86" priority="1001" stopIfTrue="1" operator="greaterThan">
      <formula>0</formula>
    </cfRule>
  </conditionalFormatting>
  <conditionalFormatting sqref="U3">
    <cfRule type="cellIs" dxfId="85" priority="147" stopIfTrue="1" operator="lessThan">
      <formula>0</formula>
    </cfRule>
    <cfRule type="cellIs" dxfId="84" priority="148" stopIfTrue="1" operator="greaterThan">
      <formula>0</formula>
    </cfRule>
  </conditionalFormatting>
  <conditionalFormatting sqref="V3">
    <cfRule type="cellIs" dxfId="83" priority="145" stopIfTrue="1" operator="lessThan">
      <formula>0</formula>
    </cfRule>
    <cfRule type="cellIs" dxfId="82" priority="146" stopIfTrue="1" operator="greaterThan">
      <formula>0</formula>
    </cfRule>
  </conditionalFormatting>
  <conditionalFormatting sqref="E3:E4">
    <cfRule type="cellIs" dxfId="81" priority="144" operator="greaterThan">
      <formula>1</formula>
    </cfRule>
  </conditionalFormatting>
  <conditionalFormatting sqref="G3">
    <cfRule type="cellIs" dxfId="80" priority="143" stopIfTrue="1" operator="equal">
      <formula>"空"</formula>
    </cfRule>
  </conditionalFormatting>
  <conditionalFormatting sqref="G3">
    <cfRule type="cellIs" dxfId="79" priority="142" stopIfTrue="1" operator="equal">
      <formula>"空"</formula>
    </cfRule>
  </conditionalFormatting>
  <conditionalFormatting sqref="G3">
    <cfRule type="cellIs" dxfId="78" priority="141" stopIfTrue="1" operator="equal">
      <formula>"空"</formula>
    </cfRule>
  </conditionalFormatting>
  <conditionalFormatting sqref="G3">
    <cfRule type="cellIs" dxfId="77" priority="140" stopIfTrue="1" operator="equal">
      <formula>"空"</formula>
    </cfRule>
  </conditionalFormatting>
  <conditionalFormatting sqref="G3">
    <cfRule type="cellIs" dxfId="76" priority="139" stopIfTrue="1" operator="equal">
      <formula>"空"</formula>
    </cfRule>
  </conditionalFormatting>
  <conditionalFormatting sqref="B3:B4">
    <cfRule type="expression" dxfId="75" priority="137">
      <formula>P3 &lt; 1</formula>
    </cfRule>
  </conditionalFormatting>
  <conditionalFormatting sqref="U5">
    <cfRule type="cellIs" dxfId="74" priority="63" stopIfTrue="1" operator="lessThan">
      <formula>0</formula>
    </cfRule>
    <cfRule type="cellIs" dxfId="73" priority="64" stopIfTrue="1" operator="greaterThan">
      <formula>0</formula>
    </cfRule>
  </conditionalFormatting>
  <conditionalFormatting sqref="V5">
    <cfRule type="cellIs" dxfId="72" priority="61" stopIfTrue="1" operator="lessThan">
      <formula>0</formula>
    </cfRule>
    <cfRule type="cellIs" dxfId="71" priority="62" stopIfTrue="1" operator="greaterThan">
      <formula>0</formula>
    </cfRule>
  </conditionalFormatting>
  <conditionalFormatting sqref="E5:E6">
    <cfRule type="cellIs" dxfId="70" priority="60" operator="greaterThan">
      <formula>1</formula>
    </cfRule>
  </conditionalFormatting>
  <conditionalFormatting sqref="G5">
    <cfRule type="cellIs" dxfId="69" priority="59" stopIfTrue="1" operator="equal">
      <formula>"空"</formula>
    </cfRule>
  </conditionalFormatting>
  <conditionalFormatting sqref="G5">
    <cfRule type="cellIs" dxfId="68" priority="58" stopIfTrue="1" operator="equal">
      <formula>"空"</formula>
    </cfRule>
  </conditionalFormatting>
  <conditionalFormatting sqref="G5">
    <cfRule type="cellIs" dxfId="67" priority="57" stopIfTrue="1" operator="equal">
      <formula>"空"</formula>
    </cfRule>
  </conditionalFormatting>
  <conditionalFormatting sqref="G5">
    <cfRule type="cellIs" dxfId="66" priority="56" stopIfTrue="1" operator="equal">
      <formula>"空"</formula>
    </cfRule>
  </conditionalFormatting>
  <conditionalFormatting sqref="G5">
    <cfRule type="cellIs" dxfId="65" priority="55" stopIfTrue="1" operator="equal">
      <formula>"空"</formula>
    </cfRule>
  </conditionalFormatting>
  <conditionalFormatting sqref="B5:B6">
    <cfRule type="expression" dxfId="64" priority="53">
      <formula>P5 &lt; 1</formula>
    </cfRule>
  </conditionalFormatting>
  <conditionalFormatting sqref="U7">
    <cfRule type="cellIs" dxfId="63" priority="51" stopIfTrue="1" operator="lessThan">
      <formula>0</formula>
    </cfRule>
    <cfRule type="cellIs" dxfId="62" priority="52" stopIfTrue="1" operator="greaterThan">
      <formula>0</formula>
    </cfRule>
  </conditionalFormatting>
  <conditionalFormatting sqref="V7">
    <cfRule type="cellIs" dxfId="61" priority="49" stopIfTrue="1" operator="lessThan">
      <formula>0</formula>
    </cfRule>
    <cfRule type="cellIs" dxfId="60" priority="50" stopIfTrue="1" operator="greaterThan">
      <formula>0</formula>
    </cfRule>
  </conditionalFormatting>
  <conditionalFormatting sqref="E7:E8">
    <cfRule type="cellIs" dxfId="59" priority="48" operator="greaterThan">
      <formula>1</formula>
    </cfRule>
  </conditionalFormatting>
  <conditionalFormatting sqref="G7">
    <cfRule type="cellIs" dxfId="58" priority="47" stopIfTrue="1" operator="equal">
      <formula>"空"</formula>
    </cfRule>
  </conditionalFormatting>
  <conditionalFormatting sqref="G7">
    <cfRule type="cellIs" dxfId="57" priority="46" stopIfTrue="1" operator="equal">
      <formula>"空"</formula>
    </cfRule>
  </conditionalFormatting>
  <conditionalFormatting sqref="G7">
    <cfRule type="cellIs" dxfId="56" priority="45" stopIfTrue="1" operator="equal">
      <formula>"空"</formula>
    </cfRule>
  </conditionalFormatting>
  <conditionalFormatting sqref="G7">
    <cfRule type="cellIs" dxfId="55" priority="44" stopIfTrue="1" operator="equal">
      <formula>"空"</formula>
    </cfRule>
  </conditionalFormatting>
  <conditionalFormatting sqref="G7">
    <cfRule type="cellIs" dxfId="54" priority="43" stopIfTrue="1" operator="equal">
      <formula>"空"</formula>
    </cfRule>
  </conditionalFormatting>
  <conditionalFormatting sqref="B7:B8">
    <cfRule type="expression" dxfId="53" priority="41">
      <formula>P7 &lt; 1</formula>
    </cfRule>
  </conditionalFormatting>
  <conditionalFormatting sqref="H14:I14">
    <cfRule type="cellIs" dxfId="52" priority="4" stopIfTrue="1" operator="greaterThanOrEqual">
      <formula>#REF!</formula>
    </cfRule>
  </conditionalFormatting>
  <conditionalFormatting sqref="H15:I15">
    <cfRule type="cellIs" dxfId="51" priority="3" stopIfTrue="1" operator="greaterThanOrEqual">
      <formula>#REF!</formula>
    </cfRule>
  </conditionalFormatting>
  <conditionalFormatting sqref="C15:D15">
    <cfRule type="cellIs" dxfId="50" priority="1" operator="lessThan">
      <formula>0</formula>
    </cfRule>
    <cfRule type="cellIs" dxfId="49" priority="2" operator="greaterThan">
      <formula>0</formula>
    </cfRule>
  </conditionalFormatting>
  <dataValidations count="2">
    <dataValidation type="list" allowBlank="1" showInputMessage="1" showErrorMessage="1" sqref="G3 G5 G7" xr:uid="{00000000-0002-0000-0100-000001000000}">
      <formula1>多空類型</formula1>
    </dataValidation>
    <dataValidation type="list" allowBlank="1" showInputMessage="1" showErrorMessage="1" sqref="C3:C8" xr:uid="{00000000-0002-0000-0100-000002000000}">
      <formula1>證券行</formula1>
    </dataValidation>
  </dataValidations>
  <pageMargins left="0.75" right="0.75" top="1" bottom="1" header="0.5" footer="0.5"/>
  <pageSetup paperSize="8" orientation="landscape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8" id="{CAF1C38A-FDF9-4F82-BA5A-35C19D4EA579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N3</xm:sqref>
        </x14:conditionalFormatting>
        <x14:conditionalFormatting xmlns:xm="http://schemas.microsoft.com/office/excel/2006/main">
          <x14:cfRule type="iconSet" priority="54" id="{C530D853-A151-4EE4-9AA3-F98131D4CA00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42" id="{EB10B8BD-DB99-429C-B435-27DAF09C289B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N7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8</vt:i4>
      </vt:variant>
    </vt:vector>
  </HeadingPairs>
  <TitlesOfParts>
    <vt:vector size="10" baseType="lpstr">
      <vt:lpstr>參數</vt:lpstr>
      <vt:lpstr>2019</vt:lpstr>
      <vt:lpstr>Tax</vt:lpstr>
      <vt:lpstr>口袋名單</vt:lpstr>
      <vt:lpstr>手續費率_元大</vt:lpstr>
      <vt:lpstr>手續費率_新光</vt:lpstr>
      <vt:lpstr>借券費率</vt:lpstr>
      <vt:lpstr>借券費率_元大</vt:lpstr>
      <vt:lpstr>借券費率_新光</vt:lpstr>
      <vt:lpstr>證券行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cp:lastPrinted>2011-02-10T21:29:29Z</cp:lastPrinted>
  <dcterms:created xsi:type="dcterms:W3CDTF">2006-12-26T14:34:25Z</dcterms:created>
  <dcterms:modified xsi:type="dcterms:W3CDTF">2019-01-20T03:35:01Z</dcterms:modified>
</cp:coreProperties>
</file>