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olyah\SMT7\Machine Learning\Pertemuan15\"/>
    </mc:Choice>
  </mc:AlternateContent>
  <bookViews>
    <workbookView xWindow="0" yWindow="0" windowWidth="20490" windowHeight="77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H7" i="1"/>
  <c r="AO9" i="1"/>
  <c r="AO8" i="1"/>
  <c r="AO7" i="1"/>
  <c r="AO6" i="1"/>
  <c r="AN9" i="1"/>
  <c r="AN8" i="1"/>
  <c r="AN7" i="1"/>
  <c r="AN6" i="1"/>
  <c r="AM9" i="1"/>
  <c r="AM8" i="1"/>
  <c r="AM7" i="1"/>
  <c r="AM6" i="1"/>
  <c r="AL9" i="1"/>
  <c r="AL8" i="1"/>
  <c r="AL7" i="1"/>
  <c r="AL6" i="1"/>
  <c r="H6" i="1"/>
  <c r="P30" i="1"/>
  <c r="O30" i="1"/>
  <c r="O29" i="1"/>
  <c r="O28" i="1"/>
  <c r="Q29" i="1"/>
  <c r="P29" i="1"/>
  <c r="Q28" i="1"/>
  <c r="P28" i="1"/>
  <c r="Q27" i="1"/>
  <c r="P27" i="1"/>
  <c r="O27" i="1"/>
  <c r="N30" i="1"/>
  <c r="N29" i="1"/>
  <c r="N28" i="1"/>
  <c r="Q30" i="1"/>
  <c r="N27" i="1"/>
  <c r="B12" i="1"/>
  <c r="N20" i="1"/>
  <c r="M14" i="1"/>
  <c r="O17" i="1"/>
  <c r="N17" i="1"/>
  <c r="M23" i="1"/>
  <c r="M20" i="1"/>
  <c r="M17" i="1"/>
  <c r="P14" i="1"/>
  <c r="O14" i="1"/>
  <c r="N14" i="1"/>
  <c r="K9" i="1"/>
  <c r="J9" i="1"/>
  <c r="I9" i="1"/>
  <c r="H9" i="1"/>
  <c r="K8" i="1"/>
  <c r="J8" i="1"/>
  <c r="I8" i="1"/>
  <c r="H8" i="1"/>
  <c r="K7" i="1"/>
  <c r="J7" i="1"/>
  <c r="H12" i="1"/>
  <c r="K6" i="1"/>
  <c r="J6" i="1"/>
  <c r="I6" i="1"/>
  <c r="D12" i="1"/>
  <c r="E12" i="1"/>
  <c r="C12" i="1"/>
  <c r="C11" i="1"/>
  <c r="D11" i="1"/>
  <c r="E11" i="1"/>
  <c r="B11" i="1"/>
  <c r="H11" i="1" l="1"/>
  <c r="I11" i="1"/>
  <c r="K11" i="1"/>
  <c r="I12" i="1"/>
  <c r="J12" i="1"/>
  <c r="K12" i="1"/>
  <c r="J11" i="1"/>
</calcChain>
</file>

<file path=xl/sharedStrings.xml><?xml version="1.0" encoding="utf-8"?>
<sst xmlns="http://schemas.openxmlformats.org/spreadsheetml/2006/main" count="98" uniqueCount="44">
  <si>
    <t>Sampel Data</t>
  </si>
  <si>
    <t>1. Data Asli</t>
  </si>
  <si>
    <t>2. Standarisasi Data</t>
  </si>
  <si>
    <t>3. Hitung Co-Variance</t>
  </si>
  <si>
    <t>4. Tentukan Eigenvluae dan Eigenvctor (boleh pakai kalkulator onlne)</t>
  </si>
  <si>
    <t>5. Lakukan Perkalian Antara Data Terstandar dengan Eigenvector</t>
  </si>
  <si>
    <t>tinggi badan</t>
  </si>
  <si>
    <t>berat badan</t>
  </si>
  <si>
    <t>detak jantung</t>
  </si>
  <si>
    <t>tekanan darah</t>
  </si>
  <si>
    <t>pemetaan fitur</t>
  </si>
  <si>
    <t>eigenvalue diurutkan secara descending</t>
  </si>
  <si>
    <t>Pasien 1</t>
  </si>
  <si>
    <t>λ</t>
  </si>
  <si>
    <t>Pasien 2</t>
  </si>
  <si>
    <t>TBTB</t>
  </si>
  <si>
    <t>TBBB</t>
  </si>
  <si>
    <t>TBDJ</t>
  </si>
  <si>
    <t>TBTD</t>
  </si>
  <si>
    <t>Pasien 3</t>
  </si>
  <si>
    <t>BBTB</t>
  </si>
  <si>
    <t>BBBB</t>
  </si>
  <si>
    <t>BBDJ</t>
  </si>
  <si>
    <t>BBTD</t>
  </si>
  <si>
    <t>Pasien 4</t>
  </si>
  <si>
    <t>DJTB</t>
  </si>
  <si>
    <t>DJBB</t>
  </si>
  <si>
    <t>DJDJ</t>
  </si>
  <si>
    <t>DJTD</t>
  </si>
  <si>
    <t>TDTB</t>
  </si>
  <si>
    <t>TDBB</t>
  </si>
  <si>
    <t>TDDJ</t>
  </si>
  <si>
    <t>TDTD</t>
  </si>
  <si>
    <t>eigenvector mengikuti urutan eigenvalue</t>
  </si>
  <si>
    <t>mean</t>
  </si>
  <si>
    <t>v</t>
  </si>
  <si>
    <t>std dev</t>
  </si>
  <si>
    <t>PC1</t>
  </si>
  <si>
    <t>PC2</t>
  </si>
  <si>
    <t>PC3</t>
  </si>
  <si>
    <t>PC4</t>
  </si>
  <si>
    <t>Nama: Tsania Risqi El Istiqomah</t>
  </si>
  <si>
    <t>NIM: 2241727041</t>
  </si>
  <si>
    <t>Kelas:TI4J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</si>
</sst>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theme="1"/>
      <name val="FangSong"/>
      <family val="3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" fontId="0" fillId="0" borderId="0" xfId="0" applyNumberFormat="1"/>
    <xf numFmtId="2" fontId="0" fillId="0" borderId="1" xfId="1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99FFCC"/>
      <color rgb="FFCC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</a:t>
            </a:r>
            <a:r>
              <a:rPr lang="en-US" baseline="0"/>
              <a:t> VS BB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berat badan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Main!$B$6:$B$9</c:f>
              <c:numCache>
                <c:formatCode>General</c:formatCode>
                <c:ptCount val="4"/>
                <c:pt idx="0">
                  <c:v>162</c:v>
                </c:pt>
                <c:pt idx="1">
                  <c:v>179</c:v>
                </c:pt>
                <c:pt idx="2">
                  <c:v>166</c:v>
                </c:pt>
                <c:pt idx="3">
                  <c:v>195</c:v>
                </c:pt>
              </c:numCache>
            </c:numRef>
          </c:xVal>
          <c:yVal>
            <c:numRef>
              <c:f>Main!$C$6:$C$9</c:f>
              <c:numCache>
                <c:formatCode>General</c:formatCode>
                <c:ptCount val="4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DB7-2643-9370-0F9123E5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4202480"/>
        <c:axId val="-394190512"/>
      </c:scatterChart>
      <c:valAx>
        <c:axId val="-39420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190512"/>
        <c:crosses val="autoZero"/>
        <c:crossBetween val="midCat"/>
      </c:valAx>
      <c:valAx>
        <c:axId val="-3941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20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  <a:r>
              <a:rPr lang="en-US" baseline="0"/>
              <a:t> VS DJ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detak jantung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Main!$C$6:$C$9</c:f>
              <c:numCache>
                <c:formatCode>General</c:formatCode>
                <c:ptCount val="4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</c:numCache>
            </c:numRef>
          </c:xVal>
          <c:yVal>
            <c:numRef>
              <c:f>Main!$D$6:$D$9</c:f>
              <c:numCache>
                <c:formatCode>General</c:formatCode>
                <c:ptCount val="4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D9-5E41-9FFB-4D6462929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4188880"/>
        <c:axId val="-394195408"/>
      </c:scatterChart>
      <c:valAx>
        <c:axId val="-39418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195408"/>
        <c:crosses val="autoZero"/>
        <c:crossBetween val="midCat"/>
      </c:valAx>
      <c:valAx>
        <c:axId val="-3941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18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DJ VS 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tekanan darah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Main!$D$6:$D$9</c:f>
              <c:numCache>
                <c:formatCode>General</c:formatCode>
                <c:ptCount val="4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</c:numCache>
            </c:numRef>
          </c:xVal>
          <c:yVal>
            <c:numRef>
              <c:f>Main!$E$6:$E$9</c:f>
              <c:numCache>
                <c:formatCode>General</c:formatCode>
                <c:ptCount val="4"/>
                <c:pt idx="0">
                  <c:v>90</c:v>
                </c:pt>
                <c:pt idx="1">
                  <c:v>102</c:v>
                </c:pt>
                <c:pt idx="2">
                  <c:v>85</c:v>
                </c:pt>
                <c:pt idx="3">
                  <c:v>120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C53-6F48-ACDD-E822C309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4195952"/>
        <c:axId val="-394194864"/>
      </c:scatterChart>
      <c:valAx>
        <c:axId val="-3941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194864"/>
        <c:crosses val="autoZero"/>
        <c:crossBetween val="midCat"/>
      </c:valAx>
      <c:valAx>
        <c:axId val="-3941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1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31</xdr:row>
      <xdr:rowOff>19050</xdr:rowOff>
    </xdr:from>
    <xdr:to>
      <xdr:col>17</xdr:col>
      <xdr:colOff>31750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2254706-9753-C74C-BD13-ED0A7E352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806450</xdr:colOff>
      <xdr:row>45</xdr:row>
      <xdr:rowOff>196850</xdr:rowOff>
    </xdr:from>
    <xdr:to>
      <xdr:col>16</xdr:col>
      <xdr:colOff>819150</xdr:colOff>
      <xdr:row>59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79DD829A-6919-5948-84B9-9A72CB98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</xdr:colOff>
      <xdr:row>61</xdr:row>
      <xdr:rowOff>6350</xdr:rowOff>
    </xdr:from>
    <xdr:to>
      <xdr:col>17</xdr:col>
      <xdr:colOff>19050</xdr:colOff>
      <xdr:row>74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EBD4B4D7-C560-1F4A-BFD2-E011B3522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36</xdr:col>
      <xdr:colOff>276225</xdr:colOff>
      <xdr:row>5</xdr:row>
      <xdr:rowOff>14287</xdr:rowOff>
    </xdr:from>
    <xdr:ext cx="449290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1889700" y="1014412"/>
              <a:ext cx="449290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36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3600" b="1" i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1889700" y="1014412"/>
              <a:ext cx="449290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en-US" sz="3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3600" b="1" i="0"/>
            </a:p>
          </xdr:txBody>
        </xdr:sp>
      </mc:Fallback>
    </mc:AlternateContent>
    <xdr:clientData/>
  </xdr:oneCellAnchor>
  <xdr:oneCellAnchor>
    <xdr:from>
      <xdr:col>31</xdr:col>
      <xdr:colOff>238125</xdr:colOff>
      <xdr:row>5</xdr:row>
      <xdr:rowOff>33337</xdr:rowOff>
    </xdr:from>
    <xdr:ext cx="434157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7660600" y="1033462"/>
              <a:ext cx="434157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400" b="1" i="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7660600" y="1033462"/>
              <a:ext cx="434157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en-US" sz="3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4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zoomScaleNormal="100" workbookViewId="0">
      <selection activeCell="E20" sqref="E20"/>
    </sheetView>
  </sheetViews>
  <sheetFormatPr defaultColWidth="11" defaultRowHeight="15.75"/>
  <cols>
    <col min="1" max="1" width="12.875" bestFit="1" customWidth="1"/>
    <col min="13" max="13" width="15" customWidth="1"/>
    <col min="16" max="16" width="12.375" bestFit="1" customWidth="1"/>
    <col min="20" max="21" width="14.25" bestFit="1" customWidth="1"/>
    <col min="28" max="28" width="12.125" customWidth="1"/>
    <col min="29" max="29" width="11.625" customWidth="1"/>
    <col min="30" max="30" width="12.25" customWidth="1"/>
    <col min="31" max="31" width="13.125" customWidth="1"/>
  </cols>
  <sheetData>
    <row r="1" spans="1:42">
      <c r="A1" t="s">
        <v>0</v>
      </c>
    </row>
    <row r="3" spans="1:42">
      <c r="A3" s="1" t="s">
        <v>1</v>
      </c>
      <c r="G3" s="1" t="s">
        <v>2</v>
      </c>
      <c r="M3" s="1" t="s">
        <v>3</v>
      </c>
      <c r="T3" t="s">
        <v>4</v>
      </c>
      <c r="AA3" t="s">
        <v>5</v>
      </c>
    </row>
    <row r="5" spans="1:42">
      <c r="B5" t="s">
        <v>6</v>
      </c>
      <c r="C5" t="s">
        <v>7</v>
      </c>
      <c r="D5" t="s">
        <v>8</v>
      </c>
      <c r="E5" t="s">
        <v>9</v>
      </c>
      <c r="H5" t="s">
        <v>6</v>
      </c>
      <c r="I5" t="s">
        <v>7</v>
      </c>
      <c r="J5" t="s">
        <v>8</v>
      </c>
      <c r="K5" t="s">
        <v>9</v>
      </c>
      <c r="M5" t="s">
        <v>10</v>
      </c>
      <c r="T5" t="s">
        <v>11</v>
      </c>
      <c r="AA5" s="21"/>
      <c r="AB5" s="21" t="s">
        <v>6</v>
      </c>
      <c r="AC5" s="21" t="s">
        <v>7</v>
      </c>
      <c r="AD5" s="21" t="s">
        <v>8</v>
      </c>
      <c r="AE5" s="21" t="s">
        <v>9</v>
      </c>
      <c r="AG5" s="16" t="s">
        <v>35</v>
      </c>
      <c r="AH5" s="16" t="s">
        <v>35</v>
      </c>
      <c r="AI5" s="16" t="s">
        <v>35</v>
      </c>
      <c r="AJ5" s="16" t="s">
        <v>35</v>
      </c>
      <c r="AL5" s="19" t="s">
        <v>37</v>
      </c>
      <c r="AM5" s="19" t="s">
        <v>38</v>
      </c>
      <c r="AN5" s="19" t="s">
        <v>39</v>
      </c>
      <c r="AO5" s="19" t="s">
        <v>40</v>
      </c>
    </row>
    <row r="6" spans="1:42" ht="16.5">
      <c r="A6" t="s">
        <v>12</v>
      </c>
      <c r="B6">
        <v>162</v>
      </c>
      <c r="C6">
        <v>71</v>
      </c>
      <c r="D6">
        <v>89</v>
      </c>
      <c r="E6">
        <v>90</v>
      </c>
      <c r="G6" t="s">
        <v>12</v>
      </c>
      <c r="H6">
        <f>(B6-B11)/B12</f>
        <v>-0.90674166725028116</v>
      </c>
      <c r="I6">
        <f>(C6-C11)/C12</f>
        <v>0.76516917800427764</v>
      </c>
      <c r="J6">
        <f>(D6-D11)/D12</f>
        <v>1.18</v>
      </c>
      <c r="K6">
        <f>(E6-E11)/E12</f>
        <v>-0.59430562373799289</v>
      </c>
      <c r="N6" t="s">
        <v>6</v>
      </c>
      <c r="O6" t="s">
        <v>7</v>
      </c>
      <c r="P6" t="s">
        <v>8</v>
      </c>
      <c r="Q6" t="s">
        <v>9</v>
      </c>
      <c r="T6" s="15" t="s">
        <v>13</v>
      </c>
      <c r="U6" s="15" t="s">
        <v>13</v>
      </c>
      <c r="V6" s="15" t="s">
        <v>13</v>
      </c>
      <c r="W6" s="15" t="s">
        <v>13</v>
      </c>
      <c r="AA6" s="21" t="s">
        <v>12</v>
      </c>
      <c r="AB6" s="24">
        <v>-0.90674166725028116</v>
      </c>
      <c r="AC6" s="24">
        <v>0.76516917800427764</v>
      </c>
      <c r="AD6" s="24">
        <v>1.18</v>
      </c>
      <c r="AE6" s="24">
        <v>-0.59430562373799289</v>
      </c>
      <c r="AG6" s="20">
        <v>0.85699999999999998</v>
      </c>
      <c r="AH6" s="20">
        <v>1.49</v>
      </c>
      <c r="AI6" s="20">
        <v>1.4970000000000001</v>
      </c>
      <c r="AJ6" s="20">
        <v>-0.92400000000000004</v>
      </c>
      <c r="AL6" s="20">
        <f>2525012359/25000000000</f>
        <v>0.10100049436</v>
      </c>
      <c r="AM6" s="20">
        <f>-99834040593/20000000000</f>
        <v>-4.9917020296499999</v>
      </c>
      <c r="AN6" s="20">
        <f>582971043/2500000000</f>
        <v>0.2331884172</v>
      </c>
      <c r="AO6" s="20">
        <f>-233933353/50000000000</f>
        <v>-4.6786670599999998E-3</v>
      </c>
    </row>
    <row r="7" spans="1:42">
      <c r="A7" t="s">
        <v>14</v>
      </c>
      <c r="B7">
        <v>179</v>
      </c>
      <c r="C7">
        <v>67</v>
      </c>
      <c r="D7">
        <v>66</v>
      </c>
      <c r="E7">
        <v>102</v>
      </c>
      <c r="G7" t="s">
        <v>14</v>
      </c>
      <c r="H7">
        <f>(B7-B11)/B12</f>
        <v>0.23508117299081363</v>
      </c>
      <c r="I7">
        <f>(C7-C11)/C12</f>
        <v>0.20868250309207573</v>
      </c>
      <c r="J7">
        <f>(D7-D11)/D12</f>
        <v>-0.66</v>
      </c>
      <c r="K7">
        <f>(E7-E11)/E12</f>
        <v>0.17668545570588978</v>
      </c>
      <c r="M7" t="s">
        <v>6</v>
      </c>
      <c r="N7" s="8" t="s">
        <v>15</v>
      </c>
      <c r="O7" s="9" t="s">
        <v>16</v>
      </c>
      <c r="P7" s="10" t="s">
        <v>17</v>
      </c>
      <c r="Q7" s="11" t="s">
        <v>18</v>
      </c>
      <c r="T7" s="18">
        <v>1.843</v>
      </c>
      <c r="U7" s="18">
        <v>1.052</v>
      </c>
      <c r="V7" s="18">
        <v>0.104</v>
      </c>
      <c r="W7" s="18">
        <v>0</v>
      </c>
      <c r="AA7" s="21" t="s">
        <v>14</v>
      </c>
      <c r="AB7" s="24">
        <v>0.23508117299081363</v>
      </c>
      <c r="AC7" s="24">
        <v>0.20868250309207573</v>
      </c>
      <c r="AD7" s="24">
        <v>-0.66</v>
      </c>
      <c r="AE7" s="24">
        <v>0.17668545570588978</v>
      </c>
      <c r="AF7" s="22"/>
      <c r="AG7" s="20">
        <v>0.90500000000000003</v>
      </c>
      <c r="AH7" s="20">
        <v>-1.194</v>
      </c>
      <c r="AI7" s="20">
        <v>-7.3460000000000001</v>
      </c>
      <c r="AJ7" s="20">
        <v>-0.15</v>
      </c>
      <c r="AL7" s="20">
        <f>13315634251/100000000000</f>
        <v>0.13315634251</v>
      </c>
      <c r="AM7" s="20">
        <f>3683060563/2500000000</f>
        <v>1.4732242252000001</v>
      </c>
      <c r="AN7" s="20">
        <f>-107474183631/20000000000</f>
        <v>-5.3737091815499998</v>
      </c>
      <c r="AO7" s="20">
        <f>170840139/100000000000</f>
        <v>1.70840139E-3</v>
      </c>
    </row>
    <row r="8" spans="1:42">
      <c r="A8" t="s">
        <v>19</v>
      </c>
      <c r="B8">
        <v>166</v>
      </c>
      <c r="C8">
        <v>55</v>
      </c>
      <c r="D8">
        <v>62</v>
      </c>
      <c r="E8">
        <v>85</v>
      </c>
      <c r="G8" t="s">
        <v>19</v>
      </c>
      <c r="H8">
        <f>(B8-B11)/B12</f>
        <v>-0.63807746954649414</v>
      </c>
      <c r="I8">
        <f>(C8-C11)/C12</f>
        <v>-1.46077752164453</v>
      </c>
      <c r="J8">
        <f>(D8-D11)/D12</f>
        <v>-0.98</v>
      </c>
      <c r="K8">
        <f>(E8-E11)/E12</f>
        <v>-0.91555190683961063</v>
      </c>
      <c r="M8" t="s">
        <v>7</v>
      </c>
      <c r="N8" s="2" t="s">
        <v>20</v>
      </c>
      <c r="O8" s="8" t="s">
        <v>21</v>
      </c>
      <c r="P8" s="12" t="s">
        <v>22</v>
      </c>
      <c r="Q8" s="13" t="s">
        <v>23</v>
      </c>
      <c r="AA8" s="21" t="s">
        <v>19</v>
      </c>
      <c r="AB8" s="24">
        <v>-0.63807746954649414</v>
      </c>
      <c r="AC8" s="24">
        <v>-1.46077752164453</v>
      </c>
      <c r="AD8" s="24">
        <v>-0.98</v>
      </c>
      <c r="AE8" s="24">
        <v>-0.91555190683961063</v>
      </c>
      <c r="AG8" s="20">
        <v>0.66</v>
      </c>
      <c r="AH8" s="20">
        <v>-1.8140000000000001</v>
      </c>
      <c r="AI8" s="20">
        <v>6.6159999999999997</v>
      </c>
      <c r="AJ8" s="20">
        <v>-0.109</v>
      </c>
      <c r="AL8" s="23">
        <f>-172020303811/50000000000</f>
        <v>-3.4404060762199999</v>
      </c>
      <c r="AM8" s="23">
        <f>41145947847/25000000000</f>
        <v>1.6458379138799999</v>
      </c>
      <c r="AN8" s="23">
        <f>23764466747/10000000000</f>
        <v>2.3764466746999999</v>
      </c>
      <c r="AO8" s="23">
        <f xml:space="preserve"> -16040063/10000000000</f>
        <v>-1.6040062999999999E-3</v>
      </c>
      <c r="AP8" s="17"/>
    </row>
    <row r="9" spans="1:42">
      <c r="A9" t="s">
        <v>24</v>
      </c>
      <c r="B9">
        <v>195</v>
      </c>
      <c r="C9">
        <v>69</v>
      </c>
      <c r="D9">
        <v>80</v>
      </c>
      <c r="E9">
        <v>120</v>
      </c>
      <c r="G9" t="s">
        <v>24</v>
      </c>
      <c r="H9">
        <f>(B9-B11)/B12</f>
        <v>1.3097379638059616</v>
      </c>
      <c r="I9">
        <f>(C9-C11)/C12</f>
        <v>0.48692584054817667</v>
      </c>
      <c r="J9">
        <f>(D9-D11)/D12</f>
        <v>0.46</v>
      </c>
      <c r="K9">
        <f>(E9-E11)/E12</f>
        <v>1.3331720748717137</v>
      </c>
      <c r="M9" t="s">
        <v>8</v>
      </c>
      <c r="N9" s="3" t="s">
        <v>25</v>
      </c>
      <c r="O9" s="5" t="s">
        <v>26</v>
      </c>
      <c r="P9" s="8" t="s">
        <v>27</v>
      </c>
      <c r="Q9" s="14" t="s">
        <v>28</v>
      </c>
      <c r="AA9" s="21" t="s">
        <v>24</v>
      </c>
      <c r="AB9" s="24">
        <v>1.3097379638059616</v>
      </c>
      <c r="AC9" s="24">
        <v>0.48692584054817667</v>
      </c>
      <c r="AD9" s="24">
        <v>0.46</v>
      </c>
      <c r="AE9" s="24">
        <v>1.3331720748717137</v>
      </c>
      <c r="AG9" s="20">
        <v>1</v>
      </c>
      <c r="AH9" s="20">
        <v>1</v>
      </c>
      <c r="AI9" s="20">
        <v>1</v>
      </c>
      <c r="AJ9" s="20">
        <v>1</v>
      </c>
      <c r="AL9" s="23">
        <f>64124984787/20000000000</f>
        <v>3.2062492393499999</v>
      </c>
      <c r="AM9" s="23">
        <f>187263989057/100000000000</f>
        <v>1.8726398905699999</v>
      </c>
      <c r="AN9" s="23">
        <f>55281481793/20000000000</f>
        <v>2.7640740896499998</v>
      </c>
      <c r="AO9" s="23">
        <f>457427197/100000000000</f>
        <v>4.57427197E-3</v>
      </c>
      <c r="AP9" s="17"/>
    </row>
    <row r="10" spans="1:42">
      <c r="M10" t="s">
        <v>9</v>
      </c>
      <c r="N10" s="4" t="s">
        <v>29</v>
      </c>
      <c r="O10" s="6" t="s">
        <v>30</v>
      </c>
      <c r="P10" s="7" t="s">
        <v>31</v>
      </c>
      <c r="Q10" s="8" t="s">
        <v>32</v>
      </c>
      <c r="T10" t="s">
        <v>33</v>
      </c>
      <c r="AP10" s="17"/>
    </row>
    <row r="11" spans="1:42">
      <c r="A11" t="s">
        <v>34</v>
      </c>
      <c r="B11">
        <f>AVERAGE(B6:B9)</f>
        <v>175.5</v>
      </c>
      <c r="C11">
        <f>AVERAGE(C6:C9)</f>
        <v>65.5</v>
      </c>
      <c r="D11">
        <f t="shared" ref="C11:E11" si="0">AVERAGE(D6:D9)</f>
        <v>74.25</v>
      </c>
      <c r="E11">
        <f t="shared" si="0"/>
        <v>99.25</v>
      </c>
      <c r="G11" t="s">
        <v>34</v>
      </c>
      <c r="H11">
        <f>AVERAGE(H6:H9)</f>
        <v>0</v>
      </c>
      <c r="I11">
        <f t="shared" ref="I11:K11" si="1">AVERAGE(I6:I9)</f>
        <v>0</v>
      </c>
      <c r="J11">
        <f t="shared" si="1"/>
        <v>0</v>
      </c>
      <c r="K11">
        <f t="shared" si="1"/>
        <v>0</v>
      </c>
      <c r="T11" s="16" t="s">
        <v>35</v>
      </c>
      <c r="U11" s="16" t="s">
        <v>35</v>
      </c>
      <c r="V11" s="16" t="s">
        <v>35</v>
      </c>
      <c r="W11" s="16" t="s">
        <v>35</v>
      </c>
      <c r="AP11" s="17"/>
    </row>
    <row r="12" spans="1:42">
      <c r="A12" t="s">
        <v>36</v>
      </c>
      <c r="B12">
        <f>_xlfn.STDEV.S(B6:B9)</f>
        <v>14.888474289418197</v>
      </c>
      <c r="C12">
        <f>_xlfn.STDEV.S(C6:C9)</f>
        <v>7.1879528842826081</v>
      </c>
      <c r="D12">
        <f t="shared" ref="D12:E12" si="2">_xlfn.STDEV.S(D6:D9)</f>
        <v>12.5</v>
      </c>
      <c r="E12">
        <f t="shared" si="2"/>
        <v>15.56438241627338</v>
      </c>
      <c r="G12" t="s">
        <v>36</v>
      </c>
      <c r="H12">
        <f>STDEV(H6:H9)</f>
        <v>1</v>
      </c>
      <c r="I12">
        <f t="shared" ref="I12:K12" si="3">STDEV(I6:I9)</f>
        <v>1</v>
      </c>
      <c r="J12">
        <f t="shared" si="3"/>
        <v>1</v>
      </c>
      <c r="K12">
        <f t="shared" si="3"/>
        <v>1</v>
      </c>
      <c r="T12" s="20">
        <v>0.85699999999999998</v>
      </c>
      <c r="U12" s="20">
        <v>1.49</v>
      </c>
      <c r="V12" s="20">
        <v>1.4970000000000001</v>
      </c>
      <c r="W12" s="20">
        <v>-0.92400000000000004</v>
      </c>
    </row>
    <row r="13" spans="1:42">
      <c r="M13" s="22" t="s">
        <v>15</v>
      </c>
      <c r="N13" s="22" t="s">
        <v>16</v>
      </c>
      <c r="O13" s="22" t="s">
        <v>17</v>
      </c>
      <c r="P13" s="22" t="s">
        <v>18</v>
      </c>
      <c r="T13" s="20">
        <v>0.90500000000000003</v>
      </c>
      <c r="U13" s="20">
        <v>-1.194</v>
      </c>
      <c r="V13" s="20">
        <v>-7.3460000000000001</v>
      </c>
      <c r="W13" s="20">
        <v>-0.15</v>
      </c>
    </row>
    <row r="14" spans="1:42" ht="16.5" thickBot="1">
      <c r="M14" s="22">
        <f>(((H6-H11)*(H6-H11))+((H7-H11)*(H7-H11))+((H8-H11)*(H8-H11))+((H9-H11)*(H9-H11)))/4</f>
        <v>0.75</v>
      </c>
      <c r="N14" s="22">
        <f>(((H6-H11)*(I6-I11))+((H7-H11)*(I7-I11))+((H8-H11)*(I8-I11))+((H9-H11)*(I9-I11)))/4</f>
        <v>0.23127025873070864</v>
      </c>
      <c r="O14" s="22">
        <f>(((H6-H11)*(J6-J11))+((H7-H11)*(J7-J11))+((H8-H11)*(J8-J11))+((H9-H11)*(J9-J11)))/4</f>
        <v>6.7166049425948504E-4</v>
      </c>
      <c r="P14" s="22">
        <f>(((H6-H11)*(K6-K11))+((H7-H11)*(K7-K11))+((H8-H11)*(K8-K11))+((H9-H11)*(K9-K11)))/4</f>
        <v>0.72767905475057426</v>
      </c>
      <c r="T14" s="20">
        <v>0.66</v>
      </c>
      <c r="U14" s="20">
        <v>-1.8140000000000001</v>
      </c>
      <c r="V14" s="20">
        <v>6.6159999999999997</v>
      </c>
      <c r="W14" s="20">
        <v>-0.109</v>
      </c>
    </row>
    <row r="15" spans="1:42">
      <c r="A15" s="25" t="s">
        <v>41</v>
      </c>
      <c r="B15" s="26"/>
      <c r="C15" s="27"/>
      <c r="M15" s="22"/>
      <c r="N15" s="22"/>
      <c r="O15" s="22"/>
      <c r="P15" s="22"/>
      <c r="T15" s="20">
        <v>1</v>
      </c>
      <c r="U15" s="20">
        <v>1</v>
      </c>
      <c r="V15" s="20">
        <v>1</v>
      </c>
      <c r="W15" s="20">
        <v>1</v>
      </c>
    </row>
    <row r="16" spans="1:42">
      <c r="A16" s="28" t="s">
        <v>42</v>
      </c>
      <c r="B16" s="29"/>
      <c r="C16" s="30"/>
      <c r="M16" s="22" t="s">
        <v>21</v>
      </c>
      <c r="N16" s="22" t="s">
        <v>22</v>
      </c>
      <c r="O16" s="22" t="s">
        <v>23</v>
      </c>
      <c r="P16" s="22"/>
    </row>
    <row r="17" spans="1:17" ht="16.5" thickBot="1">
      <c r="A17" s="31" t="s">
        <v>43</v>
      </c>
      <c r="B17" s="32"/>
      <c r="C17" s="33"/>
      <c r="M17" s="22">
        <f>(((I6-I11)*(I6-I11))+((I7-I11)*(I7-I11))+((I8-I11)*(I8-I11))+((I9-I11)*(I9-I11)))/4</f>
        <v>0.75</v>
      </c>
      <c r="N17" s="22">
        <f>(((I6-I11)*(J6-J11))+((I7-I11)*(J7-J11))+((I8-I11)*(J8-J11))+((I9-I11)*(J9-J11)))/4</f>
        <v>0.60517925896701963</v>
      </c>
      <c r="O17" s="22">
        <f>(((I6-I11)*(K6-K11))+((I7-I11)*(K7-K11))+((I8-I11)*(K8-K11))+((I9-I11)*(K9-K11)))/4</f>
        <v>0.39217509903002645</v>
      </c>
      <c r="P17" s="22"/>
    </row>
    <row r="18" spans="1:17">
      <c r="M18" s="22"/>
      <c r="N18" s="22"/>
      <c r="O18" s="22"/>
      <c r="P18" s="22"/>
    </row>
    <row r="19" spans="1:17">
      <c r="M19" s="22" t="s">
        <v>27</v>
      </c>
      <c r="N19" s="22" t="s">
        <v>28</v>
      </c>
      <c r="O19" s="22"/>
      <c r="P19" s="22"/>
    </row>
    <row r="20" spans="1:17">
      <c r="M20" s="22">
        <f>(((J6-J11)*(J6-J11))+((J7-J11)*(J7-J11))+((J8-J11)*(J8-J11))+((J9-J11)*(J9-J11)))/4</f>
        <v>0.75</v>
      </c>
      <c r="N20" s="22">
        <f>(((J6-J11)*(K6-K11))+((J7-J11)*(K7-K11))+((J8-J11)*(K8-K11))+((J9-J11)*(K9-K11)))/4</f>
        <v>0.17315174659177196</v>
      </c>
      <c r="O20" s="22"/>
      <c r="P20" s="22"/>
    </row>
    <row r="21" spans="1:17">
      <c r="M21" s="22"/>
      <c r="N21" s="22"/>
      <c r="O21" s="22"/>
      <c r="P21" s="22"/>
    </row>
    <row r="22" spans="1:17">
      <c r="M22" s="22" t="s">
        <v>32</v>
      </c>
      <c r="N22" s="22"/>
      <c r="O22" s="22"/>
      <c r="P22" s="22"/>
    </row>
    <row r="23" spans="1:17">
      <c r="M23" s="22">
        <f>(((K6-K11)*(K6-K11))+((K7-K11)*(K7-K11))+((K8-K11)*(K8-K11))+((K9-K11)*(K9-K11)))/4</f>
        <v>0.75</v>
      </c>
      <c r="N23" s="22"/>
      <c r="O23" s="22"/>
      <c r="P23" s="22"/>
    </row>
    <row r="26" spans="1:17">
      <c r="N26" t="s">
        <v>6</v>
      </c>
      <c r="O26" t="s">
        <v>7</v>
      </c>
      <c r="P26" t="s">
        <v>8</v>
      </c>
      <c r="Q26" t="s">
        <v>9</v>
      </c>
    </row>
    <row r="27" spans="1:17">
      <c r="M27" t="s">
        <v>6</v>
      </c>
      <c r="N27">
        <f>M14</f>
        <v>0.75</v>
      </c>
      <c r="O27">
        <f>N14</f>
        <v>0.23127025873070864</v>
      </c>
      <c r="P27">
        <f>O14</f>
        <v>6.7166049425948504E-4</v>
      </c>
      <c r="Q27">
        <f>P14</f>
        <v>0.72767905475057426</v>
      </c>
    </row>
    <row r="28" spans="1:17">
      <c r="M28" t="s">
        <v>7</v>
      </c>
      <c r="N28">
        <f>N14</f>
        <v>0.23127025873070864</v>
      </c>
      <c r="O28">
        <f>M17</f>
        <v>0.75</v>
      </c>
      <c r="P28">
        <f>N17</f>
        <v>0.60517925896701963</v>
      </c>
      <c r="Q28">
        <f>O17</f>
        <v>0.39217509903002645</v>
      </c>
    </row>
    <row r="29" spans="1:17">
      <c r="M29" t="s">
        <v>8</v>
      </c>
      <c r="N29">
        <f>O14</f>
        <v>6.7166049425948504E-4</v>
      </c>
      <c r="O29">
        <f>N17</f>
        <v>0.60517925896701963</v>
      </c>
      <c r="P29">
        <f>M20</f>
        <v>0.75</v>
      </c>
      <c r="Q29">
        <f>N20</f>
        <v>0.17315174659177196</v>
      </c>
    </row>
    <row r="30" spans="1:17">
      <c r="M30" t="s">
        <v>9</v>
      </c>
      <c r="N30">
        <f>P14</f>
        <v>0.72767905475057426</v>
      </c>
      <c r="O30">
        <f>O17</f>
        <v>0.39217509903002645</v>
      </c>
      <c r="P30">
        <f>N20</f>
        <v>0.17315174659177196</v>
      </c>
      <c r="Q30">
        <f>M23</f>
        <v>0.75</v>
      </c>
    </row>
  </sheetData>
  <mergeCells count="3">
    <mergeCell ref="A15:C15"/>
    <mergeCell ref="A16:C16"/>
    <mergeCell ref="A17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Tsania Risqi</cp:lastModifiedBy>
  <cp:revision/>
  <dcterms:created xsi:type="dcterms:W3CDTF">2022-12-05T04:21:03Z</dcterms:created>
  <dcterms:modified xsi:type="dcterms:W3CDTF">2022-12-07T07:45:00Z</dcterms:modified>
  <cp:category/>
  <cp:contentStatus/>
</cp:coreProperties>
</file>