
<file path=[Content_Types].xml><?xml version="1.0" encoding="utf-8"?>
<Types xmlns="http://schemas.openxmlformats.org/package/2006/content-types">
  <Default Extension="png" ContentType="image/png"/>
  <Default Extension="wmf" ContentType="image/x-wmf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ΔΙΑΧΕΙΡΙΣΗ ΧΑΡΤΟΦΥΛΑΚΙΟΥ &amp; ΕΠΕΝΔΥΣΕΩΝ\"/>
    </mc:Choice>
  </mc:AlternateContent>
  <bookViews>
    <workbookView xWindow="0" yWindow="0" windowWidth="16380" windowHeight="8190" tabRatio="500" activeTab="1"/>
  </bookViews>
  <sheets>
    <sheet name="Ερωτηματολόγιο" sheetId="1" r:id="rId1"/>
    <sheet name="Screenshots" sheetId="2" r:id="rId2"/>
    <sheet name="ΟΜΟΛΟΓΑ ΧΑΑ" sheetId="3" r:id="rId3"/>
    <sheet name="ΟΜΟΛΟΓΑ USA" sheetId="4" r:id="rId4"/>
    <sheet name="Ομολογα" sheetId="5" r:id="rId5"/>
    <sheet name="Εκτίμηση Ομολόγου" sheetId="6" r:id="rId6"/>
    <sheet name="ΧΑΑ" sheetId="7" r:id="rId7"/>
    <sheet name="NYSE" sheetId="8" r:id="rId8"/>
    <sheet name="NASDAQ" sheetId="9" r:id="rId9"/>
    <sheet name="GREECE Ret" sheetId="10" r:id="rId10"/>
    <sheet name="USA Ret" sheetId="11" r:id="rId11"/>
    <sheet name="GREECE Markowitz" sheetId="12" r:id="rId12"/>
    <sheet name="USA Markowitz" sheetId="13" r:id="rId13"/>
    <sheet name="GREECE Sharpe" sheetId="14" r:id="rId14"/>
    <sheet name="USA Sharpe" sheetId="15" r:id="rId15"/>
    <sheet name="Composite" sheetId="16" r:id="rId16"/>
    <sheet name="Investment" sheetId="17" r:id="rId17"/>
    <sheet name="Forecasts Greece" sheetId="18" r:id="rId18"/>
    <sheet name="Forecasts USA" sheetId="19" r:id="rId19"/>
    <sheet name="Linear Forecasts" sheetId="20" r:id="rId20"/>
  </sheets>
  <definedNames>
    <definedName name="AER" localSheetId="12">'USA Markowitz'!$R$2:$W$2</definedName>
    <definedName name="AER">'GREECE Markowitz'!$R$2:$W$2</definedName>
    <definedName name="AERr">'USA Markowitz'!$R$2:$W$2</definedName>
    <definedName name="AERrR">'GREECE Markowitz'!$R$2:$W$2</definedName>
    <definedName name="anscount">22</definedName>
    <definedName name="comments" localSheetId="3">'ΟΜΟΛΟΓΑ USA'!#REF!</definedName>
    <definedName name="COV">'GREECE Markowitz'!$M$11:$R$16</definedName>
    <definedName name="COVij" localSheetId="11">'GREECE Markowitz'!$M$20:$R$25</definedName>
    <definedName name="COVij" localSheetId="12">'USA Markowitz'!$M$20:$R$25</definedName>
    <definedName name="ER">#REF!</definedName>
    <definedName name="n">#REF!</definedName>
    <definedName name="opap" localSheetId="6">ΧΑΑ!#REF!</definedName>
    <definedName name="_xlnm.Print_Area" localSheetId="0">Ερωτηματολόγιο!$B$1:$H$89</definedName>
    <definedName name="R_1">#REF!</definedName>
    <definedName name="R_2">#REF!</definedName>
    <definedName name="Rij">#REF!</definedName>
    <definedName name="solver_adj" localSheetId="11">'GREECE Markowitz'!$O$43:$O$48</definedName>
    <definedName name="solver_adj" localSheetId="13">'GREECE Sharpe'!$P$51:$P$56</definedName>
    <definedName name="solver_adj" localSheetId="12">'USA Markowitz'!$T$43:$T$48</definedName>
    <definedName name="solver_adj" localSheetId="14">'USA Sharpe'!$P$51:$P$56</definedName>
    <definedName name="solver_cvg" localSheetId="11">0.0001</definedName>
    <definedName name="solver_cvg" localSheetId="13">0.0001</definedName>
    <definedName name="solver_cvg" localSheetId="12">0.0001</definedName>
    <definedName name="solver_cvg" localSheetId="14">0.0001</definedName>
    <definedName name="solver_drv" localSheetId="11">2</definedName>
    <definedName name="solver_drv" localSheetId="13">1</definedName>
    <definedName name="solver_drv" localSheetId="12">1</definedName>
    <definedName name="solver_drv" localSheetId="14">1</definedName>
    <definedName name="solver_eng" localSheetId="11">3</definedName>
    <definedName name="solver_eng" localSheetId="13">1</definedName>
    <definedName name="solver_eng" localSheetId="12">1</definedName>
    <definedName name="solver_eng" localSheetId="14">1</definedName>
    <definedName name="solver_est" localSheetId="11">1</definedName>
    <definedName name="solver_est" localSheetId="13">1</definedName>
    <definedName name="solver_est" localSheetId="12">1</definedName>
    <definedName name="solver_est" localSheetId="14">1</definedName>
    <definedName name="solver_itr" localSheetId="11">2147483647</definedName>
    <definedName name="solver_itr" localSheetId="13">2147483647</definedName>
    <definedName name="solver_itr" localSheetId="12">2147483647</definedName>
    <definedName name="solver_itr" localSheetId="14">2147483647</definedName>
    <definedName name="solver_lhs0" localSheetId="11">'GREECE Markowitz'!$V$43</definedName>
    <definedName name="solver_lhs1" localSheetId="11">'GREECE Markowitz'!$O$49</definedName>
    <definedName name="solver_lhs1" localSheetId="13">'GREECE Sharpe'!$P$51:$P$56</definedName>
    <definedName name="solver_lhs1" localSheetId="12">'USA Markowitz'!$T$43:$T$48</definedName>
    <definedName name="solver_lhs1" localSheetId="14">'USA Sharpe'!$P$51:$P$56</definedName>
    <definedName name="solver_lhs10" localSheetId="11">'GREECE Markowitz'!$V$43</definedName>
    <definedName name="solver_lhs10" localSheetId="12">'USA Markowitz'!$U$49</definedName>
    <definedName name="solver_lhs11" localSheetId="11">'GREECE Markowitz'!$V$48</definedName>
    <definedName name="solver_lhs11" localSheetId="12">'USA Markowitz'!$U$49</definedName>
    <definedName name="solver_lhs12" localSheetId="11">'GREECE Markowitz'!$V$43</definedName>
    <definedName name="solver_lhs12" localSheetId="12">'USA Markowitz'!$U$49</definedName>
    <definedName name="solver_lhs13" localSheetId="11">'GREECE Markowitz'!$V$43</definedName>
    <definedName name="solver_lhs13" localSheetId="12">'USA Markowitz'!$U$49</definedName>
    <definedName name="solver_lhs2" localSheetId="11">'GREECE Markowitz'!$V$48</definedName>
    <definedName name="solver_lhs2" localSheetId="13">'GREECE Sharpe'!$P$51:$P$56</definedName>
    <definedName name="solver_lhs2" localSheetId="12">'USA Markowitz'!$T$49</definedName>
    <definedName name="solver_lhs2" localSheetId="14">'USA Sharpe'!$P$51:$P$56</definedName>
    <definedName name="solver_lhs3" localSheetId="11">'GREECE Markowitz'!$V$48</definedName>
    <definedName name="solver_lhs3" localSheetId="13">'GREECE Sharpe'!$P$57</definedName>
    <definedName name="solver_lhs3" localSheetId="12">'USA Markowitz'!$M$49</definedName>
    <definedName name="solver_lhs3" localSheetId="14">'USA Sharpe'!$P$57</definedName>
    <definedName name="solver_lhs4" localSheetId="11">'GREECE Markowitz'!$V$48</definedName>
    <definedName name="solver_lhs4" localSheetId="12">'USA Markowitz'!$T$46</definedName>
    <definedName name="solver_lhs5" localSheetId="11">'GREECE Markowitz'!$V$43</definedName>
    <definedName name="solver_lhs5" localSheetId="12">'USA Markowitz'!$T$47</definedName>
    <definedName name="solver_lhs6" localSheetId="11">'GREECE Markowitz'!$V$43</definedName>
    <definedName name="solver_lhs6" localSheetId="12">'USA Markowitz'!$T$48</definedName>
    <definedName name="solver_lhs7" localSheetId="11">'GREECE Markowitz'!$V$43</definedName>
    <definedName name="solver_lhs7" localSheetId="12">'USA Markowitz'!$T$49</definedName>
    <definedName name="solver_lhs8" localSheetId="11">'GREECE Markowitz'!$V$43</definedName>
    <definedName name="solver_lhs8" localSheetId="12">'USA Markowitz'!$U$49</definedName>
    <definedName name="solver_lhs9" localSheetId="11">'GREECE Markowitz'!$V$43</definedName>
    <definedName name="solver_lhs9" localSheetId="12">'USA Markowitz'!$U$49</definedName>
    <definedName name="solver_mip" localSheetId="11">2147483647</definedName>
    <definedName name="solver_mip" localSheetId="13">2147483647</definedName>
    <definedName name="solver_mip" localSheetId="12">2147483647</definedName>
    <definedName name="solver_mip" localSheetId="14">2147483647</definedName>
    <definedName name="solver_mni" localSheetId="11">30</definedName>
    <definedName name="solver_mni" localSheetId="13">30</definedName>
    <definedName name="solver_mni" localSheetId="12">30</definedName>
    <definedName name="solver_mni" localSheetId="14">30</definedName>
    <definedName name="solver_mrt" localSheetId="11">0.075</definedName>
    <definedName name="solver_mrt" localSheetId="13">0.075</definedName>
    <definedName name="solver_mrt" localSheetId="12">0.075</definedName>
    <definedName name="solver_mrt" localSheetId="14">0.075</definedName>
    <definedName name="solver_msl" localSheetId="11">2</definedName>
    <definedName name="solver_msl" localSheetId="13">2</definedName>
    <definedName name="solver_msl" localSheetId="12">2</definedName>
    <definedName name="solver_msl" localSheetId="14">2</definedName>
    <definedName name="solver_neg" localSheetId="11">1</definedName>
    <definedName name="solver_neg" localSheetId="13">1</definedName>
    <definedName name="solver_neg" localSheetId="12">1</definedName>
    <definedName name="solver_neg" localSheetId="14">1</definedName>
    <definedName name="solver_nod" localSheetId="11">2147483647</definedName>
    <definedName name="solver_nod" localSheetId="13">2147483647</definedName>
    <definedName name="solver_nod" localSheetId="12">2147483647</definedName>
    <definedName name="solver_nod" localSheetId="14">2147483647</definedName>
    <definedName name="solver_num" localSheetId="11">1</definedName>
    <definedName name="solver_num" localSheetId="13">3</definedName>
    <definedName name="solver_num" localSheetId="12">2</definedName>
    <definedName name="solver_num" localSheetId="14">3</definedName>
    <definedName name="solver_nwt" localSheetId="11">1</definedName>
    <definedName name="solver_nwt" localSheetId="13">1</definedName>
    <definedName name="solver_nwt" localSheetId="12">1</definedName>
    <definedName name="solver_nwt" localSheetId="14">1</definedName>
    <definedName name="solver_opt" localSheetId="11">'GREECE Markowitz'!$O$52</definedName>
    <definedName name="solver_opt" localSheetId="13">'GREECE Sharpe'!$P$59</definedName>
    <definedName name="solver_opt" localSheetId="12">'USA Markowitz'!$T$51</definedName>
    <definedName name="solver_opt" localSheetId="14">'USA Sharpe'!$P$59</definedName>
    <definedName name="solver_pre" localSheetId="11">0.000001</definedName>
    <definedName name="solver_pre" localSheetId="13">0.000001</definedName>
    <definedName name="solver_pre" localSheetId="12">0.000001</definedName>
    <definedName name="solver_pre" localSheetId="14">0.000001</definedName>
    <definedName name="solver_rbv" localSheetId="11">2</definedName>
    <definedName name="solver_rbv" localSheetId="13">1</definedName>
    <definedName name="solver_rbv" localSheetId="12">1</definedName>
    <definedName name="solver_rbv" localSheetId="14">1</definedName>
    <definedName name="solver_rel0" localSheetId="11">1</definedName>
    <definedName name="solver_rel1" localSheetId="11">2</definedName>
    <definedName name="solver_rel1" localSheetId="13">1</definedName>
    <definedName name="solver_rel1" localSheetId="12">3</definedName>
    <definedName name="solver_rel1" localSheetId="14">1</definedName>
    <definedName name="solver_rel10" localSheetId="11">1</definedName>
    <definedName name="solver_rel10" localSheetId="12">2</definedName>
    <definedName name="solver_rel11" localSheetId="11">1</definedName>
    <definedName name="solver_rel11" localSheetId="12">2</definedName>
    <definedName name="solver_rel12" localSheetId="11">1</definedName>
    <definedName name="solver_rel12" localSheetId="12">2</definedName>
    <definedName name="solver_rel13" localSheetId="11">3</definedName>
    <definedName name="solver_rel13" localSheetId="12">2</definedName>
    <definedName name="solver_rel2" localSheetId="11">3</definedName>
    <definedName name="solver_rel2" localSheetId="13">3</definedName>
    <definedName name="solver_rel2" localSheetId="12">2</definedName>
    <definedName name="solver_rel2" localSheetId="14">3</definedName>
    <definedName name="solver_rel3" localSheetId="11">3</definedName>
    <definedName name="solver_rel3" localSheetId="13">2</definedName>
    <definedName name="solver_rel3" localSheetId="12">2</definedName>
    <definedName name="solver_rel3" localSheetId="14">2</definedName>
    <definedName name="solver_rel4" localSheetId="11">3</definedName>
    <definedName name="solver_rel4" localSheetId="12">3</definedName>
    <definedName name="solver_rel5" localSheetId="11">2</definedName>
    <definedName name="solver_rel5" localSheetId="12">3</definedName>
    <definedName name="solver_rel6" localSheetId="11">1</definedName>
    <definedName name="solver_rel6" localSheetId="12">3</definedName>
    <definedName name="solver_rel7" localSheetId="11">1</definedName>
    <definedName name="solver_rel7" localSheetId="12">2</definedName>
    <definedName name="solver_rel8" localSheetId="11">3</definedName>
    <definedName name="solver_rel8" localSheetId="12">2</definedName>
    <definedName name="solver_rel9" localSheetId="11">1</definedName>
    <definedName name="solver_rel9" localSheetId="12">2</definedName>
    <definedName name="solver_rhs0" localSheetId="11">25%</definedName>
    <definedName name="solver_rhs1" localSheetId="11">100</definedName>
    <definedName name="solver_rhs1" localSheetId="13">25%</definedName>
    <definedName name="solver_rhs1" localSheetId="12">0%</definedName>
    <definedName name="solver_rhs1" localSheetId="14">25%</definedName>
    <definedName name="solver_rhs10" localSheetId="11">25%</definedName>
    <definedName name="solver_rhs10" localSheetId="12">100%</definedName>
    <definedName name="solver_rhs11" localSheetId="11">25%</definedName>
    <definedName name="solver_rhs11" localSheetId="12">100%</definedName>
    <definedName name="solver_rhs12" localSheetId="11">25%</definedName>
    <definedName name="solver_rhs12" localSheetId="12">100%</definedName>
    <definedName name="solver_rhs13" localSheetId="11">8%</definedName>
    <definedName name="solver_rhs13" localSheetId="12">100%</definedName>
    <definedName name="solver_rhs2" localSheetId="11">8%</definedName>
    <definedName name="solver_rhs2" localSheetId="13">8%</definedName>
    <definedName name="solver_rhs2" localSheetId="12">100%</definedName>
    <definedName name="solver_rhs2" localSheetId="14">8%</definedName>
    <definedName name="solver_rhs3" localSheetId="11">8%</definedName>
    <definedName name="solver_rhs3" localSheetId="13">100%</definedName>
    <definedName name="solver_rhs3" localSheetId="12">100%</definedName>
    <definedName name="solver_rhs3" localSheetId="14">100%</definedName>
    <definedName name="solver_rhs4" localSheetId="11">8%</definedName>
    <definedName name="solver_rhs4" localSheetId="12">0%</definedName>
    <definedName name="solver_rhs5" localSheetId="11">100%</definedName>
    <definedName name="solver_rhs5" localSheetId="12">0%</definedName>
    <definedName name="solver_rhs6" localSheetId="11">25%</definedName>
    <definedName name="solver_rhs6" localSheetId="12">0%</definedName>
    <definedName name="solver_rhs7" localSheetId="11">25%</definedName>
    <definedName name="solver_rhs7" localSheetId="12">100%</definedName>
    <definedName name="solver_rhs8" localSheetId="11">8%</definedName>
    <definedName name="solver_rhs8" localSheetId="12">100%</definedName>
    <definedName name="solver_rhs9" localSheetId="11">25%</definedName>
    <definedName name="solver_rhs9" localSheetId="12">100%</definedName>
    <definedName name="solver_rlx" localSheetId="11">2</definedName>
    <definedName name="solver_rlx" localSheetId="13">2</definedName>
    <definedName name="solver_rlx" localSheetId="12">2</definedName>
    <definedName name="solver_rlx" localSheetId="14">2</definedName>
    <definedName name="solver_rsd" localSheetId="11">0</definedName>
    <definedName name="solver_rsd" localSheetId="13">0</definedName>
    <definedName name="solver_rsd" localSheetId="12">0</definedName>
    <definedName name="solver_rsd" localSheetId="14">0</definedName>
    <definedName name="solver_scl" localSheetId="11">2</definedName>
    <definedName name="solver_scl" localSheetId="13">1</definedName>
    <definedName name="solver_scl" localSheetId="12">1</definedName>
    <definedName name="solver_scl" localSheetId="14">1</definedName>
    <definedName name="solver_sho" localSheetId="11">2</definedName>
    <definedName name="solver_sho" localSheetId="13">2</definedName>
    <definedName name="solver_sho" localSheetId="12">2</definedName>
    <definedName name="solver_sho" localSheetId="14">2</definedName>
    <definedName name="solver_ssz" localSheetId="11">100</definedName>
    <definedName name="solver_ssz" localSheetId="13">100</definedName>
    <definedName name="solver_ssz" localSheetId="12">100</definedName>
    <definedName name="solver_ssz" localSheetId="14">100</definedName>
    <definedName name="solver_tim" localSheetId="11">2147483647</definedName>
    <definedName name="solver_tim" localSheetId="13">2147483647</definedName>
    <definedName name="solver_tim" localSheetId="12">2147483647</definedName>
    <definedName name="solver_tim" localSheetId="14">2147483647</definedName>
    <definedName name="solver_tol" localSheetId="11">0.01</definedName>
    <definedName name="solver_tol" localSheetId="13">0.01</definedName>
    <definedName name="solver_tol" localSheetId="12">0.01</definedName>
    <definedName name="solver_tol" localSheetId="14">0.01</definedName>
    <definedName name="solver_typ" localSheetId="11">2</definedName>
    <definedName name="solver_typ" localSheetId="13">1</definedName>
    <definedName name="solver_typ" localSheetId="12">1</definedName>
    <definedName name="solver_typ" localSheetId="14">1</definedName>
    <definedName name="solver_val" localSheetId="11">0</definedName>
    <definedName name="solver_val" localSheetId="13">0</definedName>
    <definedName name="solver_val" localSheetId="12">0</definedName>
    <definedName name="solver_val" localSheetId="14">0</definedName>
    <definedName name="solver_ver" localSheetId="11">3</definedName>
    <definedName name="solver_ver" localSheetId="13">3</definedName>
    <definedName name="solver_ver" localSheetId="12">3</definedName>
    <definedName name="solver_ver" localSheetId="14">3</definedName>
    <definedName name="USaeg">'USA Markowitz'!$R$2:$W$2</definedName>
    <definedName name="UScovij">'USA Markowitz'!$M$20:$R$25</definedName>
    <definedName name="USw">'USA Markowitz'!$T$20:$T$25</definedName>
    <definedName name="USwr">'USA Markowitz'!$R$2:$W$2</definedName>
    <definedName name="v">'GREECE Markowitz'!$T$20:$T$25</definedName>
    <definedName name="VarRm" localSheetId="13">'GREECE Sharpe'!$D$27</definedName>
    <definedName name="VarRm" localSheetId="14">'USA Sharpe'!$D$27</definedName>
    <definedName name="W">#REF!</definedName>
    <definedName name="w_c">#REF!</definedName>
    <definedName name="Wr" localSheetId="12">'USA Markowitz'!$T$20:$T$25</definedName>
    <definedName name="Wr">'GREECE Markowitz'!$T$20:$T$25</definedName>
    <definedName name="Wrr">'USA Markowitz'!$T$20:$T$25</definedName>
    <definedName name="WRrR">'GREECE Markowitz'!$T$20:$T$25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R300" i="20" l="1"/>
  <c r="S300" i="20"/>
  <c r="R299" i="20"/>
  <c r="S299" i="20"/>
  <c r="Q300" i="20"/>
  <c r="Q299" i="20"/>
  <c r="L300" i="20"/>
  <c r="M300" i="20"/>
  <c r="L299" i="20"/>
  <c r="M299" i="20"/>
  <c r="K300" i="20"/>
  <c r="K299" i="20"/>
  <c r="C300" i="20"/>
  <c r="D300" i="20"/>
  <c r="E300" i="20"/>
  <c r="F300" i="20"/>
  <c r="G300" i="20"/>
  <c r="B300" i="20"/>
  <c r="C299" i="20"/>
  <c r="D299" i="20"/>
  <c r="E299" i="20"/>
  <c r="F299" i="20"/>
  <c r="G299" i="20"/>
  <c r="B299" i="20"/>
  <c r="V50" i="17" l="1"/>
  <c r="U45" i="17"/>
  <c r="V38" i="17"/>
  <c r="V39" i="17"/>
  <c r="V40" i="17"/>
  <c r="V41" i="17"/>
  <c r="V42" i="17"/>
  <c r="V43" i="17"/>
  <c r="V37" i="17"/>
  <c r="U43" i="17"/>
  <c r="U38" i="17"/>
  <c r="U39" i="17"/>
  <c r="U40" i="17"/>
  <c r="U41" i="17"/>
  <c r="U42" i="17"/>
  <c r="U37" i="17"/>
  <c r="T37" i="17" a="1"/>
  <c r="T37" i="17" s="1"/>
  <c r="T39" i="17"/>
  <c r="T40" i="17"/>
  <c r="T43" i="17"/>
  <c r="S38" i="17"/>
  <c r="S39" i="17"/>
  <c r="S40" i="17"/>
  <c r="S41" i="17"/>
  <c r="S42" i="17"/>
  <c r="S43" i="17"/>
  <c r="S37" i="17"/>
  <c r="E33" i="19"/>
  <c r="F33" i="19"/>
  <c r="G33" i="19"/>
  <c r="H33" i="19"/>
  <c r="I33" i="19"/>
  <c r="D33" i="19"/>
  <c r="D28" i="19" a="1"/>
  <c r="D28" i="19" s="1"/>
  <c r="F28" i="19"/>
  <c r="G28" i="19"/>
  <c r="D30" i="19" a="1"/>
  <c r="D30" i="19" s="1"/>
  <c r="G30" i="19"/>
  <c r="E27" i="19"/>
  <c r="F27" i="19"/>
  <c r="G27" i="19"/>
  <c r="H27" i="19"/>
  <c r="I27" i="19"/>
  <c r="D27" i="19"/>
  <c r="C41" i="6"/>
  <c r="E26" i="19"/>
  <c r="F26" i="19"/>
  <c r="G26" i="19"/>
  <c r="H26" i="19"/>
  <c r="I26" i="19"/>
  <c r="D26" i="19"/>
  <c r="E21" i="19"/>
  <c r="C21" i="19"/>
  <c r="C20" i="19"/>
  <c r="N30" i="19"/>
  <c r="N26" i="19"/>
  <c r="N27" i="19"/>
  <c r="N28" i="19"/>
  <c r="N25" i="19"/>
  <c r="K30" i="19"/>
  <c r="E17" i="19"/>
  <c r="C17" i="19"/>
  <c r="C16" i="19"/>
  <c r="N21" i="19"/>
  <c r="N17" i="19"/>
  <c r="N18" i="19"/>
  <c r="N19" i="19"/>
  <c r="N16" i="19"/>
  <c r="H9" i="19"/>
  <c r="I9" i="19"/>
  <c r="G9" i="19"/>
  <c r="H8" i="19"/>
  <c r="I8" i="19"/>
  <c r="G8" i="19"/>
  <c r="F8" i="19"/>
  <c r="E9" i="19"/>
  <c r="F9" i="19"/>
  <c r="D9" i="19"/>
  <c r="D8" i="19"/>
  <c r="E8" i="19"/>
  <c r="I7" i="19"/>
  <c r="E7" i="19"/>
  <c r="F7" i="19"/>
  <c r="G7" i="19"/>
  <c r="H7" i="19"/>
  <c r="D7" i="19"/>
  <c r="D6" i="19"/>
  <c r="E6" i="19"/>
  <c r="F6" i="19"/>
  <c r="G6" i="19"/>
  <c r="H6" i="19"/>
  <c r="I6" i="19"/>
  <c r="C6" i="19"/>
  <c r="C7" i="19"/>
  <c r="K21" i="19"/>
  <c r="V9" i="17"/>
  <c r="V10" i="17"/>
  <c r="V11" i="17"/>
  <c r="V12" i="17"/>
  <c r="V13" i="17"/>
  <c r="V14" i="17"/>
  <c r="V8" i="17"/>
  <c r="V21" i="17"/>
  <c r="U14" i="17"/>
  <c r="T14" i="17"/>
  <c r="C11" i="6"/>
  <c r="C10" i="6"/>
  <c r="U9" i="17"/>
  <c r="U10" i="17"/>
  <c r="U11" i="17"/>
  <c r="U12" i="17"/>
  <c r="U13" i="17"/>
  <c r="U8" i="17"/>
  <c r="T8" i="17" a="1"/>
  <c r="T8" i="17"/>
  <c r="T9" i="17"/>
  <c r="T10" i="17"/>
  <c r="T11" i="17"/>
  <c r="T12" i="17"/>
  <c r="T13" i="17"/>
  <c r="S9" i="17"/>
  <c r="S10" i="17"/>
  <c r="S11" i="17"/>
  <c r="S12" i="17"/>
  <c r="S13" i="17"/>
  <c r="S14" i="17"/>
  <c r="S8" i="17"/>
  <c r="D28" i="18" a="1"/>
  <c r="D28" i="18" s="1"/>
  <c r="E28" i="18"/>
  <c r="F28" i="18"/>
  <c r="G28" i="18"/>
  <c r="I28" i="18"/>
  <c r="E33" i="18"/>
  <c r="F33" i="18"/>
  <c r="G33" i="18"/>
  <c r="H33" i="18"/>
  <c r="I33" i="18"/>
  <c r="D33" i="18"/>
  <c r="D30" i="18" a="1"/>
  <c r="D30" i="18" s="1"/>
  <c r="E30" i="18"/>
  <c r="F30" i="18"/>
  <c r="G30" i="18"/>
  <c r="I30" i="18"/>
  <c r="E27" i="18"/>
  <c r="F27" i="18"/>
  <c r="G27" i="18"/>
  <c r="H27" i="18"/>
  <c r="I27" i="18"/>
  <c r="D27" i="18"/>
  <c r="E26" i="18"/>
  <c r="F26" i="18"/>
  <c r="G26" i="18"/>
  <c r="H26" i="18"/>
  <c r="I26" i="18"/>
  <c r="D26" i="18"/>
  <c r="D20" i="18"/>
  <c r="E21" i="18"/>
  <c r="C21" i="18"/>
  <c r="C20" i="18"/>
  <c r="N30" i="18"/>
  <c r="N26" i="18"/>
  <c r="N27" i="18"/>
  <c r="N28" i="18"/>
  <c r="N25" i="18"/>
  <c r="K30" i="18"/>
  <c r="E17" i="18"/>
  <c r="C17" i="18"/>
  <c r="C16" i="18"/>
  <c r="N21" i="18"/>
  <c r="N17" i="18"/>
  <c r="N18" i="18"/>
  <c r="N19" i="18"/>
  <c r="N16" i="18"/>
  <c r="K21" i="18"/>
  <c r="E9" i="18"/>
  <c r="F9" i="18"/>
  <c r="G9" i="18"/>
  <c r="H9" i="18"/>
  <c r="I9" i="18"/>
  <c r="D9" i="18"/>
  <c r="E8" i="18"/>
  <c r="F8" i="18"/>
  <c r="G8" i="18"/>
  <c r="H8" i="18"/>
  <c r="I8" i="18"/>
  <c r="D8" i="18"/>
  <c r="D6" i="18"/>
  <c r="E6" i="18"/>
  <c r="F6" i="18"/>
  <c r="G6" i="18"/>
  <c r="H6" i="18"/>
  <c r="I6" i="18"/>
  <c r="D7" i="18"/>
  <c r="E7" i="18"/>
  <c r="F7" i="18"/>
  <c r="G7" i="18"/>
  <c r="H7" i="18"/>
  <c r="I7" i="18"/>
  <c r="C7" i="18"/>
  <c r="C6" i="18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T42" i="17" l="1"/>
  <c r="T38" i="17"/>
  <c r="T41" i="17"/>
  <c r="I28" i="19"/>
  <c r="E28" i="19"/>
  <c r="H28" i="19"/>
  <c r="F30" i="19"/>
  <c r="I30" i="19"/>
  <c r="E30" i="19"/>
  <c r="H30" i="19"/>
  <c r="H28" i="18"/>
  <c r="H30" i="18"/>
  <c r="B13" i="19"/>
  <c r="B30" i="19" s="1"/>
  <c r="B13" i="18"/>
  <c r="B30" i="18" s="1"/>
  <c r="H52" i="17"/>
  <c r="L43" i="17"/>
  <c r="N42" i="17"/>
  <c r="L42" i="17"/>
  <c r="H42" i="17"/>
  <c r="C42" i="17"/>
  <c r="N41" i="17"/>
  <c r="L41" i="17"/>
  <c r="H41" i="17"/>
  <c r="C41" i="17"/>
  <c r="N40" i="17"/>
  <c r="L40" i="17"/>
  <c r="H40" i="17"/>
  <c r="C40" i="17"/>
  <c r="N39" i="17"/>
  <c r="L39" i="17"/>
  <c r="H39" i="17"/>
  <c r="C39" i="17"/>
  <c r="N38" i="17"/>
  <c r="L38" i="17"/>
  <c r="H38" i="17"/>
  <c r="C38" i="17"/>
  <c r="N37" i="17"/>
  <c r="L37" i="17"/>
  <c r="H37" i="17"/>
  <c r="C37" i="17"/>
  <c r="R34" i="17"/>
  <c r="T53" i="17" s="1"/>
  <c r="L34" i="17"/>
  <c r="N53" i="17" s="1"/>
  <c r="T24" i="17"/>
  <c r="N24" i="17"/>
  <c r="H23" i="17"/>
  <c r="U16" i="17"/>
  <c r="L14" i="17"/>
  <c r="N13" i="17"/>
  <c r="L13" i="17"/>
  <c r="H13" i="17"/>
  <c r="C13" i="17"/>
  <c r="N12" i="17"/>
  <c r="L12" i="17"/>
  <c r="H12" i="17"/>
  <c r="C12" i="17"/>
  <c r="N11" i="17"/>
  <c r="L11" i="17"/>
  <c r="H11" i="17"/>
  <c r="C11" i="17"/>
  <c r="N10" i="17"/>
  <c r="L10" i="17"/>
  <c r="H10" i="17"/>
  <c r="C10" i="17"/>
  <c r="N9" i="17"/>
  <c r="L9" i="17"/>
  <c r="H9" i="17"/>
  <c r="C9" i="17"/>
  <c r="N8" i="17"/>
  <c r="L8" i="17"/>
  <c r="H8" i="17"/>
  <c r="C8" i="17"/>
  <c r="G46" i="16"/>
  <c r="G45" i="16"/>
  <c r="G44" i="16"/>
  <c r="G43" i="16"/>
  <c r="G42" i="16"/>
  <c r="G41" i="16"/>
  <c r="C37" i="16"/>
  <c r="G14" i="16"/>
  <c r="G13" i="16"/>
  <c r="G12" i="16"/>
  <c r="G11" i="16"/>
  <c r="G10" i="16"/>
  <c r="G9" i="16"/>
  <c r="C5" i="16"/>
  <c r="P57" i="15"/>
  <c r="O57" i="15"/>
  <c r="N57" i="15"/>
  <c r="L57" i="15"/>
  <c r="K57" i="15"/>
  <c r="J57" i="15"/>
  <c r="I57" i="15"/>
  <c r="G57" i="15"/>
  <c r="G56" i="15"/>
  <c r="G55" i="15"/>
  <c r="G54" i="15"/>
  <c r="G53" i="15"/>
  <c r="G52" i="15"/>
  <c r="G51" i="15"/>
  <c r="G34" i="15"/>
  <c r="G33" i="15"/>
  <c r="G32" i="15"/>
  <c r="G31" i="15"/>
  <c r="G30" i="15"/>
  <c r="G29" i="15"/>
  <c r="C13" i="15"/>
  <c r="P57" i="14"/>
  <c r="O57" i="14"/>
  <c r="N57" i="14"/>
  <c r="L57" i="14"/>
  <c r="K57" i="14"/>
  <c r="J57" i="14"/>
  <c r="I57" i="14"/>
  <c r="G56" i="14"/>
  <c r="G55" i="14"/>
  <c r="G54" i="14"/>
  <c r="G53" i="14"/>
  <c r="G52" i="14"/>
  <c r="G51" i="14"/>
  <c r="G34" i="14"/>
  <c r="G33" i="14"/>
  <c r="G32" i="14"/>
  <c r="G31" i="14"/>
  <c r="G30" i="14"/>
  <c r="G29" i="14"/>
  <c r="G35" i="14" s="1"/>
  <c r="C13" i="14"/>
  <c r="I2" i="14"/>
  <c r="F56" i="14" s="1"/>
  <c r="H56" i="14" s="1"/>
  <c r="M56" i="14" s="1"/>
  <c r="H2" i="14"/>
  <c r="F55" i="14" s="1"/>
  <c r="H55" i="14" s="1"/>
  <c r="M55" i="14" s="1"/>
  <c r="G2" i="14"/>
  <c r="F54" i="14" s="1"/>
  <c r="H54" i="14" s="1"/>
  <c r="M54" i="14" s="1"/>
  <c r="F2" i="14"/>
  <c r="F53" i="14" s="1"/>
  <c r="H53" i="14" s="1"/>
  <c r="M53" i="14" s="1"/>
  <c r="E2" i="14"/>
  <c r="F52" i="14" s="1"/>
  <c r="H52" i="14" s="1"/>
  <c r="M52" i="14" s="1"/>
  <c r="D2" i="14"/>
  <c r="F51" i="14" s="1"/>
  <c r="H51" i="14" s="1"/>
  <c r="M51" i="14" s="1"/>
  <c r="H253" i="13"/>
  <c r="H252" i="13"/>
  <c r="H251" i="13"/>
  <c r="V49" i="13"/>
  <c r="U49" i="13"/>
  <c r="T49" i="13"/>
  <c r="R49" i="13"/>
  <c r="Q49" i="13"/>
  <c r="P49" i="13"/>
  <c r="O49" i="13"/>
  <c r="M49" i="13"/>
  <c r="T25" i="13"/>
  <c r="T24" i="13"/>
  <c r="T23" i="13"/>
  <c r="T22" i="13"/>
  <c r="T21" i="13"/>
  <c r="T20" i="13"/>
  <c r="Q10" i="13"/>
  <c r="M10" i="13"/>
  <c r="N3" i="13"/>
  <c r="L3" i="13"/>
  <c r="H3" i="13"/>
  <c r="G3" i="13"/>
  <c r="F3" i="13"/>
  <c r="E3" i="13"/>
  <c r="D3" i="13"/>
  <c r="L12" i="13" s="1"/>
  <c r="C3" i="13"/>
  <c r="W1" i="13"/>
  <c r="I2" i="15" s="1"/>
  <c r="F56" i="15" s="1"/>
  <c r="H56" i="15" s="1"/>
  <c r="M56" i="15" s="1"/>
  <c r="V1" i="13"/>
  <c r="H2" i="15" s="1"/>
  <c r="F55" i="15" s="1"/>
  <c r="H55" i="15" s="1"/>
  <c r="M55" i="15" s="1"/>
  <c r="U1" i="13"/>
  <c r="G2" i="15" s="1"/>
  <c r="F54" i="15" s="1"/>
  <c r="H54" i="15" s="1"/>
  <c r="M54" i="15" s="1"/>
  <c r="T1" i="13"/>
  <c r="F2" i="15" s="1"/>
  <c r="F53" i="15" s="1"/>
  <c r="H53" i="15" s="1"/>
  <c r="M53" i="15" s="1"/>
  <c r="S1" i="13"/>
  <c r="E2" i="15" s="1"/>
  <c r="F52" i="15" s="1"/>
  <c r="H52" i="15" s="1"/>
  <c r="M52" i="15" s="1"/>
  <c r="R1" i="13"/>
  <c r="D2" i="15" s="1"/>
  <c r="F51" i="15" s="1"/>
  <c r="H51" i="15" s="1"/>
  <c r="M51" i="15" s="1"/>
  <c r="V49" i="12"/>
  <c r="U49" i="12"/>
  <c r="T49" i="12"/>
  <c r="R49" i="12"/>
  <c r="Q49" i="12"/>
  <c r="P49" i="12"/>
  <c r="O49" i="12"/>
  <c r="M48" i="12"/>
  <c r="M47" i="12"/>
  <c r="M46" i="12"/>
  <c r="M45" i="12"/>
  <c r="M44" i="12"/>
  <c r="M43" i="12"/>
  <c r="M49" i="12" s="1"/>
  <c r="S30" i="12"/>
  <c r="T25" i="12"/>
  <c r="T24" i="12"/>
  <c r="T23" i="12"/>
  <c r="T22" i="12"/>
  <c r="T21" i="12"/>
  <c r="T20" i="12"/>
  <c r="R10" i="12"/>
  <c r="Q10" i="12"/>
  <c r="N10" i="12"/>
  <c r="M10" i="12"/>
  <c r="N3" i="12"/>
  <c r="L3" i="12"/>
  <c r="H3" i="12"/>
  <c r="R19" i="12" s="1"/>
  <c r="G3" i="12"/>
  <c r="L24" i="12" s="1"/>
  <c r="L47" i="12" s="1"/>
  <c r="N47" i="12" s="1"/>
  <c r="S47" i="12" s="1"/>
  <c r="F3" i="12"/>
  <c r="L46" i="12" s="1"/>
  <c r="N46" i="12" s="1"/>
  <c r="S46" i="12" s="1"/>
  <c r="E3" i="12"/>
  <c r="L45" i="12" s="1"/>
  <c r="N45" i="12" s="1"/>
  <c r="S45" i="12" s="1"/>
  <c r="D3" i="12"/>
  <c r="L44" i="12" s="1"/>
  <c r="N44" i="12" s="1"/>
  <c r="S44" i="12" s="1"/>
  <c r="C3" i="12"/>
  <c r="L43" i="12" s="1"/>
  <c r="N43" i="12" s="1"/>
  <c r="S43" i="12" s="1"/>
  <c r="W1" i="12"/>
  <c r="V1" i="12"/>
  <c r="U1" i="12"/>
  <c r="T1" i="12"/>
  <c r="S1" i="12"/>
  <c r="R1" i="12"/>
  <c r="H256" i="11"/>
  <c r="G253" i="13" s="1"/>
  <c r="G256" i="11"/>
  <c r="F253" i="13" s="1"/>
  <c r="F256" i="11"/>
  <c r="E256" i="11"/>
  <c r="E253" i="13" s="1"/>
  <c r="D256" i="11"/>
  <c r="D253" i="13" s="1"/>
  <c r="C256" i="11"/>
  <c r="C253" i="13" s="1"/>
  <c r="B256" i="11"/>
  <c r="H255" i="11"/>
  <c r="G252" i="13" s="1"/>
  <c r="G255" i="11"/>
  <c r="F252" i="13" s="1"/>
  <c r="F255" i="11"/>
  <c r="E255" i="11"/>
  <c r="E252" i="13" s="1"/>
  <c r="D255" i="11"/>
  <c r="D252" i="13" s="1"/>
  <c r="C255" i="11"/>
  <c r="C252" i="13" s="1"/>
  <c r="B255" i="11"/>
  <c r="H254" i="11"/>
  <c r="G251" i="13" s="1"/>
  <c r="G254" i="11"/>
  <c r="F251" i="13" s="1"/>
  <c r="F254" i="11"/>
  <c r="E254" i="11"/>
  <c r="E251" i="13" s="1"/>
  <c r="D254" i="11"/>
  <c r="D251" i="13" s="1"/>
  <c r="C254" i="11"/>
  <c r="C251" i="13" s="1"/>
  <c r="J251" i="13" s="1"/>
  <c r="B254" i="11"/>
  <c r="I253" i="11"/>
  <c r="H250" i="13" s="1"/>
  <c r="H253" i="11"/>
  <c r="G250" i="13" s="1"/>
  <c r="G253" i="11"/>
  <c r="F250" i="13" s="1"/>
  <c r="F253" i="11"/>
  <c r="E253" i="11"/>
  <c r="E250" i="13" s="1"/>
  <c r="D253" i="11"/>
  <c r="D250" i="13" s="1"/>
  <c r="C253" i="11"/>
  <c r="C250" i="13" s="1"/>
  <c r="J250" i="13" s="1"/>
  <c r="B253" i="11"/>
  <c r="I252" i="11"/>
  <c r="H249" i="13" s="1"/>
  <c r="H252" i="11"/>
  <c r="G249" i="13" s="1"/>
  <c r="G252" i="11"/>
  <c r="F249" i="13" s="1"/>
  <c r="F252" i="11"/>
  <c r="E252" i="11"/>
  <c r="E249" i="13" s="1"/>
  <c r="D252" i="11"/>
  <c r="D249" i="13" s="1"/>
  <c r="C252" i="11"/>
  <c r="C249" i="13" s="1"/>
  <c r="J249" i="13" s="1"/>
  <c r="B252" i="11"/>
  <c r="I251" i="11"/>
  <c r="H248" i="13" s="1"/>
  <c r="H251" i="11"/>
  <c r="G248" i="13" s="1"/>
  <c r="G251" i="11"/>
  <c r="F248" i="13" s="1"/>
  <c r="F251" i="11"/>
  <c r="E251" i="11"/>
  <c r="E248" i="13" s="1"/>
  <c r="D251" i="11"/>
  <c r="D248" i="13" s="1"/>
  <c r="C251" i="11"/>
  <c r="C248" i="13" s="1"/>
  <c r="J248" i="13" s="1"/>
  <c r="B251" i="11"/>
  <c r="I250" i="11"/>
  <c r="H247" i="13" s="1"/>
  <c r="H250" i="11"/>
  <c r="G247" i="13" s="1"/>
  <c r="G250" i="11"/>
  <c r="F247" i="13" s="1"/>
  <c r="F250" i="11"/>
  <c r="E250" i="11"/>
  <c r="E247" i="13" s="1"/>
  <c r="D250" i="11"/>
  <c r="D247" i="13" s="1"/>
  <c r="C250" i="11"/>
  <c r="C247" i="13" s="1"/>
  <c r="J247" i="13" s="1"/>
  <c r="B250" i="11"/>
  <c r="I249" i="11"/>
  <c r="H246" i="13" s="1"/>
  <c r="H249" i="11"/>
  <c r="G246" i="13" s="1"/>
  <c r="G249" i="11"/>
  <c r="F246" i="13" s="1"/>
  <c r="F249" i="11"/>
  <c r="E249" i="11"/>
  <c r="E246" i="13" s="1"/>
  <c r="D249" i="11"/>
  <c r="D246" i="13" s="1"/>
  <c r="C249" i="11"/>
  <c r="C246" i="13" s="1"/>
  <c r="J246" i="13" s="1"/>
  <c r="B249" i="11"/>
  <c r="I248" i="11"/>
  <c r="H245" i="13" s="1"/>
  <c r="H248" i="11"/>
  <c r="G245" i="13" s="1"/>
  <c r="G248" i="11"/>
  <c r="F245" i="13" s="1"/>
  <c r="F248" i="11"/>
  <c r="E248" i="11"/>
  <c r="E245" i="13" s="1"/>
  <c r="D248" i="11"/>
  <c r="D245" i="13" s="1"/>
  <c r="C248" i="11"/>
  <c r="C245" i="13" s="1"/>
  <c r="J245" i="13" s="1"/>
  <c r="B248" i="11"/>
  <c r="I247" i="11"/>
  <c r="H244" i="13" s="1"/>
  <c r="H247" i="11"/>
  <c r="G244" i="13" s="1"/>
  <c r="G247" i="11"/>
  <c r="F244" i="13" s="1"/>
  <c r="F247" i="11"/>
  <c r="E247" i="11"/>
  <c r="E244" i="13" s="1"/>
  <c r="D247" i="11"/>
  <c r="D244" i="13" s="1"/>
  <c r="C247" i="11"/>
  <c r="C244" i="13" s="1"/>
  <c r="J244" i="13" s="1"/>
  <c r="B247" i="11"/>
  <c r="I246" i="11"/>
  <c r="H243" i="13" s="1"/>
  <c r="H246" i="11"/>
  <c r="G243" i="13" s="1"/>
  <c r="G246" i="11"/>
  <c r="F243" i="13" s="1"/>
  <c r="F246" i="11"/>
  <c r="E246" i="11"/>
  <c r="E243" i="13" s="1"/>
  <c r="D246" i="11"/>
  <c r="D243" i="13" s="1"/>
  <c r="C246" i="11"/>
  <c r="C243" i="13" s="1"/>
  <c r="J243" i="13" s="1"/>
  <c r="B246" i="11"/>
  <c r="I245" i="11"/>
  <c r="H242" i="13" s="1"/>
  <c r="H245" i="11"/>
  <c r="G242" i="13" s="1"/>
  <c r="G245" i="11"/>
  <c r="F242" i="13" s="1"/>
  <c r="F245" i="11"/>
  <c r="E245" i="11"/>
  <c r="E242" i="13" s="1"/>
  <c r="D245" i="11"/>
  <c r="D242" i="13" s="1"/>
  <c r="C245" i="11"/>
  <c r="C242" i="13" s="1"/>
  <c r="J242" i="13" s="1"/>
  <c r="B245" i="11"/>
  <c r="I244" i="11"/>
  <c r="H241" i="13" s="1"/>
  <c r="H244" i="11"/>
  <c r="G241" i="13" s="1"/>
  <c r="G244" i="11"/>
  <c r="F241" i="13" s="1"/>
  <c r="F244" i="11"/>
  <c r="E244" i="11"/>
  <c r="E241" i="13" s="1"/>
  <c r="D244" i="11"/>
  <c r="D241" i="13" s="1"/>
  <c r="C244" i="11"/>
  <c r="C241" i="13" s="1"/>
  <c r="J241" i="13" s="1"/>
  <c r="B244" i="11"/>
  <c r="I243" i="11"/>
  <c r="H240" i="13" s="1"/>
  <c r="H243" i="11"/>
  <c r="G240" i="13" s="1"/>
  <c r="G243" i="11"/>
  <c r="F240" i="13" s="1"/>
  <c r="F243" i="11"/>
  <c r="E243" i="11"/>
  <c r="E240" i="13" s="1"/>
  <c r="D243" i="11"/>
  <c r="D240" i="13" s="1"/>
  <c r="C243" i="11"/>
  <c r="C240" i="13" s="1"/>
  <c r="J240" i="13" s="1"/>
  <c r="B243" i="11"/>
  <c r="I242" i="11"/>
  <c r="H239" i="13" s="1"/>
  <c r="H242" i="11"/>
  <c r="G239" i="13" s="1"/>
  <c r="G242" i="11"/>
  <c r="F239" i="13" s="1"/>
  <c r="F242" i="11"/>
  <c r="E242" i="11"/>
  <c r="E239" i="13" s="1"/>
  <c r="D242" i="11"/>
  <c r="D239" i="13" s="1"/>
  <c r="C242" i="11"/>
  <c r="C239" i="13" s="1"/>
  <c r="J239" i="13" s="1"/>
  <c r="B242" i="11"/>
  <c r="I241" i="11"/>
  <c r="H238" i="13" s="1"/>
  <c r="H241" i="11"/>
  <c r="G238" i="13" s="1"/>
  <c r="G241" i="11"/>
  <c r="F238" i="13" s="1"/>
  <c r="F241" i="11"/>
  <c r="E241" i="11"/>
  <c r="E238" i="13" s="1"/>
  <c r="D241" i="11"/>
  <c r="D238" i="13" s="1"/>
  <c r="C241" i="11"/>
  <c r="C238" i="13" s="1"/>
  <c r="J238" i="13" s="1"/>
  <c r="B241" i="11"/>
  <c r="I240" i="11"/>
  <c r="H237" i="13" s="1"/>
  <c r="H240" i="11"/>
  <c r="G237" i="13" s="1"/>
  <c r="G240" i="11"/>
  <c r="F237" i="13" s="1"/>
  <c r="F240" i="11"/>
  <c r="E240" i="11"/>
  <c r="E237" i="13" s="1"/>
  <c r="D240" i="11"/>
  <c r="D237" i="13" s="1"/>
  <c r="C240" i="11"/>
  <c r="C237" i="13" s="1"/>
  <c r="J237" i="13" s="1"/>
  <c r="B240" i="11"/>
  <c r="I239" i="11"/>
  <c r="H236" i="13" s="1"/>
  <c r="H239" i="11"/>
  <c r="G236" i="13" s="1"/>
  <c r="G239" i="11"/>
  <c r="F236" i="13" s="1"/>
  <c r="F239" i="11"/>
  <c r="E239" i="11"/>
  <c r="E236" i="13" s="1"/>
  <c r="D239" i="11"/>
  <c r="D236" i="13" s="1"/>
  <c r="C239" i="11"/>
  <c r="C236" i="13" s="1"/>
  <c r="J236" i="13" s="1"/>
  <c r="B239" i="11"/>
  <c r="I238" i="11"/>
  <c r="H235" i="13" s="1"/>
  <c r="H238" i="11"/>
  <c r="G235" i="13" s="1"/>
  <c r="G238" i="11"/>
  <c r="F235" i="13" s="1"/>
  <c r="F238" i="11"/>
  <c r="E238" i="11"/>
  <c r="E235" i="13" s="1"/>
  <c r="D238" i="11"/>
  <c r="D235" i="13" s="1"/>
  <c r="C238" i="11"/>
  <c r="C235" i="13" s="1"/>
  <c r="J235" i="13" s="1"/>
  <c r="B238" i="11"/>
  <c r="I237" i="11"/>
  <c r="H234" i="13" s="1"/>
  <c r="H237" i="11"/>
  <c r="G234" i="13" s="1"/>
  <c r="G237" i="11"/>
  <c r="F234" i="13" s="1"/>
  <c r="F237" i="11"/>
  <c r="E237" i="11"/>
  <c r="E234" i="13" s="1"/>
  <c r="D237" i="11"/>
  <c r="D234" i="13" s="1"/>
  <c r="C237" i="11"/>
  <c r="C234" i="13" s="1"/>
  <c r="J234" i="13" s="1"/>
  <c r="B237" i="11"/>
  <c r="I236" i="11"/>
  <c r="H233" i="13" s="1"/>
  <c r="H236" i="11"/>
  <c r="G233" i="13" s="1"/>
  <c r="G236" i="11"/>
  <c r="F233" i="13" s="1"/>
  <c r="F236" i="11"/>
  <c r="E236" i="11"/>
  <c r="E233" i="13" s="1"/>
  <c r="D236" i="11"/>
  <c r="D233" i="13" s="1"/>
  <c r="C236" i="11"/>
  <c r="C233" i="13" s="1"/>
  <c r="J233" i="13" s="1"/>
  <c r="B236" i="11"/>
  <c r="I235" i="11"/>
  <c r="H232" i="13" s="1"/>
  <c r="H235" i="11"/>
  <c r="G232" i="13" s="1"/>
  <c r="G235" i="11"/>
  <c r="F232" i="13" s="1"/>
  <c r="F235" i="11"/>
  <c r="E235" i="11"/>
  <c r="E232" i="13" s="1"/>
  <c r="D235" i="11"/>
  <c r="D232" i="13" s="1"/>
  <c r="C235" i="11"/>
  <c r="C232" i="13" s="1"/>
  <c r="J232" i="13" s="1"/>
  <c r="B235" i="11"/>
  <c r="I234" i="11"/>
  <c r="H231" i="13" s="1"/>
  <c r="H234" i="11"/>
  <c r="G231" i="13" s="1"/>
  <c r="G234" i="11"/>
  <c r="F231" i="13" s="1"/>
  <c r="F234" i="11"/>
  <c r="E234" i="11"/>
  <c r="E231" i="13" s="1"/>
  <c r="D234" i="11"/>
  <c r="D231" i="13" s="1"/>
  <c r="C234" i="11"/>
  <c r="C231" i="13" s="1"/>
  <c r="J231" i="13" s="1"/>
  <c r="B234" i="11"/>
  <c r="I233" i="11"/>
  <c r="H230" i="13" s="1"/>
  <c r="H233" i="11"/>
  <c r="G230" i="13" s="1"/>
  <c r="G233" i="11"/>
  <c r="F230" i="13" s="1"/>
  <c r="F233" i="11"/>
  <c r="E233" i="11"/>
  <c r="E230" i="13" s="1"/>
  <c r="D233" i="11"/>
  <c r="D230" i="13" s="1"/>
  <c r="C233" i="11"/>
  <c r="C230" i="13" s="1"/>
  <c r="J230" i="13" s="1"/>
  <c r="B233" i="11"/>
  <c r="I232" i="11"/>
  <c r="H229" i="13" s="1"/>
  <c r="H232" i="11"/>
  <c r="G229" i="13" s="1"/>
  <c r="G232" i="11"/>
  <c r="F229" i="13" s="1"/>
  <c r="F232" i="11"/>
  <c r="E232" i="11"/>
  <c r="E229" i="13" s="1"/>
  <c r="D232" i="11"/>
  <c r="D229" i="13" s="1"/>
  <c r="C232" i="11"/>
  <c r="C229" i="13" s="1"/>
  <c r="J229" i="13" s="1"/>
  <c r="B232" i="11"/>
  <c r="I231" i="11"/>
  <c r="H228" i="13" s="1"/>
  <c r="H231" i="11"/>
  <c r="G228" i="13" s="1"/>
  <c r="G231" i="11"/>
  <c r="F228" i="13" s="1"/>
  <c r="F231" i="11"/>
  <c r="E231" i="11"/>
  <c r="E228" i="13" s="1"/>
  <c r="D231" i="11"/>
  <c r="D228" i="13" s="1"/>
  <c r="C231" i="11"/>
  <c r="C228" i="13" s="1"/>
  <c r="J228" i="13" s="1"/>
  <c r="B231" i="11"/>
  <c r="I230" i="11"/>
  <c r="H227" i="13" s="1"/>
  <c r="H230" i="11"/>
  <c r="G227" i="13" s="1"/>
  <c r="G230" i="11"/>
  <c r="F227" i="13" s="1"/>
  <c r="F230" i="11"/>
  <c r="E230" i="11"/>
  <c r="E227" i="13" s="1"/>
  <c r="D230" i="11"/>
  <c r="D227" i="13" s="1"/>
  <c r="C230" i="11"/>
  <c r="C227" i="13" s="1"/>
  <c r="J227" i="13" s="1"/>
  <c r="B230" i="11"/>
  <c r="I229" i="11"/>
  <c r="H226" i="13" s="1"/>
  <c r="H229" i="11"/>
  <c r="G226" i="13" s="1"/>
  <c r="G229" i="11"/>
  <c r="F226" i="13" s="1"/>
  <c r="F229" i="11"/>
  <c r="E229" i="11"/>
  <c r="E226" i="13" s="1"/>
  <c r="D229" i="11"/>
  <c r="D226" i="13" s="1"/>
  <c r="C229" i="11"/>
  <c r="C226" i="13" s="1"/>
  <c r="J226" i="13" s="1"/>
  <c r="B229" i="11"/>
  <c r="I228" i="11"/>
  <c r="H225" i="13" s="1"/>
  <c r="H228" i="11"/>
  <c r="G225" i="13" s="1"/>
  <c r="G228" i="11"/>
  <c r="F225" i="13" s="1"/>
  <c r="F228" i="11"/>
  <c r="E228" i="11"/>
  <c r="E225" i="13" s="1"/>
  <c r="D228" i="11"/>
  <c r="D225" i="13" s="1"/>
  <c r="C228" i="11"/>
  <c r="C225" i="13" s="1"/>
  <c r="J225" i="13" s="1"/>
  <c r="B228" i="11"/>
  <c r="I227" i="11"/>
  <c r="H224" i="13" s="1"/>
  <c r="H227" i="11"/>
  <c r="G224" i="13" s="1"/>
  <c r="G227" i="11"/>
  <c r="F224" i="13" s="1"/>
  <c r="F227" i="11"/>
  <c r="E227" i="11"/>
  <c r="E224" i="13" s="1"/>
  <c r="D227" i="11"/>
  <c r="D224" i="13" s="1"/>
  <c r="C227" i="11"/>
  <c r="C224" i="13" s="1"/>
  <c r="J224" i="13" s="1"/>
  <c r="B227" i="11"/>
  <c r="I226" i="11"/>
  <c r="H223" i="13" s="1"/>
  <c r="H226" i="11"/>
  <c r="G223" i="13" s="1"/>
  <c r="G226" i="11"/>
  <c r="F223" i="13" s="1"/>
  <c r="F226" i="11"/>
  <c r="E226" i="11"/>
  <c r="E223" i="13" s="1"/>
  <c r="D226" i="11"/>
  <c r="D223" i="13" s="1"/>
  <c r="C226" i="11"/>
  <c r="C223" i="13" s="1"/>
  <c r="J223" i="13" s="1"/>
  <c r="B226" i="11"/>
  <c r="I225" i="11"/>
  <c r="H222" i="13" s="1"/>
  <c r="H225" i="11"/>
  <c r="G222" i="13" s="1"/>
  <c r="G225" i="11"/>
  <c r="F222" i="13" s="1"/>
  <c r="F225" i="11"/>
  <c r="E225" i="11"/>
  <c r="E222" i="13" s="1"/>
  <c r="D225" i="11"/>
  <c r="D222" i="13" s="1"/>
  <c r="C225" i="11"/>
  <c r="C222" i="13" s="1"/>
  <c r="J222" i="13" s="1"/>
  <c r="B225" i="11"/>
  <c r="I224" i="11"/>
  <c r="H221" i="13" s="1"/>
  <c r="H224" i="11"/>
  <c r="G221" i="13" s="1"/>
  <c r="G224" i="11"/>
  <c r="F221" i="13" s="1"/>
  <c r="F224" i="11"/>
  <c r="E224" i="11"/>
  <c r="E221" i="13" s="1"/>
  <c r="D224" i="11"/>
  <c r="D221" i="13" s="1"/>
  <c r="C224" i="11"/>
  <c r="C221" i="13" s="1"/>
  <c r="J221" i="13" s="1"/>
  <c r="B224" i="11"/>
  <c r="I223" i="11"/>
  <c r="H220" i="13" s="1"/>
  <c r="H223" i="11"/>
  <c r="G220" i="13" s="1"/>
  <c r="G223" i="11"/>
  <c r="F220" i="13" s="1"/>
  <c r="F223" i="11"/>
  <c r="E223" i="11"/>
  <c r="E220" i="13" s="1"/>
  <c r="D223" i="11"/>
  <c r="D220" i="13" s="1"/>
  <c r="C223" i="11"/>
  <c r="C220" i="13" s="1"/>
  <c r="J220" i="13" s="1"/>
  <c r="B223" i="11"/>
  <c r="I222" i="11"/>
  <c r="H219" i="13" s="1"/>
  <c r="H222" i="11"/>
  <c r="G219" i="13" s="1"/>
  <c r="G222" i="11"/>
  <c r="F219" i="13" s="1"/>
  <c r="F222" i="11"/>
  <c r="E222" i="11"/>
  <c r="E219" i="13" s="1"/>
  <c r="D222" i="11"/>
  <c r="D219" i="13" s="1"/>
  <c r="C222" i="11"/>
  <c r="C219" i="13" s="1"/>
  <c r="J219" i="13" s="1"/>
  <c r="B222" i="11"/>
  <c r="I221" i="11"/>
  <c r="H218" i="13" s="1"/>
  <c r="H221" i="11"/>
  <c r="G218" i="13" s="1"/>
  <c r="G221" i="11"/>
  <c r="F218" i="13" s="1"/>
  <c r="F221" i="11"/>
  <c r="E221" i="11"/>
  <c r="E218" i="13" s="1"/>
  <c r="D221" i="11"/>
  <c r="D218" i="13" s="1"/>
  <c r="C221" i="11"/>
  <c r="C218" i="13" s="1"/>
  <c r="J218" i="13" s="1"/>
  <c r="B221" i="11"/>
  <c r="I220" i="11"/>
  <c r="H217" i="13" s="1"/>
  <c r="H220" i="11"/>
  <c r="G217" i="13" s="1"/>
  <c r="G220" i="11"/>
  <c r="F217" i="13" s="1"/>
  <c r="F220" i="11"/>
  <c r="E220" i="11"/>
  <c r="E217" i="13" s="1"/>
  <c r="D220" i="11"/>
  <c r="D217" i="13" s="1"/>
  <c r="C220" i="11"/>
  <c r="C217" i="13" s="1"/>
  <c r="J217" i="13" s="1"/>
  <c r="B220" i="11"/>
  <c r="I219" i="11"/>
  <c r="H216" i="13" s="1"/>
  <c r="H219" i="11"/>
  <c r="G216" i="13" s="1"/>
  <c r="G219" i="11"/>
  <c r="F216" i="13" s="1"/>
  <c r="F219" i="11"/>
  <c r="E219" i="11"/>
  <c r="E216" i="13" s="1"/>
  <c r="D219" i="11"/>
  <c r="D216" i="13" s="1"/>
  <c r="C219" i="11"/>
  <c r="C216" i="13" s="1"/>
  <c r="J216" i="13" s="1"/>
  <c r="B219" i="11"/>
  <c r="I218" i="11"/>
  <c r="H215" i="13" s="1"/>
  <c r="H218" i="11"/>
  <c r="G215" i="13" s="1"/>
  <c r="G218" i="11"/>
  <c r="F215" i="13" s="1"/>
  <c r="F218" i="11"/>
  <c r="E218" i="11"/>
  <c r="E215" i="13" s="1"/>
  <c r="D218" i="11"/>
  <c r="D215" i="13" s="1"/>
  <c r="C218" i="11"/>
  <c r="C215" i="13" s="1"/>
  <c r="J215" i="13" s="1"/>
  <c r="B218" i="11"/>
  <c r="I217" i="11"/>
  <c r="H214" i="13" s="1"/>
  <c r="H217" i="11"/>
  <c r="G214" i="13" s="1"/>
  <c r="G217" i="11"/>
  <c r="F214" i="13" s="1"/>
  <c r="F217" i="11"/>
  <c r="E217" i="11"/>
  <c r="E214" i="13" s="1"/>
  <c r="D217" i="11"/>
  <c r="D214" i="13" s="1"/>
  <c r="C217" i="11"/>
  <c r="C214" i="13" s="1"/>
  <c r="J214" i="13" s="1"/>
  <c r="B217" i="11"/>
  <c r="I216" i="11"/>
  <c r="H213" i="13" s="1"/>
  <c r="H216" i="11"/>
  <c r="G213" i="13" s="1"/>
  <c r="G216" i="11"/>
  <c r="F213" i="13" s="1"/>
  <c r="F216" i="11"/>
  <c r="E216" i="11"/>
  <c r="E213" i="13" s="1"/>
  <c r="D216" i="11"/>
  <c r="D213" i="13" s="1"/>
  <c r="C216" i="11"/>
  <c r="C213" i="13" s="1"/>
  <c r="J213" i="13" s="1"/>
  <c r="B216" i="11"/>
  <c r="I215" i="11"/>
  <c r="H212" i="13" s="1"/>
  <c r="H215" i="11"/>
  <c r="G212" i="13" s="1"/>
  <c r="G215" i="11"/>
  <c r="F212" i="13" s="1"/>
  <c r="F215" i="11"/>
  <c r="E215" i="11"/>
  <c r="E212" i="13" s="1"/>
  <c r="D215" i="11"/>
  <c r="D212" i="13" s="1"/>
  <c r="C215" i="11"/>
  <c r="C212" i="13" s="1"/>
  <c r="J212" i="13" s="1"/>
  <c r="B215" i="11"/>
  <c r="I214" i="11"/>
  <c r="H211" i="13" s="1"/>
  <c r="H214" i="11"/>
  <c r="G211" i="13" s="1"/>
  <c r="G214" i="11"/>
  <c r="F211" i="13" s="1"/>
  <c r="F214" i="11"/>
  <c r="E214" i="11"/>
  <c r="E211" i="13" s="1"/>
  <c r="D214" i="11"/>
  <c r="D211" i="13" s="1"/>
  <c r="C214" i="11"/>
  <c r="C211" i="13" s="1"/>
  <c r="J211" i="13" s="1"/>
  <c r="B214" i="11"/>
  <c r="I213" i="11"/>
  <c r="H210" i="13" s="1"/>
  <c r="H213" i="11"/>
  <c r="G210" i="13" s="1"/>
  <c r="G213" i="11"/>
  <c r="F210" i="13" s="1"/>
  <c r="F213" i="11"/>
  <c r="E213" i="11"/>
  <c r="E210" i="13" s="1"/>
  <c r="D213" i="11"/>
  <c r="D210" i="13" s="1"/>
  <c r="C213" i="11"/>
  <c r="C210" i="13" s="1"/>
  <c r="J210" i="13" s="1"/>
  <c r="B213" i="11"/>
  <c r="I212" i="11"/>
  <c r="H209" i="13" s="1"/>
  <c r="H212" i="11"/>
  <c r="G209" i="13" s="1"/>
  <c r="G212" i="11"/>
  <c r="F209" i="13" s="1"/>
  <c r="F212" i="11"/>
  <c r="E212" i="11"/>
  <c r="E209" i="13" s="1"/>
  <c r="D212" i="11"/>
  <c r="D209" i="13" s="1"/>
  <c r="C212" i="11"/>
  <c r="C209" i="13" s="1"/>
  <c r="J209" i="13" s="1"/>
  <c r="B212" i="11"/>
  <c r="I211" i="11"/>
  <c r="H208" i="13" s="1"/>
  <c r="H211" i="11"/>
  <c r="G208" i="13" s="1"/>
  <c r="G211" i="11"/>
  <c r="F208" i="13" s="1"/>
  <c r="F211" i="11"/>
  <c r="E211" i="11"/>
  <c r="E208" i="13" s="1"/>
  <c r="D211" i="11"/>
  <c r="D208" i="13" s="1"/>
  <c r="C211" i="11"/>
  <c r="C208" i="13" s="1"/>
  <c r="J208" i="13" s="1"/>
  <c r="B211" i="11"/>
  <c r="I210" i="11"/>
  <c r="H207" i="13" s="1"/>
  <c r="H210" i="11"/>
  <c r="G207" i="13" s="1"/>
  <c r="G210" i="11"/>
  <c r="F207" i="13" s="1"/>
  <c r="F210" i="11"/>
  <c r="E210" i="11"/>
  <c r="E207" i="13" s="1"/>
  <c r="D210" i="11"/>
  <c r="D207" i="13" s="1"/>
  <c r="C210" i="11"/>
  <c r="C207" i="13" s="1"/>
  <c r="J207" i="13" s="1"/>
  <c r="B210" i="11"/>
  <c r="I209" i="11"/>
  <c r="H206" i="13" s="1"/>
  <c r="H209" i="11"/>
  <c r="G206" i="13" s="1"/>
  <c r="G209" i="11"/>
  <c r="F206" i="13" s="1"/>
  <c r="F209" i="11"/>
  <c r="E209" i="11"/>
  <c r="E206" i="13" s="1"/>
  <c r="D209" i="11"/>
  <c r="D206" i="13" s="1"/>
  <c r="C209" i="11"/>
  <c r="C206" i="13" s="1"/>
  <c r="J206" i="13" s="1"/>
  <c r="B209" i="11"/>
  <c r="I208" i="11"/>
  <c r="H205" i="13" s="1"/>
  <c r="H208" i="11"/>
  <c r="G205" i="13" s="1"/>
  <c r="G208" i="11"/>
  <c r="F205" i="13" s="1"/>
  <c r="F208" i="11"/>
  <c r="E208" i="11"/>
  <c r="E205" i="13" s="1"/>
  <c r="D208" i="11"/>
  <c r="D205" i="13" s="1"/>
  <c r="C208" i="11"/>
  <c r="C205" i="13" s="1"/>
  <c r="J205" i="13" s="1"/>
  <c r="B208" i="11"/>
  <c r="I207" i="11"/>
  <c r="H204" i="13" s="1"/>
  <c r="H207" i="11"/>
  <c r="G204" i="13" s="1"/>
  <c r="G207" i="11"/>
  <c r="F204" i="13" s="1"/>
  <c r="F207" i="11"/>
  <c r="E207" i="11"/>
  <c r="E204" i="13" s="1"/>
  <c r="D207" i="11"/>
  <c r="D204" i="13" s="1"/>
  <c r="C207" i="11"/>
  <c r="C204" i="13" s="1"/>
  <c r="J204" i="13" s="1"/>
  <c r="B207" i="11"/>
  <c r="I206" i="11"/>
  <c r="H203" i="13" s="1"/>
  <c r="H206" i="11"/>
  <c r="G203" i="13" s="1"/>
  <c r="G206" i="11"/>
  <c r="F203" i="13" s="1"/>
  <c r="F206" i="11"/>
  <c r="E206" i="11"/>
  <c r="E203" i="13" s="1"/>
  <c r="D206" i="11"/>
  <c r="D203" i="13" s="1"/>
  <c r="C206" i="11"/>
  <c r="C203" i="13" s="1"/>
  <c r="J203" i="13" s="1"/>
  <c r="B206" i="11"/>
  <c r="I205" i="11"/>
  <c r="H202" i="13" s="1"/>
  <c r="H205" i="11"/>
  <c r="G202" i="13" s="1"/>
  <c r="G205" i="11"/>
  <c r="F202" i="13" s="1"/>
  <c r="F205" i="11"/>
  <c r="E205" i="11"/>
  <c r="E202" i="13" s="1"/>
  <c r="D205" i="11"/>
  <c r="D202" i="13" s="1"/>
  <c r="C205" i="11"/>
  <c r="C202" i="13" s="1"/>
  <c r="J202" i="13" s="1"/>
  <c r="B205" i="11"/>
  <c r="I204" i="11"/>
  <c r="H201" i="13" s="1"/>
  <c r="H204" i="11"/>
  <c r="G201" i="13" s="1"/>
  <c r="G204" i="11"/>
  <c r="F201" i="13" s="1"/>
  <c r="F204" i="11"/>
  <c r="E204" i="11"/>
  <c r="E201" i="13" s="1"/>
  <c r="D204" i="11"/>
  <c r="D201" i="13" s="1"/>
  <c r="C204" i="11"/>
  <c r="C201" i="13" s="1"/>
  <c r="J201" i="13" s="1"/>
  <c r="B204" i="11"/>
  <c r="I203" i="11"/>
  <c r="H200" i="13" s="1"/>
  <c r="H203" i="11"/>
  <c r="G200" i="13" s="1"/>
  <c r="G203" i="11"/>
  <c r="F200" i="13" s="1"/>
  <c r="F203" i="11"/>
  <c r="E203" i="11"/>
  <c r="E200" i="13" s="1"/>
  <c r="D203" i="11"/>
  <c r="D200" i="13" s="1"/>
  <c r="C203" i="11"/>
  <c r="C200" i="13" s="1"/>
  <c r="J200" i="13" s="1"/>
  <c r="B203" i="11"/>
  <c r="I202" i="11"/>
  <c r="H199" i="13" s="1"/>
  <c r="H202" i="11"/>
  <c r="G199" i="13" s="1"/>
  <c r="G202" i="11"/>
  <c r="F199" i="13" s="1"/>
  <c r="F202" i="11"/>
  <c r="E202" i="11"/>
  <c r="E199" i="13" s="1"/>
  <c r="D202" i="11"/>
  <c r="D199" i="13" s="1"/>
  <c r="C202" i="11"/>
  <c r="C199" i="13" s="1"/>
  <c r="J199" i="13" s="1"/>
  <c r="B202" i="11"/>
  <c r="I201" i="11"/>
  <c r="H198" i="13" s="1"/>
  <c r="H201" i="11"/>
  <c r="G198" i="13" s="1"/>
  <c r="G201" i="11"/>
  <c r="F198" i="13" s="1"/>
  <c r="F201" i="11"/>
  <c r="E201" i="11"/>
  <c r="E198" i="13" s="1"/>
  <c r="D201" i="11"/>
  <c r="D198" i="13" s="1"/>
  <c r="C201" i="11"/>
  <c r="C198" i="13" s="1"/>
  <c r="J198" i="13" s="1"/>
  <c r="B201" i="11"/>
  <c r="I200" i="11"/>
  <c r="H197" i="13" s="1"/>
  <c r="H200" i="11"/>
  <c r="G197" i="13" s="1"/>
  <c r="G200" i="11"/>
  <c r="F197" i="13" s="1"/>
  <c r="F200" i="11"/>
  <c r="E200" i="11"/>
  <c r="E197" i="13" s="1"/>
  <c r="D200" i="11"/>
  <c r="D197" i="13" s="1"/>
  <c r="C200" i="11"/>
  <c r="C197" i="13" s="1"/>
  <c r="J197" i="13" s="1"/>
  <c r="B200" i="11"/>
  <c r="I199" i="11"/>
  <c r="H196" i="13" s="1"/>
  <c r="H199" i="11"/>
  <c r="G196" i="13" s="1"/>
  <c r="G199" i="11"/>
  <c r="F196" i="13" s="1"/>
  <c r="F199" i="11"/>
  <c r="E199" i="11"/>
  <c r="E196" i="13" s="1"/>
  <c r="D199" i="11"/>
  <c r="D196" i="13" s="1"/>
  <c r="C199" i="11"/>
  <c r="C196" i="13" s="1"/>
  <c r="J196" i="13" s="1"/>
  <c r="B199" i="11"/>
  <c r="I198" i="11"/>
  <c r="H195" i="13" s="1"/>
  <c r="H198" i="11"/>
  <c r="G195" i="13" s="1"/>
  <c r="G198" i="11"/>
  <c r="F195" i="13" s="1"/>
  <c r="F198" i="11"/>
  <c r="E198" i="11"/>
  <c r="E195" i="13" s="1"/>
  <c r="D198" i="11"/>
  <c r="D195" i="13" s="1"/>
  <c r="C198" i="11"/>
  <c r="C195" i="13" s="1"/>
  <c r="J195" i="13" s="1"/>
  <c r="B198" i="11"/>
  <c r="I197" i="11"/>
  <c r="H194" i="13" s="1"/>
  <c r="H197" i="11"/>
  <c r="G194" i="13" s="1"/>
  <c r="G197" i="11"/>
  <c r="F194" i="13" s="1"/>
  <c r="F197" i="11"/>
  <c r="E197" i="11"/>
  <c r="E194" i="13" s="1"/>
  <c r="D197" i="11"/>
  <c r="D194" i="13" s="1"/>
  <c r="C197" i="11"/>
  <c r="C194" i="13" s="1"/>
  <c r="J194" i="13" s="1"/>
  <c r="B197" i="11"/>
  <c r="I196" i="11"/>
  <c r="H193" i="13" s="1"/>
  <c r="H196" i="11"/>
  <c r="G193" i="13" s="1"/>
  <c r="G196" i="11"/>
  <c r="F193" i="13" s="1"/>
  <c r="F196" i="11"/>
  <c r="E196" i="11"/>
  <c r="E193" i="13" s="1"/>
  <c r="D196" i="11"/>
  <c r="D193" i="13" s="1"/>
  <c r="C196" i="11"/>
  <c r="C193" i="13" s="1"/>
  <c r="J193" i="13" s="1"/>
  <c r="B196" i="11"/>
  <c r="I195" i="11"/>
  <c r="H192" i="13" s="1"/>
  <c r="H195" i="11"/>
  <c r="G192" i="13" s="1"/>
  <c r="G195" i="11"/>
  <c r="F192" i="13" s="1"/>
  <c r="F195" i="11"/>
  <c r="E195" i="11"/>
  <c r="E192" i="13" s="1"/>
  <c r="D195" i="11"/>
  <c r="D192" i="13" s="1"/>
  <c r="C195" i="11"/>
  <c r="C192" i="13" s="1"/>
  <c r="J192" i="13" s="1"/>
  <c r="B195" i="11"/>
  <c r="I194" i="11"/>
  <c r="H191" i="13" s="1"/>
  <c r="H194" i="11"/>
  <c r="G191" i="13" s="1"/>
  <c r="G194" i="11"/>
  <c r="F191" i="13" s="1"/>
  <c r="F194" i="11"/>
  <c r="E194" i="11"/>
  <c r="E191" i="13" s="1"/>
  <c r="D194" i="11"/>
  <c r="D191" i="13" s="1"/>
  <c r="C194" i="11"/>
  <c r="C191" i="13" s="1"/>
  <c r="J191" i="13" s="1"/>
  <c r="B194" i="11"/>
  <c r="I193" i="11"/>
  <c r="H190" i="13" s="1"/>
  <c r="H193" i="11"/>
  <c r="G190" i="13" s="1"/>
  <c r="G193" i="11"/>
  <c r="F190" i="13" s="1"/>
  <c r="F193" i="11"/>
  <c r="E193" i="11"/>
  <c r="E190" i="13" s="1"/>
  <c r="D193" i="11"/>
  <c r="D190" i="13" s="1"/>
  <c r="C193" i="11"/>
  <c r="C190" i="13" s="1"/>
  <c r="J190" i="13" s="1"/>
  <c r="B193" i="11"/>
  <c r="I192" i="11"/>
  <c r="H189" i="13" s="1"/>
  <c r="H192" i="11"/>
  <c r="G189" i="13" s="1"/>
  <c r="G192" i="11"/>
  <c r="F189" i="13" s="1"/>
  <c r="F192" i="11"/>
  <c r="E192" i="11"/>
  <c r="E189" i="13" s="1"/>
  <c r="D192" i="11"/>
  <c r="D189" i="13" s="1"/>
  <c r="C192" i="11"/>
  <c r="C189" i="13" s="1"/>
  <c r="J189" i="13" s="1"/>
  <c r="B192" i="11"/>
  <c r="I191" i="11"/>
  <c r="H188" i="13" s="1"/>
  <c r="H191" i="11"/>
  <c r="G188" i="13" s="1"/>
  <c r="G191" i="11"/>
  <c r="F188" i="13" s="1"/>
  <c r="F191" i="11"/>
  <c r="E191" i="11"/>
  <c r="E188" i="13" s="1"/>
  <c r="D191" i="11"/>
  <c r="D188" i="13" s="1"/>
  <c r="C191" i="11"/>
  <c r="C188" i="13" s="1"/>
  <c r="J188" i="13" s="1"/>
  <c r="B191" i="11"/>
  <c r="I190" i="11"/>
  <c r="H187" i="13" s="1"/>
  <c r="H190" i="11"/>
  <c r="G187" i="13" s="1"/>
  <c r="G190" i="11"/>
  <c r="F187" i="13" s="1"/>
  <c r="F190" i="11"/>
  <c r="E190" i="11"/>
  <c r="E187" i="13" s="1"/>
  <c r="D190" i="11"/>
  <c r="D187" i="13" s="1"/>
  <c r="C190" i="11"/>
  <c r="C187" i="13" s="1"/>
  <c r="J187" i="13" s="1"/>
  <c r="B190" i="11"/>
  <c r="I189" i="11"/>
  <c r="H186" i="13" s="1"/>
  <c r="H189" i="11"/>
  <c r="G186" i="13" s="1"/>
  <c r="G189" i="11"/>
  <c r="F186" i="13" s="1"/>
  <c r="F189" i="11"/>
  <c r="E189" i="11"/>
  <c r="E186" i="13" s="1"/>
  <c r="D189" i="11"/>
  <c r="D186" i="13" s="1"/>
  <c r="C189" i="11"/>
  <c r="C186" i="13" s="1"/>
  <c r="J186" i="13" s="1"/>
  <c r="B189" i="11"/>
  <c r="I188" i="11"/>
  <c r="H185" i="13" s="1"/>
  <c r="H188" i="11"/>
  <c r="G185" i="13" s="1"/>
  <c r="G188" i="11"/>
  <c r="F185" i="13" s="1"/>
  <c r="F188" i="11"/>
  <c r="E188" i="11"/>
  <c r="E185" i="13" s="1"/>
  <c r="D188" i="11"/>
  <c r="D185" i="13" s="1"/>
  <c r="C188" i="11"/>
  <c r="C185" i="13" s="1"/>
  <c r="J185" i="13" s="1"/>
  <c r="B188" i="11"/>
  <c r="I187" i="11"/>
  <c r="H184" i="13" s="1"/>
  <c r="H187" i="11"/>
  <c r="G184" i="13" s="1"/>
  <c r="G187" i="11"/>
  <c r="F184" i="13" s="1"/>
  <c r="F187" i="11"/>
  <c r="E187" i="11"/>
  <c r="E184" i="13" s="1"/>
  <c r="D187" i="11"/>
  <c r="D184" i="13" s="1"/>
  <c r="C187" i="11"/>
  <c r="C184" i="13" s="1"/>
  <c r="J184" i="13" s="1"/>
  <c r="B187" i="11"/>
  <c r="I186" i="11"/>
  <c r="H183" i="13" s="1"/>
  <c r="H186" i="11"/>
  <c r="G183" i="13" s="1"/>
  <c r="G186" i="11"/>
  <c r="F183" i="13" s="1"/>
  <c r="F186" i="11"/>
  <c r="E186" i="11"/>
  <c r="E183" i="13" s="1"/>
  <c r="D186" i="11"/>
  <c r="D183" i="13" s="1"/>
  <c r="C186" i="11"/>
  <c r="C183" i="13" s="1"/>
  <c r="J183" i="13" s="1"/>
  <c r="B186" i="11"/>
  <c r="I185" i="11"/>
  <c r="H182" i="13" s="1"/>
  <c r="H185" i="11"/>
  <c r="G182" i="13" s="1"/>
  <c r="G185" i="11"/>
  <c r="F182" i="13" s="1"/>
  <c r="F185" i="11"/>
  <c r="E185" i="11"/>
  <c r="E182" i="13" s="1"/>
  <c r="D185" i="11"/>
  <c r="D182" i="13" s="1"/>
  <c r="C185" i="11"/>
  <c r="C182" i="13" s="1"/>
  <c r="J182" i="13" s="1"/>
  <c r="B185" i="11"/>
  <c r="I184" i="11"/>
  <c r="H181" i="13" s="1"/>
  <c r="H184" i="11"/>
  <c r="G181" i="13" s="1"/>
  <c r="G184" i="11"/>
  <c r="F181" i="13" s="1"/>
  <c r="F184" i="11"/>
  <c r="E184" i="11"/>
  <c r="E181" i="13" s="1"/>
  <c r="D184" i="11"/>
  <c r="D181" i="13" s="1"/>
  <c r="C184" i="11"/>
  <c r="C181" i="13" s="1"/>
  <c r="J181" i="13" s="1"/>
  <c r="B184" i="11"/>
  <c r="I183" i="11"/>
  <c r="H180" i="13" s="1"/>
  <c r="H183" i="11"/>
  <c r="G180" i="13" s="1"/>
  <c r="G183" i="11"/>
  <c r="F180" i="13" s="1"/>
  <c r="F183" i="11"/>
  <c r="E183" i="11"/>
  <c r="E180" i="13" s="1"/>
  <c r="D183" i="11"/>
  <c r="D180" i="13" s="1"/>
  <c r="C183" i="11"/>
  <c r="C180" i="13" s="1"/>
  <c r="J180" i="13" s="1"/>
  <c r="B183" i="11"/>
  <c r="I182" i="11"/>
  <c r="H179" i="13" s="1"/>
  <c r="H182" i="11"/>
  <c r="G179" i="13" s="1"/>
  <c r="G182" i="11"/>
  <c r="F179" i="13" s="1"/>
  <c r="F182" i="11"/>
  <c r="E182" i="11"/>
  <c r="E179" i="13" s="1"/>
  <c r="D182" i="11"/>
  <c r="D179" i="13" s="1"/>
  <c r="C182" i="11"/>
  <c r="C179" i="13" s="1"/>
  <c r="J179" i="13" s="1"/>
  <c r="B182" i="11"/>
  <c r="I181" i="11"/>
  <c r="H178" i="13" s="1"/>
  <c r="H181" i="11"/>
  <c r="G178" i="13" s="1"/>
  <c r="G181" i="11"/>
  <c r="F178" i="13" s="1"/>
  <c r="F181" i="11"/>
  <c r="E181" i="11"/>
  <c r="E178" i="13" s="1"/>
  <c r="D181" i="11"/>
  <c r="D178" i="13" s="1"/>
  <c r="C181" i="11"/>
  <c r="C178" i="13" s="1"/>
  <c r="J178" i="13" s="1"/>
  <c r="B181" i="11"/>
  <c r="I180" i="11"/>
  <c r="H177" i="13" s="1"/>
  <c r="H180" i="11"/>
  <c r="G177" i="13" s="1"/>
  <c r="G180" i="11"/>
  <c r="F177" i="13" s="1"/>
  <c r="F180" i="11"/>
  <c r="E180" i="11"/>
  <c r="E177" i="13" s="1"/>
  <c r="D180" i="11"/>
  <c r="D177" i="13" s="1"/>
  <c r="C180" i="11"/>
  <c r="C177" i="13" s="1"/>
  <c r="J177" i="13" s="1"/>
  <c r="B180" i="11"/>
  <c r="I179" i="11"/>
  <c r="H176" i="13" s="1"/>
  <c r="H179" i="11"/>
  <c r="G176" i="13" s="1"/>
  <c r="G179" i="11"/>
  <c r="F176" i="13" s="1"/>
  <c r="F179" i="11"/>
  <c r="E179" i="11"/>
  <c r="E176" i="13" s="1"/>
  <c r="D179" i="11"/>
  <c r="D176" i="13" s="1"/>
  <c r="C179" i="11"/>
  <c r="C176" i="13" s="1"/>
  <c r="J176" i="13" s="1"/>
  <c r="B179" i="11"/>
  <c r="I178" i="11"/>
  <c r="H175" i="13" s="1"/>
  <c r="H178" i="11"/>
  <c r="G175" i="13" s="1"/>
  <c r="G178" i="11"/>
  <c r="F175" i="13" s="1"/>
  <c r="F178" i="11"/>
  <c r="E178" i="11"/>
  <c r="E175" i="13" s="1"/>
  <c r="D178" i="11"/>
  <c r="D175" i="13" s="1"/>
  <c r="C178" i="11"/>
  <c r="C175" i="13" s="1"/>
  <c r="J175" i="13" s="1"/>
  <c r="B178" i="11"/>
  <c r="I177" i="11"/>
  <c r="H174" i="13" s="1"/>
  <c r="H177" i="11"/>
  <c r="G174" i="13" s="1"/>
  <c r="G177" i="11"/>
  <c r="F174" i="13" s="1"/>
  <c r="F177" i="11"/>
  <c r="E177" i="11"/>
  <c r="E174" i="13" s="1"/>
  <c r="D177" i="11"/>
  <c r="D174" i="13" s="1"/>
  <c r="C177" i="11"/>
  <c r="C174" i="13" s="1"/>
  <c r="J174" i="13" s="1"/>
  <c r="B177" i="11"/>
  <c r="I176" i="11"/>
  <c r="H173" i="13" s="1"/>
  <c r="H176" i="11"/>
  <c r="G173" i="13" s="1"/>
  <c r="G176" i="11"/>
  <c r="F173" i="13" s="1"/>
  <c r="F176" i="11"/>
  <c r="E176" i="11"/>
  <c r="E173" i="13" s="1"/>
  <c r="D176" i="11"/>
  <c r="D173" i="13" s="1"/>
  <c r="C176" i="11"/>
  <c r="C173" i="13" s="1"/>
  <c r="J173" i="13" s="1"/>
  <c r="B176" i="11"/>
  <c r="I175" i="11"/>
  <c r="H172" i="13" s="1"/>
  <c r="H175" i="11"/>
  <c r="G172" i="13" s="1"/>
  <c r="G175" i="11"/>
  <c r="F172" i="13" s="1"/>
  <c r="F175" i="11"/>
  <c r="E175" i="11"/>
  <c r="E172" i="13" s="1"/>
  <c r="D175" i="11"/>
  <c r="D172" i="13" s="1"/>
  <c r="C175" i="11"/>
  <c r="C172" i="13" s="1"/>
  <c r="J172" i="13" s="1"/>
  <c r="B175" i="11"/>
  <c r="I174" i="11"/>
  <c r="H171" i="13" s="1"/>
  <c r="H174" i="11"/>
  <c r="G171" i="13" s="1"/>
  <c r="G174" i="11"/>
  <c r="F171" i="13" s="1"/>
  <c r="F174" i="11"/>
  <c r="E174" i="11"/>
  <c r="E171" i="13" s="1"/>
  <c r="D174" i="11"/>
  <c r="D171" i="13" s="1"/>
  <c r="C174" i="11"/>
  <c r="C171" i="13" s="1"/>
  <c r="J171" i="13" s="1"/>
  <c r="B174" i="11"/>
  <c r="I173" i="11"/>
  <c r="H170" i="13" s="1"/>
  <c r="H173" i="11"/>
  <c r="G170" i="13" s="1"/>
  <c r="G173" i="11"/>
  <c r="F170" i="13" s="1"/>
  <c r="F173" i="11"/>
  <c r="E173" i="11"/>
  <c r="E170" i="13" s="1"/>
  <c r="D173" i="11"/>
  <c r="D170" i="13" s="1"/>
  <c r="C173" i="11"/>
  <c r="C170" i="13" s="1"/>
  <c r="J170" i="13" s="1"/>
  <c r="B173" i="11"/>
  <c r="I172" i="11"/>
  <c r="H169" i="13" s="1"/>
  <c r="H172" i="11"/>
  <c r="G169" i="13" s="1"/>
  <c r="G172" i="11"/>
  <c r="F169" i="13" s="1"/>
  <c r="F172" i="11"/>
  <c r="E172" i="11"/>
  <c r="E169" i="13" s="1"/>
  <c r="D172" i="11"/>
  <c r="D169" i="13" s="1"/>
  <c r="C172" i="11"/>
  <c r="C169" i="13" s="1"/>
  <c r="J169" i="13" s="1"/>
  <c r="B172" i="11"/>
  <c r="I171" i="11"/>
  <c r="H168" i="13" s="1"/>
  <c r="H171" i="11"/>
  <c r="G168" i="13" s="1"/>
  <c r="G171" i="11"/>
  <c r="F168" i="13" s="1"/>
  <c r="F171" i="11"/>
  <c r="E171" i="11"/>
  <c r="E168" i="13" s="1"/>
  <c r="D171" i="11"/>
  <c r="D168" i="13" s="1"/>
  <c r="C171" i="11"/>
  <c r="C168" i="13" s="1"/>
  <c r="J168" i="13" s="1"/>
  <c r="B171" i="11"/>
  <c r="I170" i="11"/>
  <c r="H167" i="13" s="1"/>
  <c r="H170" i="11"/>
  <c r="G167" i="13" s="1"/>
  <c r="G170" i="11"/>
  <c r="F167" i="13" s="1"/>
  <c r="F170" i="11"/>
  <c r="E170" i="11"/>
  <c r="E167" i="13" s="1"/>
  <c r="D170" i="11"/>
  <c r="D167" i="13" s="1"/>
  <c r="C170" i="11"/>
  <c r="C167" i="13" s="1"/>
  <c r="J167" i="13" s="1"/>
  <c r="B170" i="11"/>
  <c r="I169" i="11"/>
  <c r="H166" i="13" s="1"/>
  <c r="H169" i="11"/>
  <c r="G166" i="13" s="1"/>
  <c r="G169" i="11"/>
  <c r="F166" i="13" s="1"/>
  <c r="F169" i="11"/>
  <c r="E169" i="11"/>
  <c r="E166" i="13" s="1"/>
  <c r="D169" i="11"/>
  <c r="D166" i="13" s="1"/>
  <c r="C169" i="11"/>
  <c r="C166" i="13" s="1"/>
  <c r="J166" i="13" s="1"/>
  <c r="B169" i="11"/>
  <c r="I168" i="11"/>
  <c r="H165" i="13" s="1"/>
  <c r="H168" i="11"/>
  <c r="G165" i="13" s="1"/>
  <c r="G168" i="11"/>
  <c r="F165" i="13" s="1"/>
  <c r="F168" i="11"/>
  <c r="E168" i="11"/>
  <c r="E165" i="13" s="1"/>
  <c r="D168" i="11"/>
  <c r="D165" i="13" s="1"/>
  <c r="C168" i="11"/>
  <c r="C165" i="13" s="1"/>
  <c r="J165" i="13" s="1"/>
  <c r="B168" i="11"/>
  <c r="I167" i="11"/>
  <c r="H164" i="13" s="1"/>
  <c r="H167" i="11"/>
  <c r="G164" i="13" s="1"/>
  <c r="G167" i="11"/>
  <c r="F164" i="13" s="1"/>
  <c r="F167" i="11"/>
  <c r="E167" i="11"/>
  <c r="E164" i="13" s="1"/>
  <c r="D167" i="11"/>
  <c r="D164" i="13" s="1"/>
  <c r="C167" i="11"/>
  <c r="C164" i="13" s="1"/>
  <c r="J164" i="13" s="1"/>
  <c r="B167" i="11"/>
  <c r="I166" i="11"/>
  <c r="H163" i="13" s="1"/>
  <c r="H166" i="11"/>
  <c r="G163" i="13" s="1"/>
  <c r="G166" i="11"/>
  <c r="F163" i="13" s="1"/>
  <c r="F166" i="11"/>
  <c r="E166" i="11"/>
  <c r="E163" i="13" s="1"/>
  <c r="D166" i="11"/>
  <c r="D163" i="13" s="1"/>
  <c r="C166" i="11"/>
  <c r="C163" i="13" s="1"/>
  <c r="J163" i="13" s="1"/>
  <c r="B166" i="11"/>
  <c r="I165" i="11"/>
  <c r="H162" i="13" s="1"/>
  <c r="H165" i="11"/>
  <c r="G162" i="13" s="1"/>
  <c r="G165" i="11"/>
  <c r="F162" i="13" s="1"/>
  <c r="F165" i="11"/>
  <c r="E165" i="11"/>
  <c r="E162" i="13" s="1"/>
  <c r="D165" i="11"/>
  <c r="D162" i="13" s="1"/>
  <c r="C165" i="11"/>
  <c r="C162" i="13" s="1"/>
  <c r="J162" i="13" s="1"/>
  <c r="B165" i="11"/>
  <c r="I164" i="11"/>
  <c r="H161" i="13" s="1"/>
  <c r="H164" i="11"/>
  <c r="G161" i="13" s="1"/>
  <c r="G164" i="11"/>
  <c r="F161" i="13" s="1"/>
  <c r="F164" i="11"/>
  <c r="E164" i="11"/>
  <c r="E161" i="13" s="1"/>
  <c r="D164" i="11"/>
  <c r="D161" i="13" s="1"/>
  <c r="C164" i="11"/>
  <c r="C161" i="13" s="1"/>
  <c r="J161" i="13" s="1"/>
  <c r="B164" i="11"/>
  <c r="I163" i="11"/>
  <c r="H160" i="13" s="1"/>
  <c r="H163" i="11"/>
  <c r="G160" i="13" s="1"/>
  <c r="G163" i="11"/>
  <c r="F160" i="13" s="1"/>
  <c r="F163" i="11"/>
  <c r="E163" i="11"/>
  <c r="E160" i="13" s="1"/>
  <c r="D163" i="11"/>
  <c r="D160" i="13" s="1"/>
  <c r="C163" i="11"/>
  <c r="C160" i="13" s="1"/>
  <c r="J160" i="13" s="1"/>
  <c r="B163" i="11"/>
  <c r="I162" i="11"/>
  <c r="H159" i="13" s="1"/>
  <c r="H162" i="11"/>
  <c r="G159" i="13" s="1"/>
  <c r="G162" i="11"/>
  <c r="F159" i="13" s="1"/>
  <c r="F162" i="11"/>
  <c r="E162" i="11"/>
  <c r="E159" i="13" s="1"/>
  <c r="D162" i="11"/>
  <c r="D159" i="13" s="1"/>
  <c r="C162" i="11"/>
  <c r="C159" i="13" s="1"/>
  <c r="J159" i="13" s="1"/>
  <c r="B162" i="11"/>
  <c r="I161" i="11"/>
  <c r="H158" i="13" s="1"/>
  <c r="H161" i="11"/>
  <c r="G158" i="13" s="1"/>
  <c r="G161" i="11"/>
  <c r="F158" i="13" s="1"/>
  <c r="F161" i="11"/>
  <c r="E161" i="11"/>
  <c r="E158" i="13" s="1"/>
  <c r="D161" i="11"/>
  <c r="D158" i="13" s="1"/>
  <c r="C161" i="11"/>
  <c r="C158" i="13" s="1"/>
  <c r="J158" i="13" s="1"/>
  <c r="B161" i="11"/>
  <c r="I160" i="11"/>
  <c r="H157" i="13" s="1"/>
  <c r="H160" i="11"/>
  <c r="G157" i="13" s="1"/>
  <c r="G160" i="11"/>
  <c r="F157" i="13" s="1"/>
  <c r="F160" i="11"/>
  <c r="E160" i="11"/>
  <c r="E157" i="13" s="1"/>
  <c r="D160" i="11"/>
  <c r="D157" i="13" s="1"/>
  <c r="C160" i="11"/>
  <c r="C157" i="13" s="1"/>
  <c r="J157" i="13" s="1"/>
  <c r="B160" i="11"/>
  <c r="I159" i="11"/>
  <c r="H156" i="13" s="1"/>
  <c r="H159" i="11"/>
  <c r="G156" i="13" s="1"/>
  <c r="G159" i="11"/>
  <c r="F156" i="13" s="1"/>
  <c r="F159" i="11"/>
  <c r="E159" i="11"/>
  <c r="E156" i="13" s="1"/>
  <c r="D159" i="11"/>
  <c r="D156" i="13" s="1"/>
  <c r="C159" i="11"/>
  <c r="C156" i="13" s="1"/>
  <c r="J156" i="13" s="1"/>
  <c r="B159" i="11"/>
  <c r="I158" i="11"/>
  <c r="H155" i="13" s="1"/>
  <c r="H158" i="11"/>
  <c r="G155" i="13" s="1"/>
  <c r="G158" i="11"/>
  <c r="F155" i="13" s="1"/>
  <c r="F158" i="11"/>
  <c r="E158" i="11"/>
  <c r="E155" i="13" s="1"/>
  <c r="D158" i="11"/>
  <c r="D155" i="13" s="1"/>
  <c r="C158" i="11"/>
  <c r="C155" i="13" s="1"/>
  <c r="J155" i="13" s="1"/>
  <c r="B158" i="11"/>
  <c r="I157" i="11"/>
  <c r="H154" i="13" s="1"/>
  <c r="H157" i="11"/>
  <c r="G154" i="13" s="1"/>
  <c r="G157" i="11"/>
  <c r="F154" i="13" s="1"/>
  <c r="F157" i="11"/>
  <c r="E157" i="11"/>
  <c r="E154" i="13" s="1"/>
  <c r="D157" i="11"/>
  <c r="D154" i="13" s="1"/>
  <c r="C157" i="11"/>
  <c r="C154" i="13" s="1"/>
  <c r="J154" i="13" s="1"/>
  <c r="B157" i="11"/>
  <c r="I156" i="11"/>
  <c r="H153" i="13" s="1"/>
  <c r="H156" i="11"/>
  <c r="G153" i="13" s="1"/>
  <c r="G156" i="11"/>
  <c r="F153" i="13" s="1"/>
  <c r="F156" i="11"/>
  <c r="E156" i="11"/>
  <c r="E153" i="13" s="1"/>
  <c r="D156" i="11"/>
  <c r="D153" i="13" s="1"/>
  <c r="C156" i="11"/>
  <c r="C153" i="13" s="1"/>
  <c r="J153" i="13" s="1"/>
  <c r="B156" i="11"/>
  <c r="I155" i="11"/>
  <c r="H152" i="13" s="1"/>
  <c r="H155" i="11"/>
  <c r="G152" i="13" s="1"/>
  <c r="G155" i="11"/>
  <c r="F152" i="13" s="1"/>
  <c r="F155" i="11"/>
  <c r="E155" i="11"/>
  <c r="E152" i="13" s="1"/>
  <c r="D155" i="11"/>
  <c r="D152" i="13" s="1"/>
  <c r="C155" i="11"/>
  <c r="C152" i="13" s="1"/>
  <c r="J152" i="13" s="1"/>
  <c r="B155" i="11"/>
  <c r="I154" i="11"/>
  <c r="H151" i="13" s="1"/>
  <c r="H154" i="11"/>
  <c r="G151" i="13" s="1"/>
  <c r="G154" i="11"/>
  <c r="F151" i="13" s="1"/>
  <c r="F154" i="11"/>
  <c r="E154" i="11"/>
  <c r="E151" i="13" s="1"/>
  <c r="D154" i="11"/>
  <c r="D151" i="13" s="1"/>
  <c r="C154" i="11"/>
  <c r="C151" i="13" s="1"/>
  <c r="J151" i="13" s="1"/>
  <c r="B154" i="11"/>
  <c r="I153" i="11"/>
  <c r="H150" i="13" s="1"/>
  <c r="H153" i="11"/>
  <c r="G150" i="13" s="1"/>
  <c r="G153" i="11"/>
  <c r="F150" i="13" s="1"/>
  <c r="F153" i="11"/>
  <c r="E153" i="11"/>
  <c r="E150" i="13" s="1"/>
  <c r="D153" i="11"/>
  <c r="D150" i="13" s="1"/>
  <c r="C153" i="11"/>
  <c r="C150" i="13" s="1"/>
  <c r="J150" i="13" s="1"/>
  <c r="B153" i="11"/>
  <c r="I152" i="11"/>
  <c r="H149" i="13" s="1"/>
  <c r="H152" i="11"/>
  <c r="G149" i="13" s="1"/>
  <c r="G152" i="11"/>
  <c r="F149" i="13" s="1"/>
  <c r="F152" i="11"/>
  <c r="E152" i="11"/>
  <c r="E149" i="13" s="1"/>
  <c r="D152" i="11"/>
  <c r="D149" i="13" s="1"/>
  <c r="C152" i="11"/>
  <c r="C149" i="13" s="1"/>
  <c r="J149" i="13" s="1"/>
  <c r="B152" i="11"/>
  <c r="I151" i="11"/>
  <c r="H148" i="13" s="1"/>
  <c r="H151" i="11"/>
  <c r="G148" i="13" s="1"/>
  <c r="G151" i="11"/>
  <c r="F148" i="13" s="1"/>
  <c r="F151" i="11"/>
  <c r="E151" i="11"/>
  <c r="E148" i="13" s="1"/>
  <c r="D151" i="11"/>
  <c r="D148" i="13" s="1"/>
  <c r="C151" i="11"/>
  <c r="C148" i="13" s="1"/>
  <c r="J148" i="13" s="1"/>
  <c r="B151" i="11"/>
  <c r="I150" i="11"/>
  <c r="H147" i="13" s="1"/>
  <c r="H150" i="11"/>
  <c r="G147" i="13" s="1"/>
  <c r="G150" i="11"/>
  <c r="F147" i="13" s="1"/>
  <c r="F150" i="11"/>
  <c r="E150" i="11"/>
  <c r="E147" i="13" s="1"/>
  <c r="D150" i="11"/>
  <c r="D147" i="13" s="1"/>
  <c r="C150" i="11"/>
  <c r="C147" i="13" s="1"/>
  <c r="J147" i="13" s="1"/>
  <c r="B150" i="11"/>
  <c r="I149" i="11"/>
  <c r="H146" i="13" s="1"/>
  <c r="H149" i="11"/>
  <c r="G146" i="13" s="1"/>
  <c r="G149" i="11"/>
  <c r="F146" i="13" s="1"/>
  <c r="F149" i="11"/>
  <c r="E149" i="11"/>
  <c r="E146" i="13" s="1"/>
  <c r="D149" i="11"/>
  <c r="D146" i="13" s="1"/>
  <c r="C149" i="11"/>
  <c r="C146" i="13" s="1"/>
  <c r="J146" i="13" s="1"/>
  <c r="B149" i="11"/>
  <c r="I148" i="11"/>
  <c r="H145" i="13" s="1"/>
  <c r="H148" i="11"/>
  <c r="G145" i="13" s="1"/>
  <c r="G148" i="11"/>
  <c r="F145" i="13" s="1"/>
  <c r="F148" i="11"/>
  <c r="E148" i="11"/>
  <c r="E145" i="13" s="1"/>
  <c r="D148" i="11"/>
  <c r="D145" i="13" s="1"/>
  <c r="C148" i="11"/>
  <c r="C145" i="13" s="1"/>
  <c r="J145" i="13" s="1"/>
  <c r="B148" i="11"/>
  <c r="I147" i="11"/>
  <c r="H144" i="13" s="1"/>
  <c r="H147" i="11"/>
  <c r="G144" i="13" s="1"/>
  <c r="G147" i="11"/>
  <c r="F144" i="13" s="1"/>
  <c r="F147" i="11"/>
  <c r="E147" i="11"/>
  <c r="E144" i="13" s="1"/>
  <c r="D147" i="11"/>
  <c r="D144" i="13" s="1"/>
  <c r="C147" i="11"/>
  <c r="C144" i="13" s="1"/>
  <c r="J144" i="13" s="1"/>
  <c r="B147" i="11"/>
  <c r="I146" i="11"/>
  <c r="H143" i="13" s="1"/>
  <c r="H146" i="11"/>
  <c r="G143" i="13" s="1"/>
  <c r="G146" i="11"/>
  <c r="F143" i="13" s="1"/>
  <c r="F146" i="11"/>
  <c r="E146" i="11"/>
  <c r="E143" i="13" s="1"/>
  <c r="D146" i="11"/>
  <c r="D143" i="13" s="1"/>
  <c r="C146" i="11"/>
  <c r="C143" i="13" s="1"/>
  <c r="J143" i="13" s="1"/>
  <c r="B146" i="11"/>
  <c r="I145" i="11"/>
  <c r="H142" i="13" s="1"/>
  <c r="H145" i="11"/>
  <c r="G142" i="13" s="1"/>
  <c r="G145" i="11"/>
  <c r="F142" i="13" s="1"/>
  <c r="F145" i="11"/>
  <c r="E145" i="11"/>
  <c r="E142" i="13" s="1"/>
  <c r="D145" i="11"/>
  <c r="D142" i="13" s="1"/>
  <c r="C145" i="11"/>
  <c r="C142" i="13" s="1"/>
  <c r="J142" i="13" s="1"/>
  <c r="B145" i="11"/>
  <c r="I144" i="11"/>
  <c r="H141" i="13" s="1"/>
  <c r="H144" i="11"/>
  <c r="G141" i="13" s="1"/>
  <c r="G144" i="11"/>
  <c r="F141" i="13" s="1"/>
  <c r="F144" i="11"/>
  <c r="E144" i="11"/>
  <c r="E141" i="13" s="1"/>
  <c r="D144" i="11"/>
  <c r="D141" i="13" s="1"/>
  <c r="C144" i="11"/>
  <c r="C141" i="13" s="1"/>
  <c r="J141" i="13" s="1"/>
  <c r="B144" i="11"/>
  <c r="I143" i="11"/>
  <c r="H140" i="13" s="1"/>
  <c r="H143" i="11"/>
  <c r="G140" i="13" s="1"/>
  <c r="G143" i="11"/>
  <c r="F140" i="13" s="1"/>
  <c r="F143" i="11"/>
  <c r="E143" i="11"/>
  <c r="E140" i="13" s="1"/>
  <c r="D143" i="11"/>
  <c r="D140" i="13" s="1"/>
  <c r="C143" i="11"/>
  <c r="C140" i="13" s="1"/>
  <c r="J140" i="13" s="1"/>
  <c r="B143" i="11"/>
  <c r="I142" i="11"/>
  <c r="H139" i="13" s="1"/>
  <c r="H142" i="11"/>
  <c r="G139" i="13" s="1"/>
  <c r="G142" i="11"/>
  <c r="F139" i="13" s="1"/>
  <c r="F142" i="11"/>
  <c r="E142" i="11"/>
  <c r="E139" i="13" s="1"/>
  <c r="D142" i="11"/>
  <c r="D139" i="13" s="1"/>
  <c r="C142" i="11"/>
  <c r="C139" i="13" s="1"/>
  <c r="J139" i="13" s="1"/>
  <c r="B142" i="11"/>
  <c r="I141" i="11"/>
  <c r="H138" i="13" s="1"/>
  <c r="H141" i="11"/>
  <c r="G138" i="13" s="1"/>
  <c r="G141" i="11"/>
  <c r="F138" i="13" s="1"/>
  <c r="F141" i="11"/>
  <c r="E141" i="11"/>
  <c r="E138" i="13" s="1"/>
  <c r="D141" i="11"/>
  <c r="D138" i="13" s="1"/>
  <c r="C141" i="11"/>
  <c r="C138" i="13" s="1"/>
  <c r="J138" i="13" s="1"/>
  <c r="B141" i="11"/>
  <c r="I140" i="11"/>
  <c r="H137" i="13" s="1"/>
  <c r="H140" i="11"/>
  <c r="G137" i="13" s="1"/>
  <c r="G140" i="11"/>
  <c r="F137" i="13" s="1"/>
  <c r="F140" i="11"/>
  <c r="E140" i="11"/>
  <c r="E137" i="13" s="1"/>
  <c r="D140" i="11"/>
  <c r="D137" i="13" s="1"/>
  <c r="C140" i="11"/>
  <c r="C137" i="13" s="1"/>
  <c r="J137" i="13" s="1"/>
  <c r="B140" i="11"/>
  <c r="I139" i="11"/>
  <c r="H136" i="13" s="1"/>
  <c r="H139" i="11"/>
  <c r="G136" i="13" s="1"/>
  <c r="G139" i="11"/>
  <c r="F136" i="13" s="1"/>
  <c r="F139" i="11"/>
  <c r="E139" i="11"/>
  <c r="E136" i="13" s="1"/>
  <c r="D139" i="11"/>
  <c r="D136" i="13" s="1"/>
  <c r="C139" i="11"/>
  <c r="C136" i="13" s="1"/>
  <c r="J136" i="13" s="1"/>
  <c r="B139" i="11"/>
  <c r="I138" i="11"/>
  <c r="H135" i="13" s="1"/>
  <c r="H138" i="11"/>
  <c r="G135" i="13" s="1"/>
  <c r="G138" i="11"/>
  <c r="F135" i="13" s="1"/>
  <c r="F138" i="11"/>
  <c r="E138" i="11"/>
  <c r="E135" i="13" s="1"/>
  <c r="D138" i="11"/>
  <c r="D135" i="13" s="1"/>
  <c r="C138" i="11"/>
  <c r="C135" i="13" s="1"/>
  <c r="J135" i="13" s="1"/>
  <c r="B138" i="11"/>
  <c r="I137" i="11"/>
  <c r="H134" i="13" s="1"/>
  <c r="H137" i="11"/>
  <c r="G134" i="13" s="1"/>
  <c r="G137" i="11"/>
  <c r="F134" i="13" s="1"/>
  <c r="F137" i="11"/>
  <c r="E137" i="11"/>
  <c r="E134" i="13" s="1"/>
  <c r="D137" i="11"/>
  <c r="D134" i="13" s="1"/>
  <c r="C137" i="11"/>
  <c r="C134" i="13" s="1"/>
  <c r="J134" i="13" s="1"/>
  <c r="B137" i="11"/>
  <c r="I136" i="11"/>
  <c r="H133" i="13" s="1"/>
  <c r="H136" i="11"/>
  <c r="G133" i="13" s="1"/>
  <c r="G136" i="11"/>
  <c r="F133" i="13" s="1"/>
  <c r="F136" i="11"/>
  <c r="E136" i="11"/>
  <c r="E133" i="13" s="1"/>
  <c r="D136" i="11"/>
  <c r="D133" i="13" s="1"/>
  <c r="C136" i="11"/>
  <c r="C133" i="13" s="1"/>
  <c r="J133" i="13" s="1"/>
  <c r="B136" i="11"/>
  <c r="I135" i="11"/>
  <c r="H132" i="13" s="1"/>
  <c r="H135" i="11"/>
  <c r="G132" i="13" s="1"/>
  <c r="G135" i="11"/>
  <c r="F132" i="13" s="1"/>
  <c r="F135" i="11"/>
  <c r="E135" i="11"/>
  <c r="E132" i="13" s="1"/>
  <c r="D135" i="11"/>
  <c r="D132" i="13" s="1"/>
  <c r="C135" i="11"/>
  <c r="C132" i="13" s="1"/>
  <c r="J132" i="13" s="1"/>
  <c r="B135" i="11"/>
  <c r="I134" i="11"/>
  <c r="H131" i="13" s="1"/>
  <c r="H134" i="11"/>
  <c r="G131" i="13" s="1"/>
  <c r="G134" i="11"/>
  <c r="F131" i="13" s="1"/>
  <c r="F134" i="11"/>
  <c r="E134" i="11"/>
  <c r="E131" i="13" s="1"/>
  <c r="D134" i="11"/>
  <c r="D131" i="13" s="1"/>
  <c r="C134" i="11"/>
  <c r="C131" i="13" s="1"/>
  <c r="J131" i="13" s="1"/>
  <c r="B134" i="11"/>
  <c r="I133" i="11"/>
  <c r="H130" i="13" s="1"/>
  <c r="H133" i="11"/>
  <c r="G130" i="13" s="1"/>
  <c r="G133" i="11"/>
  <c r="F130" i="13" s="1"/>
  <c r="F133" i="11"/>
  <c r="E133" i="11"/>
  <c r="E130" i="13" s="1"/>
  <c r="D133" i="11"/>
  <c r="D130" i="13" s="1"/>
  <c r="C133" i="11"/>
  <c r="C130" i="13" s="1"/>
  <c r="J130" i="13" s="1"/>
  <c r="B133" i="11"/>
  <c r="I132" i="11"/>
  <c r="H129" i="13" s="1"/>
  <c r="H132" i="11"/>
  <c r="G129" i="13" s="1"/>
  <c r="G132" i="11"/>
  <c r="F129" i="13" s="1"/>
  <c r="F132" i="11"/>
  <c r="E132" i="11"/>
  <c r="E129" i="13" s="1"/>
  <c r="D132" i="11"/>
  <c r="D129" i="13" s="1"/>
  <c r="C132" i="11"/>
  <c r="C129" i="13" s="1"/>
  <c r="J129" i="13" s="1"/>
  <c r="B132" i="11"/>
  <c r="I131" i="11"/>
  <c r="H128" i="13" s="1"/>
  <c r="H131" i="11"/>
  <c r="G128" i="13" s="1"/>
  <c r="G131" i="11"/>
  <c r="F128" i="13" s="1"/>
  <c r="F131" i="11"/>
  <c r="E131" i="11"/>
  <c r="E128" i="13" s="1"/>
  <c r="D131" i="11"/>
  <c r="D128" i="13" s="1"/>
  <c r="C131" i="11"/>
  <c r="C128" i="13" s="1"/>
  <c r="J128" i="13" s="1"/>
  <c r="B131" i="11"/>
  <c r="I130" i="11"/>
  <c r="H127" i="13" s="1"/>
  <c r="H130" i="11"/>
  <c r="G127" i="13" s="1"/>
  <c r="G130" i="11"/>
  <c r="F127" i="13" s="1"/>
  <c r="F130" i="11"/>
  <c r="E130" i="11"/>
  <c r="E127" i="13" s="1"/>
  <c r="D130" i="11"/>
  <c r="D127" i="13" s="1"/>
  <c r="C130" i="11"/>
  <c r="C127" i="13" s="1"/>
  <c r="J127" i="13" s="1"/>
  <c r="B130" i="11"/>
  <c r="I129" i="11"/>
  <c r="H126" i="13" s="1"/>
  <c r="H129" i="11"/>
  <c r="G126" i="13" s="1"/>
  <c r="G129" i="11"/>
  <c r="F126" i="13" s="1"/>
  <c r="F129" i="11"/>
  <c r="E129" i="11"/>
  <c r="E126" i="13" s="1"/>
  <c r="D129" i="11"/>
  <c r="D126" i="13" s="1"/>
  <c r="C129" i="11"/>
  <c r="C126" i="13" s="1"/>
  <c r="J126" i="13" s="1"/>
  <c r="B129" i="11"/>
  <c r="I128" i="11"/>
  <c r="H125" i="13" s="1"/>
  <c r="H128" i="11"/>
  <c r="G125" i="13" s="1"/>
  <c r="G128" i="11"/>
  <c r="F125" i="13" s="1"/>
  <c r="F128" i="11"/>
  <c r="E128" i="11"/>
  <c r="E125" i="13" s="1"/>
  <c r="D128" i="11"/>
  <c r="D125" i="13" s="1"/>
  <c r="C128" i="11"/>
  <c r="C125" i="13" s="1"/>
  <c r="J125" i="13" s="1"/>
  <c r="B128" i="11"/>
  <c r="I127" i="11"/>
  <c r="H124" i="13" s="1"/>
  <c r="H127" i="11"/>
  <c r="G124" i="13" s="1"/>
  <c r="G127" i="11"/>
  <c r="F124" i="13" s="1"/>
  <c r="F127" i="11"/>
  <c r="E127" i="11"/>
  <c r="E124" i="13" s="1"/>
  <c r="D127" i="11"/>
  <c r="D124" i="13" s="1"/>
  <c r="C127" i="11"/>
  <c r="C124" i="13" s="1"/>
  <c r="J124" i="13" s="1"/>
  <c r="B127" i="11"/>
  <c r="I126" i="11"/>
  <c r="H123" i="13" s="1"/>
  <c r="H126" i="11"/>
  <c r="G123" i="13" s="1"/>
  <c r="G126" i="11"/>
  <c r="F123" i="13" s="1"/>
  <c r="F126" i="11"/>
  <c r="E126" i="11"/>
  <c r="E123" i="13" s="1"/>
  <c r="D126" i="11"/>
  <c r="D123" i="13" s="1"/>
  <c r="C126" i="11"/>
  <c r="C123" i="13" s="1"/>
  <c r="J123" i="13" s="1"/>
  <c r="B126" i="11"/>
  <c r="I125" i="11"/>
  <c r="H122" i="13" s="1"/>
  <c r="H125" i="11"/>
  <c r="G122" i="13" s="1"/>
  <c r="G125" i="11"/>
  <c r="F122" i="13" s="1"/>
  <c r="F125" i="11"/>
  <c r="E125" i="11"/>
  <c r="E122" i="13" s="1"/>
  <c r="D125" i="11"/>
  <c r="D122" i="13" s="1"/>
  <c r="C125" i="11"/>
  <c r="C122" i="13" s="1"/>
  <c r="J122" i="13" s="1"/>
  <c r="B125" i="11"/>
  <c r="I124" i="11"/>
  <c r="H121" i="13" s="1"/>
  <c r="H124" i="11"/>
  <c r="G121" i="13" s="1"/>
  <c r="G124" i="11"/>
  <c r="F121" i="13" s="1"/>
  <c r="F124" i="11"/>
  <c r="E124" i="11"/>
  <c r="E121" i="13" s="1"/>
  <c r="D124" i="11"/>
  <c r="D121" i="13" s="1"/>
  <c r="C124" i="11"/>
  <c r="C121" i="13" s="1"/>
  <c r="J121" i="13" s="1"/>
  <c r="B124" i="11"/>
  <c r="I123" i="11"/>
  <c r="H120" i="13" s="1"/>
  <c r="H123" i="11"/>
  <c r="G120" i="13" s="1"/>
  <c r="G123" i="11"/>
  <c r="F120" i="13" s="1"/>
  <c r="F123" i="11"/>
  <c r="E123" i="11"/>
  <c r="E120" i="13" s="1"/>
  <c r="D123" i="11"/>
  <c r="D120" i="13" s="1"/>
  <c r="C123" i="11"/>
  <c r="C120" i="13" s="1"/>
  <c r="J120" i="13" s="1"/>
  <c r="B123" i="11"/>
  <c r="I122" i="11"/>
  <c r="H119" i="13" s="1"/>
  <c r="H122" i="11"/>
  <c r="G119" i="13" s="1"/>
  <c r="G122" i="11"/>
  <c r="F119" i="13" s="1"/>
  <c r="F122" i="11"/>
  <c r="E122" i="11"/>
  <c r="E119" i="13" s="1"/>
  <c r="D122" i="11"/>
  <c r="D119" i="13" s="1"/>
  <c r="C122" i="11"/>
  <c r="C119" i="13" s="1"/>
  <c r="J119" i="13" s="1"/>
  <c r="B122" i="11"/>
  <c r="I121" i="11"/>
  <c r="H118" i="13" s="1"/>
  <c r="H121" i="11"/>
  <c r="G118" i="13" s="1"/>
  <c r="G121" i="11"/>
  <c r="F118" i="13" s="1"/>
  <c r="F121" i="11"/>
  <c r="E121" i="11"/>
  <c r="E118" i="13" s="1"/>
  <c r="D121" i="11"/>
  <c r="D118" i="13" s="1"/>
  <c r="C121" i="11"/>
  <c r="C118" i="13" s="1"/>
  <c r="J118" i="13" s="1"/>
  <c r="B121" i="11"/>
  <c r="I120" i="11"/>
  <c r="H117" i="13" s="1"/>
  <c r="H120" i="11"/>
  <c r="G117" i="13" s="1"/>
  <c r="G120" i="11"/>
  <c r="F117" i="13" s="1"/>
  <c r="F120" i="11"/>
  <c r="E120" i="11"/>
  <c r="E117" i="13" s="1"/>
  <c r="D120" i="11"/>
  <c r="D117" i="13" s="1"/>
  <c r="C120" i="11"/>
  <c r="C117" i="13" s="1"/>
  <c r="J117" i="13" s="1"/>
  <c r="B120" i="11"/>
  <c r="I119" i="11"/>
  <c r="H116" i="13" s="1"/>
  <c r="H119" i="11"/>
  <c r="G116" i="13" s="1"/>
  <c r="G119" i="11"/>
  <c r="F116" i="13" s="1"/>
  <c r="F119" i="11"/>
  <c r="E119" i="11"/>
  <c r="E116" i="13" s="1"/>
  <c r="D119" i="11"/>
  <c r="D116" i="13" s="1"/>
  <c r="C119" i="11"/>
  <c r="C116" i="13" s="1"/>
  <c r="J116" i="13" s="1"/>
  <c r="B119" i="11"/>
  <c r="I118" i="11"/>
  <c r="H115" i="13" s="1"/>
  <c r="H118" i="11"/>
  <c r="G115" i="13" s="1"/>
  <c r="G118" i="11"/>
  <c r="F115" i="13" s="1"/>
  <c r="F118" i="11"/>
  <c r="E118" i="11"/>
  <c r="E115" i="13" s="1"/>
  <c r="D118" i="11"/>
  <c r="D115" i="13" s="1"/>
  <c r="C118" i="11"/>
  <c r="C115" i="13" s="1"/>
  <c r="J115" i="13" s="1"/>
  <c r="B118" i="11"/>
  <c r="I117" i="11"/>
  <c r="H114" i="13" s="1"/>
  <c r="H117" i="11"/>
  <c r="G114" i="13" s="1"/>
  <c r="G117" i="11"/>
  <c r="F114" i="13" s="1"/>
  <c r="F117" i="11"/>
  <c r="E117" i="11"/>
  <c r="E114" i="13" s="1"/>
  <c r="D117" i="11"/>
  <c r="D114" i="13" s="1"/>
  <c r="C117" i="11"/>
  <c r="C114" i="13" s="1"/>
  <c r="J114" i="13" s="1"/>
  <c r="B117" i="11"/>
  <c r="I116" i="11"/>
  <c r="H113" i="13" s="1"/>
  <c r="H116" i="11"/>
  <c r="G113" i="13" s="1"/>
  <c r="G116" i="11"/>
  <c r="F113" i="13" s="1"/>
  <c r="F116" i="11"/>
  <c r="E116" i="11"/>
  <c r="E113" i="13" s="1"/>
  <c r="D116" i="11"/>
  <c r="D113" i="13" s="1"/>
  <c r="C116" i="11"/>
  <c r="C113" i="13" s="1"/>
  <c r="J113" i="13" s="1"/>
  <c r="B116" i="11"/>
  <c r="I115" i="11"/>
  <c r="H112" i="13" s="1"/>
  <c r="H115" i="11"/>
  <c r="G112" i="13" s="1"/>
  <c r="G115" i="11"/>
  <c r="F112" i="13" s="1"/>
  <c r="F115" i="11"/>
  <c r="E115" i="11"/>
  <c r="E112" i="13" s="1"/>
  <c r="D115" i="11"/>
  <c r="D112" i="13" s="1"/>
  <c r="C115" i="11"/>
  <c r="C112" i="13" s="1"/>
  <c r="J112" i="13" s="1"/>
  <c r="B115" i="11"/>
  <c r="I114" i="11"/>
  <c r="H111" i="13" s="1"/>
  <c r="H114" i="11"/>
  <c r="G111" i="13" s="1"/>
  <c r="G114" i="11"/>
  <c r="F111" i="13" s="1"/>
  <c r="F114" i="11"/>
  <c r="E114" i="11"/>
  <c r="E111" i="13" s="1"/>
  <c r="D114" i="11"/>
  <c r="D111" i="13" s="1"/>
  <c r="C114" i="11"/>
  <c r="C111" i="13" s="1"/>
  <c r="J111" i="13" s="1"/>
  <c r="B114" i="11"/>
  <c r="I113" i="11"/>
  <c r="H110" i="13" s="1"/>
  <c r="H113" i="11"/>
  <c r="G110" i="13" s="1"/>
  <c r="G113" i="11"/>
  <c r="F110" i="13" s="1"/>
  <c r="F113" i="11"/>
  <c r="E113" i="11"/>
  <c r="E110" i="13" s="1"/>
  <c r="D113" i="11"/>
  <c r="D110" i="13" s="1"/>
  <c r="C113" i="11"/>
  <c r="C110" i="13" s="1"/>
  <c r="J110" i="13" s="1"/>
  <c r="B113" i="11"/>
  <c r="I112" i="11"/>
  <c r="H109" i="13" s="1"/>
  <c r="H112" i="11"/>
  <c r="G109" i="13" s="1"/>
  <c r="G112" i="11"/>
  <c r="F109" i="13" s="1"/>
  <c r="F112" i="11"/>
  <c r="E112" i="11"/>
  <c r="E109" i="13" s="1"/>
  <c r="D112" i="11"/>
  <c r="D109" i="13" s="1"/>
  <c r="C112" i="11"/>
  <c r="C109" i="13" s="1"/>
  <c r="J109" i="13" s="1"/>
  <c r="B112" i="11"/>
  <c r="I111" i="11"/>
  <c r="H108" i="13" s="1"/>
  <c r="H111" i="11"/>
  <c r="G108" i="13" s="1"/>
  <c r="G111" i="11"/>
  <c r="F108" i="13" s="1"/>
  <c r="F111" i="11"/>
  <c r="E111" i="11"/>
  <c r="E108" i="13" s="1"/>
  <c r="D111" i="11"/>
  <c r="D108" i="13" s="1"/>
  <c r="C111" i="11"/>
  <c r="C108" i="13" s="1"/>
  <c r="J108" i="13" s="1"/>
  <c r="B111" i="11"/>
  <c r="I110" i="11"/>
  <c r="H107" i="13" s="1"/>
  <c r="H110" i="11"/>
  <c r="G107" i="13" s="1"/>
  <c r="G110" i="11"/>
  <c r="F107" i="13" s="1"/>
  <c r="F110" i="11"/>
  <c r="E110" i="11"/>
  <c r="E107" i="13" s="1"/>
  <c r="D110" i="11"/>
  <c r="D107" i="13" s="1"/>
  <c r="C110" i="11"/>
  <c r="C107" i="13" s="1"/>
  <c r="J107" i="13" s="1"/>
  <c r="B110" i="11"/>
  <c r="I109" i="11"/>
  <c r="H106" i="13" s="1"/>
  <c r="H109" i="11"/>
  <c r="G106" i="13" s="1"/>
  <c r="G109" i="11"/>
  <c r="F106" i="13" s="1"/>
  <c r="F109" i="11"/>
  <c r="E109" i="11"/>
  <c r="E106" i="13" s="1"/>
  <c r="D109" i="11"/>
  <c r="D106" i="13" s="1"/>
  <c r="C109" i="11"/>
  <c r="C106" i="13" s="1"/>
  <c r="J106" i="13" s="1"/>
  <c r="B109" i="11"/>
  <c r="I108" i="11"/>
  <c r="H105" i="13" s="1"/>
  <c r="H108" i="11"/>
  <c r="G105" i="13" s="1"/>
  <c r="G108" i="11"/>
  <c r="F105" i="13" s="1"/>
  <c r="F108" i="11"/>
  <c r="E108" i="11"/>
  <c r="E105" i="13" s="1"/>
  <c r="D108" i="11"/>
  <c r="D105" i="13" s="1"/>
  <c r="C108" i="11"/>
  <c r="C105" i="13" s="1"/>
  <c r="J105" i="13" s="1"/>
  <c r="B108" i="11"/>
  <c r="I107" i="11"/>
  <c r="H104" i="13" s="1"/>
  <c r="H107" i="11"/>
  <c r="G104" i="13" s="1"/>
  <c r="G107" i="11"/>
  <c r="F104" i="13" s="1"/>
  <c r="F107" i="11"/>
  <c r="E107" i="11"/>
  <c r="E104" i="13" s="1"/>
  <c r="D107" i="11"/>
  <c r="D104" i="13" s="1"/>
  <c r="C107" i="11"/>
  <c r="C104" i="13" s="1"/>
  <c r="J104" i="13" s="1"/>
  <c r="B107" i="11"/>
  <c r="I106" i="11"/>
  <c r="H103" i="13" s="1"/>
  <c r="H106" i="11"/>
  <c r="G103" i="13" s="1"/>
  <c r="G106" i="11"/>
  <c r="F103" i="13" s="1"/>
  <c r="F106" i="11"/>
  <c r="E106" i="11"/>
  <c r="E103" i="13" s="1"/>
  <c r="D106" i="11"/>
  <c r="D103" i="13" s="1"/>
  <c r="C106" i="11"/>
  <c r="C103" i="13" s="1"/>
  <c r="J103" i="13" s="1"/>
  <c r="B106" i="11"/>
  <c r="I105" i="11"/>
  <c r="H102" i="13" s="1"/>
  <c r="H105" i="11"/>
  <c r="G102" i="13" s="1"/>
  <c r="G105" i="11"/>
  <c r="F102" i="13" s="1"/>
  <c r="F105" i="11"/>
  <c r="E105" i="11"/>
  <c r="E102" i="13" s="1"/>
  <c r="D105" i="11"/>
  <c r="D102" i="13" s="1"/>
  <c r="C105" i="11"/>
  <c r="C102" i="13" s="1"/>
  <c r="J102" i="13" s="1"/>
  <c r="B105" i="11"/>
  <c r="I104" i="11"/>
  <c r="H101" i="13" s="1"/>
  <c r="H104" i="11"/>
  <c r="G101" i="13" s="1"/>
  <c r="G104" i="11"/>
  <c r="F101" i="13" s="1"/>
  <c r="F104" i="11"/>
  <c r="E104" i="11"/>
  <c r="E101" i="13" s="1"/>
  <c r="D104" i="11"/>
  <c r="D101" i="13" s="1"/>
  <c r="C104" i="11"/>
  <c r="C101" i="13" s="1"/>
  <c r="J101" i="13" s="1"/>
  <c r="B104" i="11"/>
  <c r="I103" i="11"/>
  <c r="H100" i="13" s="1"/>
  <c r="H103" i="11"/>
  <c r="G100" i="13" s="1"/>
  <c r="G103" i="11"/>
  <c r="F100" i="13" s="1"/>
  <c r="F103" i="11"/>
  <c r="E103" i="11"/>
  <c r="E100" i="13" s="1"/>
  <c r="D103" i="11"/>
  <c r="D100" i="13" s="1"/>
  <c r="C103" i="11"/>
  <c r="C100" i="13" s="1"/>
  <c r="J100" i="13" s="1"/>
  <c r="B103" i="11"/>
  <c r="I102" i="11"/>
  <c r="H99" i="13" s="1"/>
  <c r="H102" i="11"/>
  <c r="G99" i="13" s="1"/>
  <c r="G102" i="11"/>
  <c r="F99" i="13" s="1"/>
  <c r="F102" i="11"/>
  <c r="E102" i="11"/>
  <c r="E99" i="13" s="1"/>
  <c r="D102" i="11"/>
  <c r="D99" i="13" s="1"/>
  <c r="C102" i="11"/>
  <c r="C99" i="13" s="1"/>
  <c r="J99" i="13" s="1"/>
  <c r="B102" i="11"/>
  <c r="I101" i="11"/>
  <c r="H98" i="13" s="1"/>
  <c r="H101" i="11"/>
  <c r="G98" i="13" s="1"/>
  <c r="G101" i="11"/>
  <c r="F98" i="13" s="1"/>
  <c r="F101" i="11"/>
  <c r="E101" i="11"/>
  <c r="E98" i="13" s="1"/>
  <c r="D101" i="11"/>
  <c r="D98" i="13" s="1"/>
  <c r="C101" i="11"/>
  <c r="C98" i="13" s="1"/>
  <c r="J98" i="13" s="1"/>
  <c r="B101" i="11"/>
  <c r="I100" i="11"/>
  <c r="H97" i="13" s="1"/>
  <c r="H100" i="11"/>
  <c r="G97" i="13" s="1"/>
  <c r="G100" i="11"/>
  <c r="F97" i="13" s="1"/>
  <c r="F100" i="11"/>
  <c r="E100" i="11"/>
  <c r="E97" i="13" s="1"/>
  <c r="D100" i="11"/>
  <c r="D97" i="13" s="1"/>
  <c r="C100" i="11"/>
  <c r="C97" i="13" s="1"/>
  <c r="J97" i="13" s="1"/>
  <c r="B100" i="11"/>
  <c r="I99" i="11"/>
  <c r="H96" i="13" s="1"/>
  <c r="H99" i="11"/>
  <c r="G96" i="13" s="1"/>
  <c r="G99" i="11"/>
  <c r="F96" i="13" s="1"/>
  <c r="F99" i="11"/>
  <c r="E99" i="11"/>
  <c r="E96" i="13" s="1"/>
  <c r="D99" i="11"/>
  <c r="D96" i="13" s="1"/>
  <c r="C99" i="11"/>
  <c r="C96" i="13" s="1"/>
  <c r="J96" i="13" s="1"/>
  <c r="B99" i="11"/>
  <c r="I98" i="11"/>
  <c r="H95" i="13" s="1"/>
  <c r="H98" i="11"/>
  <c r="G95" i="13" s="1"/>
  <c r="G98" i="11"/>
  <c r="F95" i="13" s="1"/>
  <c r="F98" i="11"/>
  <c r="E98" i="11"/>
  <c r="E95" i="13" s="1"/>
  <c r="D98" i="11"/>
  <c r="D95" i="13" s="1"/>
  <c r="C98" i="11"/>
  <c r="C95" i="13" s="1"/>
  <c r="J95" i="13" s="1"/>
  <c r="B98" i="11"/>
  <c r="I97" i="11"/>
  <c r="H94" i="13" s="1"/>
  <c r="H97" i="11"/>
  <c r="G94" i="13" s="1"/>
  <c r="G97" i="11"/>
  <c r="F94" i="13" s="1"/>
  <c r="F97" i="11"/>
  <c r="E97" i="11"/>
  <c r="E94" i="13" s="1"/>
  <c r="D97" i="11"/>
  <c r="D94" i="13" s="1"/>
  <c r="C97" i="11"/>
  <c r="C94" i="13" s="1"/>
  <c r="J94" i="13" s="1"/>
  <c r="B97" i="11"/>
  <c r="I96" i="11"/>
  <c r="H93" i="13" s="1"/>
  <c r="H96" i="11"/>
  <c r="G93" i="13" s="1"/>
  <c r="G96" i="11"/>
  <c r="F93" i="13" s="1"/>
  <c r="F96" i="11"/>
  <c r="E96" i="11"/>
  <c r="E93" i="13" s="1"/>
  <c r="D96" i="11"/>
  <c r="D93" i="13" s="1"/>
  <c r="C96" i="11"/>
  <c r="C93" i="13" s="1"/>
  <c r="J93" i="13" s="1"/>
  <c r="B96" i="11"/>
  <c r="I95" i="11"/>
  <c r="H92" i="13" s="1"/>
  <c r="H95" i="11"/>
  <c r="G92" i="13" s="1"/>
  <c r="G95" i="11"/>
  <c r="F92" i="13" s="1"/>
  <c r="F95" i="11"/>
  <c r="E95" i="11"/>
  <c r="E92" i="13" s="1"/>
  <c r="D95" i="11"/>
  <c r="D92" i="13" s="1"/>
  <c r="C95" i="11"/>
  <c r="C92" i="13" s="1"/>
  <c r="J92" i="13" s="1"/>
  <c r="B95" i="11"/>
  <c r="I94" i="11"/>
  <c r="H91" i="13" s="1"/>
  <c r="H94" i="11"/>
  <c r="G91" i="13" s="1"/>
  <c r="G94" i="11"/>
  <c r="F91" i="13" s="1"/>
  <c r="F94" i="11"/>
  <c r="E94" i="11"/>
  <c r="E91" i="13" s="1"/>
  <c r="D94" i="11"/>
  <c r="D91" i="13" s="1"/>
  <c r="C94" i="11"/>
  <c r="C91" i="13" s="1"/>
  <c r="J91" i="13" s="1"/>
  <c r="B94" i="11"/>
  <c r="I93" i="11"/>
  <c r="H90" i="13" s="1"/>
  <c r="H93" i="11"/>
  <c r="G90" i="13" s="1"/>
  <c r="G93" i="11"/>
  <c r="F90" i="13" s="1"/>
  <c r="F93" i="11"/>
  <c r="E93" i="11"/>
  <c r="E90" i="13" s="1"/>
  <c r="D93" i="11"/>
  <c r="D90" i="13" s="1"/>
  <c r="C93" i="11"/>
  <c r="C90" i="13" s="1"/>
  <c r="J90" i="13" s="1"/>
  <c r="B93" i="11"/>
  <c r="I92" i="11"/>
  <c r="H89" i="13" s="1"/>
  <c r="H92" i="11"/>
  <c r="G89" i="13" s="1"/>
  <c r="G92" i="11"/>
  <c r="F89" i="13" s="1"/>
  <c r="F92" i="11"/>
  <c r="E92" i="11"/>
  <c r="E89" i="13" s="1"/>
  <c r="D92" i="11"/>
  <c r="D89" i="13" s="1"/>
  <c r="C92" i="11"/>
  <c r="C89" i="13" s="1"/>
  <c r="J89" i="13" s="1"/>
  <c r="B92" i="11"/>
  <c r="I91" i="11"/>
  <c r="H88" i="13" s="1"/>
  <c r="H91" i="11"/>
  <c r="G88" i="13" s="1"/>
  <c r="G91" i="11"/>
  <c r="F88" i="13" s="1"/>
  <c r="F91" i="11"/>
  <c r="E91" i="11"/>
  <c r="E88" i="13" s="1"/>
  <c r="D91" i="11"/>
  <c r="D88" i="13" s="1"/>
  <c r="C91" i="11"/>
  <c r="C88" i="13" s="1"/>
  <c r="J88" i="13" s="1"/>
  <c r="B91" i="11"/>
  <c r="I90" i="11"/>
  <c r="H87" i="13" s="1"/>
  <c r="H90" i="11"/>
  <c r="G87" i="13" s="1"/>
  <c r="G90" i="11"/>
  <c r="F87" i="13" s="1"/>
  <c r="F90" i="11"/>
  <c r="E90" i="11"/>
  <c r="E87" i="13" s="1"/>
  <c r="D90" i="11"/>
  <c r="D87" i="13" s="1"/>
  <c r="C90" i="11"/>
  <c r="C87" i="13" s="1"/>
  <c r="J87" i="13" s="1"/>
  <c r="B90" i="11"/>
  <c r="I89" i="11"/>
  <c r="H86" i="13" s="1"/>
  <c r="H89" i="11"/>
  <c r="G86" i="13" s="1"/>
  <c r="G89" i="11"/>
  <c r="F86" i="13" s="1"/>
  <c r="F89" i="11"/>
  <c r="E89" i="11"/>
  <c r="E86" i="13" s="1"/>
  <c r="D89" i="11"/>
  <c r="D86" i="13" s="1"/>
  <c r="C89" i="11"/>
  <c r="C86" i="13" s="1"/>
  <c r="J86" i="13" s="1"/>
  <c r="B89" i="11"/>
  <c r="I88" i="11"/>
  <c r="H85" i="13" s="1"/>
  <c r="H88" i="11"/>
  <c r="G85" i="13" s="1"/>
  <c r="G88" i="11"/>
  <c r="F85" i="13" s="1"/>
  <c r="F88" i="11"/>
  <c r="E88" i="11"/>
  <c r="E85" i="13" s="1"/>
  <c r="D88" i="11"/>
  <c r="D85" i="13" s="1"/>
  <c r="C88" i="11"/>
  <c r="C85" i="13" s="1"/>
  <c r="J85" i="13" s="1"/>
  <c r="B88" i="11"/>
  <c r="I87" i="11"/>
  <c r="H84" i="13" s="1"/>
  <c r="H87" i="11"/>
  <c r="G84" i="13" s="1"/>
  <c r="G87" i="11"/>
  <c r="F84" i="13" s="1"/>
  <c r="F87" i="11"/>
  <c r="E87" i="11"/>
  <c r="E84" i="13" s="1"/>
  <c r="D87" i="11"/>
  <c r="D84" i="13" s="1"/>
  <c r="C87" i="11"/>
  <c r="C84" i="13" s="1"/>
  <c r="J84" i="13" s="1"/>
  <c r="B87" i="11"/>
  <c r="I86" i="11"/>
  <c r="H83" i="13" s="1"/>
  <c r="H86" i="11"/>
  <c r="G83" i="13" s="1"/>
  <c r="G86" i="11"/>
  <c r="F83" i="13" s="1"/>
  <c r="F86" i="11"/>
  <c r="E86" i="11"/>
  <c r="E83" i="13" s="1"/>
  <c r="D86" i="11"/>
  <c r="D83" i="13" s="1"/>
  <c r="C86" i="11"/>
  <c r="C83" i="13" s="1"/>
  <c r="J83" i="13" s="1"/>
  <c r="B86" i="11"/>
  <c r="I85" i="11"/>
  <c r="H82" i="13" s="1"/>
  <c r="H85" i="11"/>
  <c r="G82" i="13" s="1"/>
  <c r="G85" i="11"/>
  <c r="F82" i="13" s="1"/>
  <c r="F85" i="11"/>
  <c r="E85" i="11"/>
  <c r="E82" i="13" s="1"/>
  <c r="D85" i="11"/>
  <c r="D82" i="13" s="1"/>
  <c r="C85" i="11"/>
  <c r="C82" i="13" s="1"/>
  <c r="J82" i="13" s="1"/>
  <c r="B85" i="11"/>
  <c r="I84" i="11"/>
  <c r="H81" i="13" s="1"/>
  <c r="H84" i="11"/>
  <c r="G81" i="13" s="1"/>
  <c r="G84" i="11"/>
  <c r="F81" i="13" s="1"/>
  <c r="F84" i="11"/>
  <c r="E84" i="11"/>
  <c r="E81" i="13" s="1"/>
  <c r="D84" i="11"/>
  <c r="D81" i="13" s="1"/>
  <c r="C84" i="11"/>
  <c r="C81" i="13" s="1"/>
  <c r="J81" i="13" s="1"/>
  <c r="B84" i="11"/>
  <c r="I83" i="11"/>
  <c r="H80" i="13" s="1"/>
  <c r="H83" i="11"/>
  <c r="G80" i="13" s="1"/>
  <c r="G83" i="11"/>
  <c r="F80" i="13" s="1"/>
  <c r="F83" i="11"/>
  <c r="E83" i="11"/>
  <c r="E80" i="13" s="1"/>
  <c r="D83" i="11"/>
  <c r="D80" i="13" s="1"/>
  <c r="C83" i="11"/>
  <c r="C80" i="13" s="1"/>
  <c r="J80" i="13" s="1"/>
  <c r="B83" i="11"/>
  <c r="I82" i="11"/>
  <c r="H79" i="13" s="1"/>
  <c r="H82" i="11"/>
  <c r="G79" i="13" s="1"/>
  <c r="G82" i="11"/>
  <c r="F79" i="13" s="1"/>
  <c r="F82" i="11"/>
  <c r="E82" i="11"/>
  <c r="E79" i="13" s="1"/>
  <c r="D82" i="11"/>
  <c r="D79" i="13" s="1"/>
  <c r="C82" i="11"/>
  <c r="C79" i="13" s="1"/>
  <c r="J79" i="13" s="1"/>
  <c r="B82" i="11"/>
  <c r="I81" i="11"/>
  <c r="H78" i="13" s="1"/>
  <c r="H81" i="11"/>
  <c r="G78" i="13" s="1"/>
  <c r="G81" i="11"/>
  <c r="F78" i="13" s="1"/>
  <c r="F81" i="11"/>
  <c r="E81" i="11"/>
  <c r="E78" i="13" s="1"/>
  <c r="D81" i="11"/>
  <c r="D78" i="13" s="1"/>
  <c r="C81" i="11"/>
  <c r="C78" i="13" s="1"/>
  <c r="J78" i="13" s="1"/>
  <c r="B81" i="11"/>
  <c r="I80" i="11"/>
  <c r="H77" i="13" s="1"/>
  <c r="H80" i="11"/>
  <c r="G77" i="13" s="1"/>
  <c r="G80" i="11"/>
  <c r="F77" i="13" s="1"/>
  <c r="F80" i="11"/>
  <c r="E80" i="11"/>
  <c r="E77" i="13" s="1"/>
  <c r="D80" i="11"/>
  <c r="D77" i="13" s="1"/>
  <c r="C80" i="11"/>
  <c r="C77" i="13" s="1"/>
  <c r="J77" i="13" s="1"/>
  <c r="B80" i="11"/>
  <c r="I79" i="11"/>
  <c r="H76" i="13" s="1"/>
  <c r="H79" i="11"/>
  <c r="G76" i="13" s="1"/>
  <c r="G79" i="11"/>
  <c r="F76" i="13" s="1"/>
  <c r="F79" i="11"/>
  <c r="E79" i="11"/>
  <c r="E76" i="13" s="1"/>
  <c r="D79" i="11"/>
  <c r="D76" i="13" s="1"/>
  <c r="C79" i="11"/>
  <c r="C76" i="13" s="1"/>
  <c r="J76" i="13" s="1"/>
  <c r="B79" i="11"/>
  <c r="I78" i="11"/>
  <c r="H75" i="13" s="1"/>
  <c r="H78" i="11"/>
  <c r="G75" i="13" s="1"/>
  <c r="G78" i="11"/>
  <c r="F75" i="13" s="1"/>
  <c r="F78" i="11"/>
  <c r="E78" i="11"/>
  <c r="E75" i="13" s="1"/>
  <c r="D78" i="11"/>
  <c r="D75" i="13" s="1"/>
  <c r="C78" i="11"/>
  <c r="C75" i="13" s="1"/>
  <c r="J75" i="13" s="1"/>
  <c r="B78" i="11"/>
  <c r="I77" i="11"/>
  <c r="H74" i="13" s="1"/>
  <c r="H77" i="11"/>
  <c r="G74" i="13" s="1"/>
  <c r="G77" i="11"/>
  <c r="F74" i="13" s="1"/>
  <c r="F77" i="11"/>
  <c r="E77" i="11"/>
  <c r="E74" i="13" s="1"/>
  <c r="D77" i="11"/>
  <c r="D74" i="13" s="1"/>
  <c r="C77" i="11"/>
  <c r="C74" i="13" s="1"/>
  <c r="J74" i="13" s="1"/>
  <c r="B77" i="11"/>
  <c r="I76" i="11"/>
  <c r="H73" i="13" s="1"/>
  <c r="H76" i="11"/>
  <c r="G73" i="13" s="1"/>
  <c r="G76" i="11"/>
  <c r="F73" i="13" s="1"/>
  <c r="F76" i="11"/>
  <c r="E76" i="11"/>
  <c r="E73" i="13" s="1"/>
  <c r="D76" i="11"/>
  <c r="D73" i="13" s="1"/>
  <c r="C76" i="11"/>
  <c r="C73" i="13" s="1"/>
  <c r="J73" i="13" s="1"/>
  <c r="B76" i="11"/>
  <c r="I75" i="11"/>
  <c r="H72" i="13" s="1"/>
  <c r="H75" i="11"/>
  <c r="G72" i="13" s="1"/>
  <c r="G75" i="11"/>
  <c r="F72" i="13" s="1"/>
  <c r="F75" i="11"/>
  <c r="E75" i="11"/>
  <c r="E72" i="13" s="1"/>
  <c r="D75" i="11"/>
  <c r="D72" i="13" s="1"/>
  <c r="C75" i="11"/>
  <c r="C72" i="13" s="1"/>
  <c r="J72" i="13" s="1"/>
  <c r="B75" i="11"/>
  <c r="I74" i="11"/>
  <c r="H71" i="13" s="1"/>
  <c r="H74" i="11"/>
  <c r="G71" i="13" s="1"/>
  <c r="G74" i="11"/>
  <c r="F71" i="13" s="1"/>
  <c r="F74" i="11"/>
  <c r="E74" i="11"/>
  <c r="E71" i="13" s="1"/>
  <c r="D74" i="11"/>
  <c r="D71" i="13" s="1"/>
  <c r="C74" i="11"/>
  <c r="C71" i="13" s="1"/>
  <c r="J71" i="13" s="1"/>
  <c r="B74" i="11"/>
  <c r="I73" i="11"/>
  <c r="H70" i="13" s="1"/>
  <c r="H73" i="11"/>
  <c r="G70" i="13" s="1"/>
  <c r="G73" i="11"/>
  <c r="F70" i="13" s="1"/>
  <c r="F73" i="11"/>
  <c r="E73" i="11"/>
  <c r="E70" i="13" s="1"/>
  <c r="D73" i="11"/>
  <c r="D70" i="13" s="1"/>
  <c r="C73" i="11"/>
  <c r="C70" i="13" s="1"/>
  <c r="J70" i="13" s="1"/>
  <c r="B73" i="11"/>
  <c r="I72" i="11"/>
  <c r="H69" i="13" s="1"/>
  <c r="H72" i="11"/>
  <c r="G69" i="13" s="1"/>
  <c r="G72" i="11"/>
  <c r="F69" i="13" s="1"/>
  <c r="F72" i="11"/>
  <c r="E72" i="11"/>
  <c r="E69" i="13" s="1"/>
  <c r="D72" i="11"/>
  <c r="D69" i="13" s="1"/>
  <c r="C72" i="11"/>
  <c r="C69" i="13" s="1"/>
  <c r="J69" i="13" s="1"/>
  <c r="B72" i="11"/>
  <c r="I71" i="11"/>
  <c r="H68" i="13" s="1"/>
  <c r="H71" i="11"/>
  <c r="G68" i="13" s="1"/>
  <c r="G71" i="11"/>
  <c r="F68" i="13" s="1"/>
  <c r="F71" i="11"/>
  <c r="E71" i="11"/>
  <c r="E68" i="13" s="1"/>
  <c r="D71" i="11"/>
  <c r="D68" i="13" s="1"/>
  <c r="C71" i="11"/>
  <c r="C68" i="13" s="1"/>
  <c r="J68" i="13" s="1"/>
  <c r="B71" i="11"/>
  <c r="I70" i="11"/>
  <c r="H67" i="13" s="1"/>
  <c r="H70" i="11"/>
  <c r="G67" i="13" s="1"/>
  <c r="G70" i="11"/>
  <c r="F67" i="13" s="1"/>
  <c r="F70" i="11"/>
  <c r="E70" i="11"/>
  <c r="E67" i="13" s="1"/>
  <c r="D70" i="11"/>
  <c r="D67" i="13" s="1"/>
  <c r="C70" i="11"/>
  <c r="C67" i="13" s="1"/>
  <c r="J67" i="13" s="1"/>
  <c r="B70" i="11"/>
  <c r="I69" i="11"/>
  <c r="H66" i="13" s="1"/>
  <c r="H69" i="11"/>
  <c r="G66" i="13" s="1"/>
  <c r="G69" i="11"/>
  <c r="F66" i="13" s="1"/>
  <c r="F69" i="11"/>
  <c r="E69" i="11"/>
  <c r="E66" i="13" s="1"/>
  <c r="D69" i="11"/>
  <c r="D66" i="13" s="1"/>
  <c r="C69" i="11"/>
  <c r="C66" i="13" s="1"/>
  <c r="J66" i="13" s="1"/>
  <c r="B69" i="11"/>
  <c r="I68" i="11"/>
  <c r="H65" i="13" s="1"/>
  <c r="H68" i="11"/>
  <c r="G65" i="13" s="1"/>
  <c r="G68" i="11"/>
  <c r="F65" i="13" s="1"/>
  <c r="F68" i="11"/>
  <c r="E68" i="11"/>
  <c r="E65" i="13" s="1"/>
  <c r="D68" i="11"/>
  <c r="D65" i="13" s="1"/>
  <c r="C68" i="11"/>
  <c r="C65" i="13" s="1"/>
  <c r="J65" i="13" s="1"/>
  <c r="B68" i="11"/>
  <c r="I67" i="11"/>
  <c r="H64" i="13" s="1"/>
  <c r="H67" i="11"/>
  <c r="G64" i="13" s="1"/>
  <c r="G67" i="11"/>
  <c r="F64" i="13" s="1"/>
  <c r="F67" i="11"/>
  <c r="E67" i="11"/>
  <c r="E64" i="13" s="1"/>
  <c r="D67" i="11"/>
  <c r="D64" i="13" s="1"/>
  <c r="C67" i="11"/>
  <c r="C64" i="13" s="1"/>
  <c r="J64" i="13" s="1"/>
  <c r="B67" i="11"/>
  <c r="I66" i="11"/>
  <c r="H63" i="13" s="1"/>
  <c r="H66" i="11"/>
  <c r="G63" i="13" s="1"/>
  <c r="G66" i="11"/>
  <c r="F63" i="13" s="1"/>
  <c r="F66" i="11"/>
  <c r="E66" i="11"/>
  <c r="E63" i="13" s="1"/>
  <c r="D66" i="11"/>
  <c r="D63" i="13" s="1"/>
  <c r="C66" i="11"/>
  <c r="C63" i="13" s="1"/>
  <c r="J63" i="13" s="1"/>
  <c r="B66" i="11"/>
  <c r="I65" i="11"/>
  <c r="H62" i="13" s="1"/>
  <c r="H65" i="11"/>
  <c r="G62" i="13" s="1"/>
  <c r="G65" i="11"/>
  <c r="F62" i="13" s="1"/>
  <c r="F65" i="11"/>
  <c r="E65" i="11"/>
  <c r="E62" i="13" s="1"/>
  <c r="D65" i="11"/>
  <c r="D62" i="13" s="1"/>
  <c r="C65" i="11"/>
  <c r="C62" i="13" s="1"/>
  <c r="J62" i="13" s="1"/>
  <c r="B65" i="11"/>
  <c r="I64" i="11"/>
  <c r="H61" i="13" s="1"/>
  <c r="H64" i="11"/>
  <c r="G61" i="13" s="1"/>
  <c r="G64" i="11"/>
  <c r="F61" i="13" s="1"/>
  <c r="F64" i="11"/>
  <c r="E64" i="11"/>
  <c r="E61" i="13" s="1"/>
  <c r="D64" i="11"/>
  <c r="D61" i="13" s="1"/>
  <c r="C64" i="11"/>
  <c r="C61" i="13" s="1"/>
  <c r="J61" i="13" s="1"/>
  <c r="B64" i="11"/>
  <c r="I63" i="11"/>
  <c r="H60" i="13" s="1"/>
  <c r="H63" i="11"/>
  <c r="G60" i="13" s="1"/>
  <c r="G63" i="11"/>
  <c r="F60" i="13" s="1"/>
  <c r="F63" i="11"/>
  <c r="E63" i="11"/>
  <c r="E60" i="13" s="1"/>
  <c r="D63" i="11"/>
  <c r="D60" i="13" s="1"/>
  <c r="C63" i="11"/>
  <c r="C60" i="13" s="1"/>
  <c r="J60" i="13" s="1"/>
  <c r="B63" i="11"/>
  <c r="I62" i="11"/>
  <c r="H59" i="13" s="1"/>
  <c r="H62" i="11"/>
  <c r="G59" i="13" s="1"/>
  <c r="G62" i="11"/>
  <c r="F59" i="13" s="1"/>
  <c r="F62" i="11"/>
  <c r="E62" i="11"/>
  <c r="E59" i="13" s="1"/>
  <c r="D62" i="11"/>
  <c r="D59" i="13" s="1"/>
  <c r="C62" i="11"/>
  <c r="C59" i="13" s="1"/>
  <c r="J59" i="13" s="1"/>
  <c r="B62" i="11"/>
  <c r="I61" i="11"/>
  <c r="H58" i="13" s="1"/>
  <c r="H61" i="11"/>
  <c r="G58" i="13" s="1"/>
  <c r="G61" i="11"/>
  <c r="F58" i="13" s="1"/>
  <c r="F61" i="11"/>
  <c r="E61" i="11"/>
  <c r="E58" i="13" s="1"/>
  <c r="D61" i="11"/>
  <c r="D58" i="13" s="1"/>
  <c r="C61" i="11"/>
  <c r="C58" i="13" s="1"/>
  <c r="J58" i="13" s="1"/>
  <c r="B61" i="11"/>
  <c r="I60" i="11"/>
  <c r="H57" i="13" s="1"/>
  <c r="H60" i="11"/>
  <c r="G57" i="13" s="1"/>
  <c r="G60" i="11"/>
  <c r="F57" i="13" s="1"/>
  <c r="F60" i="11"/>
  <c r="E60" i="11"/>
  <c r="E57" i="13" s="1"/>
  <c r="D60" i="11"/>
  <c r="D57" i="13" s="1"/>
  <c r="C60" i="11"/>
  <c r="C57" i="13" s="1"/>
  <c r="J57" i="13" s="1"/>
  <c r="B60" i="11"/>
  <c r="I59" i="11"/>
  <c r="H56" i="13" s="1"/>
  <c r="H59" i="11"/>
  <c r="G56" i="13" s="1"/>
  <c r="G59" i="11"/>
  <c r="F56" i="13" s="1"/>
  <c r="F59" i="11"/>
  <c r="E59" i="11"/>
  <c r="E56" i="13" s="1"/>
  <c r="D59" i="11"/>
  <c r="D56" i="13" s="1"/>
  <c r="C59" i="11"/>
  <c r="C56" i="13" s="1"/>
  <c r="J56" i="13" s="1"/>
  <c r="B59" i="11"/>
  <c r="I58" i="11"/>
  <c r="H55" i="13" s="1"/>
  <c r="H58" i="11"/>
  <c r="G55" i="13" s="1"/>
  <c r="G58" i="11"/>
  <c r="F55" i="13" s="1"/>
  <c r="F58" i="11"/>
  <c r="E58" i="11"/>
  <c r="E55" i="13" s="1"/>
  <c r="D58" i="11"/>
  <c r="D55" i="13" s="1"/>
  <c r="C58" i="11"/>
  <c r="C55" i="13" s="1"/>
  <c r="J55" i="13" s="1"/>
  <c r="B58" i="11"/>
  <c r="I57" i="11"/>
  <c r="H54" i="13" s="1"/>
  <c r="H57" i="11"/>
  <c r="G54" i="13" s="1"/>
  <c r="G57" i="11"/>
  <c r="F54" i="13" s="1"/>
  <c r="F57" i="11"/>
  <c r="E57" i="11"/>
  <c r="E54" i="13" s="1"/>
  <c r="D57" i="11"/>
  <c r="D54" i="13" s="1"/>
  <c r="C57" i="11"/>
  <c r="C54" i="13" s="1"/>
  <c r="J54" i="13" s="1"/>
  <c r="B57" i="11"/>
  <c r="I56" i="11"/>
  <c r="H53" i="13" s="1"/>
  <c r="H56" i="11"/>
  <c r="G53" i="13" s="1"/>
  <c r="G56" i="11"/>
  <c r="F53" i="13" s="1"/>
  <c r="F56" i="11"/>
  <c r="E56" i="11"/>
  <c r="E53" i="13" s="1"/>
  <c r="D56" i="11"/>
  <c r="D53" i="13" s="1"/>
  <c r="C56" i="11"/>
  <c r="C53" i="13" s="1"/>
  <c r="J53" i="13" s="1"/>
  <c r="B56" i="11"/>
  <c r="I55" i="11"/>
  <c r="H52" i="13" s="1"/>
  <c r="H55" i="11"/>
  <c r="G52" i="13" s="1"/>
  <c r="G55" i="11"/>
  <c r="F52" i="13" s="1"/>
  <c r="F55" i="11"/>
  <c r="E55" i="11"/>
  <c r="E52" i="13" s="1"/>
  <c r="D55" i="11"/>
  <c r="D52" i="13" s="1"/>
  <c r="C55" i="11"/>
  <c r="C52" i="13" s="1"/>
  <c r="J52" i="13" s="1"/>
  <c r="B55" i="11"/>
  <c r="I54" i="11"/>
  <c r="H51" i="13" s="1"/>
  <c r="H54" i="11"/>
  <c r="G51" i="13" s="1"/>
  <c r="G54" i="11"/>
  <c r="F51" i="13" s="1"/>
  <c r="F54" i="11"/>
  <c r="E54" i="11"/>
  <c r="E51" i="13" s="1"/>
  <c r="D54" i="11"/>
  <c r="D51" i="13" s="1"/>
  <c r="C54" i="11"/>
  <c r="C51" i="13" s="1"/>
  <c r="J51" i="13" s="1"/>
  <c r="B54" i="11"/>
  <c r="I53" i="11"/>
  <c r="H50" i="13" s="1"/>
  <c r="H53" i="11"/>
  <c r="G50" i="13" s="1"/>
  <c r="G53" i="11"/>
  <c r="F50" i="13" s="1"/>
  <c r="F53" i="11"/>
  <c r="E53" i="11"/>
  <c r="E50" i="13" s="1"/>
  <c r="D53" i="11"/>
  <c r="D50" i="13" s="1"/>
  <c r="C53" i="11"/>
  <c r="C50" i="13" s="1"/>
  <c r="J50" i="13" s="1"/>
  <c r="B53" i="11"/>
  <c r="I52" i="11"/>
  <c r="H49" i="13" s="1"/>
  <c r="H52" i="11"/>
  <c r="G49" i="13" s="1"/>
  <c r="G52" i="11"/>
  <c r="F49" i="13" s="1"/>
  <c r="F52" i="11"/>
  <c r="E52" i="11"/>
  <c r="E49" i="13" s="1"/>
  <c r="D52" i="11"/>
  <c r="D49" i="13" s="1"/>
  <c r="C52" i="11"/>
  <c r="C49" i="13" s="1"/>
  <c r="J49" i="13" s="1"/>
  <c r="B52" i="11"/>
  <c r="I51" i="11"/>
  <c r="H48" i="13" s="1"/>
  <c r="H51" i="11"/>
  <c r="G48" i="13" s="1"/>
  <c r="G51" i="11"/>
  <c r="F48" i="13" s="1"/>
  <c r="F51" i="11"/>
  <c r="E51" i="11"/>
  <c r="E48" i="13" s="1"/>
  <c r="D51" i="11"/>
  <c r="D48" i="13" s="1"/>
  <c r="C51" i="11"/>
  <c r="C48" i="13" s="1"/>
  <c r="J48" i="13" s="1"/>
  <c r="B51" i="11"/>
  <c r="I50" i="11"/>
  <c r="H47" i="13" s="1"/>
  <c r="H50" i="11"/>
  <c r="G47" i="13" s="1"/>
  <c r="G50" i="11"/>
  <c r="F47" i="13" s="1"/>
  <c r="F50" i="11"/>
  <c r="E50" i="11"/>
  <c r="E47" i="13" s="1"/>
  <c r="D50" i="11"/>
  <c r="D47" i="13" s="1"/>
  <c r="C50" i="11"/>
  <c r="C47" i="13" s="1"/>
  <c r="J47" i="13" s="1"/>
  <c r="B50" i="11"/>
  <c r="I49" i="11"/>
  <c r="H46" i="13" s="1"/>
  <c r="H49" i="11"/>
  <c r="G46" i="13" s="1"/>
  <c r="G49" i="11"/>
  <c r="F46" i="13" s="1"/>
  <c r="F49" i="11"/>
  <c r="E49" i="11"/>
  <c r="E46" i="13" s="1"/>
  <c r="D49" i="11"/>
  <c r="D46" i="13" s="1"/>
  <c r="C49" i="11"/>
  <c r="C46" i="13" s="1"/>
  <c r="J46" i="13" s="1"/>
  <c r="B49" i="11"/>
  <c r="I48" i="11"/>
  <c r="H45" i="13" s="1"/>
  <c r="H48" i="11"/>
  <c r="G45" i="13" s="1"/>
  <c r="G48" i="11"/>
  <c r="F45" i="13" s="1"/>
  <c r="F48" i="11"/>
  <c r="E48" i="11"/>
  <c r="E45" i="13" s="1"/>
  <c r="D48" i="11"/>
  <c r="D45" i="13" s="1"/>
  <c r="C48" i="11"/>
  <c r="C45" i="13" s="1"/>
  <c r="J45" i="13" s="1"/>
  <c r="B48" i="11"/>
  <c r="I47" i="11"/>
  <c r="H44" i="13" s="1"/>
  <c r="H47" i="11"/>
  <c r="G44" i="13" s="1"/>
  <c r="G47" i="11"/>
  <c r="F44" i="13" s="1"/>
  <c r="F47" i="11"/>
  <c r="E47" i="11"/>
  <c r="E44" i="13" s="1"/>
  <c r="D47" i="11"/>
  <c r="D44" i="13" s="1"/>
  <c r="C47" i="11"/>
  <c r="C44" i="13" s="1"/>
  <c r="J44" i="13" s="1"/>
  <c r="B47" i="11"/>
  <c r="I46" i="11"/>
  <c r="H43" i="13" s="1"/>
  <c r="H46" i="11"/>
  <c r="G43" i="13" s="1"/>
  <c r="G46" i="11"/>
  <c r="F43" i="13" s="1"/>
  <c r="F46" i="11"/>
  <c r="E46" i="11"/>
  <c r="E43" i="13" s="1"/>
  <c r="D46" i="11"/>
  <c r="D43" i="13" s="1"/>
  <c r="C46" i="11"/>
  <c r="C43" i="13" s="1"/>
  <c r="J43" i="13" s="1"/>
  <c r="B46" i="11"/>
  <c r="I45" i="11"/>
  <c r="H42" i="13" s="1"/>
  <c r="H45" i="11"/>
  <c r="G42" i="13" s="1"/>
  <c r="G45" i="11"/>
  <c r="F42" i="13" s="1"/>
  <c r="F45" i="11"/>
  <c r="E45" i="11"/>
  <c r="E42" i="13" s="1"/>
  <c r="D45" i="11"/>
  <c r="D42" i="13" s="1"/>
  <c r="C45" i="11"/>
  <c r="C42" i="13" s="1"/>
  <c r="J42" i="13" s="1"/>
  <c r="B45" i="11"/>
  <c r="I44" i="11"/>
  <c r="H41" i="13" s="1"/>
  <c r="H44" i="11"/>
  <c r="G41" i="13" s="1"/>
  <c r="G44" i="11"/>
  <c r="F41" i="13" s="1"/>
  <c r="F44" i="11"/>
  <c r="E44" i="11"/>
  <c r="E41" i="13" s="1"/>
  <c r="D44" i="11"/>
  <c r="D41" i="13" s="1"/>
  <c r="C44" i="11"/>
  <c r="C41" i="13" s="1"/>
  <c r="J41" i="13" s="1"/>
  <c r="B44" i="11"/>
  <c r="I43" i="11"/>
  <c r="H40" i="13" s="1"/>
  <c r="H43" i="11"/>
  <c r="G40" i="13" s="1"/>
  <c r="G43" i="11"/>
  <c r="F40" i="13" s="1"/>
  <c r="F43" i="11"/>
  <c r="E43" i="11"/>
  <c r="E40" i="13" s="1"/>
  <c r="D43" i="11"/>
  <c r="D40" i="13" s="1"/>
  <c r="C43" i="11"/>
  <c r="C40" i="13" s="1"/>
  <c r="J40" i="13" s="1"/>
  <c r="B43" i="11"/>
  <c r="I42" i="11"/>
  <c r="H39" i="13" s="1"/>
  <c r="H42" i="11"/>
  <c r="G39" i="13" s="1"/>
  <c r="G42" i="11"/>
  <c r="F39" i="13" s="1"/>
  <c r="F42" i="11"/>
  <c r="E42" i="11"/>
  <c r="E39" i="13" s="1"/>
  <c r="D42" i="11"/>
  <c r="D39" i="13" s="1"/>
  <c r="C42" i="11"/>
  <c r="C39" i="13" s="1"/>
  <c r="J39" i="13" s="1"/>
  <c r="B42" i="11"/>
  <c r="I41" i="11"/>
  <c r="H38" i="13" s="1"/>
  <c r="H41" i="11"/>
  <c r="G38" i="13" s="1"/>
  <c r="G41" i="11"/>
  <c r="F38" i="13" s="1"/>
  <c r="F41" i="11"/>
  <c r="E41" i="11"/>
  <c r="E38" i="13" s="1"/>
  <c r="D41" i="11"/>
  <c r="D38" i="13" s="1"/>
  <c r="C41" i="11"/>
  <c r="C38" i="13" s="1"/>
  <c r="J38" i="13" s="1"/>
  <c r="B41" i="11"/>
  <c r="I40" i="11"/>
  <c r="H37" i="13" s="1"/>
  <c r="H40" i="11"/>
  <c r="G37" i="13" s="1"/>
  <c r="G40" i="11"/>
  <c r="F37" i="13" s="1"/>
  <c r="F40" i="11"/>
  <c r="E40" i="11"/>
  <c r="E37" i="13" s="1"/>
  <c r="D40" i="11"/>
  <c r="D37" i="13" s="1"/>
  <c r="C40" i="11"/>
  <c r="C37" i="13" s="1"/>
  <c r="J37" i="13" s="1"/>
  <c r="B40" i="11"/>
  <c r="I39" i="11"/>
  <c r="H36" i="13" s="1"/>
  <c r="H39" i="11"/>
  <c r="G36" i="13" s="1"/>
  <c r="G39" i="11"/>
  <c r="F36" i="13" s="1"/>
  <c r="F39" i="11"/>
  <c r="E39" i="11"/>
  <c r="E36" i="13" s="1"/>
  <c r="D39" i="11"/>
  <c r="D36" i="13" s="1"/>
  <c r="C39" i="11"/>
  <c r="C36" i="13" s="1"/>
  <c r="J36" i="13" s="1"/>
  <c r="B39" i="11"/>
  <c r="I38" i="11"/>
  <c r="H35" i="13" s="1"/>
  <c r="H38" i="11"/>
  <c r="G35" i="13" s="1"/>
  <c r="G38" i="11"/>
  <c r="F35" i="13" s="1"/>
  <c r="F38" i="11"/>
  <c r="E38" i="11"/>
  <c r="E35" i="13" s="1"/>
  <c r="D38" i="11"/>
  <c r="D35" i="13" s="1"/>
  <c r="C38" i="11"/>
  <c r="C35" i="13" s="1"/>
  <c r="J35" i="13" s="1"/>
  <c r="B38" i="11"/>
  <c r="I37" i="11"/>
  <c r="H34" i="13" s="1"/>
  <c r="H37" i="11"/>
  <c r="G34" i="13" s="1"/>
  <c r="G37" i="11"/>
  <c r="F34" i="13" s="1"/>
  <c r="F37" i="11"/>
  <c r="E37" i="11"/>
  <c r="E34" i="13" s="1"/>
  <c r="D37" i="11"/>
  <c r="D34" i="13" s="1"/>
  <c r="C37" i="11"/>
  <c r="C34" i="13" s="1"/>
  <c r="J34" i="13" s="1"/>
  <c r="B37" i="11"/>
  <c r="I36" i="11"/>
  <c r="H33" i="13" s="1"/>
  <c r="H36" i="11"/>
  <c r="G33" i="13" s="1"/>
  <c r="G36" i="11"/>
  <c r="F33" i="13" s="1"/>
  <c r="F36" i="11"/>
  <c r="E36" i="11"/>
  <c r="E33" i="13" s="1"/>
  <c r="D36" i="11"/>
  <c r="D33" i="13" s="1"/>
  <c r="C36" i="11"/>
  <c r="C33" i="13" s="1"/>
  <c r="J33" i="13" s="1"/>
  <c r="B36" i="11"/>
  <c r="I35" i="11"/>
  <c r="H32" i="13" s="1"/>
  <c r="H35" i="11"/>
  <c r="G32" i="13" s="1"/>
  <c r="G35" i="11"/>
  <c r="F32" i="13" s="1"/>
  <c r="F35" i="11"/>
  <c r="E35" i="11"/>
  <c r="E32" i="13" s="1"/>
  <c r="D35" i="11"/>
  <c r="D32" i="13" s="1"/>
  <c r="C35" i="11"/>
  <c r="C32" i="13" s="1"/>
  <c r="J32" i="13" s="1"/>
  <c r="B35" i="11"/>
  <c r="I34" i="11"/>
  <c r="H31" i="13" s="1"/>
  <c r="H34" i="11"/>
  <c r="G31" i="13" s="1"/>
  <c r="G34" i="11"/>
  <c r="F31" i="13" s="1"/>
  <c r="F34" i="11"/>
  <c r="E34" i="11"/>
  <c r="E31" i="13" s="1"/>
  <c r="D34" i="11"/>
  <c r="D31" i="13" s="1"/>
  <c r="C34" i="11"/>
  <c r="C31" i="13" s="1"/>
  <c r="J31" i="13" s="1"/>
  <c r="B34" i="11"/>
  <c r="I33" i="11"/>
  <c r="H30" i="13" s="1"/>
  <c r="H33" i="11"/>
  <c r="G30" i="13" s="1"/>
  <c r="G33" i="11"/>
  <c r="F30" i="13" s="1"/>
  <c r="F33" i="11"/>
  <c r="E33" i="11"/>
  <c r="E30" i="13" s="1"/>
  <c r="D33" i="11"/>
  <c r="D30" i="13" s="1"/>
  <c r="C33" i="11"/>
  <c r="C30" i="13" s="1"/>
  <c r="J30" i="13" s="1"/>
  <c r="B33" i="11"/>
  <c r="I32" i="11"/>
  <c r="H29" i="13" s="1"/>
  <c r="H32" i="11"/>
  <c r="G29" i="13" s="1"/>
  <c r="G32" i="11"/>
  <c r="F29" i="13" s="1"/>
  <c r="F32" i="11"/>
  <c r="E32" i="11"/>
  <c r="E29" i="13" s="1"/>
  <c r="D32" i="11"/>
  <c r="D29" i="13" s="1"/>
  <c r="C32" i="11"/>
  <c r="C29" i="13" s="1"/>
  <c r="J29" i="13" s="1"/>
  <c r="B32" i="11"/>
  <c r="I31" i="11"/>
  <c r="H28" i="13" s="1"/>
  <c r="H31" i="11"/>
  <c r="G28" i="13" s="1"/>
  <c r="G31" i="11"/>
  <c r="F28" i="13" s="1"/>
  <c r="F31" i="11"/>
  <c r="E31" i="11"/>
  <c r="E28" i="13" s="1"/>
  <c r="D31" i="11"/>
  <c r="D28" i="13" s="1"/>
  <c r="C31" i="11"/>
  <c r="C28" i="13" s="1"/>
  <c r="J28" i="13" s="1"/>
  <c r="B31" i="11"/>
  <c r="I30" i="11"/>
  <c r="H27" i="13" s="1"/>
  <c r="H30" i="11"/>
  <c r="G27" i="13" s="1"/>
  <c r="G30" i="11"/>
  <c r="F27" i="13" s="1"/>
  <c r="F30" i="11"/>
  <c r="E30" i="11"/>
  <c r="E27" i="13" s="1"/>
  <c r="D30" i="11"/>
  <c r="D27" i="13" s="1"/>
  <c r="C30" i="11"/>
  <c r="C27" i="13" s="1"/>
  <c r="J27" i="13" s="1"/>
  <c r="B30" i="11"/>
  <c r="I29" i="11"/>
  <c r="H26" i="13" s="1"/>
  <c r="H29" i="11"/>
  <c r="G26" i="13" s="1"/>
  <c r="G29" i="11"/>
  <c r="F26" i="13" s="1"/>
  <c r="F29" i="11"/>
  <c r="E29" i="11"/>
  <c r="E26" i="13" s="1"/>
  <c r="D29" i="11"/>
  <c r="D26" i="13" s="1"/>
  <c r="C29" i="11"/>
  <c r="C26" i="13" s="1"/>
  <c r="J26" i="13" s="1"/>
  <c r="B29" i="11"/>
  <c r="I28" i="11"/>
  <c r="H25" i="13" s="1"/>
  <c r="H28" i="11"/>
  <c r="G25" i="13" s="1"/>
  <c r="G28" i="11"/>
  <c r="F25" i="13" s="1"/>
  <c r="F28" i="11"/>
  <c r="E28" i="11"/>
  <c r="E25" i="13" s="1"/>
  <c r="D28" i="11"/>
  <c r="D25" i="13" s="1"/>
  <c r="C28" i="11"/>
  <c r="C25" i="13" s="1"/>
  <c r="J25" i="13" s="1"/>
  <c r="B28" i="11"/>
  <c r="I27" i="11"/>
  <c r="H24" i="13" s="1"/>
  <c r="H27" i="11"/>
  <c r="G24" i="13" s="1"/>
  <c r="G27" i="11"/>
  <c r="F24" i="13" s="1"/>
  <c r="F27" i="11"/>
  <c r="E27" i="11"/>
  <c r="E24" i="13" s="1"/>
  <c r="D27" i="11"/>
  <c r="D24" i="13" s="1"/>
  <c r="C27" i="11"/>
  <c r="C24" i="13" s="1"/>
  <c r="B27" i="11"/>
  <c r="I26" i="11"/>
  <c r="H23" i="13" s="1"/>
  <c r="H26" i="11"/>
  <c r="G23" i="13" s="1"/>
  <c r="G26" i="11"/>
  <c r="F23" i="13" s="1"/>
  <c r="F26" i="11"/>
  <c r="E26" i="11"/>
  <c r="E23" i="13" s="1"/>
  <c r="D26" i="11"/>
  <c r="D23" i="13" s="1"/>
  <c r="C26" i="11"/>
  <c r="C23" i="13" s="1"/>
  <c r="B26" i="11"/>
  <c r="I25" i="11"/>
  <c r="H22" i="13" s="1"/>
  <c r="H25" i="11"/>
  <c r="G22" i="13" s="1"/>
  <c r="G25" i="11"/>
  <c r="F22" i="13" s="1"/>
  <c r="F25" i="11"/>
  <c r="E25" i="11"/>
  <c r="E22" i="13" s="1"/>
  <c r="D25" i="11"/>
  <c r="D22" i="13" s="1"/>
  <c r="C25" i="11"/>
  <c r="C22" i="13" s="1"/>
  <c r="B25" i="11"/>
  <c r="I24" i="11"/>
  <c r="H21" i="13" s="1"/>
  <c r="H24" i="11"/>
  <c r="G21" i="13" s="1"/>
  <c r="G24" i="11"/>
  <c r="F21" i="13" s="1"/>
  <c r="F24" i="11"/>
  <c r="E24" i="11"/>
  <c r="E21" i="13" s="1"/>
  <c r="D24" i="11"/>
  <c r="D21" i="13" s="1"/>
  <c r="C24" i="11"/>
  <c r="C21" i="13" s="1"/>
  <c r="B24" i="11"/>
  <c r="I23" i="11"/>
  <c r="H20" i="13" s="1"/>
  <c r="H23" i="11"/>
  <c r="G20" i="13" s="1"/>
  <c r="G23" i="11"/>
  <c r="F20" i="13" s="1"/>
  <c r="F23" i="11"/>
  <c r="E23" i="11"/>
  <c r="E20" i="13" s="1"/>
  <c r="D23" i="11"/>
  <c r="D20" i="13" s="1"/>
  <c r="C23" i="11"/>
  <c r="C20" i="13" s="1"/>
  <c r="B23" i="11"/>
  <c r="I22" i="11"/>
  <c r="H19" i="13" s="1"/>
  <c r="H22" i="11"/>
  <c r="G19" i="13" s="1"/>
  <c r="G22" i="11"/>
  <c r="F19" i="13" s="1"/>
  <c r="F22" i="11"/>
  <c r="E22" i="11"/>
  <c r="E19" i="13" s="1"/>
  <c r="D22" i="11"/>
  <c r="D19" i="13" s="1"/>
  <c r="C22" i="11"/>
  <c r="C19" i="13" s="1"/>
  <c r="B22" i="11"/>
  <c r="I21" i="11"/>
  <c r="H18" i="13" s="1"/>
  <c r="H21" i="11"/>
  <c r="G18" i="13" s="1"/>
  <c r="G21" i="11"/>
  <c r="F18" i="13" s="1"/>
  <c r="F21" i="11"/>
  <c r="E21" i="11"/>
  <c r="E18" i="13" s="1"/>
  <c r="D21" i="11"/>
  <c r="D18" i="13" s="1"/>
  <c r="C21" i="11"/>
  <c r="C18" i="13" s="1"/>
  <c r="B21" i="11"/>
  <c r="I20" i="11"/>
  <c r="H17" i="13" s="1"/>
  <c r="H20" i="11"/>
  <c r="G17" i="13" s="1"/>
  <c r="G20" i="11"/>
  <c r="F17" i="13" s="1"/>
  <c r="F20" i="11"/>
  <c r="E20" i="11"/>
  <c r="E17" i="13" s="1"/>
  <c r="D20" i="11"/>
  <c r="D17" i="13" s="1"/>
  <c r="C20" i="11"/>
  <c r="C17" i="13" s="1"/>
  <c r="B20" i="11"/>
  <c r="I19" i="11"/>
  <c r="H16" i="13" s="1"/>
  <c r="H19" i="11"/>
  <c r="G16" i="13" s="1"/>
  <c r="G19" i="11"/>
  <c r="F16" i="13" s="1"/>
  <c r="F19" i="11"/>
  <c r="E19" i="11"/>
  <c r="E16" i="13" s="1"/>
  <c r="D19" i="11"/>
  <c r="D16" i="13" s="1"/>
  <c r="C19" i="11"/>
  <c r="C16" i="13" s="1"/>
  <c r="B19" i="11"/>
  <c r="I18" i="11"/>
  <c r="H15" i="13" s="1"/>
  <c r="H18" i="11"/>
  <c r="G15" i="13" s="1"/>
  <c r="G18" i="11"/>
  <c r="F15" i="13" s="1"/>
  <c r="F18" i="11"/>
  <c r="E18" i="11"/>
  <c r="E15" i="13" s="1"/>
  <c r="D18" i="11"/>
  <c r="D15" i="13" s="1"/>
  <c r="C18" i="11"/>
  <c r="C15" i="13" s="1"/>
  <c r="B18" i="11"/>
  <c r="I17" i="11"/>
  <c r="H14" i="13" s="1"/>
  <c r="H17" i="11"/>
  <c r="G14" i="13" s="1"/>
  <c r="G17" i="11"/>
  <c r="F14" i="13" s="1"/>
  <c r="F17" i="11"/>
  <c r="E17" i="11"/>
  <c r="E14" i="13" s="1"/>
  <c r="D17" i="11"/>
  <c r="D14" i="13" s="1"/>
  <c r="C17" i="11"/>
  <c r="C14" i="13" s="1"/>
  <c r="B17" i="11"/>
  <c r="I16" i="11"/>
  <c r="H13" i="13" s="1"/>
  <c r="H16" i="11"/>
  <c r="G13" i="13" s="1"/>
  <c r="G16" i="11"/>
  <c r="F13" i="13" s="1"/>
  <c r="F16" i="11"/>
  <c r="E16" i="11"/>
  <c r="E13" i="13" s="1"/>
  <c r="D16" i="11"/>
  <c r="D13" i="13" s="1"/>
  <c r="C16" i="11"/>
  <c r="C13" i="13" s="1"/>
  <c r="B16" i="11"/>
  <c r="I15" i="11"/>
  <c r="H12" i="13" s="1"/>
  <c r="H15" i="11"/>
  <c r="G12" i="13" s="1"/>
  <c r="G15" i="11"/>
  <c r="F12" i="13" s="1"/>
  <c r="F15" i="11"/>
  <c r="E15" i="11"/>
  <c r="E12" i="13" s="1"/>
  <c r="D15" i="11"/>
  <c r="D12" i="13" s="1"/>
  <c r="C15" i="11"/>
  <c r="C12" i="13" s="1"/>
  <c r="B15" i="11"/>
  <c r="P14" i="11"/>
  <c r="E12" i="15" s="1"/>
  <c r="E14" i="15" s="1"/>
  <c r="I14" i="11"/>
  <c r="H11" i="13" s="1"/>
  <c r="H14" i="11"/>
  <c r="G11" i="13" s="1"/>
  <c r="G14" i="11"/>
  <c r="F11" i="13" s="1"/>
  <c r="F14" i="11"/>
  <c r="R7" i="11" s="1"/>
  <c r="R19" i="11" s="1"/>
  <c r="E14" i="11"/>
  <c r="E11" i="13" s="1"/>
  <c r="D14" i="11"/>
  <c r="D11" i="13" s="1"/>
  <c r="C14" i="11"/>
  <c r="C11" i="13" s="1"/>
  <c r="J11" i="13" s="1"/>
  <c r="B14" i="11"/>
  <c r="N7" i="11" s="1"/>
  <c r="N19" i="11" s="1"/>
  <c r="S13" i="11"/>
  <c r="G11" i="15" s="1"/>
  <c r="I13" i="11"/>
  <c r="H10" i="13" s="1"/>
  <c r="H13" i="11"/>
  <c r="G10" i="13" s="1"/>
  <c r="G13" i="11"/>
  <c r="F10" i="13" s="1"/>
  <c r="F13" i="11"/>
  <c r="E13" i="11"/>
  <c r="E10" i="13" s="1"/>
  <c r="D13" i="11"/>
  <c r="D10" i="13" s="1"/>
  <c r="C13" i="11"/>
  <c r="C10" i="13" s="1"/>
  <c r="B13" i="11"/>
  <c r="I12" i="11"/>
  <c r="H9" i="13" s="1"/>
  <c r="H12" i="11"/>
  <c r="G9" i="13" s="1"/>
  <c r="G12" i="11"/>
  <c r="F9" i="13" s="1"/>
  <c r="F12" i="11"/>
  <c r="E12" i="11"/>
  <c r="E9" i="13" s="1"/>
  <c r="D12" i="11"/>
  <c r="D9" i="13" s="1"/>
  <c r="C12" i="11"/>
  <c r="C9" i="13" s="1"/>
  <c r="B12" i="11"/>
  <c r="I11" i="11"/>
  <c r="H8" i="13" s="1"/>
  <c r="H11" i="11"/>
  <c r="G8" i="13" s="1"/>
  <c r="G11" i="11"/>
  <c r="F8" i="13" s="1"/>
  <c r="F11" i="11"/>
  <c r="E11" i="11"/>
  <c r="E8" i="13" s="1"/>
  <c r="D11" i="11"/>
  <c r="D8" i="13" s="1"/>
  <c r="C11" i="11"/>
  <c r="C8" i="13" s="1"/>
  <c r="B11" i="11"/>
  <c r="I10" i="11"/>
  <c r="H7" i="13" s="1"/>
  <c r="H10" i="11"/>
  <c r="G7" i="13" s="1"/>
  <c r="G10" i="11"/>
  <c r="F7" i="13" s="1"/>
  <c r="F10" i="11"/>
  <c r="E10" i="11"/>
  <c r="E7" i="13" s="1"/>
  <c r="D10" i="11"/>
  <c r="D7" i="13" s="1"/>
  <c r="C10" i="11"/>
  <c r="C7" i="13" s="1"/>
  <c r="B10" i="11"/>
  <c r="I9" i="11"/>
  <c r="H6" i="13" s="1"/>
  <c r="H9" i="11"/>
  <c r="G6" i="13" s="1"/>
  <c r="G9" i="11"/>
  <c r="F6" i="13" s="1"/>
  <c r="F9" i="11"/>
  <c r="E9" i="11"/>
  <c r="E6" i="13" s="1"/>
  <c r="D9" i="11"/>
  <c r="D6" i="13" s="1"/>
  <c r="C9" i="11"/>
  <c r="C6" i="13" s="1"/>
  <c r="B9" i="11"/>
  <c r="I8" i="11"/>
  <c r="H5" i="13" s="1"/>
  <c r="H8" i="11"/>
  <c r="G5" i="13" s="1"/>
  <c r="G8" i="11"/>
  <c r="F5" i="13" s="1"/>
  <c r="F8" i="11"/>
  <c r="R16" i="11" s="1"/>
  <c r="R21" i="11" s="1"/>
  <c r="E8" i="11"/>
  <c r="E5" i="13" s="1"/>
  <c r="D8" i="11"/>
  <c r="D5" i="13" s="1"/>
  <c r="C8" i="11"/>
  <c r="C5" i="13" s="1"/>
  <c r="B8" i="11"/>
  <c r="N16" i="11" s="1"/>
  <c r="N21" i="11" s="1"/>
  <c r="U7" i="11"/>
  <c r="I4" i="15" s="1"/>
  <c r="T7" i="11"/>
  <c r="H4" i="15" s="1"/>
  <c r="Q7" i="11"/>
  <c r="F4" i="15" s="1"/>
  <c r="P7" i="11"/>
  <c r="E4" i="15" s="1"/>
  <c r="H256" i="10"/>
  <c r="H253" i="12" s="1"/>
  <c r="G256" i="10"/>
  <c r="G253" i="12" s="1"/>
  <c r="F256" i="10"/>
  <c r="F253" i="12" s="1"/>
  <c r="E256" i="10"/>
  <c r="E253" i="12" s="1"/>
  <c r="D256" i="10"/>
  <c r="D253" i="12" s="1"/>
  <c r="C256" i="10"/>
  <c r="C253" i="12" s="1"/>
  <c r="B256" i="10"/>
  <c r="H255" i="10"/>
  <c r="H252" i="12" s="1"/>
  <c r="G255" i="10"/>
  <c r="G252" i="12" s="1"/>
  <c r="F255" i="10"/>
  <c r="F252" i="12" s="1"/>
  <c r="E255" i="10"/>
  <c r="E252" i="12" s="1"/>
  <c r="D255" i="10"/>
  <c r="D252" i="12" s="1"/>
  <c r="C255" i="10"/>
  <c r="C252" i="12" s="1"/>
  <c r="J252" i="12" s="1"/>
  <c r="B255" i="10"/>
  <c r="H254" i="10"/>
  <c r="H251" i="12" s="1"/>
  <c r="G254" i="10"/>
  <c r="G251" i="12" s="1"/>
  <c r="F254" i="10"/>
  <c r="F251" i="12" s="1"/>
  <c r="E254" i="10"/>
  <c r="E251" i="12" s="1"/>
  <c r="D254" i="10"/>
  <c r="D251" i="12" s="1"/>
  <c r="C254" i="10"/>
  <c r="C251" i="12" s="1"/>
  <c r="B254" i="10"/>
  <c r="H253" i="10"/>
  <c r="H250" i="12" s="1"/>
  <c r="G253" i="10"/>
  <c r="G250" i="12" s="1"/>
  <c r="F253" i="10"/>
  <c r="F250" i="12" s="1"/>
  <c r="E253" i="10"/>
  <c r="E250" i="12" s="1"/>
  <c r="D253" i="10"/>
  <c r="D250" i="12" s="1"/>
  <c r="C253" i="10"/>
  <c r="C250" i="12" s="1"/>
  <c r="B253" i="10"/>
  <c r="H252" i="10"/>
  <c r="H249" i="12" s="1"/>
  <c r="G252" i="10"/>
  <c r="G249" i="12" s="1"/>
  <c r="F252" i="10"/>
  <c r="F249" i="12" s="1"/>
  <c r="E252" i="10"/>
  <c r="E249" i="12" s="1"/>
  <c r="D252" i="10"/>
  <c r="D249" i="12" s="1"/>
  <c r="C252" i="10"/>
  <c r="C249" i="12" s="1"/>
  <c r="B252" i="10"/>
  <c r="H251" i="10"/>
  <c r="H248" i="12" s="1"/>
  <c r="G251" i="10"/>
  <c r="G248" i="12" s="1"/>
  <c r="F251" i="10"/>
  <c r="F248" i="12" s="1"/>
  <c r="E251" i="10"/>
  <c r="E248" i="12" s="1"/>
  <c r="D251" i="10"/>
  <c r="D248" i="12" s="1"/>
  <c r="C251" i="10"/>
  <c r="C248" i="12" s="1"/>
  <c r="J248" i="12" s="1"/>
  <c r="B251" i="10"/>
  <c r="H250" i="10"/>
  <c r="H247" i="12" s="1"/>
  <c r="G250" i="10"/>
  <c r="G247" i="12" s="1"/>
  <c r="F250" i="10"/>
  <c r="F247" i="12" s="1"/>
  <c r="E250" i="10"/>
  <c r="E247" i="12" s="1"/>
  <c r="D250" i="10"/>
  <c r="D247" i="12" s="1"/>
  <c r="C250" i="10"/>
  <c r="C247" i="12" s="1"/>
  <c r="B250" i="10"/>
  <c r="H249" i="10"/>
  <c r="H246" i="12" s="1"/>
  <c r="G249" i="10"/>
  <c r="G246" i="12" s="1"/>
  <c r="F249" i="10"/>
  <c r="F246" i="12" s="1"/>
  <c r="E249" i="10"/>
  <c r="E246" i="12" s="1"/>
  <c r="D249" i="10"/>
  <c r="D246" i="12" s="1"/>
  <c r="C249" i="10"/>
  <c r="C246" i="12" s="1"/>
  <c r="B249" i="10"/>
  <c r="H248" i="10"/>
  <c r="H245" i="12" s="1"/>
  <c r="G248" i="10"/>
  <c r="G245" i="12" s="1"/>
  <c r="F248" i="10"/>
  <c r="F245" i="12" s="1"/>
  <c r="E248" i="10"/>
  <c r="E245" i="12" s="1"/>
  <c r="D248" i="10"/>
  <c r="D245" i="12" s="1"/>
  <c r="C248" i="10"/>
  <c r="C245" i="12" s="1"/>
  <c r="B248" i="10"/>
  <c r="H247" i="10"/>
  <c r="H244" i="12" s="1"/>
  <c r="G247" i="10"/>
  <c r="G244" i="12" s="1"/>
  <c r="F247" i="10"/>
  <c r="F244" i="12" s="1"/>
  <c r="E247" i="10"/>
  <c r="E244" i="12" s="1"/>
  <c r="D247" i="10"/>
  <c r="D244" i="12" s="1"/>
  <c r="C247" i="10"/>
  <c r="C244" i="12" s="1"/>
  <c r="J244" i="12" s="1"/>
  <c r="B247" i="10"/>
  <c r="H246" i="10"/>
  <c r="H243" i="12" s="1"/>
  <c r="G246" i="10"/>
  <c r="G243" i="12" s="1"/>
  <c r="F246" i="10"/>
  <c r="F243" i="12" s="1"/>
  <c r="E246" i="10"/>
  <c r="E243" i="12" s="1"/>
  <c r="D246" i="10"/>
  <c r="D243" i="12" s="1"/>
  <c r="C246" i="10"/>
  <c r="C243" i="12" s="1"/>
  <c r="B246" i="10"/>
  <c r="H245" i="10"/>
  <c r="H242" i="12" s="1"/>
  <c r="G245" i="10"/>
  <c r="G242" i="12" s="1"/>
  <c r="F245" i="10"/>
  <c r="F242" i="12" s="1"/>
  <c r="E245" i="10"/>
  <c r="E242" i="12" s="1"/>
  <c r="D245" i="10"/>
  <c r="D242" i="12" s="1"/>
  <c r="C245" i="10"/>
  <c r="C242" i="12" s="1"/>
  <c r="B245" i="10"/>
  <c r="H244" i="10"/>
  <c r="H241" i="12" s="1"/>
  <c r="G244" i="10"/>
  <c r="G241" i="12" s="1"/>
  <c r="F244" i="10"/>
  <c r="F241" i="12" s="1"/>
  <c r="E244" i="10"/>
  <c r="E241" i="12" s="1"/>
  <c r="D244" i="10"/>
  <c r="D241" i="12" s="1"/>
  <c r="C244" i="10"/>
  <c r="C241" i="12" s="1"/>
  <c r="B244" i="10"/>
  <c r="H243" i="10"/>
  <c r="H240" i="12" s="1"/>
  <c r="G243" i="10"/>
  <c r="G240" i="12" s="1"/>
  <c r="F243" i="10"/>
  <c r="F240" i="12" s="1"/>
  <c r="E243" i="10"/>
  <c r="E240" i="12" s="1"/>
  <c r="D243" i="10"/>
  <c r="D240" i="12" s="1"/>
  <c r="C243" i="10"/>
  <c r="C240" i="12" s="1"/>
  <c r="J240" i="12" s="1"/>
  <c r="B243" i="10"/>
  <c r="H242" i="10"/>
  <c r="H239" i="12" s="1"/>
  <c r="G242" i="10"/>
  <c r="G239" i="12" s="1"/>
  <c r="F242" i="10"/>
  <c r="F239" i="12" s="1"/>
  <c r="E242" i="10"/>
  <c r="E239" i="12" s="1"/>
  <c r="D242" i="10"/>
  <c r="D239" i="12" s="1"/>
  <c r="C242" i="10"/>
  <c r="C239" i="12" s="1"/>
  <c r="B242" i="10"/>
  <c r="H241" i="10"/>
  <c r="H238" i="12" s="1"/>
  <c r="G241" i="10"/>
  <c r="G238" i="12" s="1"/>
  <c r="F241" i="10"/>
  <c r="F238" i="12" s="1"/>
  <c r="E241" i="10"/>
  <c r="E238" i="12" s="1"/>
  <c r="D241" i="10"/>
  <c r="D238" i="12" s="1"/>
  <c r="C241" i="10"/>
  <c r="C238" i="12" s="1"/>
  <c r="B241" i="10"/>
  <c r="H240" i="10"/>
  <c r="H237" i="12" s="1"/>
  <c r="G240" i="10"/>
  <c r="G237" i="12" s="1"/>
  <c r="F240" i="10"/>
  <c r="F237" i="12" s="1"/>
  <c r="E240" i="10"/>
  <c r="E237" i="12" s="1"/>
  <c r="D240" i="10"/>
  <c r="D237" i="12" s="1"/>
  <c r="C240" i="10"/>
  <c r="C237" i="12" s="1"/>
  <c r="B240" i="10"/>
  <c r="H239" i="10"/>
  <c r="H236" i="12" s="1"/>
  <c r="G239" i="10"/>
  <c r="G236" i="12" s="1"/>
  <c r="F239" i="10"/>
  <c r="F236" i="12" s="1"/>
  <c r="E239" i="10"/>
  <c r="E236" i="12" s="1"/>
  <c r="D239" i="10"/>
  <c r="D236" i="12" s="1"/>
  <c r="C239" i="10"/>
  <c r="C236" i="12" s="1"/>
  <c r="J236" i="12" s="1"/>
  <c r="B239" i="10"/>
  <c r="H238" i="10"/>
  <c r="H235" i="12" s="1"/>
  <c r="G238" i="10"/>
  <c r="G235" i="12" s="1"/>
  <c r="F238" i="10"/>
  <c r="F235" i="12" s="1"/>
  <c r="E238" i="10"/>
  <c r="E235" i="12" s="1"/>
  <c r="D238" i="10"/>
  <c r="D235" i="12" s="1"/>
  <c r="C238" i="10"/>
  <c r="C235" i="12" s="1"/>
  <c r="B238" i="10"/>
  <c r="H237" i="10"/>
  <c r="H234" i="12" s="1"/>
  <c r="G237" i="10"/>
  <c r="G234" i="12" s="1"/>
  <c r="F237" i="10"/>
  <c r="F234" i="12" s="1"/>
  <c r="E237" i="10"/>
  <c r="E234" i="12" s="1"/>
  <c r="D237" i="10"/>
  <c r="D234" i="12" s="1"/>
  <c r="C237" i="10"/>
  <c r="C234" i="12" s="1"/>
  <c r="B237" i="10"/>
  <c r="H236" i="10"/>
  <c r="H233" i="12" s="1"/>
  <c r="G236" i="10"/>
  <c r="G233" i="12" s="1"/>
  <c r="F236" i="10"/>
  <c r="F233" i="12" s="1"/>
  <c r="E236" i="10"/>
  <c r="E233" i="12" s="1"/>
  <c r="D236" i="10"/>
  <c r="D233" i="12" s="1"/>
  <c r="C236" i="10"/>
  <c r="C233" i="12" s="1"/>
  <c r="B236" i="10"/>
  <c r="H235" i="10"/>
  <c r="H232" i="12" s="1"/>
  <c r="G235" i="10"/>
  <c r="G232" i="12" s="1"/>
  <c r="F235" i="10"/>
  <c r="F232" i="12" s="1"/>
  <c r="E235" i="10"/>
  <c r="E232" i="12" s="1"/>
  <c r="D235" i="10"/>
  <c r="D232" i="12" s="1"/>
  <c r="C235" i="10"/>
  <c r="C232" i="12" s="1"/>
  <c r="J232" i="12" s="1"/>
  <c r="B235" i="10"/>
  <c r="H234" i="10"/>
  <c r="H231" i="12" s="1"/>
  <c r="G234" i="10"/>
  <c r="G231" i="12" s="1"/>
  <c r="F234" i="10"/>
  <c r="F231" i="12" s="1"/>
  <c r="E234" i="10"/>
  <c r="E231" i="12" s="1"/>
  <c r="D234" i="10"/>
  <c r="D231" i="12" s="1"/>
  <c r="C234" i="10"/>
  <c r="C231" i="12" s="1"/>
  <c r="B234" i="10"/>
  <c r="H233" i="10"/>
  <c r="H230" i="12" s="1"/>
  <c r="G233" i="10"/>
  <c r="G230" i="12" s="1"/>
  <c r="F233" i="10"/>
  <c r="F230" i="12" s="1"/>
  <c r="E233" i="10"/>
  <c r="E230" i="12" s="1"/>
  <c r="D233" i="10"/>
  <c r="D230" i="12" s="1"/>
  <c r="C233" i="10"/>
  <c r="C230" i="12" s="1"/>
  <c r="B233" i="10"/>
  <c r="H232" i="10"/>
  <c r="H229" i="12" s="1"/>
  <c r="G232" i="10"/>
  <c r="G229" i="12" s="1"/>
  <c r="F232" i="10"/>
  <c r="F229" i="12" s="1"/>
  <c r="E232" i="10"/>
  <c r="E229" i="12" s="1"/>
  <c r="D232" i="10"/>
  <c r="D229" i="12" s="1"/>
  <c r="C232" i="10"/>
  <c r="C229" i="12" s="1"/>
  <c r="B232" i="10"/>
  <c r="H231" i="10"/>
  <c r="H228" i="12" s="1"/>
  <c r="G231" i="10"/>
  <c r="G228" i="12" s="1"/>
  <c r="F231" i="10"/>
  <c r="F228" i="12" s="1"/>
  <c r="E231" i="10"/>
  <c r="E228" i="12" s="1"/>
  <c r="D231" i="10"/>
  <c r="D228" i="12" s="1"/>
  <c r="C231" i="10"/>
  <c r="C228" i="12" s="1"/>
  <c r="J228" i="12" s="1"/>
  <c r="B231" i="10"/>
  <c r="H230" i="10"/>
  <c r="H227" i="12" s="1"/>
  <c r="G230" i="10"/>
  <c r="G227" i="12" s="1"/>
  <c r="F230" i="10"/>
  <c r="F227" i="12" s="1"/>
  <c r="E230" i="10"/>
  <c r="E227" i="12" s="1"/>
  <c r="D230" i="10"/>
  <c r="D227" i="12" s="1"/>
  <c r="C230" i="10"/>
  <c r="C227" i="12" s="1"/>
  <c r="B230" i="10"/>
  <c r="H229" i="10"/>
  <c r="H226" i="12" s="1"/>
  <c r="G229" i="10"/>
  <c r="G226" i="12" s="1"/>
  <c r="F229" i="10"/>
  <c r="F226" i="12" s="1"/>
  <c r="E229" i="10"/>
  <c r="E226" i="12" s="1"/>
  <c r="D229" i="10"/>
  <c r="D226" i="12" s="1"/>
  <c r="C229" i="10"/>
  <c r="C226" i="12" s="1"/>
  <c r="B229" i="10"/>
  <c r="H228" i="10"/>
  <c r="H225" i="12" s="1"/>
  <c r="G228" i="10"/>
  <c r="G225" i="12" s="1"/>
  <c r="F228" i="10"/>
  <c r="F225" i="12" s="1"/>
  <c r="E228" i="10"/>
  <c r="E225" i="12" s="1"/>
  <c r="D228" i="10"/>
  <c r="D225" i="12" s="1"/>
  <c r="C228" i="10"/>
  <c r="C225" i="12" s="1"/>
  <c r="B228" i="10"/>
  <c r="H227" i="10"/>
  <c r="H224" i="12" s="1"/>
  <c r="G227" i="10"/>
  <c r="G224" i="12" s="1"/>
  <c r="F227" i="10"/>
  <c r="F224" i="12" s="1"/>
  <c r="E227" i="10"/>
  <c r="E224" i="12" s="1"/>
  <c r="D227" i="10"/>
  <c r="D224" i="12" s="1"/>
  <c r="C227" i="10"/>
  <c r="C224" i="12" s="1"/>
  <c r="J224" i="12" s="1"/>
  <c r="B227" i="10"/>
  <c r="H226" i="10"/>
  <c r="H223" i="12" s="1"/>
  <c r="G226" i="10"/>
  <c r="G223" i="12" s="1"/>
  <c r="F226" i="10"/>
  <c r="F223" i="12" s="1"/>
  <c r="E226" i="10"/>
  <c r="E223" i="12" s="1"/>
  <c r="D226" i="10"/>
  <c r="D223" i="12" s="1"/>
  <c r="C226" i="10"/>
  <c r="C223" i="12" s="1"/>
  <c r="B226" i="10"/>
  <c r="H225" i="10"/>
  <c r="H222" i="12" s="1"/>
  <c r="G225" i="10"/>
  <c r="G222" i="12" s="1"/>
  <c r="F225" i="10"/>
  <c r="F222" i="12" s="1"/>
  <c r="E225" i="10"/>
  <c r="E222" i="12" s="1"/>
  <c r="D225" i="10"/>
  <c r="D222" i="12" s="1"/>
  <c r="C225" i="10"/>
  <c r="C222" i="12" s="1"/>
  <c r="B225" i="10"/>
  <c r="H224" i="10"/>
  <c r="H221" i="12" s="1"/>
  <c r="G224" i="10"/>
  <c r="G221" i="12" s="1"/>
  <c r="F224" i="10"/>
  <c r="F221" i="12" s="1"/>
  <c r="E224" i="10"/>
  <c r="E221" i="12" s="1"/>
  <c r="D224" i="10"/>
  <c r="D221" i="12" s="1"/>
  <c r="C224" i="10"/>
  <c r="C221" i="12" s="1"/>
  <c r="B224" i="10"/>
  <c r="H223" i="10"/>
  <c r="H220" i="12" s="1"/>
  <c r="G223" i="10"/>
  <c r="G220" i="12" s="1"/>
  <c r="F223" i="10"/>
  <c r="F220" i="12" s="1"/>
  <c r="E223" i="10"/>
  <c r="E220" i="12" s="1"/>
  <c r="D223" i="10"/>
  <c r="D220" i="12" s="1"/>
  <c r="C223" i="10"/>
  <c r="C220" i="12" s="1"/>
  <c r="J220" i="12" s="1"/>
  <c r="B223" i="10"/>
  <c r="H222" i="10"/>
  <c r="H219" i="12" s="1"/>
  <c r="G222" i="10"/>
  <c r="G219" i="12" s="1"/>
  <c r="F222" i="10"/>
  <c r="F219" i="12" s="1"/>
  <c r="E222" i="10"/>
  <c r="E219" i="12" s="1"/>
  <c r="D222" i="10"/>
  <c r="D219" i="12" s="1"/>
  <c r="C222" i="10"/>
  <c r="C219" i="12" s="1"/>
  <c r="B222" i="10"/>
  <c r="H221" i="10"/>
  <c r="H218" i="12" s="1"/>
  <c r="G221" i="10"/>
  <c r="G218" i="12" s="1"/>
  <c r="F221" i="10"/>
  <c r="F218" i="12" s="1"/>
  <c r="E221" i="10"/>
  <c r="E218" i="12" s="1"/>
  <c r="D221" i="10"/>
  <c r="D218" i="12" s="1"/>
  <c r="C221" i="10"/>
  <c r="C218" i="12" s="1"/>
  <c r="B221" i="10"/>
  <c r="H220" i="10"/>
  <c r="H217" i="12" s="1"/>
  <c r="G220" i="10"/>
  <c r="G217" i="12" s="1"/>
  <c r="F220" i="10"/>
  <c r="F217" i="12" s="1"/>
  <c r="E220" i="10"/>
  <c r="E217" i="12" s="1"/>
  <c r="D220" i="10"/>
  <c r="D217" i="12" s="1"/>
  <c r="C220" i="10"/>
  <c r="C217" i="12" s="1"/>
  <c r="B220" i="10"/>
  <c r="H219" i="10"/>
  <c r="H216" i="12" s="1"/>
  <c r="G219" i="10"/>
  <c r="G216" i="12" s="1"/>
  <c r="F219" i="10"/>
  <c r="F216" i="12" s="1"/>
  <c r="E219" i="10"/>
  <c r="E216" i="12" s="1"/>
  <c r="D219" i="10"/>
  <c r="D216" i="12" s="1"/>
  <c r="C219" i="10"/>
  <c r="C216" i="12" s="1"/>
  <c r="J216" i="12" s="1"/>
  <c r="B219" i="10"/>
  <c r="H218" i="10"/>
  <c r="H215" i="12" s="1"/>
  <c r="G218" i="10"/>
  <c r="G215" i="12" s="1"/>
  <c r="F218" i="10"/>
  <c r="F215" i="12" s="1"/>
  <c r="E218" i="10"/>
  <c r="E215" i="12" s="1"/>
  <c r="D218" i="10"/>
  <c r="D215" i="12" s="1"/>
  <c r="C218" i="10"/>
  <c r="C215" i="12" s="1"/>
  <c r="B218" i="10"/>
  <c r="H217" i="10"/>
  <c r="H214" i="12" s="1"/>
  <c r="G217" i="10"/>
  <c r="G214" i="12" s="1"/>
  <c r="F217" i="10"/>
  <c r="F214" i="12" s="1"/>
  <c r="E217" i="10"/>
  <c r="E214" i="12" s="1"/>
  <c r="D217" i="10"/>
  <c r="D214" i="12" s="1"/>
  <c r="C217" i="10"/>
  <c r="C214" i="12" s="1"/>
  <c r="B217" i="10"/>
  <c r="H216" i="10"/>
  <c r="H213" i="12" s="1"/>
  <c r="G216" i="10"/>
  <c r="G213" i="12" s="1"/>
  <c r="F216" i="10"/>
  <c r="F213" i="12" s="1"/>
  <c r="E216" i="10"/>
  <c r="E213" i="12" s="1"/>
  <c r="D216" i="10"/>
  <c r="D213" i="12" s="1"/>
  <c r="C216" i="10"/>
  <c r="C213" i="12" s="1"/>
  <c r="B216" i="10"/>
  <c r="H215" i="10"/>
  <c r="H212" i="12" s="1"/>
  <c r="G215" i="10"/>
  <c r="G212" i="12" s="1"/>
  <c r="F215" i="10"/>
  <c r="F212" i="12" s="1"/>
  <c r="E215" i="10"/>
  <c r="E212" i="12" s="1"/>
  <c r="D215" i="10"/>
  <c r="D212" i="12" s="1"/>
  <c r="C215" i="10"/>
  <c r="C212" i="12" s="1"/>
  <c r="J212" i="12" s="1"/>
  <c r="B215" i="10"/>
  <c r="H214" i="10"/>
  <c r="H211" i="12" s="1"/>
  <c r="G214" i="10"/>
  <c r="G211" i="12" s="1"/>
  <c r="F214" i="10"/>
  <c r="F211" i="12" s="1"/>
  <c r="E214" i="10"/>
  <c r="E211" i="12" s="1"/>
  <c r="D214" i="10"/>
  <c r="D211" i="12" s="1"/>
  <c r="C214" i="10"/>
  <c r="C211" i="12" s="1"/>
  <c r="B214" i="10"/>
  <c r="H213" i="10"/>
  <c r="H210" i="12" s="1"/>
  <c r="G213" i="10"/>
  <c r="G210" i="12" s="1"/>
  <c r="F213" i="10"/>
  <c r="F210" i="12" s="1"/>
  <c r="E213" i="10"/>
  <c r="E210" i="12" s="1"/>
  <c r="D213" i="10"/>
  <c r="D210" i="12" s="1"/>
  <c r="C213" i="10"/>
  <c r="C210" i="12" s="1"/>
  <c r="B213" i="10"/>
  <c r="H212" i="10"/>
  <c r="H209" i="12" s="1"/>
  <c r="G212" i="10"/>
  <c r="G209" i="12" s="1"/>
  <c r="F212" i="10"/>
  <c r="F209" i="12" s="1"/>
  <c r="E212" i="10"/>
  <c r="E209" i="12" s="1"/>
  <c r="D212" i="10"/>
  <c r="D209" i="12" s="1"/>
  <c r="C212" i="10"/>
  <c r="C209" i="12" s="1"/>
  <c r="B212" i="10"/>
  <c r="H211" i="10"/>
  <c r="H208" i="12" s="1"/>
  <c r="G211" i="10"/>
  <c r="G208" i="12" s="1"/>
  <c r="F211" i="10"/>
  <c r="F208" i="12" s="1"/>
  <c r="E211" i="10"/>
  <c r="E208" i="12" s="1"/>
  <c r="D211" i="10"/>
  <c r="D208" i="12" s="1"/>
  <c r="C211" i="10"/>
  <c r="C208" i="12" s="1"/>
  <c r="J208" i="12" s="1"/>
  <c r="B211" i="10"/>
  <c r="H210" i="10"/>
  <c r="H207" i="12" s="1"/>
  <c r="G210" i="10"/>
  <c r="G207" i="12" s="1"/>
  <c r="F210" i="10"/>
  <c r="F207" i="12" s="1"/>
  <c r="E210" i="10"/>
  <c r="E207" i="12" s="1"/>
  <c r="D210" i="10"/>
  <c r="D207" i="12" s="1"/>
  <c r="C210" i="10"/>
  <c r="C207" i="12" s="1"/>
  <c r="B210" i="10"/>
  <c r="H209" i="10"/>
  <c r="H206" i="12" s="1"/>
  <c r="G209" i="10"/>
  <c r="G206" i="12" s="1"/>
  <c r="F209" i="10"/>
  <c r="F206" i="12" s="1"/>
  <c r="E209" i="10"/>
  <c r="E206" i="12" s="1"/>
  <c r="D209" i="10"/>
  <c r="D206" i="12" s="1"/>
  <c r="C209" i="10"/>
  <c r="C206" i="12" s="1"/>
  <c r="B209" i="10"/>
  <c r="H208" i="10"/>
  <c r="H205" i="12" s="1"/>
  <c r="G208" i="10"/>
  <c r="G205" i="12" s="1"/>
  <c r="F208" i="10"/>
  <c r="F205" i="12" s="1"/>
  <c r="E208" i="10"/>
  <c r="E205" i="12" s="1"/>
  <c r="D208" i="10"/>
  <c r="D205" i="12" s="1"/>
  <c r="C208" i="10"/>
  <c r="C205" i="12" s="1"/>
  <c r="B208" i="10"/>
  <c r="H207" i="10"/>
  <c r="H204" i="12" s="1"/>
  <c r="G207" i="10"/>
  <c r="G204" i="12" s="1"/>
  <c r="F207" i="10"/>
  <c r="F204" i="12" s="1"/>
  <c r="E207" i="10"/>
  <c r="E204" i="12" s="1"/>
  <c r="D207" i="10"/>
  <c r="D204" i="12" s="1"/>
  <c r="C207" i="10"/>
  <c r="C204" i="12" s="1"/>
  <c r="J204" i="12" s="1"/>
  <c r="B207" i="10"/>
  <c r="H206" i="10"/>
  <c r="H203" i="12" s="1"/>
  <c r="G206" i="10"/>
  <c r="G203" i="12" s="1"/>
  <c r="F206" i="10"/>
  <c r="F203" i="12" s="1"/>
  <c r="E206" i="10"/>
  <c r="E203" i="12" s="1"/>
  <c r="D206" i="10"/>
  <c r="D203" i="12" s="1"/>
  <c r="C206" i="10"/>
  <c r="C203" i="12" s="1"/>
  <c r="B206" i="10"/>
  <c r="H205" i="10"/>
  <c r="H202" i="12" s="1"/>
  <c r="G205" i="10"/>
  <c r="G202" i="12" s="1"/>
  <c r="F205" i="10"/>
  <c r="F202" i="12" s="1"/>
  <c r="E205" i="10"/>
  <c r="E202" i="12" s="1"/>
  <c r="D205" i="10"/>
  <c r="D202" i="12" s="1"/>
  <c r="C205" i="10"/>
  <c r="C202" i="12" s="1"/>
  <c r="B205" i="10"/>
  <c r="H204" i="10"/>
  <c r="H201" i="12" s="1"/>
  <c r="G204" i="10"/>
  <c r="G201" i="12" s="1"/>
  <c r="F204" i="10"/>
  <c r="F201" i="12" s="1"/>
  <c r="E204" i="10"/>
  <c r="E201" i="12" s="1"/>
  <c r="D204" i="10"/>
  <c r="D201" i="12" s="1"/>
  <c r="C204" i="10"/>
  <c r="C201" i="12" s="1"/>
  <c r="B204" i="10"/>
  <c r="H203" i="10"/>
  <c r="H200" i="12" s="1"/>
  <c r="G203" i="10"/>
  <c r="G200" i="12" s="1"/>
  <c r="F203" i="10"/>
  <c r="F200" i="12" s="1"/>
  <c r="E203" i="10"/>
  <c r="E200" i="12" s="1"/>
  <c r="D203" i="10"/>
  <c r="D200" i="12" s="1"/>
  <c r="C203" i="10"/>
  <c r="C200" i="12" s="1"/>
  <c r="J200" i="12" s="1"/>
  <c r="B203" i="10"/>
  <c r="H202" i="10"/>
  <c r="H199" i="12" s="1"/>
  <c r="G202" i="10"/>
  <c r="G199" i="12" s="1"/>
  <c r="F202" i="10"/>
  <c r="F199" i="12" s="1"/>
  <c r="E202" i="10"/>
  <c r="E199" i="12" s="1"/>
  <c r="D202" i="10"/>
  <c r="D199" i="12" s="1"/>
  <c r="C202" i="10"/>
  <c r="C199" i="12" s="1"/>
  <c r="B202" i="10"/>
  <c r="H201" i="10"/>
  <c r="H198" i="12" s="1"/>
  <c r="G201" i="10"/>
  <c r="G198" i="12" s="1"/>
  <c r="F201" i="10"/>
  <c r="F198" i="12" s="1"/>
  <c r="E201" i="10"/>
  <c r="E198" i="12" s="1"/>
  <c r="D201" i="10"/>
  <c r="D198" i="12" s="1"/>
  <c r="C201" i="10"/>
  <c r="C198" i="12" s="1"/>
  <c r="B201" i="10"/>
  <c r="H200" i="10"/>
  <c r="H197" i="12" s="1"/>
  <c r="G200" i="10"/>
  <c r="G197" i="12" s="1"/>
  <c r="F200" i="10"/>
  <c r="F197" i="12" s="1"/>
  <c r="E200" i="10"/>
  <c r="E197" i="12" s="1"/>
  <c r="D200" i="10"/>
  <c r="D197" i="12" s="1"/>
  <c r="C200" i="10"/>
  <c r="C197" i="12" s="1"/>
  <c r="B200" i="10"/>
  <c r="H199" i="10"/>
  <c r="H196" i="12" s="1"/>
  <c r="G199" i="10"/>
  <c r="G196" i="12" s="1"/>
  <c r="F199" i="10"/>
  <c r="F196" i="12" s="1"/>
  <c r="E199" i="10"/>
  <c r="E196" i="12" s="1"/>
  <c r="D199" i="10"/>
  <c r="D196" i="12" s="1"/>
  <c r="C199" i="10"/>
  <c r="C196" i="12" s="1"/>
  <c r="J196" i="12" s="1"/>
  <c r="B199" i="10"/>
  <c r="H198" i="10"/>
  <c r="H195" i="12" s="1"/>
  <c r="G198" i="10"/>
  <c r="G195" i="12" s="1"/>
  <c r="F198" i="10"/>
  <c r="F195" i="12" s="1"/>
  <c r="E198" i="10"/>
  <c r="E195" i="12" s="1"/>
  <c r="D198" i="10"/>
  <c r="D195" i="12" s="1"/>
  <c r="C198" i="10"/>
  <c r="C195" i="12" s="1"/>
  <c r="B198" i="10"/>
  <c r="H197" i="10"/>
  <c r="H194" i="12" s="1"/>
  <c r="G197" i="10"/>
  <c r="G194" i="12" s="1"/>
  <c r="F197" i="10"/>
  <c r="F194" i="12" s="1"/>
  <c r="E197" i="10"/>
  <c r="E194" i="12" s="1"/>
  <c r="D197" i="10"/>
  <c r="D194" i="12" s="1"/>
  <c r="C197" i="10"/>
  <c r="C194" i="12" s="1"/>
  <c r="B197" i="10"/>
  <c r="H196" i="10"/>
  <c r="H193" i="12" s="1"/>
  <c r="G196" i="10"/>
  <c r="G193" i="12" s="1"/>
  <c r="F196" i="10"/>
  <c r="F193" i="12" s="1"/>
  <c r="E196" i="10"/>
  <c r="E193" i="12" s="1"/>
  <c r="D196" i="10"/>
  <c r="D193" i="12" s="1"/>
  <c r="C196" i="10"/>
  <c r="C193" i="12" s="1"/>
  <c r="B196" i="10"/>
  <c r="H195" i="10"/>
  <c r="H192" i="12" s="1"/>
  <c r="G195" i="10"/>
  <c r="G192" i="12" s="1"/>
  <c r="F195" i="10"/>
  <c r="F192" i="12" s="1"/>
  <c r="E195" i="10"/>
  <c r="E192" i="12" s="1"/>
  <c r="D195" i="10"/>
  <c r="D192" i="12" s="1"/>
  <c r="C195" i="10"/>
  <c r="C192" i="12" s="1"/>
  <c r="J192" i="12" s="1"/>
  <c r="B195" i="10"/>
  <c r="H194" i="10"/>
  <c r="H191" i="12" s="1"/>
  <c r="G194" i="10"/>
  <c r="G191" i="12" s="1"/>
  <c r="F194" i="10"/>
  <c r="F191" i="12" s="1"/>
  <c r="E194" i="10"/>
  <c r="E191" i="12" s="1"/>
  <c r="D194" i="10"/>
  <c r="D191" i="12" s="1"/>
  <c r="C194" i="10"/>
  <c r="C191" i="12" s="1"/>
  <c r="B194" i="10"/>
  <c r="H193" i="10"/>
  <c r="H190" i="12" s="1"/>
  <c r="G193" i="10"/>
  <c r="G190" i="12" s="1"/>
  <c r="F193" i="10"/>
  <c r="F190" i="12" s="1"/>
  <c r="E193" i="10"/>
  <c r="E190" i="12" s="1"/>
  <c r="D193" i="10"/>
  <c r="D190" i="12" s="1"/>
  <c r="C193" i="10"/>
  <c r="C190" i="12" s="1"/>
  <c r="B193" i="10"/>
  <c r="H192" i="10"/>
  <c r="H189" i="12" s="1"/>
  <c r="G192" i="10"/>
  <c r="G189" i="12" s="1"/>
  <c r="F192" i="10"/>
  <c r="F189" i="12" s="1"/>
  <c r="E192" i="10"/>
  <c r="E189" i="12" s="1"/>
  <c r="D192" i="10"/>
  <c r="D189" i="12" s="1"/>
  <c r="C192" i="10"/>
  <c r="C189" i="12" s="1"/>
  <c r="B192" i="10"/>
  <c r="H191" i="10"/>
  <c r="H188" i="12" s="1"/>
  <c r="G191" i="10"/>
  <c r="G188" i="12" s="1"/>
  <c r="F191" i="10"/>
  <c r="F188" i="12" s="1"/>
  <c r="E191" i="10"/>
  <c r="E188" i="12" s="1"/>
  <c r="D191" i="10"/>
  <c r="D188" i="12" s="1"/>
  <c r="C191" i="10"/>
  <c r="C188" i="12" s="1"/>
  <c r="J188" i="12" s="1"/>
  <c r="B191" i="10"/>
  <c r="H190" i="10"/>
  <c r="H187" i="12" s="1"/>
  <c r="G190" i="10"/>
  <c r="G187" i="12" s="1"/>
  <c r="F190" i="10"/>
  <c r="F187" i="12" s="1"/>
  <c r="E190" i="10"/>
  <c r="E187" i="12" s="1"/>
  <c r="D190" i="10"/>
  <c r="D187" i="12" s="1"/>
  <c r="C190" i="10"/>
  <c r="C187" i="12" s="1"/>
  <c r="B190" i="10"/>
  <c r="H189" i="10"/>
  <c r="H186" i="12" s="1"/>
  <c r="G189" i="10"/>
  <c r="G186" i="12" s="1"/>
  <c r="F189" i="10"/>
  <c r="F186" i="12" s="1"/>
  <c r="E189" i="10"/>
  <c r="E186" i="12" s="1"/>
  <c r="D189" i="10"/>
  <c r="D186" i="12" s="1"/>
  <c r="C189" i="10"/>
  <c r="C186" i="12" s="1"/>
  <c r="B189" i="10"/>
  <c r="H188" i="10"/>
  <c r="H185" i="12" s="1"/>
  <c r="G188" i="10"/>
  <c r="G185" i="12" s="1"/>
  <c r="F188" i="10"/>
  <c r="F185" i="12" s="1"/>
  <c r="E188" i="10"/>
  <c r="E185" i="12" s="1"/>
  <c r="D188" i="10"/>
  <c r="D185" i="12" s="1"/>
  <c r="C188" i="10"/>
  <c r="C185" i="12" s="1"/>
  <c r="B188" i="10"/>
  <c r="H187" i="10"/>
  <c r="H184" i="12" s="1"/>
  <c r="G187" i="10"/>
  <c r="G184" i="12" s="1"/>
  <c r="F187" i="10"/>
  <c r="F184" i="12" s="1"/>
  <c r="E187" i="10"/>
  <c r="E184" i="12" s="1"/>
  <c r="D187" i="10"/>
  <c r="D184" i="12" s="1"/>
  <c r="C187" i="10"/>
  <c r="C184" i="12" s="1"/>
  <c r="J184" i="12" s="1"/>
  <c r="B187" i="10"/>
  <c r="H186" i="10"/>
  <c r="H183" i="12" s="1"/>
  <c r="G186" i="10"/>
  <c r="G183" i="12" s="1"/>
  <c r="F186" i="10"/>
  <c r="F183" i="12" s="1"/>
  <c r="E186" i="10"/>
  <c r="E183" i="12" s="1"/>
  <c r="D186" i="10"/>
  <c r="D183" i="12" s="1"/>
  <c r="C186" i="10"/>
  <c r="C183" i="12" s="1"/>
  <c r="B186" i="10"/>
  <c r="H185" i="10"/>
  <c r="H182" i="12" s="1"/>
  <c r="G185" i="10"/>
  <c r="G182" i="12" s="1"/>
  <c r="F185" i="10"/>
  <c r="F182" i="12" s="1"/>
  <c r="E185" i="10"/>
  <c r="E182" i="12" s="1"/>
  <c r="D185" i="10"/>
  <c r="D182" i="12" s="1"/>
  <c r="C185" i="10"/>
  <c r="C182" i="12" s="1"/>
  <c r="B185" i="10"/>
  <c r="H184" i="10"/>
  <c r="H181" i="12" s="1"/>
  <c r="G184" i="10"/>
  <c r="G181" i="12" s="1"/>
  <c r="F184" i="10"/>
  <c r="F181" i="12" s="1"/>
  <c r="E184" i="10"/>
  <c r="E181" i="12" s="1"/>
  <c r="D184" i="10"/>
  <c r="D181" i="12" s="1"/>
  <c r="C184" i="10"/>
  <c r="C181" i="12" s="1"/>
  <c r="B184" i="10"/>
  <c r="H183" i="10"/>
  <c r="H180" i="12" s="1"/>
  <c r="G183" i="10"/>
  <c r="G180" i="12" s="1"/>
  <c r="F183" i="10"/>
  <c r="F180" i="12" s="1"/>
  <c r="E183" i="10"/>
  <c r="E180" i="12" s="1"/>
  <c r="D183" i="10"/>
  <c r="D180" i="12" s="1"/>
  <c r="C183" i="10"/>
  <c r="C180" i="12" s="1"/>
  <c r="J180" i="12" s="1"/>
  <c r="B183" i="10"/>
  <c r="H182" i="10"/>
  <c r="H179" i="12" s="1"/>
  <c r="G182" i="10"/>
  <c r="G179" i="12" s="1"/>
  <c r="F182" i="10"/>
  <c r="F179" i="12" s="1"/>
  <c r="E182" i="10"/>
  <c r="E179" i="12" s="1"/>
  <c r="D182" i="10"/>
  <c r="D179" i="12" s="1"/>
  <c r="C182" i="10"/>
  <c r="C179" i="12" s="1"/>
  <c r="B182" i="10"/>
  <c r="H181" i="10"/>
  <c r="H178" i="12" s="1"/>
  <c r="G181" i="10"/>
  <c r="G178" i="12" s="1"/>
  <c r="F181" i="10"/>
  <c r="F178" i="12" s="1"/>
  <c r="E181" i="10"/>
  <c r="E178" i="12" s="1"/>
  <c r="D181" i="10"/>
  <c r="D178" i="12" s="1"/>
  <c r="C181" i="10"/>
  <c r="C178" i="12" s="1"/>
  <c r="B181" i="10"/>
  <c r="H180" i="10"/>
  <c r="H177" i="12" s="1"/>
  <c r="G180" i="10"/>
  <c r="G177" i="12" s="1"/>
  <c r="F180" i="10"/>
  <c r="F177" i="12" s="1"/>
  <c r="E180" i="10"/>
  <c r="E177" i="12" s="1"/>
  <c r="D180" i="10"/>
  <c r="D177" i="12" s="1"/>
  <c r="C180" i="10"/>
  <c r="C177" i="12" s="1"/>
  <c r="B180" i="10"/>
  <c r="H179" i="10"/>
  <c r="H176" i="12" s="1"/>
  <c r="G179" i="10"/>
  <c r="G176" i="12" s="1"/>
  <c r="F179" i="10"/>
  <c r="F176" i="12" s="1"/>
  <c r="E179" i="10"/>
  <c r="E176" i="12" s="1"/>
  <c r="D179" i="10"/>
  <c r="D176" i="12" s="1"/>
  <c r="C179" i="10"/>
  <c r="C176" i="12" s="1"/>
  <c r="J176" i="12" s="1"/>
  <c r="B179" i="10"/>
  <c r="H178" i="10"/>
  <c r="H175" i="12" s="1"/>
  <c r="G178" i="10"/>
  <c r="G175" i="12" s="1"/>
  <c r="F178" i="10"/>
  <c r="F175" i="12" s="1"/>
  <c r="E178" i="10"/>
  <c r="E175" i="12" s="1"/>
  <c r="D178" i="10"/>
  <c r="D175" i="12" s="1"/>
  <c r="C178" i="10"/>
  <c r="C175" i="12" s="1"/>
  <c r="B178" i="10"/>
  <c r="H177" i="10"/>
  <c r="H174" i="12" s="1"/>
  <c r="G177" i="10"/>
  <c r="G174" i="12" s="1"/>
  <c r="F177" i="10"/>
  <c r="F174" i="12" s="1"/>
  <c r="E177" i="10"/>
  <c r="E174" i="12" s="1"/>
  <c r="D177" i="10"/>
  <c r="D174" i="12" s="1"/>
  <c r="C177" i="10"/>
  <c r="C174" i="12" s="1"/>
  <c r="B177" i="10"/>
  <c r="H176" i="10"/>
  <c r="H173" i="12" s="1"/>
  <c r="G176" i="10"/>
  <c r="G173" i="12" s="1"/>
  <c r="F176" i="10"/>
  <c r="F173" i="12" s="1"/>
  <c r="E176" i="10"/>
  <c r="E173" i="12" s="1"/>
  <c r="D176" i="10"/>
  <c r="D173" i="12" s="1"/>
  <c r="C176" i="10"/>
  <c r="C173" i="12" s="1"/>
  <c r="B176" i="10"/>
  <c r="H175" i="10"/>
  <c r="H172" i="12" s="1"/>
  <c r="G175" i="10"/>
  <c r="G172" i="12" s="1"/>
  <c r="F175" i="10"/>
  <c r="F172" i="12" s="1"/>
  <c r="E175" i="10"/>
  <c r="E172" i="12" s="1"/>
  <c r="D175" i="10"/>
  <c r="D172" i="12" s="1"/>
  <c r="C175" i="10"/>
  <c r="C172" i="12" s="1"/>
  <c r="J172" i="12" s="1"/>
  <c r="B175" i="10"/>
  <c r="H174" i="10"/>
  <c r="H171" i="12" s="1"/>
  <c r="G174" i="10"/>
  <c r="G171" i="12" s="1"/>
  <c r="F174" i="10"/>
  <c r="F171" i="12" s="1"/>
  <c r="E174" i="10"/>
  <c r="E171" i="12" s="1"/>
  <c r="D174" i="10"/>
  <c r="D171" i="12" s="1"/>
  <c r="C174" i="10"/>
  <c r="C171" i="12" s="1"/>
  <c r="B174" i="10"/>
  <c r="H173" i="10"/>
  <c r="H170" i="12" s="1"/>
  <c r="G173" i="10"/>
  <c r="G170" i="12" s="1"/>
  <c r="F173" i="10"/>
  <c r="F170" i="12" s="1"/>
  <c r="E173" i="10"/>
  <c r="E170" i="12" s="1"/>
  <c r="D173" i="10"/>
  <c r="D170" i="12" s="1"/>
  <c r="C173" i="10"/>
  <c r="C170" i="12" s="1"/>
  <c r="B173" i="10"/>
  <c r="H172" i="10"/>
  <c r="H169" i="12" s="1"/>
  <c r="G172" i="10"/>
  <c r="G169" i="12" s="1"/>
  <c r="F172" i="10"/>
  <c r="F169" i="12" s="1"/>
  <c r="E172" i="10"/>
  <c r="E169" i="12" s="1"/>
  <c r="D172" i="10"/>
  <c r="D169" i="12" s="1"/>
  <c r="C172" i="10"/>
  <c r="C169" i="12" s="1"/>
  <c r="B172" i="10"/>
  <c r="H171" i="10"/>
  <c r="H168" i="12" s="1"/>
  <c r="G171" i="10"/>
  <c r="G168" i="12" s="1"/>
  <c r="F171" i="10"/>
  <c r="F168" i="12" s="1"/>
  <c r="E171" i="10"/>
  <c r="E168" i="12" s="1"/>
  <c r="D171" i="10"/>
  <c r="D168" i="12" s="1"/>
  <c r="C171" i="10"/>
  <c r="C168" i="12" s="1"/>
  <c r="J168" i="12" s="1"/>
  <c r="B171" i="10"/>
  <c r="H170" i="10"/>
  <c r="H167" i="12" s="1"/>
  <c r="G170" i="10"/>
  <c r="G167" i="12" s="1"/>
  <c r="F170" i="10"/>
  <c r="F167" i="12" s="1"/>
  <c r="E170" i="10"/>
  <c r="E167" i="12" s="1"/>
  <c r="D170" i="10"/>
  <c r="D167" i="12" s="1"/>
  <c r="C170" i="10"/>
  <c r="C167" i="12" s="1"/>
  <c r="B170" i="10"/>
  <c r="H169" i="10"/>
  <c r="H166" i="12" s="1"/>
  <c r="G169" i="10"/>
  <c r="G166" i="12" s="1"/>
  <c r="F169" i="10"/>
  <c r="F166" i="12" s="1"/>
  <c r="E169" i="10"/>
  <c r="E166" i="12" s="1"/>
  <c r="D169" i="10"/>
  <c r="D166" i="12" s="1"/>
  <c r="C169" i="10"/>
  <c r="C166" i="12" s="1"/>
  <c r="B169" i="10"/>
  <c r="H168" i="10"/>
  <c r="H165" i="12" s="1"/>
  <c r="G168" i="10"/>
  <c r="G165" i="12" s="1"/>
  <c r="F168" i="10"/>
  <c r="F165" i="12" s="1"/>
  <c r="E168" i="10"/>
  <c r="E165" i="12" s="1"/>
  <c r="D168" i="10"/>
  <c r="D165" i="12" s="1"/>
  <c r="C168" i="10"/>
  <c r="C165" i="12" s="1"/>
  <c r="B168" i="10"/>
  <c r="H167" i="10"/>
  <c r="H164" i="12" s="1"/>
  <c r="G167" i="10"/>
  <c r="G164" i="12" s="1"/>
  <c r="F167" i="10"/>
  <c r="F164" i="12" s="1"/>
  <c r="E167" i="10"/>
  <c r="E164" i="12" s="1"/>
  <c r="D167" i="10"/>
  <c r="D164" i="12" s="1"/>
  <c r="C167" i="10"/>
  <c r="C164" i="12" s="1"/>
  <c r="J164" i="12" s="1"/>
  <c r="B167" i="10"/>
  <c r="H166" i="10"/>
  <c r="H163" i="12" s="1"/>
  <c r="G166" i="10"/>
  <c r="G163" i="12" s="1"/>
  <c r="F166" i="10"/>
  <c r="F163" i="12" s="1"/>
  <c r="E166" i="10"/>
  <c r="E163" i="12" s="1"/>
  <c r="D166" i="10"/>
  <c r="D163" i="12" s="1"/>
  <c r="C166" i="10"/>
  <c r="C163" i="12" s="1"/>
  <c r="B166" i="10"/>
  <c r="H165" i="10"/>
  <c r="H162" i="12" s="1"/>
  <c r="G165" i="10"/>
  <c r="G162" i="12" s="1"/>
  <c r="F165" i="10"/>
  <c r="F162" i="12" s="1"/>
  <c r="E165" i="10"/>
  <c r="E162" i="12" s="1"/>
  <c r="D165" i="10"/>
  <c r="D162" i="12" s="1"/>
  <c r="C165" i="10"/>
  <c r="C162" i="12" s="1"/>
  <c r="B165" i="10"/>
  <c r="H164" i="10"/>
  <c r="H161" i="12" s="1"/>
  <c r="G164" i="10"/>
  <c r="G161" i="12" s="1"/>
  <c r="F164" i="10"/>
  <c r="F161" i="12" s="1"/>
  <c r="E164" i="10"/>
  <c r="E161" i="12" s="1"/>
  <c r="D164" i="10"/>
  <c r="D161" i="12" s="1"/>
  <c r="C164" i="10"/>
  <c r="C161" i="12" s="1"/>
  <c r="B164" i="10"/>
  <c r="H163" i="10"/>
  <c r="H160" i="12" s="1"/>
  <c r="G163" i="10"/>
  <c r="G160" i="12" s="1"/>
  <c r="F163" i="10"/>
  <c r="F160" i="12" s="1"/>
  <c r="E163" i="10"/>
  <c r="E160" i="12" s="1"/>
  <c r="D163" i="10"/>
  <c r="D160" i="12" s="1"/>
  <c r="C163" i="10"/>
  <c r="C160" i="12" s="1"/>
  <c r="B163" i="10"/>
  <c r="H162" i="10"/>
  <c r="H159" i="12" s="1"/>
  <c r="G162" i="10"/>
  <c r="G159" i="12" s="1"/>
  <c r="F162" i="10"/>
  <c r="F159" i="12" s="1"/>
  <c r="E162" i="10"/>
  <c r="E159" i="12" s="1"/>
  <c r="D162" i="10"/>
  <c r="D159" i="12" s="1"/>
  <c r="C162" i="10"/>
  <c r="C159" i="12" s="1"/>
  <c r="B162" i="10"/>
  <c r="H161" i="10"/>
  <c r="H158" i="12" s="1"/>
  <c r="G161" i="10"/>
  <c r="G158" i="12" s="1"/>
  <c r="F161" i="10"/>
  <c r="F158" i="12" s="1"/>
  <c r="E161" i="10"/>
  <c r="E158" i="12" s="1"/>
  <c r="D161" i="10"/>
  <c r="D158" i="12" s="1"/>
  <c r="C161" i="10"/>
  <c r="C158" i="12" s="1"/>
  <c r="B161" i="10"/>
  <c r="H160" i="10"/>
  <c r="H157" i="12" s="1"/>
  <c r="G160" i="10"/>
  <c r="G157" i="12" s="1"/>
  <c r="F160" i="10"/>
  <c r="F157" i="12" s="1"/>
  <c r="E160" i="10"/>
  <c r="E157" i="12" s="1"/>
  <c r="D160" i="10"/>
  <c r="D157" i="12" s="1"/>
  <c r="C160" i="10"/>
  <c r="C157" i="12" s="1"/>
  <c r="B160" i="10"/>
  <c r="H159" i="10"/>
  <c r="H156" i="12" s="1"/>
  <c r="G159" i="10"/>
  <c r="G156" i="12" s="1"/>
  <c r="F159" i="10"/>
  <c r="F156" i="12" s="1"/>
  <c r="E159" i="10"/>
  <c r="E156" i="12" s="1"/>
  <c r="D159" i="10"/>
  <c r="D156" i="12" s="1"/>
  <c r="C159" i="10"/>
  <c r="C156" i="12" s="1"/>
  <c r="J156" i="12" s="1"/>
  <c r="B159" i="10"/>
  <c r="H158" i="10"/>
  <c r="H155" i="12" s="1"/>
  <c r="G158" i="10"/>
  <c r="G155" i="12" s="1"/>
  <c r="F158" i="10"/>
  <c r="F155" i="12" s="1"/>
  <c r="E158" i="10"/>
  <c r="E155" i="12" s="1"/>
  <c r="D158" i="10"/>
  <c r="D155" i="12" s="1"/>
  <c r="C158" i="10"/>
  <c r="C155" i="12" s="1"/>
  <c r="B158" i="10"/>
  <c r="H157" i="10"/>
  <c r="H154" i="12" s="1"/>
  <c r="G157" i="10"/>
  <c r="G154" i="12" s="1"/>
  <c r="F157" i="10"/>
  <c r="F154" i="12" s="1"/>
  <c r="E157" i="10"/>
  <c r="E154" i="12" s="1"/>
  <c r="D157" i="10"/>
  <c r="D154" i="12" s="1"/>
  <c r="C157" i="10"/>
  <c r="C154" i="12" s="1"/>
  <c r="B157" i="10"/>
  <c r="H156" i="10"/>
  <c r="H153" i="12" s="1"/>
  <c r="G156" i="10"/>
  <c r="G153" i="12" s="1"/>
  <c r="F156" i="10"/>
  <c r="F153" i="12" s="1"/>
  <c r="E156" i="10"/>
  <c r="E153" i="12" s="1"/>
  <c r="D156" i="10"/>
  <c r="D153" i="12" s="1"/>
  <c r="C156" i="10"/>
  <c r="C153" i="12" s="1"/>
  <c r="B156" i="10"/>
  <c r="H155" i="10"/>
  <c r="H152" i="12" s="1"/>
  <c r="G155" i="10"/>
  <c r="G152" i="12" s="1"/>
  <c r="F155" i="10"/>
  <c r="F152" i="12" s="1"/>
  <c r="E155" i="10"/>
  <c r="E152" i="12" s="1"/>
  <c r="D155" i="10"/>
  <c r="D152" i="12" s="1"/>
  <c r="C155" i="10"/>
  <c r="C152" i="12" s="1"/>
  <c r="J152" i="12" s="1"/>
  <c r="B155" i="10"/>
  <c r="H154" i="10"/>
  <c r="H151" i="12" s="1"/>
  <c r="G154" i="10"/>
  <c r="G151" i="12" s="1"/>
  <c r="F154" i="10"/>
  <c r="F151" i="12" s="1"/>
  <c r="E154" i="10"/>
  <c r="E151" i="12" s="1"/>
  <c r="D154" i="10"/>
  <c r="D151" i="12" s="1"/>
  <c r="C154" i="10"/>
  <c r="C151" i="12" s="1"/>
  <c r="B154" i="10"/>
  <c r="H153" i="10"/>
  <c r="H150" i="12" s="1"/>
  <c r="G153" i="10"/>
  <c r="G150" i="12" s="1"/>
  <c r="F153" i="10"/>
  <c r="F150" i="12" s="1"/>
  <c r="E153" i="10"/>
  <c r="E150" i="12" s="1"/>
  <c r="D153" i="10"/>
  <c r="D150" i="12" s="1"/>
  <c r="C153" i="10"/>
  <c r="C150" i="12" s="1"/>
  <c r="B153" i="10"/>
  <c r="H152" i="10"/>
  <c r="H149" i="12" s="1"/>
  <c r="G152" i="10"/>
  <c r="G149" i="12" s="1"/>
  <c r="F152" i="10"/>
  <c r="F149" i="12" s="1"/>
  <c r="E152" i="10"/>
  <c r="E149" i="12" s="1"/>
  <c r="D152" i="10"/>
  <c r="D149" i="12" s="1"/>
  <c r="C152" i="10"/>
  <c r="C149" i="12" s="1"/>
  <c r="B152" i="10"/>
  <c r="H151" i="10"/>
  <c r="H148" i="12" s="1"/>
  <c r="G151" i="10"/>
  <c r="G148" i="12" s="1"/>
  <c r="F151" i="10"/>
  <c r="F148" i="12" s="1"/>
  <c r="E151" i="10"/>
  <c r="E148" i="12" s="1"/>
  <c r="D151" i="10"/>
  <c r="D148" i="12" s="1"/>
  <c r="C151" i="10"/>
  <c r="C148" i="12" s="1"/>
  <c r="J148" i="12" s="1"/>
  <c r="B151" i="10"/>
  <c r="H150" i="10"/>
  <c r="H147" i="12" s="1"/>
  <c r="G150" i="10"/>
  <c r="G147" i="12" s="1"/>
  <c r="F150" i="10"/>
  <c r="F147" i="12" s="1"/>
  <c r="E150" i="10"/>
  <c r="E147" i="12" s="1"/>
  <c r="D150" i="10"/>
  <c r="D147" i="12" s="1"/>
  <c r="C150" i="10"/>
  <c r="C147" i="12" s="1"/>
  <c r="B150" i="10"/>
  <c r="H149" i="10"/>
  <c r="H146" i="12" s="1"/>
  <c r="G149" i="10"/>
  <c r="G146" i="12" s="1"/>
  <c r="F149" i="10"/>
  <c r="F146" i="12" s="1"/>
  <c r="E149" i="10"/>
  <c r="E146" i="12" s="1"/>
  <c r="D149" i="10"/>
  <c r="D146" i="12" s="1"/>
  <c r="C149" i="10"/>
  <c r="C146" i="12" s="1"/>
  <c r="B149" i="10"/>
  <c r="H148" i="10"/>
  <c r="H145" i="12" s="1"/>
  <c r="G148" i="10"/>
  <c r="G145" i="12" s="1"/>
  <c r="F148" i="10"/>
  <c r="F145" i="12" s="1"/>
  <c r="E148" i="10"/>
  <c r="E145" i="12" s="1"/>
  <c r="D148" i="10"/>
  <c r="D145" i="12" s="1"/>
  <c r="C148" i="10"/>
  <c r="C145" i="12" s="1"/>
  <c r="B148" i="10"/>
  <c r="H147" i="10"/>
  <c r="H144" i="12" s="1"/>
  <c r="G147" i="10"/>
  <c r="G144" i="12" s="1"/>
  <c r="F147" i="10"/>
  <c r="F144" i="12" s="1"/>
  <c r="E147" i="10"/>
  <c r="E144" i="12" s="1"/>
  <c r="D147" i="10"/>
  <c r="D144" i="12" s="1"/>
  <c r="C147" i="10"/>
  <c r="C144" i="12" s="1"/>
  <c r="B147" i="10"/>
  <c r="H146" i="10"/>
  <c r="H143" i="12" s="1"/>
  <c r="G146" i="10"/>
  <c r="G143" i="12" s="1"/>
  <c r="F146" i="10"/>
  <c r="F143" i="12" s="1"/>
  <c r="E146" i="10"/>
  <c r="E143" i="12" s="1"/>
  <c r="D146" i="10"/>
  <c r="D143" i="12" s="1"/>
  <c r="C146" i="10"/>
  <c r="C143" i="12" s="1"/>
  <c r="B146" i="10"/>
  <c r="H145" i="10"/>
  <c r="H142" i="12" s="1"/>
  <c r="G145" i="10"/>
  <c r="G142" i="12" s="1"/>
  <c r="F145" i="10"/>
  <c r="F142" i="12" s="1"/>
  <c r="E145" i="10"/>
  <c r="E142" i="12" s="1"/>
  <c r="D145" i="10"/>
  <c r="D142" i="12" s="1"/>
  <c r="C145" i="10"/>
  <c r="C142" i="12" s="1"/>
  <c r="B145" i="10"/>
  <c r="H144" i="10"/>
  <c r="H141" i="12" s="1"/>
  <c r="G144" i="10"/>
  <c r="G141" i="12" s="1"/>
  <c r="F144" i="10"/>
  <c r="F141" i="12" s="1"/>
  <c r="E144" i="10"/>
  <c r="E141" i="12" s="1"/>
  <c r="D144" i="10"/>
  <c r="D141" i="12" s="1"/>
  <c r="C144" i="10"/>
  <c r="C141" i="12" s="1"/>
  <c r="B144" i="10"/>
  <c r="H143" i="10"/>
  <c r="H140" i="12" s="1"/>
  <c r="G143" i="10"/>
  <c r="G140" i="12" s="1"/>
  <c r="F143" i="10"/>
  <c r="F140" i="12" s="1"/>
  <c r="E143" i="10"/>
  <c r="E140" i="12" s="1"/>
  <c r="D143" i="10"/>
  <c r="D140" i="12" s="1"/>
  <c r="C143" i="10"/>
  <c r="C140" i="12" s="1"/>
  <c r="J140" i="12" s="1"/>
  <c r="B143" i="10"/>
  <c r="H142" i="10"/>
  <c r="H139" i="12" s="1"/>
  <c r="G142" i="10"/>
  <c r="G139" i="12" s="1"/>
  <c r="F142" i="10"/>
  <c r="F139" i="12" s="1"/>
  <c r="E142" i="10"/>
  <c r="E139" i="12" s="1"/>
  <c r="D142" i="10"/>
  <c r="D139" i="12" s="1"/>
  <c r="C142" i="10"/>
  <c r="C139" i="12" s="1"/>
  <c r="B142" i="10"/>
  <c r="H141" i="10"/>
  <c r="H138" i="12" s="1"/>
  <c r="G141" i="10"/>
  <c r="G138" i="12" s="1"/>
  <c r="F141" i="10"/>
  <c r="F138" i="12" s="1"/>
  <c r="E141" i="10"/>
  <c r="E138" i="12" s="1"/>
  <c r="D141" i="10"/>
  <c r="D138" i="12" s="1"/>
  <c r="C141" i="10"/>
  <c r="C138" i="12" s="1"/>
  <c r="B141" i="10"/>
  <c r="H140" i="10"/>
  <c r="H137" i="12" s="1"/>
  <c r="G140" i="10"/>
  <c r="G137" i="12" s="1"/>
  <c r="F140" i="10"/>
  <c r="F137" i="12" s="1"/>
  <c r="E140" i="10"/>
  <c r="E137" i="12" s="1"/>
  <c r="D140" i="10"/>
  <c r="D137" i="12" s="1"/>
  <c r="C140" i="10"/>
  <c r="C137" i="12" s="1"/>
  <c r="B140" i="10"/>
  <c r="H139" i="10"/>
  <c r="H136" i="12" s="1"/>
  <c r="G139" i="10"/>
  <c r="G136" i="12" s="1"/>
  <c r="F139" i="10"/>
  <c r="F136" i="12" s="1"/>
  <c r="E139" i="10"/>
  <c r="E136" i="12" s="1"/>
  <c r="D139" i="10"/>
  <c r="D136" i="12" s="1"/>
  <c r="C139" i="10"/>
  <c r="C136" i="12" s="1"/>
  <c r="J136" i="12" s="1"/>
  <c r="B139" i="10"/>
  <c r="H138" i="10"/>
  <c r="H135" i="12" s="1"/>
  <c r="G138" i="10"/>
  <c r="G135" i="12" s="1"/>
  <c r="F138" i="10"/>
  <c r="F135" i="12" s="1"/>
  <c r="E138" i="10"/>
  <c r="E135" i="12" s="1"/>
  <c r="D138" i="10"/>
  <c r="D135" i="12" s="1"/>
  <c r="C138" i="10"/>
  <c r="C135" i="12" s="1"/>
  <c r="B138" i="10"/>
  <c r="H137" i="10"/>
  <c r="H134" i="12" s="1"/>
  <c r="G137" i="10"/>
  <c r="G134" i="12" s="1"/>
  <c r="F137" i="10"/>
  <c r="F134" i="12" s="1"/>
  <c r="E137" i="10"/>
  <c r="E134" i="12" s="1"/>
  <c r="D137" i="10"/>
  <c r="D134" i="12" s="1"/>
  <c r="C137" i="10"/>
  <c r="C134" i="12" s="1"/>
  <c r="B137" i="10"/>
  <c r="H136" i="10"/>
  <c r="H133" i="12" s="1"/>
  <c r="G136" i="10"/>
  <c r="G133" i="12" s="1"/>
  <c r="F136" i="10"/>
  <c r="F133" i="12" s="1"/>
  <c r="E136" i="10"/>
  <c r="E133" i="12" s="1"/>
  <c r="D136" i="10"/>
  <c r="D133" i="12" s="1"/>
  <c r="C136" i="10"/>
  <c r="C133" i="12" s="1"/>
  <c r="B136" i="10"/>
  <c r="H135" i="10"/>
  <c r="H132" i="12" s="1"/>
  <c r="G135" i="10"/>
  <c r="G132" i="12" s="1"/>
  <c r="F135" i="10"/>
  <c r="F132" i="12" s="1"/>
  <c r="E135" i="10"/>
  <c r="E132" i="12" s="1"/>
  <c r="D135" i="10"/>
  <c r="D132" i="12" s="1"/>
  <c r="C135" i="10"/>
  <c r="C132" i="12" s="1"/>
  <c r="J132" i="12" s="1"/>
  <c r="B135" i="10"/>
  <c r="H134" i="10"/>
  <c r="H131" i="12" s="1"/>
  <c r="G134" i="10"/>
  <c r="G131" i="12" s="1"/>
  <c r="F134" i="10"/>
  <c r="F131" i="12" s="1"/>
  <c r="E134" i="10"/>
  <c r="E131" i="12" s="1"/>
  <c r="D134" i="10"/>
  <c r="D131" i="12" s="1"/>
  <c r="C134" i="10"/>
  <c r="C131" i="12" s="1"/>
  <c r="B134" i="10"/>
  <c r="H133" i="10"/>
  <c r="H130" i="12" s="1"/>
  <c r="G133" i="10"/>
  <c r="G130" i="12" s="1"/>
  <c r="F133" i="10"/>
  <c r="F130" i="12" s="1"/>
  <c r="E133" i="10"/>
  <c r="E130" i="12" s="1"/>
  <c r="D133" i="10"/>
  <c r="D130" i="12" s="1"/>
  <c r="C133" i="10"/>
  <c r="C130" i="12" s="1"/>
  <c r="B133" i="10"/>
  <c r="H132" i="10"/>
  <c r="H129" i="12" s="1"/>
  <c r="G132" i="10"/>
  <c r="G129" i="12" s="1"/>
  <c r="F132" i="10"/>
  <c r="F129" i="12" s="1"/>
  <c r="E132" i="10"/>
  <c r="E129" i="12" s="1"/>
  <c r="D132" i="10"/>
  <c r="D129" i="12" s="1"/>
  <c r="C132" i="10"/>
  <c r="C129" i="12" s="1"/>
  <c r="B132" i="10"/>
  <c r="H131" i="10"/>
  <c r="H128" i="12" s="1"/>
  <c r="G131" i="10"/>
  <c r="G128" i="12" s="1"/>
  <c r="F131" i="10"/>
  <c r="F128" i="12" s="1"/>
  <c r="E131" i="10"/>
  <c r="E128" i="12" s="1"/>
  <c r="D131" i="10"/>
  <c r="D128" i="12" s="1"/>
  <c r="C131" i="10"/>
  <c r="C128" i="12" s="1"/>
  <c r="J128" i="12" s="1"/>
  <c r="B131" i="10"/>
  <c r="H130" i="10"/>
  <c r="H127" i="12" s="1"/>
  <c r="G130" i="10"/>
  <c r="G127" i="12" s="1"/>
  <c r="F130" i="10"/>
  <c r="F127" i="12" s="1"/>
  <c r="E130" i="10"/>
  <c r="E127" i="12" s="1"/>
  <c r="D130" i="10"/>
  <c r="D127" i="12" s="1"/>
  <c r="C130" i="10"/>
  <c r="C127" i="12" s="1"/>
  <c r="B130" i="10"/>
  <c r="H129" i="10"/>
  <c r="H126" i="12" s="1"/>
  <c r="G129" i="10"/>
  <c r="G126" i="12" s="1"/>
  <c r="F129" i="10"/>
  <c r="F126" i="12" s="1"/>
  <c r="E129" i="10"/>
  <c r="E126" i="12" s="1"/>
  <c r="D129" i="10"/>
  <c r="D126" i="12" s="1"/>
  <c r="C129" i="10"/>
  <c r="C126" i="12" s="1"/>
  <c r="B129" i="10"/>
  <c r="H128" i="10"/>
  <c r="H125" i="12" s="1"/>
  <c r="G128" i="10"/>
  <c r="G125" i="12" s="1"/>
  <c r="F128" i="10"/>
  <c r="F125" i="12" s="1"/>
  <c r="E128" i="10"/>
  <c r="E125" i="12" s="1"/>
  <c r="D128" i="10"/>
  <c r="D125" i="12" s="1"/>
  <c r="C128" i="10"/>
  <c r="C125" i="12" s="1"/>
  <c r="B128" i="10"/>
  <c r="H127" i="10"/>
  <c r="H124" i="12" s="1"/>
  <c r="G127" i="10"/>
  <c r="G124" i="12" s="1"/>
  <c r="F127" i="10"/>
  <c r="F124" i="12" s="1"/>
  <c r="E127" i="10"/>
  <c r="E124" i="12" s="1"/>
  <c r="D127" i="10"/>
  <c r="D124" i="12" s="1"/>
  <c r="C127" i="10"/>
  <c r="C124" i="12" s="1"/>
  <c r="J124" i="12" s="1"/>
  <c r="B127" i="10"/>
  <c r="H126" i="10"/>
  <c r="H123" i="12" s="1"/>
  <c r="G126" i="10"/>
  <c r="G123" i="12" s="1"/>
  <c r="F126" i="10"/>
  <c r="F123" i="12" s="1"/>
  <c r="E126" i="10"/>
  <c r="E123" i="12" s="1"/>
  <c r="D126" i="10"/>
  <c r="D123" i="12" s="1"/>
  <c r="C126" i="10"/>
  <c r="C123" i="12" s="1"/>
  <c r="B126" i="10"/>
  <c r="H125" i="10"/>
  <c r="H122" i="12" s="1"/>
  <c r="G125" i="10"/>
  <c r="G122" i="12" s="1"/>
  <c r="F125" i="10"/>
  <c r="F122" i="12" s="1"/>
  <c r="E125" i="10"/>
  <c r="E122" i="12" s="1"/>
  <c r="D125" i="10"/>
  <c r="D122" i="12" s="1"/>
  <c r="C125" i="10"/>
  <c r="C122" i="12" s="1"/>
  <c r="B125" i="10"/>
  <c r="H124" i="10"/>
  <c r="H121" i="12" s="1"/>
  <c r="G124" i="10"/>
  <c r="G121" i="12" s="1"/>
  <c r="F124" i="10"/>
  <c r="F121" i="12" s="1"/>
  <c r="E124" i="10"/>
  <c r="E121" i="12" s="1"/>
  <c r="D124" i="10"/>
  <c r="D121" i="12" s="1"/>
  <c r="C124" i="10"/>
  <c r="C121" i="12" s="1"/>
  <c r="B124" i="10"/>
  <c r="H123" i="10"/>
  <c r="H120" i="12" s="1"/>
  <c r="G123" i="10"/>
  <c r="G120" i="12" s="1"/>
  <c r="F123" i="10"/>
  <c r="F120" i="12" s="1"/>
  <c r="E123" i="10"/>
  <c r="E120" i="12" s="1"/>
  <c r="D123" i="10"/>
  <c r="D120" i="12" s="1"/>
  <c r="C123" i="10"/>
  <c r="C120" i="12" s="1"/>
  <c r="J120" i="12" s="1"/>
  <c r="B123" i="10"/>
  <c r="H122" i="10"/>
  <c r="H119" i="12" s="1"/>
  <c r="G122" i="10"/>
  <c r="G119" i="12" s="1"/>
  <c r="F122" i="10"/>
  <c r="F119" i="12" s="1"/>
  <c r="E122" i="10"/>
  <c r="E119" i="12" s="1"/>
  <c r="D122" i="10"/>
  <c r="D119" i="12" s="1"/>
  <c r="C122" i="10"/>
  <c r="C119" i="12" s="1"/>
  <c r="B122" i="10"/>
  <c r="H121" i="10"/>
  <c r="H118" i="12" s="1"/>
  <c r="G121" i="10"/>
  <c r="G118" i="12" s="1"/>
  <c r="F121" i="10"/>
  <c r="F118" i="12" s="1"/>
  <c r="E121" i="10"/>
  <c r="E118" i="12" s="1"/>
  <c r="D121" i="10"/>
  <c r="D118" i="12" s="1"/>
  <c r="C121" i="10"/>
  <c r="C118" i="12" s="1"/>
  <c r="B121" i="10"/>
  <c r="H120" i="10"/>
  <c r="H117" i="12" s="1"/>
  <c r="G120" i="10"/>
  <c r="G117" i="12" s="1"/>
  <c r="F120" i="10"/>
  <c r="F117" i="12" s="1"/>
  <c r="E120" i="10"/>
  <c r="E117" i="12" s="1"/>
  <c r="D120" i="10"/>
  <c r="D117" i="12" s="1"/>
  <c r="C120" i="10"/>
  <c r="C117" i="12" s="1"/>
  <c r="B120" i="10"/>
  <c r="H119" i="10"/>
  <c r="H116" i="12" s="1"/>
  <c r="G119" i="10"/>
  <c r="G116" i="12" s="1"/>
  <c r="F119" i="10"/>
  <c r="F116" i="12" s="1"/>
  <c r="E119" i="10"/>
  <c r="E116" i="12" s="1"/>
  <c r="D119" i="10"/>
  <c r="D116" i="12" s="1"/>
  <c r="C119" i="10"/>
  <c r="C116" i="12" s="1"/>
  <c r="J116" i="12" s="1"/>
  <c r="B119" i="10"/>
  <c r="H118" i="10"/>
  <c r="H115" i="12" s="1"/>
  <c r="G118" i="10"/>
  <c r="G115" i="12" s="1"/>
  <c r="F118" i="10"/>
  <c r="F115" i="12" s="1"/>
  <c r="E118" i="10"/>
  <c r="E115" i="12" s="1"/>
  <c r="D118" i="10"/>
  <c r="D115" i="12" s="1"/>
  <c r="C118" i="10"/>
  <c r="C115" i="12" s="1"/>
  <c r="B118" i="10"/>
  <c r="H117" i="10"/>
  <c r="H114" i="12" s="1"/>
  <c r="G117" i="10"/>
  <c r="G114" i="12" s="1"/>
  <c r="F117" i="10"/>
  <c r="F114" i="12" s="1"/>
  <c r="E117" i="10"/>
  <c r="E114" i="12" s="1"/>
  <c r="D117" i="10"/>
  <c r="D114" i="12" s="1"/>
  <c r="C117" i="10"/>
  <c r="C114" i="12" s="1"/>
  <c r="B117" i="10"/>
  <c r="H116" i="10"/>
  <c r="H113" i="12" s="1"/>
  <c r="G116" i="10"/>
  <c r="G113" i="12" s="1"/>
  <c r="F116" i="10"/>
  <c r="F113" i="12" s="1"/>
  <c r="E116" i="10"/>
  <c r="E113" i="12" s="1"/>
  <c r="D116" i="10"/>
  <c r="D113" i="12" s="1"/>
  <c r="C116" i="10"/>
  <c r="C113" i="12" s="1"/>
  <c r="B116" i="10"/>
  <c r="H115" i="10"/>
  <c r="H112" i="12" s="1"/>
  <c r="G115" i="10"/>
  <c r="G112" i="12" s="1"/>
  <c r="F115" i="10"/>
  <c r="F112" i="12" s="1"/>
  <c r="E115" i="10"/>
  <c r="E112" i="12" s="1"/>
  <c r="D115" i="10"/>
  <c r="D112" i="12" s="1"/>
  <c r="C115" i="10"/>
  <c r="C112" i="12" s="1"/>
  <c r="J112" i="12" s="1"/>
  <c r="B115" i="10"/>
  <c r="H114" i="10"/>
  <c r="H111" i="12" s="1"/>
  <c r="G114" i="10"/>
  <c r="G111" i="12" s="1"/>
  <c r="F114" i="10"/>
  <c r="F111" i="12" s="1"/>
  <c r="E114" i="10"/>
  <c r="E111" i="12" s="1"/>
  <c r="D114" i="10"/>
  <c r="D111" i="12" s="1"/>
  <c r="C114" i="10"/>
  <c r="C111" i="12" s="1"/>
  <c r="B114" i="10"/>
  <c r="H113" i="10"/>
  <c r="H110" i="12" s="1"/>
  <c r="G113" i="10"/>
  <c r="G110" i="12" s="1"/>
  <c r="F113" i="10"/>
  <c r="F110" i="12" s="1"/>
  <c r="E113" i="10"/>
  <c r="E110" i="12" s="1"/>
  <c r="D113" i="10"/>
  <c r="D110" i="12" s="1"/>
  <c r="C113" i="10"/>
  <c r="C110" i="12" s="1"/>
  <c r="B113" i="10"/>
  <c r="H112" i="10"/>
  <c r="H109" i="12" s="1"/>
  <c r="G112" i="10"/>
  <c r="G109" i="12" s="1"/>
  <c r="F112" i="10"/>
  <c r="F109" i="12" s="1"/>
  <c r="E112" i="10"/>
  <c r="E109" i="12" s="1"/>
  <c r="D112" i="10"/>
  <c r="D109" i="12" s="1"/>
  <c r="C112" i="10"/>
  <c r="C109" i="12" s="1"/>
  <c r="B112" i="10"/>
  <c r="H111" i="10"/>
  <c r="H108" i="12" s="1"/>
  <c r="G111" i="10"/>
  <c r="G108" i="12" s="1"/>
  <c r="F111" i="10"/>
  <c r="F108" i="12" s="1"/>
  <c r="E111" i="10"/>
  <c r="E108" i="12" s="1"/>
  <c r="D111" i="10"/>
  <c r="D108" i="12" s="1"/>
  <c r="C111" i="10"/>
  <c r="C108" i="12" s="1"/>
  <c r="J108" i="12" s="1"/>
  <c r="B111" i="10"/>
  <c r="H110" i="10"/>
  <c r="H107" i="12" s="1"/>
  <c r="G110" i="10"/>
  <c r="G107" i="12" s="1"/>
  <c r="F110" i="10"/>
  <c r="F107" i="12" s="1"/>
  <c r="E110" i="10"/>
  <c r="E107" i="12" s="1"/>
  <c r="D110" i="10"/>
  <c r="D107" i="12" s="1"/>
  <c r="C110" i="10"/>
  <c r="C107" i="12" s="1"/>
  <c r="B110" i="10"/>
  <c r="H109" i="10"/>
  <c r="H106" i="12" s="1"/>
  <c r="G109" i="10"/>
  <c r="G106" i="12" s="1"/>
  <c r="F109" i="10"/>
  <c r="F106" i="12" s="1"/>
  <c r="E109" i="10"/>
  <c r="E106" i="12" s="1"/>
  <c r="D109" i="10"/>
  <c r="D106" i="12" s="1"/>
  <c r="C109" i="10"/>
  <c r="C106" i="12" s="1"/>
  <c r="B109" i="10"/>
  <c r="H108" i="10"/>
  <c r="H105" i="12" s="1"/>
  <c r="G108" i="10"/>
  <c r="G105" i="12" s="1"/>
  <c r="F108" i="10"/>
  <c r="F105" i="12" s="1"/>
  <c r="E108" i="10"/>
  <c r="E105" i="12" s="1"/>
  <c r="D108" i="10"/>
  <c r="D105" i="12" s="1"/>
  <c r="C108" i="10"/>
  <c r="C105" i="12" s="1"/>
  <c r="B108" i="10"/>
  <c r="H107" i="10"/>
  <c r="H104" i="12" s="1"/>
  <c r="G107" i="10"/>
  <c r="G104" i="12" s="1"/>
  <c r="F107" i="10"/>
  <c r="F104" i="12" s="1"/>
  <c r="E107" i="10"/>
  <c r="E104" i="12" s="1"/>
  <c r="D107" i="10"/>
  <c r="D104" i="12" s="1"/>
  <c r="C107" i="10"/>
  <c r="C104" i="12" s="1"/>
  <c r="J104" i="12" s="1"/>
  <c r="B107" i="10"/>
  <c r="H106" i="10"/>
  <c r="H103" i="12" s="1"/>
  <c r="G106" i="10"/>
  <c r="G103" i="12" s="1"/>
  <c r="F106" i="10"/>
  <c r="F103" i="12" s="1"/>
  <c r="E106" i="10"/>
  <c r="E103" i="12" s="1"/>
  <c r="D106" i="10"/>
  <c r="D103" i="12" s="1"/>
  <c r="C106" i="10"/>
  <c r="C103" i="12" s="1"/>
  <c r="B106" i="10"/>
  <c r="H105" i="10"/>
  <c r="H102" i="12" s="1"/>
  <c r="G105" i="10"/>
  <c r="G102" i="12" s="1"/>
  <c r="F105" i="10"/>
  <c r="F102" i="12" s="1"/>
  <c r="E105" i="10"/>
  <c r="E102" i="12" s="1"/>
  <c r="D105" i="10"/>
  <c r="D102" i="12" s="1"/>
  <c r="C105" i="10"/>
  <c r="C102" i="12" s="1"/>
  <c r="B105" i="10"/>
  <c r="H104" i="10"/>
  <c r="H101" i="12" s="1"/>
  <c r="G104" i="10"/>
  <c r="G101" i="12" s="1"/>
  <c r="F104" i="10"/>
  <c r="F101" i="12" s="1"/>
  <c r="E104" i="10"/>
  <c r="E101" i="12" s="1"/>
  <c r="D104" i="10"/>
  <c r="D101" i="12" s="1"/>
  <c r="C104" i="10"/>
  <c r="C101" i="12" s="1"/>
  <c r="B104" i="10"/>
  <c r="H103" i="10"/>
  <c r="H100" i="12" s="1"/>
  <c r="G103" i="10"/>
  <c r="G100" i="12" s="1"/>
  <c r="F103" i="10"/>
  <c r="F100" i="12" s="1"/>
  <c r="E103" i="10"/>
  <c r="E100" i="12" s="1"/>
  <c r="D103" i="10"/>
  <c r="D100" i="12" s="1"/>
  <c r="C103" i="10"/>
  <c r="C100" i="12" s="1"/>
  <c r="J100" i="12" s="1"/>
  <c r="B103" i="10"/>
  <c r="H102" i="10"/>
  <c r="H99" i="12" s="1"/>
  <c r="G102" i="10"/>
  <c r="G99" i="12" s="1"/>
  <c r="F102" i="10"/>
  <c r="F99" i="12" s="1"/>
  <c r="E102" i="10"/>
  <c r="E99" i="12" s="1"/>
  <c r="D102" i="10"/>
  <c r="D99" i="12" s="1"/>
  <c r="C102" i="10"/>
  <c r="C99" i="12" s="1"/>
  <c r="B102" i="10"/>
  <c r="H101" i="10"/>
  <c r="H98" i="12" s="1"/>
  <c r="G101" i="10"/>
  <c r="G98" i="12" s="1"/>
  <c r="F101" i="10"/>
  <c r="F98" i="12" s="1"/>
  <c r="E101" i="10"/>
  <c r="E98" i="12" s="1"/>
  <c r="D101" i="10"/>
  <c r="D98" i="12" s="1"/>
  <c r="C101" i="10"/>
  <c r="C98" i="12" s="1"/>
  <c r="B101" i="10"/>
  <c r="H100" i="10"/>
  <c r="H97" i="12" s="1"/>
  <c r="G100" i="10"/>
  <c r="G97" i="12" s="1"/>
  <c r="F100" i="10"/>
  <c r="F97" i="12" s="1"/>
  <c r="E100" i="10"/>
  <c r="E97" i="12" s="1"/>
  <c r="D100" i="10"/>
  <c r="D97" i="12" s="1"/>
  <c r="C100" i="10"/>
  <c r="C97" i="12" s="1"/>
  <c r="B100" i="10"/>
  <c r="H99" i="10"/>
  <c r="H96" i="12" s="1"/>
  <c r="G99" i="10"/>
  <c r="G96" i="12" s="1"/>
  <c r="F99" i="10"/>
  <c r="F96" i="12" s="1"/>
  <c r="E99" i="10"/>
  <c r="E96" i="12" s="1"/>
  <c r="D99" i="10"/>
  <c r="D96" i="12" s="1"/>
  <c r="C99" i="10"/>
  <c r="C96" i="12" s="1"/>
  <c r="J96" i="12" s="1"/>
  <c r="B99" i="10"/>
  <c r="H98" i="10"/>
  <c r="H95" i="12" s="1"/>
  <c r="G98" i="10"/>
  <c r="G95" i="12" s="1"/>
  <c r="F98" i="10"/>
  <c r="F95" i="12" s="1"/>
  <c r="E98" i="10"/>
  <c r="E95" i="12" s="1"/>
  <c r="D98" i="10"/>
  <c r="D95" i="12" s="1"/>
  <c r="C98" i="10"/>
  <c r="C95" i="12" s="1"/>
  <c r="B98" i="10"/>
  <c r="H97" i="10"/>
  <c r="H94" i="12" s="1"/>
  <c r="G97" i="10"/>
  <c r="G94" i="12" s="1"/>
  <c r="F97" i="10"/>
  <c r="F94" i="12" s="1"/>
  <c r="E97" i="10"/>
  <c r="E94" i="12" s="1"/>
  <c r="D97" i="10"/>
  <c r="D94" i="12" s="1"/>
  <c r="C97" i="10"/>
  <c r="C94" i="12" s="1"/>
  <c r="B97" i="10"/>
  <c r="H96" i="10"/>
  <c r="H93" i="12" s="1"/>
  <c r="G96" i="10"/>
  <c r="G93" i="12" s="1"/>
  <c r="F96" i="10"/>
  <c r="F93" i="12" s="1"/>
  <c r="E96" i="10"/>
  <c r="E93" i="12" s="1"/>
  <c r="D96" i="10"/>
  <c r="D93" i="12" s="1"/>
  <c r="C96" i="10"/>
  <c r="C93" i="12" s="1"/>
  <c r="B96" i="10"/>
  <c r="H95" i="10"/>
  <c r="H92" i="12" s="1"/>
  <c r="G95" i="10"/>
  <c r="G92" i="12" s="1"/>
  <c r="F95" i="10"/>
  <c r="F92" i="12" s="1"/>
  <c r="E95" i="10"/>
  <c r="E92" i="12" s="1"/>
  <c r="D95" i="10"/>
  <c r="D92" i="12" s="1"/>
  <c r="C95" i="10"/>
  <c r="C92" i="12" s="1"/>
  <c r="J92" i="12" s="1"/>
  <c r="B95" i="10"/>
  <c r="H94" i="10"/>
  <c r="H91" i="12" s="1"/>
  <c r="G94" i="10"/>
  <c r="G91" i="12" s="1"/>
  <c r="F94" i="10"/>
  <c r="F91" i="12" s="1"/>
  <c r="E94" i="10"/>
  <c r="E91" i="12" s="1"/>
  <c r="D94" i="10"/>
  <c r="D91" i="12" s="1"/>
  <c r="C94" i="10"/>
  <c r="C91" i="12" s="1"/>
  <c r="B94" i="10"/>
  <c r="H93" i="10"/>
  <c r="H90" i="12" s="1"/>
  <c r="G93" i="10"/>
  <c r="G90" i="12" s="1"/>
  <c r="F93" i="10"/>
  <c r="F90" i="12" s="1"/>
  <c r="E93" i="10"/>
  <c r="E90" i="12" s="1"/>
  <c r="D93" i="10"/>
  <c r="D90" i="12" s="1"/>
  <c r="C93" i="10"/>
  <c r="C90" i="12" s="1"/>
  <c r="B93" i="10"/>
  <c r="H92" i="10"/>
  <c r="H89" i="12" s="1"/>
  <c r="G92" i="10"/>
  <c r="G89" i="12" s="1"/>
  <c r="F92" i="10"/>
  <c r="F89" i="12" s="1"/>
  <c r="E92" i="10"/>
  <c r="E89" i="12" s="1"/>
  <c r="D92" i="10"/>
  <c r="D89" i="12" s="1"/>
  <c r="C92" i="10"/>
  <c r="C89" i="12" s="1"/>
  <c r="B92" i="10"/>
  <c r="H91" i="10"/>
  <c r="H88" i="12" s="1"/>
  <c r="G91" i="10"/>
  <c r="G88" i="12" s="1"/>
  <c r="F91" i="10"/>
  <c r="F88" i="12" s="1"/>
  <c r="E91" i="10"/>
  <c r="E88" i="12" s="1"/>
  <c r="D91" i="10"/>
  <c r="D88" i="12" s="1"/>
  <c r="C91" i="10"/>
  <c r="C88" i="12" s="1"/>
  <c r="J88" i="12" s="1"/>
  <c r="B91" i="10"/>
  <c r="H90" i="10"/>
  <c r="H87" i="12" s="1"/>
  <c r="G90" i="10"/>
  <c r="G87" i="12" s="1"/>
  <c r="F90" i="10"/>
  <c r="F87" i="12" s="1"/>
  <c r="E90" i="10"/>
  <c r="E87" i="12" s="1"/>
  <c r="D90" i="10"/>
  <c r="D87" i="12" s="1"/>
  <c r="C90" i="10"/>
  <c r="C87" i="12" s="1"/>
  <c r="B90" i="10"/>
  <c r="H89" i="10"/>
  <c r="H86" i="12" s="1"/>
  <c r="G89" i="10"/>
  <c r="G86" i="12" s="1"/>
  <c r="F89" i="10"/>
  <c r="F86" i="12" s="1"/>
  <c r="E89" i="10"/>
  <c r="E86" i="12" s="1"/>
  <c r="D89" i="10"/>
  <c r="D86" i="12" s="1"/>
  <c r="C89" i="10"/>
  <c r="C86" i="12" s="1"/>
  <c r="B89" i="10"/>
  <c r="H88" i="10"/>
  <c r="H85" i="12" s="1"/>
  <c r="G88" i="10"/>
  <c r="G85" i="12" s="1"/>
  <c r="F88" i="10"/>
  <c r="F85" i="12" s="1"/>
  <c r="E88" i="10"/>
  <c r="E85" i="12" s="1"/>
  <c r="D88" i="10"/>
  <c r="D85" i="12" s="1"/>
  <c r="C88" i="10"/>
  <c r="C85" i="12" s="1"/>
  <c r="B88" i="10"/>
  <c r="H87" i="10"/>
  <c r="H84" i="12" s="1"/>
  <c r="G87" i="10"/>
  <c r="G84" i="12" s="1"/>
  <c r="F87" i="10"/>
  <c r="F84" i="12" s="1"/>
  <c r="E87" i="10"/>
  <c r="E84" i="12" s="1"/>
  <c r="D87" i="10"/>
  <c r="D84" i="12" s="1"/>
  <c r="C87" i="10"/>
  <c r="C84" i="12" s="1"/>
  <c r="J84" i="12" s="1"/>
  <c r="B87" i="10"/>
  <c r="H86" i="10"/>
  <c r="H83" i="12" s="1"/>
  <c r="G86" i="10"/>
  <c r="G83" i="12" s="1"/>
  <c r="F86" i="10"/>
  <c r="F83" i="12" s="1"/>
  <c r="E86" i="10"/>
  <c r="E83" i="12" s="1"/>
  <c r="D86" i="10"/>
  <c r="D83" i="12" s="1"/>
  <c r="C86" i="10"/>
  <c r="C83" i="12" s="1"/>
  <c r="B86" i="10"/>
  <c r="H85" i="10"/>
  <c r="H82" i="12" s="1"/>
  <c r="G85" i="10"/>
  <c r="G82" i="12" s="1"/>
  <c r="F85" i="10"/>
  <c r="F82" i="12" s="1"/>
  <c r="E85" i="10"/>
  <c r="E82" i="12" s="1"/>
  <c r="D85" i="10"/>
  <c r="D82" i="12" s="1"/>
  <c r="C85" i="10"/>
  <c r="C82" i="12" s="1"/>
  <c r="B85" i="10"/>
  <c r="H84" i="10"/>
  <c r="H81" i="12" s="1"/>
  <c r="G84" i="10"/>
  <c r="G81" i="12" s="1"/>
  <c r="F84" i="10"/>
  <c r="F81" i="12" s="1"/>
  <c r="E84" i="10"/>
  <c r="E81" i="12" s="1"/>
  <c r="D84" i="10"/>
  <c r="D81" i="12" s="1"/>
  <c r="C84" i="10"/>
  <c r="C81" i="12" s="1"/>
  <c r="B84" i="10"/>
  <c r="H83" i="10"/>
  <c r="H80" i="12" s="1"/>
  <c r="G83" i="10"/>
  <c r="G80" i="12" s="1"/>
  <c r="F83" i="10"/>
  <c r="F80" i="12" s="1"/>
  <c r="E83" i="10"/>
  <c r="E80" i="12" s="1"/>
  <c r="D83" i="10"/>
  <c r="D80" i="12" s="1"/>
  <c r="C83" i="10"/>
  <c r="C80" i="12" s="1"/>
  <c r="J80" i="12" s="1"/>
  <c r="B83" i="10"/>
  <c r="H82" i="10"/>
  <c r="H79" i="12" s="1"/>
  <c r="G82" i="10"/>
  <c r="G79" i="12" s="1"/>
  <c r="F82" i="10"/>
  <c r="F79" i="12" s="1"/>
  <c r="E82" i="10"/>
  <c r="E79" i="12" s="1"/>
  <c r="D82" i="10"/>
  <c r="D79" i="12" s="1"/>
  <c r="C82" i="10"/>
  <c r="C79" i="12" s="1"/>
  <c r="B82" i="10"/>
  <c r="H81" i="10"/>
  <c r="H78" i="12" s="1"/>
  <c r="G81" i="10"/>
  <c r="G78" i="12" s="1"/>
  <c r="F81" i="10"/>
  <c r="F78" i="12" s="1"/>
  <c r="E81" i="10"/>
  <c r="E78" i="12" s="1"/>
  <c r="D81" i="10"/>
  <c r="D78" i="12" s="1"/>
  <c r="C81" i="10"/>
  <c r="C78" i="12" s="1"/>
  <c r="B81" i="10"/>
  <c r="H80" i="10"/>
  <c r="H77" i="12" s="1"/>
  <c r="G80" i="10"/>
  <c r="G77" i="12" s="1"/>
  <c r="F80" i="10"/>
  <c r="F77" i="12" s="1"/>
  <c r="E80" i="10"/>
  <c r="E77" i="12" s="1"/>
  <c r="D80" i="10"/>
  <c r="D77" i="12" s="1"/>
  <c r="C80" i="10"/>
  <c r="C77" i="12" s="1"/>
  <c r="B80" i="10"/>
  <c r="H79" i="10"/>
  <c r="H76" i="12" s="1"/>
  <c r="G79" i="10"/>
  <c r="G76" i="12" s="1"/>
  <c r="F79" i="10"/>
  <c r="F76" i="12" s="1"/>
  <c r="E79" i="10"/>
  <c r="E76" i="12" s="1"/>
  <c r="D79" i="10"/>
  <c r="D76" i="12" s="1"/>
  <c r="C79" i="10"/>
  <c r="C76" i="12" s="1"/>
  <c r="J76" i="12" s="1"/>
  <c r="B79" i="10"/>
  <c r="H78" i="10"/>
  <c r="H75" i="12" s="1"/>
  <c r="G78" i="10"/>
  <c r="G75" i="12" s="1"/>
  <c r="F78" i="10"/>
  <c r="F75" i="12" s="1"/>
  <c r="E78" i="10"/>
  <c r="E75" i="12" s="1"/>
  <c r="D78" i="10"/>
  <c r="D75" i="12" s="1"/>
  <c r="C78" i="10"/>
  <c r="C75" i="12" s="1"/>
  <c r="B78" i="10"/>
  <c r="H77" i="10"/>
  <c r="H74" i="12" s="1"/>
  <c r="G77" i="10"/>
  <c r="G74" i="12" s="1"/>
  <c r="F77" i="10"/>
  <c r="F74" i="12" s="1"/>
  <c r="E77" i="10"/>
  <c r="E74" i="12" s="1"/>
  <c r="D77" i="10"/>
  <c r="D74" i="12" s="1"/>
  <c r="C77" i="10"/>
  <c r="C74" i="12" s="1"/>
  <c r="B77" i="10"/>
  <c r="H76" i="10"/>
  <c r="H73" i="12" s="1"/>
  <c r="G76" i="10"/>
  <c r="G73" i="12" s="1"/>
  <c r="F76" i="10"/>
  <c r="F73" i="12" s="1"/>
  <c r="E76" i="10"/>
  <c r="E73" i="12" s="1"/>
  <c r="D76" i="10"/>
  <c r="D73" i="12" s="1"/>
  <c r="C76" i="10"/>
  <c r="C73" i="12" s="1"/>
  <c r="B76" i="10"/>
  <c r="H75" i="10"/>
  <c r="H72" i="12" s="1"/>
  <c r="G75" i="10"/>
  <c r="G72" i="12" s="1"/>
  <c r="F75" i="10"/>
  <c r="F72" i="12" s="1"/>
  <c r="E75" i="10"/>
  <c r="E72" i="12" s="1"/>
  <c r="D75" i="10"/>
  <c r="D72" i="12" s="1"/>
  <c r="C75" i="10"/>
  <c r="C72" i="12" s="1"/>
  <c r="J72" i="12" s="1"/>
  <c r="B75" i="10"/>
  <c r="H74" i="10"/>
  <c r="H71" i="12" s="1"/>
  <c r="G74" i="10"/>
  <c r="G71" i="12" s="1"/>
  <c r="F74" i="10"/>
  <c r="F71" i="12" s="1"/>
  <c r="E74" i="10"/>
  <c r="E71" i="12" s="1"/>
  <c r="D74" i="10"/>
  <c r="D71" i="12" s="1"/>
  <c r="C74" i="10"/>
  <c r="C71" i="12" s="1"/>
  <c r="B74" i="10"/>
  <c r="H73" i="10"/>
  <c r="H70" i="12" s="1"/>
  <c r="G73" i="10"/>
  <c r="G70" i="12" s="1"/>
  <c r="F73" i="10"/>
  <c r="F70" i="12" s="1"/>
  <c r="E73" i="10"/>
  <c r="E70" i="12" s="1"/>
  <c r="D73" i="10"/>
  <c r="D70" i="12" s="1"/>
  <c r="C73" i="10"/>
  <c r="C70" i="12" s="1"/>
  <c r="B73" i="10"/>
  <c r="H72" i="10"/>
  <c r="H69" i="12" s="1"/>
  <c r="G72" i="10"/>
  <c r="G69" i="12" s="1"/>
  <c r="F72" i="10"/>
  <c r="F69" i="12" s="1"/>
  <c r="E72" i="10"/>
  <c r="E69" i="12" s="1"/>
  <c r="D72" i="10"/>
  <c r="D69" i="12" s="1"/>
  <c r="C72" i="10"/>
  <c r="C69" i="12" s="1"/>
  <c r="B72" i="10"/>
  <c r="H71" i="10"/>
  <c r="H68" i="12" s="1"/>
  <c r="G71" i="10"/>
  <c r="G68" i="12" s="1"/>
  <c r="F71" i="10"/>
  <c r="F68" i="12" s="1"/>
  <c r="E71" i="10"/>
  <c r="E68" i="12" s="1"/>
  <c r="D71" i="10"/>
  <c r="D68" i="12" s="1"/>
  <c r="C71" i="10"/>
  <c r="C68" i="12" s="1"/>
  <c r="J68" i="12" s="1"/>
  <c r="B71" i="10"/>
  <c r="H70" i="10"/>
  <c r="H67" i="12" s="1"/>
  <c r="G70" i="10"/>
  <c r="G67" i="12" s="1"/>
  <c r="F70" i="10"/>
  <c r="F67" i="12" s="1"/>
  <c r="E70" i="10"/>
  <c r="E67" i="12" s="1"/>
  <c r="D70" i="10"/>
  <c r="D67" i="12" s="1"/>
  <c r="C70" i="10"/>
  <c r="C67" i="12" s="1"/>
  <c r="B70" i="10"/>
  <c r="H69" i="10"/>
  <c r="H66" i="12" s="1"/>
  <c r="G69" i="10"/>
  <c r="G66" i="12" s="1"/>
  <c r="F69" i="10"/>
  <c r="F66" i="12" s="1"/>
  <c r="E69" i="10"/>
  <c r="E66" i="12" s="1"/>
  <c r="D69" i="10"/>
  <c r="D66" i="12" s="1"/>
  <c r="C69" i="10"/>
  <c r="C66" i="12" s="1"/>
  <c r="B69" i="10"/>
  <c r="H68" i="10"/>
  <c r="H65" i="12" s="1"/>
  <c r="G68" i="10"/>
  <c r="G65" i="12" s="1"/>
  <c r="F68" i="10"/>
  <c r="F65" i="12" s="1"/>
  <c r="E68" i="10"/>
  <c r="E65" i="12" s="1"/>
  <c r="D68" i="10"/>
  <c r="D65" i="12" s="1"/>
  <c r="C68" i="10"/>
  <c r="C65" i="12" s="1"/>
  <c r="B68" i="10"/>
  <c r="H67" i="10"/>
  <c r="H64" i="12" s="1"/>
  <c r="G67" i="10"/>
  <c r="G64" i="12" s="1"/>
  <c r="F67" i="10"/>
  <c r="F64" i="12" s="1"/>
  <c r="E67" i="10"/>
  <c r="E64" i="12" s="1"/>
  <c r="D67" i="10"/>
  <c r="D64" i="12" s="1"/>
  <c r="C67" i="10"/>
  <c r="C64" i="12" s="1"/>
  <c r="B67" i="10"/>
  <c r="H66" i="10"/>
  <c r="H63" i="12" s="1"/>
  <c r="G66" i="10"/>
  <c r="G63" i="12" s="1"/>
  <c r="F66" i="10"/>
  <c r="F63" i="12" s="1"/>
  <c r="E66" i="10"/>
  <c r="E63" i="12" s="1"/>
  <c r="D66" i="10"/>
  <c r="D63" i="12" s="1"/>
  <c r="C66" i="10"/>
  <c r="C63" i="12" s="1"/>
  <c r="B66" i="10"/>
  <c r="H65" i="10"/>
  <c r="H62" i="12" s="1"/>
  <c r="G65" i="10"/>
  <c r="G62" i="12" s="1"/>
  <c r="F65" i="10"/>
  <c r="F62" i="12" s="1"/>
  <c r="E65" i="10"/>
  <c r="E62" i="12" s="1"/>
  <c r="D65" i="10"/>
  <c r="D62" i="12" s="1"/>
  <c r="C65" i="10"/>
  <c r="C62" i="12" s="1"/>
  <c r="B65" i="10"/>
  <c r="H64" i="10"/>
  <c r="H61" i="12" s="1"/>
  <c r="G64" i="10"/>
  <c r="G61" i="12" s="1"/>
  <c r="F64" i="10"/>
  <c r="F61" i="12" s="1"/>
  <c r="E64" i="10"/>
  <c r="E61" i="12" s="1"/>
  <c r="D64" i="10"/>
  <c r="D61" i="12" s="1"/>
  <c r="C64" i="10"/>
  <c r="C61" i="12" s="1"/>
  <c r="B64" i="10"/>
  <c r="H63" i="10"/>
  <c r="H60" i="12" s="1"/>
  <c r="G63" i="10"/>
  <c r="G60" i="12" s="1"/>
  <c r="F63" i="10"/>
  <c r="F60" i="12" s="1"/>
  <c r="E63" i="10"/>
  <c r="E60" i="12" s="1"/>
  <c r="D63" i="10"/>
  <c r="D60" i="12" s="1"/>
  <c r="C63" i="10"/>
  <c r="C60" i="12" s="1"/>
  <c r="J60" i="12" s="1"/>
  <c r="B63" i="10"/>
  <c r="H62" i="10"/>
  <c r="H59" i="12" s="1"/>
  <c r="G62" i="10"/>
  <c r="G59" i="12" s="1"/>
  <c r="F62" i="10"/>
  <c r="F59" i="12" s="1"/>
  <c r="E62" i="10"/>
  <c r="E59" i="12" s="1"/>
  <c r="D62" i="10"/>
  <c r="D59" i="12" s="1"/>
  <c r="C62" i="10"/>
  <c r="C59" i="12" s="1"/>
  <c r="B62" i="10"/>
  <c r="H61" i="10"/>
  <c r="H58" i="12" s="1"/>
  <c r="G61" i="10"/>
  <c r="G58" i="12" s="1"/>
  <c r="F61" i="10"/>
  <c r="F58" i="12" s="1"/>
  <c r="E61" i="10"/>
  <c r="E58" i="12" s="1"/>
  <c r="D61" i="10"/>
  <c r="D58" i="12" s="1"/>
  <c r="C61" i="10"/>
  <c r="C58" i="12" s="1"/>
  <c r="B61" i="10"/>
  <c r="H60" i="10"/>
  <c r="H57" i="12" s="1"/>
  <c r="G60" i="10"/>
  <c r="G57" i="12" s="1"/>
  <c r="F60" i="10"/>
  <c r="F57" i="12" s="1"/>
  <c r="E60" i="10"/>
  <c r="E57" i="12" s="1"/>
  <c r="D60" i="10"/>
  <c r="D57" i="12" s="1"/>
  <c r="C60" i="10"/>
  <c r="C57" i="12" s="1"/>
  <c r="B60" i="10"/>
  <c r="H59" i="10"/>
  <c r="H56" i="12" s="1"/>
  <c r="G59" i="10"/>
  <c r="G56" i="12" s="1"/>
  <c r="F59" i="10"/>
  <c r="F56" i="12" s="1"/>
  <c r="E59" i="10"/>
  <c r="E56" i="12" s="1"/>
  <c r="D59" i="10"/>
  <c r="D56" i="12" s="1"/>
  <c r="C59" i="10"/>
  <c r="C56" i="12" s="1"/>
  <c r="J56" i="12" s="1"/>
  <c r="B59" i="10"/>
  <c r="H58" i="10"/>
  <c r="H55" i="12" s="1"/>
  <c r="G58" i="10"/>
  <c r="G55" i="12" s="1"/>
  <c r="F58" i="10"/>
  <c r="F55" i="12" s="1"/>
  <c r="E58" i="10"/>
  <c r="E55" i="12" s="1"/>
  <c r="D58" i="10"/>
  <c r="D55" i="12" s="1"/>
  <c r="C58" i="10"/>
  <c r="C55" i="12" s="1"/>
  <c r="B58" i="10"/>
  <c r="H57" i="10"/>
  <c r="H54" i="12" s="1"/>
  <c r="G57" i="10"/>
  <c r="G54" i="12" s="1"/>
  <c r="F57" i="10"/>
  <c r="F54" i="12" s="1"/>
  <c r="E57" i="10"/>
  <c r="E54" i="12" s="1"/>
  <c r="D57" i="10"/>
  <c r="D54" i="12" s="1"/>
  <c r="C57" i="10"/>
  <c r="C54" i="12" s="1"/>
  <c r="B57" i="10"/>
  <c r="H56" i="10"/>
  <c r="H53" i="12" s="1"/>
  <c r="G56" i="10"/>
  <c r="G53" i="12" s="1"/>
  <c r="F56" i="10"/>
  <c r="F53" i="12" s="1"/>
  <c r="E56" i="10"/>
  <c r="E53" i="12" s="1"/>
  <c r="D56" i="10"/>
  <c r="D53" i="12" s="1"/>
  <c r="C56" i="10"/>
  <c r="C53" i="12" s="1"/>
  <c r="B56" i="10"/>
  <c r="H55" i="10"/>
  <c r="H52" i="12" s="1"/>
  <c r="G55" i="10"/>
  <c r="G52" i="12" s="1"/>
  <c r="F55" i="10"/>
  <c r="F52" i="12" s="1"/>
  <c r="E55" i="10"/>
  <c r="E52" i="12" s="1"/>
  <c r="D55" i="10"/>
  <c r="D52" i="12" s="1"/>
  <c r="C55" i="10"/>
  <c r="C52" i="12" s="1"/>
  <c r="B55" i="10"/>
  <c r="H54" i="10"/>
  <c r="H51" i="12" s="1"/>
  <c r="G54" i="10"/>
  <c r="G51" i="12" s="1"/>
  <c r="F54" i="10"/>
  <c r="F51" i="12" s="1"/>
  <c r="E54" i="10"/>
  <c r="E51" i="12" s="1"/>
  <c r="D54" i="10"/>
  <c r="D51" i="12" s="1"/>
  <c r="C54" i="10"/>
  <c r="C51" i="12" s="1"/>
  <c r="B54" i="10"/>
  <c r="H53" i="10"/>
  <c r="H50" i="12" s="1"/>
  <c r="G53" i="10"/>
  <c r="G50" i="12" s="1"/>
  <c r="F53" i="10"/>
  <c r="F50" i="12" s="1"/>
  <c r="E53" i="10"/>
  <c r="E50" i="12" s="1"/>
  <c r="D53" i="10"/>
  <c r="D50" i="12" s="1"/>
  <c r="C53" i="10"/>
  <c r="C50" i="12" s="1"/>
  <c r="B53" i="10"/>
  <c r="H52" i="10"/>
  <c r="H49" i="12" s="1"/>
  <c r="G52" i="10"/>
  <c r="G49" i="12" s="1"/>
  <c r="F52" i="10"/>
  <c r="F49" i="12" s="1"/>
  <c r="E52" i="10"/>
  <c r="E49" i="12" s="1"/>
  <c r="D52" i="10"/>
  <c r="D49" i="12" s="1"/>
  <c r="C52" i="10"/>
  <c r="C49" i="12" s="1"/>
  <c r="B52" i="10"/>
  <c r="H51" i="10"/>
  <c r="H48" i="12" s="1"/>
  <c r="G51" i="10"/>
  <c r="G48" i="12" s="1"/>
  <c r="F51" i="10"/>
  <c r="F48" i="12" s="1"/>
  <c r="E51" i="10"/>
  <c r="E48" i="12" s="1"/>
  <c r="D51" i="10"/>
  <c r="D48" i="12" s="1"/>
  <c r="C51" i="10"/>
  <c r="C48" i="12" s="1"/>
  <c r="J48" i="12" s="1"/>
  <c r="B51" i="10"/>
  <c r="H50" i="10"/>
  <c r="H47" i="12" s="1"/>
  <c r="G50" i="10"/>
  <c r="G47" i="12" s="1"/>
  <c r="F50" i="10"/>
  <c r="F47" i="12" s="1"/>
  <c r="E50" i="10"/>
  <c r="E47" i="12" s="1"/>
  <c r="D50" i="10"/>
  <c r="D47" i="12" s="1"/>
  <c r="C50" i="10"/>
  <c r="C47" i="12" s="1"/>
  <c r="J47" i="12" s="1"/>
  <c r="B50" i="10"/>
  <c r="H49" i="10"/>
  <c r="H46" i="12" s="1"/>
  <c r="G49" i="10"/>
  <c r="G46" i="12" s="1"/>
  <c r="F49" i="10"/>
  <c r="F46" i="12" s="1"/>
  <c r="E49" i="10"/>
  <c r="E46" i="12" s="1"/>
  <c r="D49" i="10"/>
  <c r="D46" i="12" s="1"/>
  <c r="C49" i="10"/>
  <c r="C46" i="12" s="1"/>
  <c r="B49" i="10"/>
  <c r="H48" i="10"/>
  <c r="H45" i="12" s="1"/>
  <c r="G48" i="10"/>
  <c r="G45" i="12" s="1"/>
  <c r="F48" i="10"/>
  <c r="F45" i="12" s="1"/>
  <c r="E48" i="10"/>
  <c r="E45" i="12" s="1"/>
  <c r="D48" i="10"/>
  <c r="D45" i="12" s="1"/>
  <c r="C48" i="10"/>
  <c r="C45" i="12" s="1"/>
  <c r="B48" i="10"/>
  <c r="H47" i="10"/>
  <c r="H44" i="12" s="1"/>
  <c r="G47" i="10"/>
  <c r="G44" i="12" s="1"/>
  <c r="F47" i="10"/>
  <c r="F44" i="12" s="1"/>
  <c r="E47" i="10"/>
  <c r="E44" i="12" s="1"/>
  <c r="D47" i="10"/>
  <c r="D44" i="12" s="1"/>
  <c r="C47" i="10"/>
  <c r="C44" i="12" s="1"/>
  <c r="J44" i="12" s="1"/>
  <c r="B47" i="10"/>
  <c r="H46" i="10"/>
  <c r="H43" i="12" s="1"/>
  <c r="G46" i="10"/>
  <c r="G43" i="12" s="1"/>
  <c r="F46" i="10"/>
  <c r="F43" i="12" s="1"/>
  <c r="E46" i="10"/>
  <c r="E43" i="12" s="1"/>
  <c r="D46" i="10"/>
  <c r="D43" i="12" s="1"/>
  <c r="C46" i="10"/>
  <c r="C43" i="12" s="1"/>
  <c r="B46" i="10"/>
  <c r="H45" i="10"/>
  <c r="H42" i="12" s="1"/>
  <c r="G45" i="10"/>
  <c r="G42" i="12" s="1"/>
  <c r="F45" i="10"/>
  <c r="F42" i="12" s="1"/>
  <c r="E45" i="10"/>
  <c r="E42" i="12" s="1"/>
  <c r="D45" i="10"/>
  <c r="D42" i="12" s="1"/>
  <c r="C45" i="10"/>
  <c r="C42" i="12" s="1"/>
  <c r="B45" i="10"/>
  <c r="H44" i="10"/>
  <c r="H41" i="12" s="1"/>
  <c r="G44" i="10"/>
  <c r="G41" i="12" s="1"/>
  <c r="F44" i="10"/>
  <c r="F41" i="12" s="1"/>
  <c r="E44" i="10"/>
  <c r="E41" i="12" s="1"/>
  <c r="D44" i="10"/>
  <c r="D41" i="12" s="1"/>
  <c r="C44" i="10"/>
  <c r="C41" i="12" s="1"/>
  <c r="B44" i="10"/>
  <c r="H43" i="10"/>
  <c r="H40" i="12" s="1"/>
  <c r="G43" i="10"/>
  <c r="G40" i="12" s="1"/>
  <c r="F43" i="10"/>
  <c r="F40" i="12" s="1"/>
  <c r="E43" i="10"/>
  <c r="E40" i="12" s="1"/>
  <c r="D43" i="10"/>
  <c r="D40" i="12" s="1"/>
  <c r="C43" i="10"/>
  <c r="C40" i="12" s="1"/>
  <c r="B43" i="10"/>
  <c r="H42" i="10"/>
  <c r="H39" i="12" s="1"/>
  <c r="G42" i="10"/>
  <c r="G39" i="12" s="1"/>
  <c r="F42" i="10"/>
  <c r="F39" i="12" s="1"/>
  <c r="E42" i="10"/>
  <c r="E39" i="12" s="1"/>
  <c r="D42" i="10"/>
  <c r="D39" i="12" s="1"/>
  <c r="C42" i="10"/>
  <c r="C39" i="12" s="1"/>
  <c r="J39" i="12" s="1"/>
  <c r="B42" i="10"/>
  <c r="H41" i="10"/>
  <c r="H38" i="12" s="1"/>
  <c r="G41" i="10"/>
  <c r="G38" i="12" s="1"/>
  <c r="F41" i="10"/>
  <c r="F38" i="12" s="1"/>
  <c r="E41" i="10"/>
  <c r="E38" i="12" s="1"/>
  <c r="D41" i="10"/>
  <c r="D38" i="12" s="1"/>
  <c r="C41" i="10"/>
  <c r="C38" i="12" s="1"/>
  <c r="B41" i="10"/>
  <c r="H40" i="10"/>
  <c r="H37" i="12" s="1"/>
  <c r="G40" i="10"/>
  <c r="G37" i="12" s="1"/>
  <c r="F40" i="10"/>
  <c r="F37" i="12" s="1"/>
  <c r="E40" i="10"/>
  <c r="E37" i="12" s="1"/>
  <c r="D40" i="10"/>
  <c r="D37" i="12" s="1"/>
  <c r="C40" i="10"/>
  <c r="C37" i="12" s="1"/>
  <c r="J37" i="12" s="1"/>
  <c r="B40" i="10"/>
  <c r="H39" i="10"/>
  <c r="H36" i="12" s="1"/>
  <c r="G39" i="10"/>
  <c r="G36" i="12" s="1"/>
  <c r="F39" i="10"/>
  <c r="F36" i="12" s="1"/>
  <c r="E39" i="10"/>
  <c r="E36" i="12" s="1"/>
  <c r="D39" i="10"/>
  <c r="D36" i="12" s="1"/>
  <c r="C39" i="10"/>
  <c r="C36" i="12" s="1"/>
  <c r="B39" i="10"/>
  <c r="H38" i="10"/>
  <c r="H35" i="12" s="1"/>
  <c r="G38" i="10"/>
  <c r="G35" i="12" s="1"/>
  <c r="F38" i="10"/>
  <c r="F35" i="12" s="1"/>
  <c r="E38" i="10"/>
  <c r="E35" i="12" s="1"/>
  <c r="D38" i="10"/>
  <c r="D35" i="12" s="1"/>
  <c r="C38" i="10"/>
  <c r="C35" i="12" s="1"/>
  <c r="J35" i="12" s="1"/>
  <c r="B38" i="10"/>
  <c r="H37" i="10"/>
  <c r="H34" i="12" s="1"/>
  <c r="G37" i="10"/>
  <c r="G34" i="12" s="1"/>
  <c r="F37" i="10"/>
  <c r="F34" i="12" s="1"/>
  <c r="E37" i="10"/>
  <c r="E34" i="12" s="1"/>
  <c r="D37" i="10"/>
  <c r="D34" i="12" s="1"/>
  <c r="C37" i="10"/>
  <c r="C34" i="12" s="1"/>
  <c r="B37" i="10"/>
  <c r="H36" i="10"/>
  <c r="H33" i="12" s="1"/>
  <c r="G36" i="10"/>
  <c r="G33" i="12" s="1"/>
  <c r="F36" i="10"/>
  <c r="F33" i="12" s="1"/>
  <c r="E36" i="10"/>
  <c r="E33" i="12" s="1"/>
  <c r="D36" i="10"/>
  <c r="D33" i="12" s="1"/>
  <c r="C36" i="10"/>
  <c r="C33" i="12" s="1"/>
  <c r="J33" i="12" s="1"/>
  <c r="B36" i="10"/>
  <c r="H35" i="10"/>
  <c r="H32" i="12" s="1"/>
  <c r="G35" i="10"/>
  <c r="G32" i="12" s="1"/>
  <c r="F35" i="10"/>
  <c r="F32" i="12" s="1"/>
  <c r="E35" i="10"/>
  <c r="E32" i="12" s="1"/>
  <c r="D35" i="10"/>
  <c r="D32" i="12" s="1"/>
  <c r="C35" i="10"/>
  <c r="C32" i="12" s="1"/>
  <c r="B35" i="10"/>
  <c r="H34" i="10"/>
  <c r="H31" i="12" s="1"/>
  <c r="G34" i="10"/>
  <c r="G31" i="12" s="1"/>
  <c r="F34" i="10"/>
  <c r="F31" i="12" s="1"/>
  <c r="E34" i="10"/>
  <c r="E31" i="12" s="1"/>
  <c r="D34" i="10"/>
  <c r="D31" i="12" s="1"/>
  <c r="C34" i="10"/>
  <c r="C31" i="12" s="1"/>
  <c r="J31" i="12" s="1"/>
  <c r="B34" i="10"/>
  <c r="H33" i="10"/>
  <c r="H30" i="12" s="1"/>
  <c r="G33" i="10"/>
  <c r="G30" i="12" s="1"/>
  <c r="F33" i="10"/>
  <c r="F30" i="12" s="1"/>
  <c r="E33" i="10"/>
  <c r="E30" i="12" s="1"/>
  <c r="D33" i="10"/>
  <c r="D30" i="12" s="1"/>
  <c r="C33" i="10"/>
  <c r="C30" i="12" s="1"/>
  <c r="B33" i="10"/>
  <c r="H32" i="10"/>
  <c r="H29" i="12" s="1"/>
  <c r="G32" i="10"/>
  <c r="G29" i="12" s="1"/>
  <c r="F32" i="10"/>
  <c r="F29" i="12" s="1"/>
  <c r="E32" i="10"/>
  <c r="E29" i="12" s="1"/>
  <c r="D32" i="10"/>
  <c r="D29" i="12" s="1"/>
  <c r="C32" i="10"/>
  <c r="C29" i="12" s="1"/>
  <c r="J29" i="12" s="1"/>
  <c r="B32" i="10"/>
  <c r="H31" i="10"/>
  <c r="H28" i="12" s="1"/>
  <c r="G31" i="10"/>
  <c r="G28" i="12" s="1"/>
  <c r="F31" i="10"/>
  <c r="F28" i="12" s="1"/>
  <c r="E31" i="10"/>
  <c r="E28" i="12" s="1"/>
  <c r="D31" i="10"/>
  <c r="D28" i="12" s="1"/>
  <c r="C31" i="10"/>
  <c r="C28" i="12" s="1"/>
  <c r="B31" i="10"/>
  <c r="H30" i="10"/>
  <c r="H27" i="12" s="1"/>
  <c r="G30" i="10"/>
  <c r="G27" i="12" s="1"/>
  <c r="F30" i="10"/>
  <c r="F27" i="12" s="1"/>
  <c r="E30" i="10"/>
  <c r="E27" i="12" s="1"/>
  <c r="D30" i="10"/>
  <c r="D27" i="12" s="1"/>
  <c r="C30" i="10"/>
  <c r="C27" i="12" s="1"/>
  <c r="B30" i="10"/>
  <c r="H29" i="10"/>
  <c r="H26" i="12" s="1"/>
  <c r="G29" i="10"/>
  <c r="G26" i="12" s="1"/>
  <c r="F29" i="10"/>
  <c r="F26" i="12" s="1"/>
  <c r="E29" i="10"/>
  <c r="E26" i="12" s="1"/>
  <c r="D29" i="10"/>
  <c r="D26" i="12" s="1"/>
  <c r="C29" i="10"/>
  <c r="C26" i="12" s="1"/>
  <c r="B29" i="10"/>
  <c r="H28" i="10"/>
  <c r="H25" i="12" s="1"/>
  <c r="G28" i="10"/>
  <c r="G25" i="12" s="1"/>
  <c r="F28" i="10"/>
  <c r="F25" i="12" s="1"/>
  <c r="E28" i="10"/>
  <c r="E25" i="12" s="1"/>
  <c r="D28" i="10"/>
  <c r="D25" i="12" s="1"/>
  <c r="C28" i="10"/>
  <c r="C25" i="12" s="1"/>
  <c r="J25" i="12" s="1"/>
  <c r="B28" i="10"/>
  <c r="H27" i="10"/>
  <c r="H24" i="12" s="1"/>
  <c r="G27" i="10"/>
  <c r="G24" i="12" s="1"/>
  <c r="F27" i="10"/>
  <c r="F24" i="12" s="1"/>
  <c r="E27" i="10"/>
  <c r="E24" i="12" s="1"/>
  <c r="D27" i="10"/>
  <c r="D24" i="12" s="1"/>
  <c r="C27" i="10"/>
  <c r="C24" i="12" s="1"/>
  <c r="B27" i="10"/>
  <c r="H26" i="10"/>
  <c r="H23" i="12" s="1"/>
  <c r="G26" i="10"/>
  <c r="G23" i="12" s="1"/>
  <c r="F26" i="10"/>
  <c r="F23" i="12" s="1"/>
  <c r="E26" i="10"/>
  <c r="E23" i="12" s="1"/>
  <c r="D26" i="10"/>
  <c r="D23" i="12" s="1"/>
  <c r="C26" i="10"/>
  <c r="C23" i="12" s="1"/>
  <c r="B26" i="10"/>
  <c r="H25" i="10"/>
  <c r="H22" i="12" s="1"/>
  <c r="G25" i="10"/>
  <c r="G22" i="12" s="1"/>
  <c r="F25" i="10"/>
  <c r="F22" i="12" s="1"/>
  <c r="E25" i="10"/>
  <c r="E22" i="12" s="1"/>
  <c r="D25" i="10"/>
  <c r="D22" i="12" s="1"/>
  <c r="C25" i="10"/>
  <c r="C22" i="12" s="1"/>
  <c r="B25" i="10"/>
  <c r="H24" i="10"/>
  <c r="H21" i="12" s="1"/>
  <c r="G24" i="10"/>
  <c r="G21" i="12" s="1"/>
  <c r="F24" i="10"/>
  <c r="F21" i="12" s="1"/>
  <c r="E24" i="10"/>
  <c r="E21" i="12" s="1"/>
  <c r="D24" i="10"/>
  <c r="D21" i="12" s="1"/>
  <c r="C24" i="10"/>
  <c r="C21" i="12" s="1"/>
  <c r="J21" i="12" s="1"/>
  <c r="B24" i="10"/>
  <c r="H23" i="10"/>
  <c r="H20" i="12" s="1"/>
  <c r="G23" i="10"/>
  <c r="G20" i="12" s="1"/>
  <c r="F23" i="10"/>
  <c r="F20" i="12" s="1"/>
  <c r="E23" i="10"/>
  <c r="E20" i="12" s="1"/>
  <c r="D23" i="10"/>
  <c r="D20" i="12" s="1"/>
  <c r="C23" i="10"/>
  <c r="C20" i="12" s="1"/>
  <c r="B23" i="10"/>
  <c r="H22" i="10"/>
  <c r="H19" i="12" s="1"/>
  <c r="G22" i="10"/>
  <c r="G19" i="12" s="1"/>
  <c r="F22" i="10"/>
  <c r="F19" i="12" s="1"/>
  <c r="E22" i="10"/>
  <c r="E19" i="12" s="1"/>
  <c r="D22" i="10"/>
  <c r="D19" i="12" s="1"/>
  <c r="C22" i="10"/>
  <c r="C19" i="12" s="1"/>
  <c r="B22" i="10"/>
  <c r="H21" i="10"/>
  <c r="H18" i="12" s="1"/>
  <c r="G21" i="10"/>
  <c r="G18" i="12" s="1"/>
  <c r="F21" i="10"/>
  <c r="F18" i="12" s="1"/>
  <c r="E21" i="10"/>
  <c r="E18" i="12" s="1"/>
  <c r="D21" i="10"/>
  <c r="D18" i="12" s="1"/>
  <c r="C21" i="10"/>
  <c r="C18" i="12" s="1"/>
  <c r="B21" i="10"/>
  <c r="H20" i="10"/>
  <c r="H17" i="12" s="1"/>
  <c r="G20" i="10"/>
  <c r="G17" i="12" s="1"/>
  <c r="F20" i="10"/>
  <c r="F17" i="12" s="1"/>
  <c r="E20" i="10"/>
  <c r="E17" i="12" s="1"/>
  <c r="D20" i="10"/>
  <c r="D17" i="12" s="1"/>
  <c r="C20" i="10"/>
  <c r="C17" i="12" s="1"/>
  <c r="J17" i="12" s="1"/>
  <c r="B20" i="10"/>
  <c r="H19" i="10"/>
  <c r="H16" i="12" s="1"/>
  <c r="G19" i="10"/>
  <c r="G16" i="12" s="1"/>
  <c r="F19" i="10"/>
  <c r="F16" i="12" s="1"/>
  <c r="E19" i="10"/>
  <c r="E16" i="12" s="1"/>
  <c r="D19" i="10"/>
  <c r="D16" i="12" s="1"/>
  <c r="C19" i="10"/>
  <c r="C16" i="12" s="1"/>
  <c r="B19" i="10"/>
  <c r="H18" i="10"/>
  <c r="H15" i="12" s="1"/>
  <c r="G18" i="10"/>
  <c r="G15" i="12" s="1"/>
  <c r="F18" i="10"/>
  <c r="F15" i="12" s="1"/>
  <c r="E18" i="10"/>
  <c r="E15" i="12" s="1"/>
  <c r="D18" i="10"/>
  <c r="D15" i="12" s="1"/>
  <c r="C18" i="10"/>
  <c r="C15" i="12" s="1"/>
  <c r="B18" i="10"/>
  <c r="H17" i="10"/>
  <c r="H14" i="12" s="1"/>
  <c r="G17" i="10"/>
  <c r="G14" i="12" s="1"/>
  <c r="F17" i="10"/>
  <c r="F14" i="12" s="1"/>
  <c r="E17" i="10"/>
  <c r="E14" i="12" s="1"/>
  <c r="D17" i="10"/>
  <c r="D14" i="12" s="1"/>
  <c r="C17" i="10"/>
  <c r="C14" i="12" s="1"/>
  <c r="B17" i="10"/>
  <c r="H16" i="10"/>
  <c r="H13" i="12" s="1"/>
  <c r="G16" i="10"/>
  <c r="G13" i="12" s="1"/>
  <c r="F16" i="10"/>
  <c r="F13" i="12" s="1"/>
  <c r="E16" i="10"/>
  <c r="E13" i="12" s="1"/>
  <c r="D16" i="10"/>
  <c r="D13" i="12" s="1"/>
  <c r="C16" i="10"/>
  <c r="C13" i="12" s="1"/>
  <c r="J13" i="12" s="1"/>
  <c r="B16" i="10"/>
  <c r="H15" i="10"/>
  <c r="H12" i="12" s="1"/>
  <c r="G15" i="10"/>
  <c r="G12" i="12" s="1"/>
  <c r="F15" i="10"/>
  <c r="F12" i="12" s="1"/>
  <c r="E15" i="10"/>
  <c r="E12" i="12" s="1"/>
  <c r="D15" i="10"/>
  <c r="D12" i="12" s="1"/>
  <c r="C15" i="10"/>
  <c r="C12" i="12" s="1"/>
  <c r="B15" i="10"/>
  <c r="H14" i="10"/>
  <c r="H11" i="12" s="1"/>
  <c r="G14" i="10"/>
  <c r="G11" i="12" s="1"/>
  <c r="F14" i="10"/>
  <c r="F11" i="12" s="1"/>
  <c r="E14" i="10"/>
  <c r="E11" i="12" s="1"/>
  <c r="D14" i="10"/>
  <c r="D11" i="12" s="1"/>
  <c r="C14" i="10"/>
  <c r="C11" i="12" s="1"/>
  <c r="B14" i="10"/>
  <c r="H13" i="10"/>
  <c r="H10" i="12" s="1"/>
  <c r="G13" i="10"/>
  <c r="G10" i="12" s="1"/>
  <c r="F13" i="10"/>
  <c r="F10" i="12" s="1"/>
  <c r="E13" i="10"/>
  <c r="E10" i="12" s="1"/>
  <c r="D13" i="10"/>
  <c r="D10" i="12" s="1"/>
  <c r="C13" i="10"/>
  <c r="C10" i="12" s="1"/>
  <c r="B13" i="10"/>
  <c r="H12" i="10"/>
  <c r="H9" i="12" s="1"/>
  <c r="G12" i="10"/>
  <c r="S54" i="10" s="1"/>
  <c r="F12" i="10"/>
  <c r="F9" i="12" s="1"/>
  <c r="E12" i="10"/>
  <c r="E9" i="12" s="1"/>
  <c r="D12" i="10"/>
  <c r="D9" i="12" s="1"/>
  <c r="C12" i="10"/>
  <c r="O54" i="10" s="1"/>
  <c r="B12" i="10"/>
  <c r="H11" i="10"/>
  <c r="H8" i="12" s="1"/>
  <c r="G11" i="10"/>
  <c r="G8" i="12" s="1"/>
  <c r="F11" i="10"/>
  <c r="F8" i="12" s="1"/>
  <c r="E11" i="10"/>
  <c r="E8" i="12" s="1"/>
  <c r="D11" i="10"/>
  <c r="D8" i="12" s="1"/>
  <c r="C11" i="10"/>
  <c r="C8" i="12" s="1"/>
  <c r="B11" i="10"/>
  <c r="H10" i="10"/>
  <c r="H7" i="12" s="1"/>
  <c r="G10" i="10"/>
  <c r="G7" i="12" s="1"/>
  <c r="F10" i="10"/>
  <c r="F7" i="12" s="1"/>
  <c r="E10" i="10"/>
  <c r="E7" i="12" s="1"/>
  <c r="D10" i="10"/>
  <c r="D7" i="12" s="1"/>
  <c r="C10" i="10"/>
  <c r="C7" i="12" s="1"/>
  <c r="B10" i="10"/>
  <c r="H9" i="10"/>
  <c r="H6" i="12" s="1"/>
  <c r="G9" i="10"/>
  <c r="G6" i="12" s="1"/>
  <c r="F9" i="10"/>
  <c r="F6" i="12" s="1"/>
  <c r="E9" i="10"/>
  <c r="Q13" i="10" s="1"/>
  <c r="F11" i="14" s="1"/>
  <c r="D9" i="10"/>
  <c r="D6" i="12" s="1"/>
  <c r="C9" i="10"/>
  <c r="C6" i="12" s="1"/>
  <c r="B9" i="10"/>
  <c r="N7" i="10" s="1"/>
  <c r="N19" i="10" s="1"/>
  <c r="Q8" i="10"/>
  <c r="F5" i="14" s="1"/>
  <c r="H8" i="10"/>
  <c r="T14" i="10" s="1"/>
  <c r="I12" i="14" s="1"/>
  <c r="I14" i="14" s="1"/>
  <c r="G8" i="10"/>
  <c r="G5" i="12" s="1"/>
  <c r="F8" i="10"/>
  <c r="R55" i="10" s="1"/>
  <c r="E8" i="10"/>
  <c r="Q53" i="10" s="1"/>
  <c r="D8" i="10"/>
  <c r="P51" i="10" s="1"/>
  <c r="C8" i="10"/>
  <c r="C5" i="12" s="1"/>
  <c r="B8" i="10"/>
  <c r="N16" i="10" s="1"/>
  <c r="N21" i="10" s="1"/>
  <c r="S7" i="10"/>
  <c r="H4" i="14" s="1"/>
  <c r="O7" i="10"/>
  <c r="D4" i="14" s="1"/>
  <c r="E52" i="6"/>
  <c r="C42" i="6"/>
  <c r="D52" i="6" s="1"/>
  <c r="C40" i="6"/>
  <c r="B52" i="6" s="1"/>
  <c r="C38" i="6"/>
  <c r="E21" i="6"/>
  <c r="G21" i="6"/>
  <c r="F22" i="6" s="1"/>
  <c r="F25" i="6" s="1"/>
  <c r="C9" i="6"/>
  <c r="B21" i="6" s="1"/>
  <c r="C7" i="6"/>
  <c r="C15" i="5"/>
  <c r="C10" i="16" s="1"/>
  <c r="C14" i="5"/>
  <c r="C7" i="5"/>
  <c r="C16" i="5" s="1"/>
  <c r="C42" i="16" s="1"/>
  <c r="C6" i="5"/>
  <c r="D6" i="5" s="1"/>
  <c r="D15" i="5" s="1"/>
  <c r="E5" i="5"/>
  <c r="E14" i="5" s="1"/>
  <c r="L22" i="4"/>
  <c r="J12" i="4"/>
  <c r="J11" i="4"/>
  <c r="J10" i="4"/>
  <c r="I22" i="4" s="1"/>
  <c r="J8" i="4"/>
  <c r="K22" i="4" s="1"/>
  <c r="N22" i="3"/>
  <c r="L22" i="3"/>
  <c r="M23" i="3" s="1"/>
  <c r="M26" i="3" s="1"/>
  <c r="J12" i="3"/>
  <c r="K22" i="3" s="1"/>
  <c r="J11" i="3"/>
  <c r="J10" i="3" s="1"/>
  <c r="I22" i="3" s="1"/>
  <c r="J8" i="3"/>
  <c r="E83" i="1"/>
  <c r="E87" i="1" s="1"/>
  <c r="G52" i="6" l="1"/>
  <c r="F53" i="6" s="1"/>
  <c r="F56" i="6" s="1"/>
  <c r="J23" i="3"/>
  <c r="M25" i="3" s="1"/>
  <c r="M28" i="3" s="1"/>
  <c r="M29" i="3" s="1"/>
  <c r="C53" i="6"/>
  <c r="F55" i="6" s="1"/>
  <c r="M23" i="4"/>
  <c r="M26" i="4" s="1"/>
  <c r="J8" i="12"/>
  <c r="J12" i="12"/>
  <c r="J16" i="12"/>
  <c r="J20" i="12"/>
  <c r="J24" i="12"/>
  <c r="J28" i="12"/>
  <c r="J32" i="12"/>
  <c r="J36" i="12"/>
  <c r="J40" i="12"/>
  <c r="J7" i="12"/>
  <c r="J11" i="12"/>
  <c r="J15" i="12"/>
  <c r="J19" i="12"/>
  <c r="J23" i="12"/>
  <c r="J27" i="12"/>
  <c r="J23" i="4"/>
  <c r="M25" i="4" s="1"/>
  <c r="M28" i="4" s="1"/>
  <c r="M29" i="4" s="1"/>
  <c r="N23" i="10"/>
  <c r="D41" i="16"/>
  <c r="D9" i="16"/>
  <c r="R5" i="12"/>
  <c r="M20" i="12"/>
  <c r="J10" i="12"/>
  <c r="J14" i="12"/>
  <c r="J18" i="12"/>
  <c r="J22" i="12"/>
  <c r="J26" i="12"/>
  <c r="J30" i="12"/>
  <c r="J34" i="12"/>
  <c r="J38" i="12"/>
  <c r="J42" i="12"/>
  <c r="U14" i="11"/>
  <c r="I12" i="15" s="1"/>
  <c r="Q16" i="11"/>
  <c r="U16" i="11"/>
  <c r="Q19" i="11"/>
  <c r="U19" i="11"/>
  <c r="D5" i="12"/>
  <c r="H5" i="12"/>
  <c r="O19" i="12"/>
  <c r="N22" i="4"/>
  <c r="D7" i="5"/>
  <c r="D16" i="5" s="1"/>
  <c r="C13" i="6"/>
  <c r="P7" i="10"/>
  <c r="T7" i="10"/>
  <c r="N8" i="10"/>
  <c r="O13" i="10"/>
  <c r="D11" i="14" s="1"/>
  <c r="S13" i="10"/>
  <c r="H11" i="14" s="1"/>
  <c r="J46" i="12"/>
  <c r="J49" i="12"/>
  <c r="P55" i="10"/>
  <c r="J55" i="12"/>
  <c r="J63" i="12"/>
  <c r="J67" i="12"/>
  <c r="J71" i="12"/>
  <c r="J75" i="12"/>
  <c r="J91" i="12"/>
  <c r="J103" i="12"/>
  <c r="J107" i="12"/>
  <c r="J111" i="12"/>
  <c r="J115" i="12"/>
  <c r="J119" i="12"/>
  <c r="J123" i="12"/>
  <c r="J127" i="12"/>
  <c r="J131" i="12"/>
  <c r="J135" i="12"/>
  <c r="J139" i="12"/>
  <c r="J143" i="12"/>
  <c r="J147" i="12"/>
  <c r="J151" i="12"/>
  <c r="J155" i="12"/>
  <c r="J159" i="12"/>
  <c r="J163" i="12"/>
  <c r="J167" i="12"/>
  <c r="J171" i="12"/>
  <c r="J175" i="12"/>
  <c r="J179" i="12"/>
  <c r="J183" i="12"/>
  <c r="J187" i="12"/>
  <c r="J191" i="12"/>
  <c r="J195" i="12"/>
  <c r="J199" i="12"/>
  <c r="J203" i="12"/>
  <c r="J207" i="12"/>
  <c r="J211" i="12"/>
  <c r="J215" i="12"/>
  <c r="J219" i="12"/>
  <c r="J223" i="12"/>
  <c r="J227" i="12"/>
  <c r="J231" i="12"/>
  <c r="J235" i="12"/>
  <c r="J239" i="12"/>
  <c r="J243" i="12"/>
  <c r="J247" i="12"/>
  <c r="J251" i="12"/>
  <c r="N8" i="11"/>
  <c r="R8" i="11"/>
  <c r="R9" i="11" s="1"/>
  <c r="O13" i="11"/>
  <c r="D11" i="15" s="1"/>
  <c r="T13" i="11"/>
  <c r="H11" i="15" s="1"/>
  <c r="Q14" i="11"/>
  <c r="F12" i="15" s="1"/>
  <c r="E5" i="12"/>
  <c r="C9" i="12"/>
  <c r="G9" i="12"/>
  <c r="V3" i="12" s="1"/>
  <c r="V4" i="12" s="1"/>
  <c r="O10" i="12"/>
  <c r="L13" i="12"/>
  <c r="P19" i="12"/>
  <c r="T26" i="12"/>
  <c r="R13" i="10"/>
  <c r="G11" i="14" s="1"/>
  <c r="T16" i="10"/>
  <c r="T21" i="10" s="1"/>
  <c r="I9" i="14" s="1"/>
  <c r="J43" i="12"/>
  <c r="R53" i="10"/>
  <c r="S55" i="10"/>
  <c r="J64" i="12"/>
  <c r="J160" i="12"/>
  <c r="O24" i="13"/>
  <c r="O23" i="13"/>
  <c r="O22" i="13"/>
  <c r="O25" i="13"/>
  <c r="O16" i="13"/>
  <c r="O13" i="13"/>
  <c r="T5" i="13"/>
  <c r="O14" i="13"/>
  <c r="O15" i="13"/>
  <c r="T2" i="13"/>
  <c r="T3" i="13"/>
  <c r="T4" i="13" s="1"/>
  <c r="R25" i="13"/>
  <c r="W5" i="13"/>
  <c r="W3" i="13"/>
  <c r="W4" i="13" s="1"/>
  <c r="R16" i="13"/>
  <c r="W2" i="13"/>
  <c r="T28" i="13" s="1" a="1"/>
  <c r="T28" i="13" s="1"/>
  <c r="Q8" i="11"/>
  <c r="U8" i="11"/>
  <c r="D21" i="6"/>
  <c r="C22" i="6" s="1"/>
  <c r="F24" i="6" s="1"/>
  <c r="F27" i="6" s="1"/>
  <c r="F28" i="6" s="1"/>
  <c r="R8" i="10"/>
  <c r="R14" i="10"/>
  <c r="G12" i="14" s="1"/>
  <c r="Q16" i="10"/>
  <c r="Q21" i="10" s="1"/>
  <c r="F9" i="14" s="1"/>
  <c r="Q52" i="10"/>
  <c r="O53" i="10"/>
  <c r="P54" i="10"/>
  <c r="T55" i="10"/>
  <c r="J59" i="12"/>
  <c r="J79" i="12"/>
  <c r="J83" i="12"/>
  <c r="J87" i="12"/>
  <c r="J95" i="12"/>
  <c r="J99" i="12"/>
  <c r="J14" i="3"/>
  <c r="C44" i="6"/>
  <c r="Q7" i="10"/>
  <c r="O8" i="10"/>
  <c r="S8" i="10"/>
  <c r="Q9" i="10"/>
  <c r="P13" i="10"/>
  <c r="E11" i="14" s="1"/>
  <c r="T13" i="10"/>
  <c r="I11" i="14" s="1"/>
  <c r="O14" i="10"/>
  <c r="S14" i="10"/>
  <c r="H12" i="14" s="1"/>
  <c r="H14" i="14" s="1"/>
  <c r="R16" i="10"/>
  <c r="R21" i="10" s="1"/>
  <c r="G9" i="14" s="1"/>
  <c r="J41" i="12"/>
  <c r="J45" i="12"/>
  <c r="O50" i="10"/>
  <c r="O51" i="10"/>
  <c r="P53" i="10"/>
  <c r="J51" i="12"/>
  <c r="Q54" i="10"/>
  <c r="J52" i="12"/>
  <c r="Q55" i="10"/>
  <c r="J54" i="12"/>
  <c r="J58" i="12"/>
  <c r="J62" i="12"/>
  <c r="J66" i="12"/>
  <c r="J70" i="12"/>
  <c r="J74" i="12"/>
  <c r="J78" i="12"/>
  <c r="J82" i="12"/>
  <c r="J86" i="12"/>
  <c r="J90" i="12"/>
  <c r="J94" i="12"/>
  <c r="J98" i="12"/>
  <c r="J102" i="12"/>
  <c r="J106" i="12"/>
  <c r="J110" i="12"/>
  <c r="J114" i="12"/>
  <c r="J118" i="12"/>
  <c r="J122" i="12"/>
  <c r="J126" i="12"/>
  <c r="J130" i="12"/>
  <c r="J134" i="12"/>
  <c r="J138" i="12"/>
  <c r="J142" i="12"/>
  <c r="J146" i="12"/>
  <c r="J150" i="12"/>
  <c r="J154" i="12"/>
  <c r="J158" i="12"/>
  <c r="J162" i="12"/>
  <c r="J166" i="12"/>
  <c r="J170" i="12"/>
  <c r="J174" i="12"/>
  <c r="J178" i="12"/>
  <c r="J182" i="12"/>
  <c r="J186" i="12"/>
  <c r="J190" i="12"/>
  <c r="J194" i="12"/>
  <c r="J198" i="12"/>
  <c r="J202" i="12"/>
  <c r="J206" i="12"/>
  <c r="J210" i="12"/>
  <c r="J214" i="12"/>
  <c r="J218" i="12"/>
  <c r="J222" i="12"/>
  <c r="J226" i="12"/>
  <c r="J230" i="12"/>
  <c r="J234" i="12"/>
  <c r="J238" i="12"/>
  <c r="J242" i="12"/>
  <c r="J246" i="12"/>
  <c r="J250" i="12"/>
  <c r="O7" i="11"/>
  <c r="S7" i="11"/>
  <c r="M15" i="13"/>
  <c r="M14" i="13"/>
  <c r="M12" i="13"/>
  <c r="M25" i="13"/>
  <c r="M16" i="13"/>
  <c r="M13" i="13"/>
  <c r="M21" i="13"/>
  <c r="R5" i="13"/>
  <c r="R2" i="13"/>
  <c r="M24" i="13"/>
  <c r="M20" i="13"/>
  <c r="J5" i="13"/>
  <c r="R3" i="13"/>
  <c r="R4" i="13" s="1"/>
  <c r="M23" i="13"/>
  <c r="M22" i="13"/>
  <c r="M11" i="13"/>
  <c r="P25" i="13"/>
  <c r="P16" i="13"/>
  <c r="P15" i="13"/>
  <c r="P14" i="13"/>
  <c r="P24" i="13"/>
  <c r="P23" i="13"/>
  <c r="U2" i="13"/>
  <c r="U5" i="13"/>
  <c r="U3" i="13"/>
  <c r="U4" i="13" s="1"/>
  <c r="O8" i="11"/>
  <c r="S8" i="11"/>
  <c r="J6" i="13"/>
  <c r="J7" i="13"/>
  <c r="J8" i="13"/>
  <c r="J9" i="13"/>
  <c r="J10" i="13"/>
  <c r="P13" i="11"/>
  <c r="E11" i="15" s="1"/>
  <c r="U13" i="11"/>
  <c r="I11" i="15" s="1"/>
  <c r="S14" i="11"/>
  <c r="J12" i="13"/>
  <c r="J13" i="13"/>
  <c r="O16" i="11"/>
  <c r="S16" i="11"/>
  <c r="J14" i="13"/>
  <c r="J15" i="13"/>
  <c r="J16" i="13"/>
  <c r="J17" i="13"/>
  <c r="J18" i="13"/>
  <c r="J19" i="13"/>
  <c r="J20" i="13"/>
  <c r="J21" i="13"/>
  <c r="J22" i="13"/>
  <c r="J23" i="13"/>
  <c r="J24" i="13"/>
  <c r="J253" i="13"/>
  <c r="F5" i="12"/>
  <c r="E6" i="12"/>
  <c r="M13" i="12" s="1"/>
  <c r="P10" i="12"/>
  <c r="M19" i="12"/>
  <c r="Q19" i="12"/>
  <c r="L25" i="12"/>
  <c r="L48" i="12" s="1"/>
  <c r="N48" i="12" s="1"/>
  <c r="S48" i="12" s="1"/>
  <c r="Q14" i="10"/>
  <c r="F12" i="14" s="1"/>
  <c r="F14" i="14" s="1"/>
  <c r="P16" i="10"/>
  <c r="P21" i="10" s="1"/>
  <c r="E9" i="14" s="1"/>
  <c r="P52" i="10"/>
  <c r="O55" i="10"/>
  <c r="J144" i="12"/>
  <c r="J14" i="4"/>
  <c r="E6" i="5"/>
  <c r="E15" i="5" s="1"/>
  <c r="R7" i="10"/>
  <c r="P8" i="10"/>
  <c r="T8" i="10"/>
  <c r="P14" i="10"/>
  <c r="E12" i="14" s="1"/>
  <c r="E14" i="14" s="1"/>
  <c r="O16" i="10"/>
  <c r="O21" i="10" s="1"/>
  <c r="D9" i="14" s="1"/>
  <c r="S16" i="10"/>
  <c r="S21" i="10" s="1"/>
  <c r="H9" i="14" s="1"/>
  <c r="O19" i="10"/>
  <c r="S19" i="10"/>
  <c r="S23" i="10" s="1"/>
  <c r="S27" i="10" s="1"/>
  <c r="O52" i="10"/>
  <c r="J50" i="12"/>
  <c r="R54" i="10"/>
  <c r="J53" i="12"/>
  <c r="J57" i="12"/>
  <c r="J61" i="12"/>
  <c r="J65" i="12"/>
  <c r="J69" i="12"/>
  <c r="J73" i="12"/>
  <c r="J77" i="12"/>
  <c r="J81" i="12"/>
  <c r="J85" i="12"/>
  <c r="J89" i="12"/>
  <c r="J93" i="12"/>
  <c r="J97" i="12"/>
  <c r="J101" i="12"/>
  <c r="J105" i="12"/>
  <c r="J109" i="12"/>
  <c r="J113" i="12"/>
  <c r="J117" i="12"/>
  <c r="J121" i="12"/>
  <c r="J125" i="12"/>
  <c r="J129" i="12"/>
  <c r="J133" i="12"/>
  <c r="J137" i="12"/>
  <c r="J141" i="12"/>
  <c r="J145" i="12"/>
  <c r="J149" i="12"/>
  <c r="J153" i="12"/>
  <c r="J157" i="12"/>
  <c r="J161" i="12"/>
  <c r="J165" i="12"/>
  <c r="J169" i="12"/>
  <c r="J173" i="12"/>
  <c r="J177" i="12"/>
  <c r="J181" i="12"/>
  <c r="J185" i="12"/>
  <c r="J189" i="12"/>
  <c r="J193" i="12"/>
  <c r="J197" i="12"/>
  <c r="J201" i="12"/>
  <c r="J205" i="12"/>
  <c r="J209" i="12"/>
  <c r="J213" i="12"/>
  <c r="J217" i="12"/>
  <c r="J221" i="12"/>
  <c r="J225" i="12"/>
  <c r="J229" i="12"/>
  <c r="J233" i="12"/>
  <c r="J237" i="12"/>
  <c r="J241" i="12"/>
  <c r="J245" i="12"/>
  <c r="J249" i="12"/>
  <c r="J253" i="12"/>
  <c r="N12" i="13"/>
  <c r="N24" i="13"/>
  <c r="N23" i="13"/>
  <c r="N22" i="13"/>
  <c r="N21" i="13"/>
  <c r="N15" i="13"/>
  <c r="N14" i="13"/>
  <c r="N25" i="13"/>
  <c r="N13" i="13"/>
  <c r="S3" i="13"/>
  <c r="S4" i="13" s="1"/>
  <c r="N16" i="13"/>
  <c r="S5" i="13"/>
  <c r="S2" i="13"/>
  <c r="Q15" i="13"/>
  <c r="Q25" i="13"/>
  <c r="R24" i="13" s="1"/>
  <c r="Q16" i="13"/>
  <c r="Q24" i="13"/>
  <c r="V2" i="13"/>
  <c r="V5" i="13"/>
  <c r="V3" i="13"/>
  <c r="V4" i="13" s="1"/>
  <c r="P8" i="11"/>
  <c r="T8" i="11"/>
  <c r="Q13" i="11"/>
  <c r="F11" i="15" s="1"/>
  <c r="O14" i="11"/>
  <c r="T14" i="11"/>
  <c r="H12" i="15" s="1"/>
  <c r="P16" i="11"/>
  <c r="T16" i="11"/>
  <c r="P19" i="11"/>
  <c r="T19" i="11"/>
  <c r="J252" i="13"/>
  <c r="N19" i="12"/>
  <c r="L20" i="12"/>
  <c r="L21" i="12"/>
  <c r="L22" i="12"/>
  <c r="L23" i="12"/>
  <c r="L13" i="13"/>
  <c r="L22" i="13"/>
  <c r="P19" i="13"/>
  <c r="L14" i="13"/>
  <c r="P10" i="13"/>
  <c r="L23" i="13"/>
  <c r="M19" i="13"/>
  <c r="L20" i="13"/>
  <c r="L11" i="13"/>
  <c r="Q19" i="13"/>
  <c r="L15" i="13"/>
  <c r="L24" i="13"/>
  <c r="O10" i="13"/>
  <c r="L21" i="13"/>
  <c r="N19" i="13"/>
  <c r="N10" i="13"/>
  <c r="L25" i="13"/>
  <c r="L16" i="13"/>
  <c r="R19" i="13"/>
  <c r="R10" i="13"/>
  <c r="O19" i="13"/>
  <c r="T26" i="13"/>
  <c r="H9" i="16"/>
  <c r="G14" i="14"/>
  <c r="D17" i="15" a="1"/>
  <c r="G35" i="15"/>
  <c r="G57" i="14"/>
  <c r="D17" i="14" a="1"/>
  <c r="H10" i="16"/>
  <c r="H43" i="16"/>
  <c r="F14" i="15"/>
  <c r="H14" i="15"/>
  <c r="I14" i="15"/>
  <c r="H12" i="16"/>
  <c r="H45" i="16"/>
  <c r="D13" i="18"/>
  <c r="B33" i="18" s="1"/>
  <c r="D13" i="19"/>
  <c r="B33" i="19" s="1"/>
  <c r="F58" i="6" l="1"/>
  <c r="F59" i="6" s="1"/>
  <c r="Q23" i="13" a="1"/>
  <c r="R23" i="13" s="1"/>
  <c r="N46" i="13"/>
  <c r="L46" i="13"/>
  <c r="S46" i="13"/>
  <c r="H5" i="14"/>
  <c r="S9" i="10"/>
  <c r="F5" i="15"/>
  <c r="Q9" i="11"/>
  <c r="F17" i="14"/>
  <c r="I17" i="14"/>
  <c r="E17" i="14"/>
  <c r="H17" i="14"/>
  <c r="D17" i="14"/>
  <c r="G17" i="14"/>
  <c r="N44" i="13"/>
  <c r="L44" i="13"/>
  <c r="S44" i="13"/>
  <c r="H9" i="15"/>
  <c r="T21" i="11"/>
  <c r="G4" i="14"/>
  <c r="R19" i="10"/>
  <c r="R23" i="10" s="1"/>
  <c r="R27" i="10" s="1"/>
  <c r="Q23" i="13"/>
  <c r="U51" i="13" a="1"/>
  <c r="U51" i="13" s="1"/>
  <c r="R51" i="13" a="1"/>
  <c r="R51" i="13" s="1"/>
  <c r="P51" i="13" a="1"/>
  <c r="P51" i="13" s="1"/>
  <c r="M51" i="13" a="1"/>
  <c r="M51" i="13" s="1"/>
  <c r="V51" i="13" a="1"/>
  <c r="V51" i="13" s="1"/>
  <c r="T51" i="13" a="1"/>
  <c r="T51" i="13" s="1"/>
  <c r="Q51" i="13" a="1"/>
  <c r="Q51" i="13" s="1"/>
  <c r="O51" i="13" a="1"/>
  <c r="O51" i="13" s="1"/>
  <c r="D8" i="17" a="1"/>
  <c r="D12" i="14"/>
  <c r="J15" i="3"/>
  <c r="N14" i="17" s="1"/>
  <c r="K15" i="3"/>
  <c r="D14" i="6"/>
  <c r="C14" i="6"/>
  <c r="W5" i="12"/>
  <c r="W2" i="12"/>
  <c r="W3" i="12"/>
  <c r="W4" i="12" s="1"/>
  <c r="R25" i="12"/>
  <c r="R16" i="12"/>
  <c r="I9" i="15"/>
  <c r="U21" i="11"/>
  <c r="V2" i="12"/>
  <c r="Q25" i="12"/>
  <c r="M24" i="12"/>
  <c r="M25" i="12"/>
  <c r="S28" i="13" a="1"/>
  <c r="S28" i="13" s="1"/>
  <c r="N48" i="13"/>
  <c r="L48" i="13"/>
  <c r="S48" i="13"/>
  <c r="S45" i="13"/>
  <c r="N45" i="13"/>
  <c r="L45" i="13"/>
  <c r="H5" i="15"/>
  <c r="T9" i="11"/>
  <c r="P24" i="12"/>
  <c r="P23" i="12"/>
  <c r="P14" i="12"/>
  <c r="P25" i="12"/>
  <c r="P16" i="12"/>
  <c r="P15" i="12"/>
  <c r="U5" i="12"/>
  <c r="U2" i="12"/>
  <c r="U3" i="12"/>
  <c r="U4" i="12" s="1"/>
  <c r="Y2" i="13"/>
  <c r="Y3" i="13"/>
  <c r="Y4" i="13" s="1"/>
  <c r="G4" i="15"/>
  <c r="S19" i="11"/>
  <c r="D5" i="14"/>
  <c r="O9" i="10"/>
  <c r="G5" i="14"/>
  <c r="R9" i="10"/>
  <c r="J9" i="12"/>
  <c r="D27" i="14"/>
  <c r="N9" i="10"/>
  <c r="N11" i="10" s="1"/>
  <c r="N13" i="12"/>
  <c r="S5" i="12"/>
  <c r="S2" i="12"/>
  <c r="S3" i="12"/>
  <c r="S4" i="12" s="1"/>
  <c r="N24" i="12"/>
  <c r="N23" i="12"/>
  <c r="N22" i="12"/>
  <c r="N21" i="12"/>
  <c r="N14" i="12"/>
  <c r="N12" i="12"/>
  <c r="N25" i="12"/>
  <c r="N16" i="12"/>
  <c r="N15" i="12"/>
  <c r="F9" i="15"/>
  <c r="Q21" i="11"/>
  <c r="J6" i="12"/>
  <c r="V5" i="12"/>
  <c r="M11" i="12"/>
  <c r="M21" i="12"/>
  <c r="R3" i="12"/>
  <c r="R4" i="12" s="1"/>
  <c r="H13" i="16"/>
  <c r="H11" i="16"/>
  <c r="D10" i="16"/>
  <c r="H14" i="16"/>
  <c r="S47" i="13"/>
  <c r="N47" i="13"/>
  <c r="L47" i="13"/>
  <c r="S43" i="13"/>
  <c r="N43" i="13"/>
  <c r="L43" i="13"/>
  <c r="E5" i="15"/>
  <c r="P9" i="11"/>
  <c r="O23" i="10"/>
  <c r="O27" i="10" s="1"/>
  <c r="I5" i="14"/>
  <c r="T9" i="10"/>
  <c r="J15" i="4"/>
  <c r="N43" i="17" s="1"/>
  <c r="K15" i="4"/>
  <c r="G9" i="15"/>
  <c r="S21" i="11"/>
  <c r="D40" i="17" a="1"/>
  <c r="G12" i="15"/>
  <c r="G14" i="15" s="1"/>
  <c r="G5" i="15"/>
  <c r="S9" i="11"/>
  <c r="N20" i="13" a="1"/>
  <c r="D4" i="15"/>
  <c r="O19" i="11"/>
  <c r="F4" i="14"/>
  <c r="Q19" i="10"/>
  <c r="Q23" i="10" s="1"/>
  <c r="Q27" i="10" s="1"/>
  <c r="T3" i="12"/>
  <c r="T4" i="12" s="1"/>
  <c r="O24" i="12"/>
  <c r="O23" i="12"/>
  <c r="O22" i="12"/>
  <c r="O14" i="12"/>
  <c r="O25" i="12"/>
  <c r="O16" i="12"/>
  <c r="O15" i="12"/>
  <c r="O13" i="12"/>
  <c r="T5" i="12"/>
  <c r="T2" i="12"/>
  <c r="R23" i="11"/>
  <c r="R11" i="11"/>
  <c r="I4" i="14"/>
  <c r="T19" i="10"/>
  <c r="T23" i="10" s="1"/>
  <c r="T27" i="10" s="1"/>
  <c r="Q24" i="12"/>
  <c r="Q15" i="12"/>
  <c r="M12" i="12"/>
  <c r="M22" i="12"/>
  <c r="J5" i="12"/>
  <c r="M15" i="12"/>
  <c r="D42" i="16"/>
  <c r="H46" i="16"/>
  <c r="H44" i="16"/>
  <c r="H42" i="16"/>
  <c r="H41" i="16"/>
  <c r="E9" i="15"/>
  <c r="P21" i="11"/>
  <c r="E40" i="17"/>
  <c r="I40" i="17" s="1"/>
  <c r="G40" i="17" s="1"/>
  <c r="E11" i="17"/>
  <c r="I11" i="17" s="1"/>
  <c r="G11" i="17" s="1"/>
  <c r="E9" i="17"/>
  <c r="I9" i="17" s="1"/>
  <c r="G9" i="17" s="1"/>
  <c r="E38" i="17"/>
  <c r="I38" i="17" s="1"/>
  <c r="G38" i="17" s="1"/>
  <c r="H17" i="15"/>
  <c r="G17" i="15"/>
  <c r="D17" i="15"/>
  <c r="I17" i="15"/>
  <c r="F17" i="15"/>
  <c r="E17" i="15"/>
  <c r="E37" i="17"/>
  <c r="E8" i="17"/>
  <c r="D37" i="17" a="1"/>
  <c r="D12" i="15"/>
  <c r="O21" i="13" a="1"/>
  <c r="E5" i="14"/>
  <c r="P9" i="10"/>
  <c r="D9" i="15"/>
  <c r="O21" i="11"/>
  <c r="D5" i="15"/>
  <c r="O9" i="11"/>
  <c r="F6" i="14"/>
  <c r="Q11" i="10"/>
  <c r="F8" i="14" s="1"/>
  <c r="C45" i="6"/>
  <c r="D45" i="6"/>
  <c r="I5" i="15"/>
  <c r="U9" i="11"/>
  <c r="P22" i="13" a="1"/>
  <c r="D27" i="15"/>
  <c r="N9" i="11"/>
  <c r="E4" i="14"/>
  <c r="P19" i="10"/>
  <c r="P23" i="10" s="1"/>
  <c r="P27" i="10" s="1"/>
  <c r="Q16" i="12"/>
  <c r="R24" i="12" s="1"/>
  <c r="M14" i="12"/>
  <c r="M23" i="12"/>
  <c r="R2" i="12"/>
  <c r="M16" i="12"/>
  <c r="M38" i="17" l="1"/>
  <c r="O38" i="17" s="1"/>
  <c r="P38" i="17" s="1"/>
  <c r="J38" i="17"/>
  <c r="H6" i="15"/>
  <c r="T23" i="11"/>
  <c r="T27" i="11" s="1"/>
  <c r="T11" i="11"/>
  <c r="H8" i="15" s="1"/>
  <c r="N23" i="11"/>
  <c r="N11" i="11"/>
  <c r="O61" i="15" a="1"/>
  <c r="O61" i="15" s="1"/>
  <c r="O62" i="15" s="1"/>
  <c r="O64" i="15" s="1"/>
  <c r="L61" i="15" a="1"/>
  <c r="L61" i="15" s="1"/>
  <c r="L62" i="15" s="1"/>
  <c r="L64" i="15" s="1"/>
  <c r="J61" i="15" a="1"/>
  <c r="J61" i="15" s="1"/>
  <c r="J62" i="15" s="1"/>
  <c r="J64" i="15" s="1"/>
  <c r="G61" i="15" a="1"/>
  <c r="G61" i="15" s="1"/>
  <c r="G62" i="15" s="1"/>
  <c r="G64" i="15" s="1"/>
  <c r="K61" i="15" a="1"/>
  <c r="K61" i="15" s="1"/>
  <c r="K62" i="15" s="1"/>
  <c r="K64" i="15" s="1"/>
  <c r="I61" i="15" a="1"/>
  <c r="I61" i="15" s="1"/>
  <c r="I62" i="15" s="1"/>
  <c r="I64" i="15" s="1"/>
  <c r="P61" i="15" a="1"/>
  <c r="P61" i="15" s="1"/>
  <c r="P62" i="15" s="1"/>
  <c r="N61" i="15" a="1"/>
  <c r="N61" i="15" s="1"/>
  <c r="N62" i="15" s="1"/>
  <c r="N64" i="15" s="1"/>
  <c r="D14" i="15"/>
  <c r="I37" i="17"/>
  <c r="D18" i="15"/>
  <c r="D19" i="15"/>
  <c r="J17" i="15"/>
  <c r="D20" i="15"/>
  <c r="J9" i="17"/>
  <c r="M9" i="17"/>
  <c r="O9" i="17" s="1"/>
  <c r="P9" i="17" s="1"/>
  <c r="O59" i="15" a="1"/>
  <c r="O59" i="15" s="1"/>
  <c r="C41" i="16" s="1"/>
  <c r="D56" i="16" s="1"/>
  <c r="E56" i="16" s="1"/>
  <c r="L59" i="15" a="1"/>
  <c r="L59" i="15" s="1"/>
  <c r="J59" i="15" a="1"/>
  <c r="J59" i="15" s="1"/>
  <c r="G59" i="15" a="1"/>
  <c r="G59" i="15" s="1"/>
  <c r="K59" i="15" a="1"/>
  <c r="K59" i="15" s="1"/>
  <c r="I59" i="15" a="1"/>
  <c r="I59" i="15" s="1"/>
  <c r="P59" i="15" a="1"/>
  <c r="P59" i="15" s="1"/>
  <c r="D51" i="16" s="1"/>
  <c r="E51" i="16" s="1"/>
  <c r="N59" i="15" a="1"/>
  <c r="N59" i="15" s="1"/>
  <c r="E41" i="17"/>
  <c r="I41" i="17" s="1"/>
  <c r="G41" i="17" s="1"/>
  <c r="E12" i="17"/>
  <c r="I12" i="17" s="1"/>
  <c r="G12" i="17" s="1"/>
  <c r="N20" i="12" a="1"/>
  <c r="O21" i="12" a="1"/>
  <c r="D6" i="14"/>
  <c r="O11" i="10"/>
  <c r="D8" i="14" s="1"/>
  <c r="D13" i="17"/>
  <c r="D9" i="17"/>
  <c r="D12" i="17"/>
  <c r="D11" i="17"/>
  <c r="D8" i="17"/>
  <c r="D10" i="17"/>
  <c r="H19" i="14"/>
  <c r="H20" i="14"/>
  <c r="H18" i="14"/>
  <c r="F6" i="15"/>
  <c r="Q11" i="11"/>
  <c r="F8" i="15" s="1"/>
  <c r="Q23" i="11"/>
  <c r="Q27" i="11" s="1"/>
  <c r="D19" i="14"/>
  <c r="J17" i="14"/>
  <c r="D20" i="14"/>
  <c r="D18" i="14"/>
  <c r="F18" i="14"/>
  <c r="F19" i="14"/>
  <c r="F20" i="14"/>
  <c r="D6" i="15"/>
  <c r="O23" i="11"/>
  <c r="O27" i="11" s="1"/>
  <c r="O11" i="11"/>
  <c r="D8" i="15" s="1"/>
  <c r="E6" i="14"/>
  <c r="P11" i="10"/>
  <c r="E8" i="14" s="1"/>
  <c r="D38" i="17"/>
  <c r="D37" i="17"/>
  <c r="D39" i="17"/>
  <c r="E18" i="15"/>
  <c r="E19" i="15"/>
  <c r="E20" i="15"/>
  <c r="G20" i="15"/>
  <c r="G18" i="15"/>
  <c r="G19" i="15"/>
  <c r="M11" i="17"/>
  <c r="O11" i="17" s="1"/>
  <c r="P11" i="17" s="1"/>
  <c r="J11" i="17"/>
  <c r="H47" i="16"/>
  <c r="Y3" i="12"/>
  <c r="Y4" i="12" s="1"/>
  <c r="Y2" i="12"/>
  <c r="R20" i="13"/>
  <c r="Q20" i="13"/>
  <c r="N20" i="13"/>
  <c r="O20" i="13"/>
  <c r="P20" i="13"/>
  <c r="D40" i="17"/>
  <c r="D42" i="17"/>
  <c r="D41" i="17"/>
  <c r="E6" i="15"/>
  <c r="P23" i="11"/>
  <c r="P27" i="11" s="1"/>
  <c r="P11" i="11"/>
  <c r="E8" i="15" s="1"/>
  <c r="E13" i="17"/>
  <c r="I13" i="17" s="1"/>
  <c r="G13" i="17" s="1"/>
  <c r="E42" i="17"/>
  <c r="I42" i="17" s="1"/>
  <c r="G42" i="17" s="1"/>
  <c r="E20" i="14"/>
  <c r="E18" i="14"/>
  <c r="E19" i="14"/>
  <c r="P59" i="14" a="1"/>
  <c r="P59" i="14" s="1"/>
  <c r="O59" i="14" a="1"/>
  <c r="O59" i="14" s="1"/>
  <c r="N59" i="14" a="1"/>
  <c r="N59" i="14" s="1"/>
  <c r="L59" i="14" a="1"/>
  <c r="L59" i="14" s="1"/>
  <c r="K59" i="14" a="1"/>
  <c r="K59" i="14" s="1"/>
  <c r="G59" i="14" a="1"/>
  <c r="G59" i="14" s="1"/>
  <c r="I59" i="14" a="1"/>
  <c r="I59" i="14" s="1"/>
  <c r="J59" i="14" a="1"/>
  <c r="J59" i="14" s="1"/>
  <c r="I6" i="15"/>
  <c r="U11" i="11"/>
  <c r="I8" i="15" s="1"/>
  <c r="U23" i="11"/>
  <c r="U27" i="11" s="1"/>
  <c r="R21" i="13"/>
  <c r="O21" i="13"/>
  <c r="Q21" i="13"/>
  <c r="P21" i="13"/>
  <c r="I8" i="17"/>
  <c r="E15" i="17"/>
  <c r="I18" i="15"/>
  <c r="I19" i="15"/>
  <c r="I20" i="15"/>
  <c r="E39" i="17"/>
  <c r="I39" i="17" s="1"/>
  <c r="G39" i="17" s="1"/>
  <c r="E10" i="17"/>
  <c r="I10" i="17" s="1"/>
  <c r="G10" i="17" s="1"/>
  <c r="P61" i="14" a="1"/>
  <c r="P61" i="14" s="1"/>
  <c r="P62" i="14" s="1"/>
  <c r="N61" i="14" a="1"/>
  <c r="N61" i="14" s="1"/>
  <c r="N62" i="14" s="1"/>
  <c r="N64" i="14" s="1"/>
  <c r="K61" i="14" a="1"/>
  <c r="K61" i="14" s="1"/>
  <c r="K62" i="14" s="1"/>
  <c r="K64" i="14" s="1"/>
  <c r="I61" i="14" a="1"/>
  <c r="I61" i="14" s="1"/>
  <c r="I62" i="14" s="1"/>
  <c r="I64" i="14" s="1"/>
  <c r="D14" i="14"/>
  <c r="O61" i="14" a="1"/>
  <c r="O61" i="14" s="1"/>
  <c r="O62" i="14" s="1"/>
  <c r="O64" i="14" s="1"/>
  <c r="L61" i="14" a="1"/>
  <c r="L61" i="14" s="1"/>
  <c r="L62" i="14" s="1"/>
  <c r="L64" i="14" s="1"/>
  <c r="G61" i="14" a="1"/>
  <c r="G61" i="14" s="1"/>
  <c r="G62" i="14" s="1"/>
  <c r="G64" i="14" s="1"/>
  <c r="J61" i="14" a="1"/>
  <c r="J61" i="14" s="1"/>
  <c r="J62" i="14" s="1"/>
  <c r="J64" i="14" s="1"/>
  <c r="U51" i="12" a="1"/>
  <c r="U51" i="12" s="1"/>
  <c r="R51" i="12" a="1"/>
  <c r="R51" i="12" s="1"/>
  <c r="P51" i="12" a="1"/>
  <c r="P51" i="12" s="1"/>
  <c r="V51" i="12" a="1"/>
  <c r="V51" i="12" s="1"/>
  <c r="T51" i="12" a="1"/>
  <c r="T51" i="12" s="1"/>
  <c r="Q51" i="12" a="1"/>
  <c r="Q51" i="12" s="1"/>
  <c r="O51" i="12" a="1"/>
  <c r="O51" i="12" s="1"/>
  <c r="S28" i="12" a="1"/>
  <c r="S28" i="12" s="1"/>
  <c r="M51" i="12" a="1"/>
  <c r="M51" i="12" s="1"/>
  <c r="R22" i="13"/>
  <c r="Q22" i="13"/>
  <c r="P22" i="13"/>
  <c r="H15" i="16"/>
  <c r="F19" i="15"/>
  <c r="F20" i="15"/>
  <c r="F18" i="15"/>
  <c r="H18" i="15"/>
  <c r="H19" i="15"/>
  <c r="H20" i="15"/>
  <c r="J40" i="17"/>
  <c r="M40" i="17"/>
  <c r="O40" i="17" s="1"/>
  <c r="P22" i="12" a="1"/>
  <c r="G6" i="15"/>
  <c r="S23" i="11"/>
  <c r="S27" i="11" s="1"/>
  <c r="S11" i="11"/>
  <c r="G8" i="15" s="1"/>
  <c r="I6" i="14"/>
  <c r="T11" i="10"/>
  <c r="I8" i="14" s="1"/>
  <c r="E43" i="17"/>
  <c r="I43" i="17" s="1"/>
  <c r="G43" i="17" s="1"/>
  <c r="E14" i="17"/>
  <c r="I14" i="17" s="1"/>
  <c r="G14" i="17" s="1"/>
  <c r="G6" i="14"/>
  <c r="R11" i="10"/>
  <c r="G8" i="14" s="1"/>
  <c r="Q23" i="12" a="1"/>
  <c r="G18" i="14"/>
  <c r="G19" i="14"/>
  <c r="G20" i="14"/>
  <c r="I20" i="14"/>
  <c r="I18" i="14"/>
  <c r="I19" i="14"/>
  <c r="H6" i="14"/>
  <c r="S11" i="10"/>
  <c r="H8" i="14" s="1"/>
  <c r="J20" i="15" l="1"/>
  <c r="D26" i="15" s="1"/>
  <c r="P22" i="12"/>
  <c r="R22" i="12"/>
  <c r="Q22" i="12"/>
  <c r="J39" i="17"/>
  <c r="M39" i="17"/>
  <c r="O39" i="17" s="1"/>
  <c r="D20" i="16"/>
  <c r="P64" i="14"/>
  <c r="D21" i="16" s="1"/>
  <c r="E21" i="16" s="1"/>
  <c r="R21" i="12"/>
  <c r="O21" i="12"/>
  <c r="Q21" i="12"/>
  <c r="P21" i="12"/>
  <c r="J19" i="15"/>
  <c r="D25" i="15" s="1"/>
  <c r="D30" i="15" s="1"/>
  <c r="D31" i="15" s="1"/>
  <c r="D19" i="16"/>
  <c r="E19" i="16" s="1"/>
  <c r="C9" i="16"/>
  <c r="D24" i="16" s="1"/>
  <c r="E24" i="16" s="1"/>
  <c r="R23" i="12"/>
  <c r="Q23" i="12"/>
  <c r="M43" i="17"/>
  <c r="O43" i="17" s="1"/>
  <c r="J43" i="17"/>
  <c r="F2" i="17"/>
  <c r="J10" i="17"/>
  <c r="M10" i="17"/>
  <c r="O10" i="17" s="1"/>
  <c r="S29" i="13" a="1"/>
  <c r="S29" i="13" s="1"/>
  <c r="S30" i="13" s="1"/>
  <c r="T29" i="13" a="1"/>
  <c r="T29" i="13" s="1"/>
  <c r="T30" i="13" s="1"/>
  <c r="M52" i="13" a="1"/>
  <c r="M52" i="13" s="1"/>
  <c r="M54" i="13" s="1"/>
  <c r="O52" i="13" a="1"/>
  <c r="O52" i="13" s="1"/>
  <c r="O54" i="13" s="1"/>
  <c r="P52" i="13" a="1"/>
  <c r="P52" i="13" s="1"/>
  <c r="P54" i="13" s="1"/>
  <c r="Q52" i="13" a="1"/>
  <c r="Q52" i="13" s="1"/>
  <c r="Q54" i="13" s="1"/>
  <c r="U52" i="13" a="1"/>
  <c r="U52" i="13" s="1"/>
  <c r="U54" i="13" s="1"/>
  <c r="V52" i="13" a="1"/>
  <c r="V52" i="13" s="1"/>
  <c r="V54" i="13" s="1"/>
  <c r="R52" i="13" a="1"/>
  <c r="R52" i="13" s="1"/>
  <c r="R54" i="13" s="1"/>
  <c r="T52" i="13" a="1"/>
  <c r="T52" i="13" s="1"/>
  <c r="T54" i="13" s="1"/>
  <c r="J19" i="14"/>
  <c r="D25" i="14" s="1"/>
  <c r="D30" i="14" s="1"/>
  <c r="D31" i="14" s="1"/>
  <c r="O20" i="12"/>
  <c r="R20" i="12"/>
  <c r="Q20" i="12"/>
  <c r="N20" i="12"/>
  <c r="P20" i="12"/>
  <c r="J18" i="15"/>
  <c r="M42" i="17"/>
  <c r="O42" i="17" s="1"/>
  <c r="J42" i="17"/>
  <c r="J18" i="14"/>
  <c r="M12" i="17"/>
  <c r="O12" i="17" s="1"/>
  <c r="J12" i="17"/>
  <c r="G37" i="17"/>
  <c r="I45" i="17"/>
  <c r="P64" i="15"/>
  <c r="D53" i="16" s="1"/>
  <c r="E53" i="16" s="1"/>
  <c r="D52" i="16"/>
  <c r="M14" i="17"/>
  <c r="O14" i="17" s="1"/>
  <c r="P14" i="17" s="1"/>
  <c r="J14" i="17"/>
  <c r="P40" i="17"/>
  <c r="I16" i="17"/>
  <c r="G8" i="17"/>
  <c r="J13" i="17"/>
  <c r="M13" i="17"/>
  <c r="O13" i="17" s="1"/>
  <c r="P13" i="17" s="1"/>
  <c r="J20" i="14"/>
  <c r="D26" i="14" s="1"/>
  <c r="M41" i="17"/>
  <c r="O41" i="17" s="1"/>
  <c r="P41" i="17" s="1"/>
  <c r="J41" i="17"/>
  <c r="E45" i="17"/>
  <c r="M37" i="17" l="1"/>
  <c r="O37" i="17" s="1"/>
  <c r="J37" i="17"/>
  <c r="J45" i="17" s="1"/>
  <c r="Q52" i="12" a="1"/>
  <c r="Q52" i="12" s="1"/>
  <c r="Q54" i="12" s="1"/>
  <c r="P52" i="12" a="1"/>
  <c r="P52" i="12" s="1"/>
  <c r="P54" i="12" s="1"/>
  <c r="O52" i="12" a="1"/>
  <c r="O52" i="12" s="1"/>
  <c r="O54" i="12" s="1"/>
  <c r="M52" i="12" a="1"/>
  <c r="M52" i="12" s="1"/>
  <c r="M54" i="12" s="1"/>
  <c r="T52" i="12" a="1"/>
  <c r="T52" i="12" s="1"/>
  <c r="T54" i="12" s="1"/>
  <c r="R52" i="12" a="1"/>
  <c r="R52" i="12" s="1"/>
  <c r="R54" i="12" s="1"/>
  <c r="V52" i="12" a="1"/>
  <c r="V52" i="12" s="1"/>
  <c r="V54" i="12" s="1"/>
  <c r="U52" i="12" a="1"/>
  <c r="U52" i="12" s="1"/>
  <c r="U54" i="12" s="1"/>
  <c r="M8" i="17"/>
  <c r="O8" i="17" s="1"/>
  <c r="J8" i="17"/>
  <c r="J16" i="17" s="1"/>
  <c r="E20" i="16"/>
  <c r="D22" i="16"/>
  <c r="E52" i="16"/>
  <c r="D54" i="16"/>
  <c r="P42" i="17"/>
  <c r="P12" i="17"/>
  <c r="D28" i="15"/>
  <c r="D23" i="15"/>
  <c r="D28" i="14"/>
  <c r="D23" i="14"/>
  <c r="P10" i="17"/>
  <c r="P43" i="17"/>
  <c r="P39" i="17"/>
  <c r="O16" i="17" l="1"/>
  <c r="P8" i="17"/>
  <c r="D55" i="16"/>
  <c r="E55" i="16" s="1"/>
  <c r="E54" i="16"/>
  <c r="D23" i="16"/>
  <c r="E23" i="16" s="1"/>
  <c r="E22" i="16"/>
  <c r="O46" i="17"/>
  <c r="J47" i="17"/>
  <c r="O47" i="17" s="1"/>
  <c r="U47" i="17" s="1"/>
  <c r="U46" i="17"/>
  <c r="V49" i="17" s="1"/>
  <c r="O17" i="17"/>
  <c r="J18" i="17"/>
  <c r="O18" i="17" s="1"/>
  <c r="U18" i="17" s="1"/>
  <c r="U17" i="17"/>
  <c r="V20" i="17" s="1"/>
  <c r="O45" i="17"/>
  <c r="P37" i="17"/>
  <c r="P50" i="17" l="1"/>
  <c r="P52" i="17" s="1"/>
  <c r="P49" i="17"/>
  <c r="P21" i="17"/>
  <c r="P20" i="17"/>
  <c r="P54" i="17" l="1"/>
</calcChain>
</file>

<file path=xl/sharedStrings.xml><?xml version="1.0" encoding="utf-8"?>
<sst xmlns="http://schemas.openxmlformats.org/spreadsheetml/2006/main" count="12157" uniqueCount="4606">
  <si>
    <t>ΑΝΑΛΥΣΗ ΠΡΟΦΙΛ ΕΠΕΝΔΥΤΟΥ</t>
  </si>
  <si>
    <t>ΕΡΩΤΗΜΑΤΟΛΟΓΙΟ</t>
  </si>
  <si>
    <t>ΟΔΗΓΙΕΣ: Παρακαλεισθε να σημειωσετε με ενα Χ την απαντηση η</t>
  </si>
  <si>
    <t>οποια αφορα την οικογενεια σας. Αφου γραψετε δε τον αριθμο στο</t>
  </si>
  <si>
    <t>κενο δεξια πρεπει να αθροισετε τους αριθμους και να διαιρεσετε το</t>
  </si>
  <si>
    <t xml:space="preserve">αθροισμα αυτο με το 9 (αριθμός ερωτήσεων). Ο μεσος αυτος θα σας δειξει τον </t>
  </si>
  <si>
    <t xml:space="preserve">βαθμό κινδυνου που σας χαρακρηριζει, σε μια κλιμακα κινδυνου απο 1 </t>
  </si>
  <si>
    <t>(μικρος βαθμος αποφυγής κινδυνου ή επενδυτής υψηλου κινδυνου)</t>
  </si>
  <si>
    <t xml:space="preserve">εως 9 (υψηλος βαθμος αποφυγης κινδυνου ή επενδυτης χαμηλου κινδυνου). </t>
  </si>
  <si>
    <t xml:space="preserve">Με βαση τελος τoν βαθμο κινδυνου αυτο θα συγκροτηθει </t>
  </si>
  <si>
    <t>χαρτοφυλακιο επενδυσεως απο τιτλους χωρίς κινδυνο και με κίνδυνο</t>
  </si>
  <si>
    <t>A.</t>
  </si>
  <si>
    <t>ΗΛΙΚΙΑ - Η ηλικια μου ειναι πλησιεστερη στα:</t>
  </si>
  <si>
    <t>(1) 30</t>
  </si>
  <si>
    <t>(3) 40</t>
  </si>
  <si>
    <t>(5) 50</t>
  </si>
  <si>
    <t>(7) 60</t>
  </si>
  <si>
    <t>(9) 70</t>
  </si>
  <si>
    <t>ΑΠΑΝΤΗΣΗ</t>
  </si>
  <si>
    <t>[</t>
  </si>
  <si>
    <t>]</t>
  </si>
  <si>
    <t>Β.</t>
  </si>
  <si>
    <t>ΕΙΣΟΔΗΜΑ - Το παρον ετησιο εισοδημα μου απο ολες τις πηγες</t>
  </si>
  <si>
    <t>σε χιλιάδες ευρώ ειναι:</t>
  </si>
  <si>
    <t>(2) 41 και ανω</t>
  </si>
  <si>
    <t>(4) 31-40</t>
  </si>
  <si>
    <t>(5) 21-30</t>
  </si>
  <si>
    <t>(6) 10-20</t>
  </si>
  <si>
    <t>(8)6-9</t>
  </si>
  <si>
    <t>Γ.</t>
  </si>
  <si>
    <t>ΕΤΗΣΙΑ ΕΞΟΔΑ - Σε σχεση με τα εσοδα μου τα εξοδα μου</t>
  </si>
  <si>
    <t>ανερχονται σε ποσοστο:</t>
  </si>
  <si>
    <t>(1) 40%</t>
  </si>
  <si>
    <t>(3) 70%</t>
  </si>
  <si>
    <t>(5) 80%</t>
  </si>
  <si>
    <t>(7) 90%</t>
  </si>
  <si>
    <t>(9)100%</t>
  </si>
  <si>
    <t>Δ.</t>
  </si>
  <si>
    <t>ΑΡΙΘΜΟΣ ΕΞΑΡΤΟΝΕΝΩΝ ΜΕΛΩΝ ΟΙΚΟΓΕΝΕΙΑΣ - Προς το παρον εχω</t>
  </si>
  <si>
    <t>αυτα τα μελη οικογενειας που εξαρτωνται</t>
  </si>
  <si>
    <t>(1) 0</t>
  </si>
  <si>
    <t>(4) 1</t>
  </si>
  <si>
    <t>(6) 2-3</t>
  </si>
  <si>
    <t>(8) 4-5</t>
  </si>
  <si>
    <t>(9) 6</t>
  </si>
  <si>
    <t>και ανω</t>
  </si>
  <si>
    <t>Ε.</t>
  </si>
  <si>
    <t xml:space="preserve">ΕΚΤΙΜΗΣΗ ΑΞΙΑΣ ΠΕΡΙΟΥΣΙΑΚΩΝ ΣΤΟΙΧΕΙΩΝ - </t>
  </si>
  <si>
    <t>Το σπιτιμου, οι καταθεσεις, οι επενδυσεις και η ασφαλιση μου</t>
  </si>
  <si>
    <t>αθροιζονται σε χιλιάδες ευρώ:</t>
  </si>
  <si>
    <t>(1) 151 και ανω</t>
  </si>
  <si>
    <t>(3) 91-150</t>
  </si>
  <si>
    <t>(5) 51-90</t>
  </si>
  <si>
    <t>(7) 16-50</t>
  </si>
  <si>
    <t>(9) 15</t>
  </si>
  <si>
    <t>Ζ.</t>
  </si>
  <si>
    <t>ΕΚΤΙΜΗΣΗ ΥΠΟΧΡΕΩΣΕΩΝ - ΟΙ βραχυπροθεσμες ωφειλες μου, τα</t>
  </si>
  <si>
    <t>τα ενυποθηκα δανεια, οι δοσεις και λοιπες ωφειλες</t>
  </si>
  <si>
    <t>σε σχεση με τα περιουσιακα μου στοιχεια</t>
  </si>
  <si>
    <t>(1) 30%</t>
  </si>
  <si>
    <t>(3) 50%</t>
  </si>
  <si>
    <t>(5) 75%</t>
  </si>
  <si>
    <t>(9) 100%</t>
  </si>
  <si>
    <t>ΣΤ.</t>
  </si>
  <si>
    <t>ΑΠΟΤΑΜΙΕΥΣΕΙΣ - Εχω ρευστο, καταθεσεις η αλλα ρευστοποιησιμα</t>
  </si>
  <si>
    <t>περιουσιακα στοιχεια για καλυψη των παραπανω υποχρεωσεων:</t>
  </si>
  <si>
    <t>(1) 6 μηνες</t>
  </si>
  <si>
    <t>(3) 4 μηνες</t>
  </si>
  <si>
    <t>(5) 3 μηνες</t>
  </si>
  <si>
    <t>(7) 2 μηνες</t>
  </si>
  <si>
    <t>(9) 1 μηνα</t>
  </si>
  <si>
    <t>Η.</t>
  </si>
  <si>
    <t>ΑΣΦΑΛΕΙΕΣ ΖΩΗΣ - Οι ασφαλειες ζωης μου ανερχοντα σε χιλιάδες ευρώ:</t>
  </si>
  <si>
    <t>(3) 60</t>
  </si>
  <si>
    <t>(5) 150</t>
  </si>
  <si>
    <t>(7) 180</t>
  </si>
  <si>
    <t>(9) 250</t>
  </si>
  <si>
    <t>Θ.</t>
  </si>
  <si>
    <t>ΙΑΤΡΙΚΗ ΑΣΦΑΛΙΣΗ - Η ιατρικη μου ασφαλιση περιλαμβανει:</t>
  </si>
  <si>
    <t>(1) Βασικη</t>
  </si>
  <si>
    <t>(5) Βασικη/Iατρικη</t>
  </si>
  <si>
    <t>(9) Βασικη/Iατρικη  /Kαταστροφων</t>
  </si>
  <si>
    <t>ΓΕΝΙΚΗ ΒΑΘΜΟΛΟΓΙΑ</t>
  </si>
  <si>
    <t xml:space="preserve">ΜΕΣΟΣ ΟΡΟΣ ΒΑΘΜΟΛΟΓΙΑΣ </t>
  </si>
  <si>
    <t>ΚΛΙΜΑΚΑ ΑΠΟ 1 ΕΩΣ 9</t>
  </si>
  <si>
    <t>ΒΑΘΜΟΣ ΑΠΟΦΥΓΗΣ ΚΙΝΔΥΝΟΥ (%)</t>
  </si>
  <si>
    <t>ΣΕ ΧΡΕΟΓΡΑΦΑ ΜΗΔΕΝΙΚΟΥ ΚΙΝΔΥΝΟΥ</t>
  </si>
  <si>
    <t>RISK AVERSION</t>
  </si>
  <si>
    <t>ΟΣΟ ΜΕΓΑΛΥΤΕΡΟ ΣΗΜΑΙΝΕΙ ΕΠΕΝΔΥΤΗΣ ΛΙΓΟΤΕΡΟ ΡΙΨΟΚΙΝΔΥΝΟΣ</t>
  </si>
  <si>
    <t>ΑΝΟΧΗ ΣΤΟΝ ΚΙΝΔΥΝΟ (%)</t>
  </si>
  <si>
    <t>ΣΕ ΧΡΕΟΓΡΑΦΑ ΜΕ ΚΙΝΔΥΝΟ</t>
  </si>
  <si>
    <t>RISK TOLERANCE</t>
  </si>
  <si>
    <t>ΟΣΟ MΕΓΑΛΥΤΕΡΟ  ΣΗΜΑΙΝΕΙ ΕΠΕΝΔΥΤΗΣ ΠΕΡΙΣΣΟΤΕΡΟ ΡΙΨΟΚΙΝΔΥΝΟΣ</t>
  </si>
  <si>
    <t>GREECE 10 YEAR BOND YIELD</t>
  </si>
  <si>
    <t>Date</t>
  </si>
  <si>
    <t>Price</t>
  </si>
  <si>
    <t>Open</t>
  </si>
  <si>
    <t>High</t>
  </si>
  <si>
    <t>Low</t>
  </si>
  <si>
    <t>Change %</t>
  </si>
  <si>
    <t>https://www.investing.com/rates-bonds/greece-10-year-bond-yield-historical-data</t>
  </si>
  <si>
    <t>ΔΙΑΔΙΚΑΣΙΑ YΠΟΛΟΓΙΣΜΟΥ ΑΞΙΑΣ ΟΜOΛΟΓΩΝ και ΟΜΟΛΟΓΙΩΝ</t>
  </si>
  <si>
    <t>[ΖΗΤΟΥΜΕΝΟ Η ΤΙΜΗ ΠΩΛΗΣΗΣ]</t>
  </si>
  <si>
    <t>ΤΙΜΗ ΟΜΟΛΟΓΙΑΣ (ΥΠΟΘΕΤΟΥΜΕ ΣΤΗΝ ΟΝΟΜΑΣΤΙΚΗ ΑΞΙΑ ΤΗΝ ΗΜΕΡΟΜΗΝΙΑ ΑΓΟΡΑΣ 100%)</t>
  </si>
  <si>
    <t>V</t>
  </si>
  <si>
    <t>ΤΙΜΗ ΣΤΟ ΑΡΤΙΟ ή ΟΝΟΜΑΣΤΙΚΗ ΑΞΙΑ ΟΜΟΛΟΓΙΑΣ</t>
  </si>
  <si>
    <t>[Face Value or Par value]</t>
  </si>
  <si>
    <t>n</t>
  </si>
  <si>
    <t>ΧΡΟΝΟΣ ΓΙΑ ΝΑ ΛΗΞΗ</t>
  </si>
  <si>
    <t>[Life to Maturity]</t>
  </si>
  <si>
    <t>ΕΠΙΤΟΚΙΟ-ΑΠΟΔΟΣΗ ΤΗΝ ΗΜΕΡΟΜΗΝΙΑ ΑΓΟΡΑΣ ΤΟΥ ΟΜΟΛΟΓΙΑΣ</t>
  </si>
  <si>
    <t>nm</t>
  </si>
  <si>
    <t>πχ ΕΔΩ 1/3/2018</t>
  </si>
  <si>
    <t>m</t>
  </si>
  <si>
    <t>ΚΑΘΕ ΠΕΡΙΟΔΟΣ (1 ΕΤΟΣ, 2 ΕΞΑΜΗΜΟ, 12 ΜΗΝΕΣ)</t>
  </si>
  <si>
    <t>[every period]</t>
  </si>
  <si>
    <t>ΕΠΙΤΟΚΙΟ-ΑΠΟΔΟΣΗ ΤΗΝ ΗΜΕΡΟΜΗΝΙΑ ΑΠΟΤΙΜΗΣΗΣ ΤΟΥ ΟΜΟΛΟΓΟΥ</t>
  </si>
  <si>
    <t>Ct</t>
  </si>
  <si>
    <t>ΤΟΚΟΣ ΚΟΥΠΟΝΙΟΥ ΣΤΟ ΧΡΟΝΟ t</t>
  </si>
  <si>
    <t>[Coupon Interest]</t>
  </si>
  <si>
    <t>πχ ΕΔΏ 24/5/2018</t>
  </si>
  <si>
    <t>(ΑΡΓΟΤΕΡΑ ΗΜΕΡΟΜΗΝΙΑ ΡΕΥΣΤΟΠΟΙΗΣΗΣ ΧΑΡΤΟΦΥΛΑΚΙΟΥ Ή ΕΚΤΙΜΗΣΗΣ ΤΙΜΩΝ ΜΕΤΑ ΈΝΑ ΕΤΟΣ)</t>
  </si>
  <si>
    <t>%C</t>
  </si>
  <si>
    <t>ΕΠΙΤΟΚΙΟ ΚΟΥΠΟΝΙΟΥ</t>
  </si>
  <si>
    <t>[Coupon Rate]</t>
  </si>
  <si>
    <t>i</t>
  </si>
  <si>
    <t>ΕΠΙΤΟΚΙΟ ΑΓΟΡΑΣ</t>
  </si>
  <si>
    <t>[Market Rate]</t>
  </si>
  <si>
    <t>Pt</t>
  </si>
  <si>
    <t>ΚΑΘΑΡΗ ΤΙΜΗ ΑΓΟΡΑΣ</t>
  </si>
  <si>
    <t>[Bond Price]</t>
  </si>
  <si>
    <t>ΑΝΑΛΥΤΙΚΑ</t>
  </si>
  <si>
    <t>ΠΛΗΡΩΜΕΣ ΠΕΡΙΟΔΟΥ (ΕΤΗΣΙΕΣ)</t>
  </si>
  <si>
    <t>ΠΑΡΟΥΣΑ ΑΞΙΑ ΤΟΚΟΜΕΡΙΔΙΩΝ</t>
  </si>
  <si>
    <t>ΠΑΡΟΥΣΑ ΑΞΙΑ ΤΙΜΗΣ ΚΑΤΑ ΤΗΝ ΛΗΞΗ</t>
  </si>
  <si>
    <t>ΡΟΕΣ</t>
  </si>
  <si>
    <t>PVIFA(r,n)</t>
  </si>
  <si>
    <t>PVIF(r,n)</t>
  </si>
  <si>
    <t>x</t>
  </si>
  <si>
    <t>παρουσα αξια τοκομεριδιων</t>
  </si>
  <si>
    <t>παρουσα αξια τιμης ληξης</t>
  </si>
  <si>
    <t>αγοραια τιμη ομολ.</t>
  </si>
  <si>
    <t>πωληση υπο(-), υπερ(+) το αρτιο</t>
  </si>
  <si>
    <t>ΤΙΜΗ ΟΜΟΛΟΓΙΑΣ ΤΗΝ ΗΜΕΡΟΜΗΝΙΑ ΑΠΟΤΙΜΗΣΗΣ ΤΟΥ ΟΜΟΛΟΓΟΥ</t>
  </si>
  <si>
    <t>απόδοση-στη-λήξη</t>
  </si>
  <si>
    <t>ΥΠΟΛΟΓΙΣΜΟΣ ΤΙΜΗΣ ΟΜΟΛΟΓΙΑΣ</t>
  </si>
  <si>
    <t>ΥΠΟΛΟΓΙΣΜΟΣ ΑΠΟΔΟΣΗΣ ΣΤΗ ΛΗΞΗ</t>
  </si>
  <si>
    <t>USA 10 YEAR BOND YIELD</t>
  </si>
  <si>
    <t>https://www.investing.com/rates-bonds/u.s.-10-year-bond-yield-historical-data</t>
  </si>
  <si>
    <t>πχ ΕΔΏ 1/3/2018</t>
  </si>
  <si>
    <t>πχ ΕΔΏ 31/5/2017</t>
  </si>
  <si>
    <t>Spreads 10ετών κρατικών ομολόγων</t>
  </si>
  <si>
    <t>/3/2020</t>
  </si>
  <si>
    <t>ΣΕ ΕΤΗΣΙΑ ΒΑΣΗ</t>
  </si>
  <si>
    <t>Χώρα</t>
  </si>
  <si>
    <t>Απόδοση</t>
  </si>
  <si>
    <t>Spread έναντι Bund</t>
  </si>
  <si>
    <t>Spread έναντι T-bond</t>
  </si>
  <si>
    <t>Γερμανία</t>
  </si>
  <si>
    <t>ETΗΣΙΟΠOIHMENO ΣΕ ΠΕΡΙΟΔΙΚΟ</t>
  </si>
  <si>
    <t>Ελλάδα</t>
  </si>
  <si>
    <t>ΙΣΧΥΕΙ Η ΣΧΕΣΗ</t>
  </si>
  <si>
    <t>ΗΠΑ</t>
  </si>
  <si>
    <t>n= Αριθμός Ετών</t>
  </si>
  <si>
    <t>m= περίοδοι ανα Ετος</t>
  </si>
  <si>
    <t>R το Ετησιο Επιτοκιο</t>
  </si>
  <si>
    <t>r=R/m το Περιοδικο Επιτοκιο</t>
  </si>
  <si>
    <t>ΣΕ ΗΜΕΡΗΣΙΑ ΒΑΣΗ</t>
  </si>
  <si>
    <t>http://www.naftemporiki.gr/finance/spreads</t>
  </si>
  <si>
    <t>https://www.investing.com/rates-bonds/</t>
  </si>
  <si>
    <t xml:space="preserve">EURIBOR </t>
  </si>
  <si>
    <t>XAA</t>
  </si>
  <si>
    <t>ΕΠΙΤΟΚΙΟ-ΑΠΟΔΟΣΗ ΤΗΝ ΗΜΕΡΟΜΗΝΙΑ ΑΓΟΡΑΣ ΤΟΥ ΟΜΟΛΟΓΟΥ</t>
  </si>
  <si>
    <t>πχ ΕΔΏ 16/5/2018</t>
  </si>
  <si>
    <t>πχ ΕΔΏ 16/5/2019</t>
  </si>
  <si>
    <t>πχ ΕΔΏ 24/5/2019</t>
  </si>
  <si>
    <t>USA</t>
  </si>
  <si>
    <t>Jumbo</t>
  </si>
  <si>
    <t>Gr Sarantis</t>
  </si>
  <si>
    <t>Mytilineos</t>
  </si>
  <si>
    <t>HELLENiQ ENERGY Holdings</t>
  </si>
  <si>
    <t>BLE Kedros</t>
  </si>
  <si>
    <t>Petros Petropoulos</t>
  </si>
  <si>
    <t>ΓΔΤ</t>
  </si>
  <si>
    <t>Vol</t>
  </si>
  <si>
    <t>Change%</t>
  </si>
  <si>
    <t>19.10.2022</t>
  </si>
  <si>
    <t>148,76K</t>
  </si>
  <si>
    <t>4,75K</t>
  </si>
  <si>
    <t>230,60K</t>
  </si>
  <si>
    <t>55,47K</t>
  </si>
  <si>
    <t>16,43K</t>
  </si>
  <si>
    <t>3,34K</t>
  </si>
  <si>
    <t>14,93M</t>
  </si>
  <si>
    <t>20.10.2022</t>
  </si>
  <si>
    <t>158,47K</t>
  </si>
  <si>
    <t>6,81K</t>
  </si>
  <si>
    <t>243,64K</t>
  </si>
  <si>
    <t>38,15K</t>
  </si>
  <si>
    <t>10,99K</t>
  </si>
  <si>
    <t>7,80K</t>
  </si>
  <si>
    <t>14,72M</t>
  </si>
  <si>
    <t>21.10.2022</t>
  </si>
  <si>
    <t>124,66K</t>
  </si>
  <si>
    <t>19,67K</t>
  </si>
  <si>
    <t>238,37K</t>
  </si>
  <si>
    <t>49,93K</t>
  </si>
  <si>
    <t>12,64K</t>
  </si>
  <si>
    <t>7,32K</t>
  </si>
  <si>
    <t>11,84M</t>
  </si>
  <si>
    <t>24.10.2022</t>
  </si>
  <si>
    <t>134,12K</t>
  </si>
  <si>
    <t>19,30K</t>
  </si>
  <si>
    <t>494,25K</t>
  </si>
  <si>
    <t>96,76K</t>
  </si>
  <si>
    <t>9,14K</t>
  </si>
  <si>
    <t>12,47K</t>
  </si>
  <si>
    <t>16,15M</t>
  </si>
  <si>
    <t>25.10.2022</t>
  </si>
  <si>
    <t>161,91K</t>
  </si>
  <si>
    <t>12,37K</t>
  </si>
  <si>
    <t>318,80K</t>
  </si>
  <si>
    <t>125,07K</t>
  </si>
  <si>
    <t>12,51K</t>
  </si>
  <si>
    <t>10,31K</t>
  </si>
  <si>
    <t>15,80M</t>
  </si>
  <si>
    <t>26.10.2022</t>
  </si>
  <si>
    <t>378,75K</t>
  </si>
  <si>
    <t>4,50K</t>
  </si>
  <si>
    <t>233,94K</t>
  </si>
  <si>
    <t>109,53K</t>
  </si>
  <si>
    <t>18,95K</t>
  </si>
  <si>
    <t>7,50K</t>
  </si>
  <si>
    <t>16,29M</t>
  </si>
  <si>
    <t>27.10.2022</t>
  </si>
  <si>
    <t>258,50K</t>
  </si>
  <si>
    <t>7,39K</t>
  </si>
  <si>
    <t>182,62K</t>
  </si>
  <si>
    <t>106,13K</t>
  </si>
  <si>
    <t>11,70K</t>
  </si>
  <si>
    <t>3,72K</t>
  </si>
  <si>
    <t>11,10M</t>
  </si>
  <si>
    <t>31.10.2022</t>
  </si>
  <si>
    <t>461,69K</t>
  </si>
  <si>
    <t>107,92K</t>
  </si>
  <si>
    <t>282,35K</t>
  </si>
  <si>
    <t>153,61K</t>
  </si>
  <si>
    <t>12,70K</t>
  </si>
  <si>
    <t>5,57K</t>
  </si>
  <si>
    <t>19,65M</t>
  </si>
  <si>
    <t>01.11.2022</t>
  </si>
  <si>
    <t>87,10K</t>
  </si>
  <si>
    <t>21,18K</t>
  </si>
  <si>
    <t>162,10K</t>
  </si>
  <si>
    <t>137,84K</t>
  </si>
  <si>
    <t>11,98K</t>
  </si>
  <si>
    <t>10,75K</t>
  </si>
  <si>
    <t>18,25M</t>
  </si>
  <si>
    <t>02.11.2022</t>
  </si>
  <si>
    <t>196,80K</t>
  </si>
  <si>
    <t>13,64K</t>
  </si>
  <si>
    <t>144,47K</t>
  </si>
  <si>
    <t>36,32K</t>
  </si>
  <si>
    <t>11,44K</t>
  </si>
  <si>
    <t>7,30K</t>
  </si>
  <si>
    <t>12,79M</t>
  </si>
  <si>
    <t>03.11.2022</t>
  </si>
  <si>
    <t>221,79K</t>
  </si>
  <si>
    <t>6,78K</t>
  </si>
  <si>
    <t>200,30K</t>
  </si>
  <si>
    <t>44,88K</t>
  </si>
  <si>
    <t>11,35K</t>
  </si>
  <si>
    <t>17,26K</t>
  </si>
  <si>
    <t>12,86M</t>
  </si>
  <si>
    <t>04.11.2022</t>
  </si>
  <si>
    <t>453,47K</t>
  </si>
  <si>
    <t>18,73K</t>
  </si>
  <si>
    <t>197,68K</t>
  </si>
  <si>
    <t>103,31K</t>
  </si>
  <si>
    <t>277,15K</t>
  </si>
  <si>
    <t>6,02K</t>
  </si>
  <si>
    <t>24,51M</t>
  </si>
  <si>
    <t>07.11.2022</t>
  </si>
  <si>
    <t>213,30K</t>
  </si>
  <si>
    <t>16,03K</t>
  </si>
  <si>
    <t>129,03K</t>
  </si>
  <si>
    <t>74,70K</t>
  </si>
  <si>
    <t>11,54K</t>
  </si>
  <si>
    <t>16,90K</t>
  </si>
  <si>
    <t>16,32M</t>
  </si>
  <si>
    <t>08.11.2022</t>
  </si>
  <si>
    <t>162,90K</t>
  </si>
  <si>
    <t>30,49K</t>
  </si>
  <si>
    <t>122,17K</t>
  </si>
  <si>
    <t>136,62K</t>
  </si>
  <si>
    <t>40,93K</t>
  </si>
  <si>
    <t>7,60K</t>
  </si>
  <si>
    <t>12,12M</t>
  </si>
  <si>
    <t>09.11.2022</t>
  </si>
  <si>
    <t>175,15K</t>
  </si>
  <si>
    <t>10,87K</t>
  </si>
  <si>
    <t>172,40K</t>
  </si>
  <si>
    <t>125,26K</t>
  </si>
  <si>
    <t>8,69K</t>
  </si>
  <si>
    <t>24,01K</t>
  </si>
  <si>
    <t>21,29M</t>
  </si>
  <si>
    <t>10.11.2022</t>
  </si>
  <si>
    <t>237,12K</t>
  </si>
  <si>
    <t>28,73K</t>
  </si>
  <si>
    <t>194,38K</t>
  </si>
  <si>
    <t>167,35K</t>
  </si>
  <si>
    <t>13,42K</t>
  </si>
  <si>
    <t>8,64K</t>
  </si>
  <si>
    <t>19,21M</t>
  </si>
  <si>
    <t>11.11.2022</t>
  </si>
  <si>
    <t>220,54K</t>
  </si>
  <si>
    <t>10,05K</t>
  </si>
  <si>
    <t>257,36K</t>
  </si>
  <si>
    <t>160,33K</t>
  </si>
  <si>
    <t>11,55K</t>
  </si>
  <si>
    <t>7,22K</t>
  </si>
  <si>
    <t>31,78M</t>
  </si>
  <si>
    <t>14.11.2022</t>
  </si>
  <si>
    <t>139,82K</t>
  </si>
  <si>
    <t>46,56K</t>
  </si>
  <si>
    <t>121,77K</t>
  </si>
  <si>
    <t>90,70K</t>
  </si>
  <si>
    <t>9,75K</t>
  </si>
  <si>
    <t>7,34K</t>
  </si>
  <si>
    <t>15.11.2022</t>
  </si>
  <si>
    <t>155,69K</t>
  </si>
  <si>
    <t>95,81K</t>
  </si>
  <si>
    <t>175,62K</t>
  </si>
  <si>
    <t>46,04K</t>
  </si>
  <si>
    <t>4,41K</t>
  </si>
  <si>
    <t>7,07K</t>
  </si>
  <si>
    <t>31,48M</t>
  </si>
  <si>
    <t>16.11.2022</t>
  </si>
  <si>
    <t>286,14K</t>
  </si>
  <si>
    <t>47,74K</t>
  </si>
  <si>
    <t>176,41K</t>
  </si>
  <si>
    <t>84,13K</t>
  </si>
  <si>
    <t>19,90K</t>
  </si>
  <si>
    <t>8,97K</t>
  </si>
  <si>
    <t>27,29M</t>
  </si>
  <si>
    <t>17.11.2022</t>
  </si>
  <si>
    <t>215,79K</t>
  </si>
  <si>
    <t>19,45K</t>
  </si>
  <si>
    <t>140,99K</t>
  </si>
  <si>
    <t>57,06K</t>
  </si>
  <si>
    <t>29,12K</t>
  </si>
  <si>
    <t>12,16K</t>
  </si>
  <si>
    <t>15,73M</t>
  </si>
  <si>
    <t>18.11.2022</t>
  </si>
  <si>
    <t>227,22K</t>
  </si>
  <si>
    <t>106,30K</t>
  </si>
  <si>
    <t>196,43K</t>
  </si>
  <si>
    <t>38,24K</t>
  </si>
  <si>
    <t>10,60K</t>
  </si>
  <si>
    <t>6,85K</t>
  </si>
  <si>
    <t>15,88M</t>
  </si>
  <si>
    <t>21.11.2022</t>
  </si>
  <si>
    <t>164,93K</t>
  </si>
  <si>
    <t>209,31K</t>
  </si>
  <si>
    <t>158,23K</t>
  </si>
  <si>
    <t>33,09K</t>
  </si>
  <si>
    <t>23,30K</t>
  </si>
  <si>
    <t>8,29K</t>
  </si>
  <si>
    <t>10,83M</t>
  </si>
  <si>
    <t>22.11.2022</t>
  </si>
  <si>
    <t>166,44K</t>
  </si>
  <si>
    <t>9,87K</t>
  </si>
  <si>
    <t>203,10K</t>
  </si>
  <si>
    <t>28,27K</t>
  </si>
  <si>
    <t>22,54K</t>
  </si>
  <si>
    <t>7,19K</t>
  </si>
  <si>
    <t>20,53M</t>
  </si>
  <si>
    <t>23.11.2022</t>
  </si>
  <si>
    <t>147,54K</t>
  </si>
  <si>
    <t>8,49K</t>
  </si>
  <si>
    <t>271,65K</t>
  </si>
  <si>
    <t>36,31K</t>
  </si>
  <si>
    <t>21,96K</t>
  </si>
  <si>
    <t>5,93K</t>
  </si>
  <si>
    <t>26,02M</t>
  </si>
  <si>
    <t>24.11.2022</t>
  </si>
  <si>
    <t>70,64K</t>
  </si>
  <si>
    <t>20,15K</t>
  </si>
  <si>
    <t>260,53K</t>
  </si>
  <si>
    <t>49,50K</t>
  </si>
  <si>
    <t>16,55K</t>
  </si>
  <si>
    <t>4,03K</t>
  </si>
  <si>
    <t>18,82M</t>
  </si>
  <si>
    <t>25.11.2022</t>
  </si>
  <si>
    <t>163,76K</t>
  </si>
  <si>
    <t>521,90K</t>
  </si>
  <si>
    <t>160,19K</t>
  </si>
  <si>
    <t>58,10K</t>
  </si>
  <si>
    <t>14,73K</t>
  </si>
  <si>
    <t>15,29K</t>
  </si>
  <si>
    <t>17,68M</t>
  </si>
  <si>
    <t>28.11.2022</t>
  </si>
  <si>
    <t>131,51K</t>
  </si>
  <si>
    <t>62,87K</t>
  </si>
  <si>
    <t>177,16K</t>
  </si>
  <si>
    <t>46,06K</t>
  </si>
  <si>
    <t>16,40K</t>
  </si>
  <si>
    <t>8,06K</t>
  </si>
  <si>
    <t>15,48M</t>
  </si>
  <si>
    <t>29.11.2022</t>
  </si>
  <si>
    <t>255,74K</t>
  </si>
  <si>
    <t>61,33K</t>
  </si>
  <si>
    <t>231,19K</t>
  </si>
  <si>
    <t>213,59K</t>
  </si>
  <si>
    <t>31,82K</t>
  </si>
  <si>
    <t>6,08K</t>
  </si>
  <si>
    <t>18,42M</t>
  </si>
  <si>
    <t>30.11.2022</t>
  </si>
  <si>
    <t>1,53M</t>
  </si>
  <si>
    <t>192,24K</t>
  </si>
  <si>
    <t>759,61K</t>
  </si>
  <si>
    <t>284,00K</t>
  </si>
  <si>
    <t>25,44K</t>
  </si>
  <si>
    <t>6,31K</t>
  </si>
  <si>
    <t>63,42M</t>
  </si>
  <si>
    <t>01.12.2022</t>
  </si>
  <si>
    <t>420,61K</t>
  </si>
  <si>
    <t>26,83K</t>
  </si>
  <si>
    <t>213,94K</t>
  </si>
  <si>
    <t>169,25K</t>
  </si>
  <si>
    <t>55,22K</t>
  </si>
  <si>
    <t>5,38K</t>
  </si>
  <si>
    <t>21,87M</t>
  </si>
  <si>
    <t>02.12.2022</t>
  </si>
  <si>
    <t>268,60K</t>
  </si>
  <si>
    <t>29,55K</t>
  </si>
  <si>
    <t>339,51K</t>
  </si>
  <si>
    <t>100,43K</t>
  </si>
  <si>
    <t>20,20K</t>
  </si>
  <si>
    <t>5,91K</t>
  </si>
  <si>
    <t>28,31M</t>
  </si>
  <si>
    <t>05.12.2022</t>
  </si>
  <si>
    <t>191,01K</t>
  </si>
  <si>
    <t>10,38K</t>
  </si>
  <si>
    <t>226,95K</t>
  </si>
  <si>
    <t>256,12K</t>
  </si>
  <si>
    <t>22,46K</t>
  </si>
  <si>
    <t>4,63K</t>
  </si>
  <si>
    <t>36,39M</t>
  </si>
  <si>
    <t>06.12.2022</t>
  </si>
  <si>
    <t>161,75K</t>
  </si>
  <si>
    <t>15,37K</t>
  </si>
  <si>
    <t>307,35K</t>
  </si>
  <si>
    <t>242,58K</t>
  </si>
  <si>
    <t>31,44K</t>
  </si>
  <si>
    <t>9,11K</t>
  </si>
  <si>
    <t>25,64M</t>
  </si>
  <si>
    <t>07.12.2022</t>
  </si>
  <si>
    <t>292,69K</t>
  </si>
  <si>
    <t>30,02K</t>
  </si>
  <si>
    <t>421,66K</t>
  </si>
  <si>
    <t>377,87K</t>
  </si>
  <si>
    <t>17,35K</t>
  </si>
  <si>
    <t>6,17K</t>
  </si>
  <si>
    <t>38,25M</t>
  </si>
  <si>
    <t>08.12.2022</t>
  </si>
  <si>
    <t>112,05K</t>
  </si>
  <si>
    <t>98,73K</t>
  </si>
  <si>
    <t>293,83K</t>
  </si>
  <si>
    <t>751,16K</t>
  </si>
  <si>
    <t>43,33K</t>
  </si>
  <si>
    <t>4,79K</t>
  </si>
  <si>
    <t>17,79M</t>
  </si>
  <si>
    <t>09.12.2022</t>
  </si>
  <si>
    <t>117,58K</t>
  </si>
  <si>
    <t>53,37K</t>
  </si>
  <si>
    <t>221,56K</t>
  </si>
  <si>
    <t>231,21K</t>
  </si>
  <si>
    <t>435,84K</t>
  </si>
  <si>
    <t>4,37K</t>
  </si>
  <si>
    <t>13,83M</t>
  </si>
  <si>
    <t>12.12.2022</t>
  </si>
  <si>
    <t>71,35K</t>
  </si>
  <si>
    <t>33,49K</t>
  </si>
  <si>
    <t>208,08K</t>
  </si>
  <si>
    <t>106,49K</t>
  </si>
  <si>
    <t>18,30K</t>
  </si>
  <si>
    <t>5,79K</t>
  </si>
  <si>
    <t>18,97M</t>
  </si>
  <si>
    <t>13.12.2022</t>
  </si>
  <si>
    <t>209,04K</t>
  </si>
  <si>
    <t>38,02K</t>
  </si>
  <si>
    <t>419,28K</t>
  </si>
  <si>
    <t>121,42K</t>
  </si>
  <si>
    <t>556,39K</t>
  </si>
  <si>
    <t>5,42K</t>
  </si>
  <si>
    <t>22,67M</t>
  </si>
  <si>
    <t>14.12.2022</t>
  </si>
  <si>
    <t>309,10K</t>
  </si>
  <si>
    <t>13,75K</t>
  </si>
  <si>
    <t>464,89K</t>
  </si>
  <si>
    <t>81,57K</t>
  </si>
  <si>
    <t>36,46K</t>
  </si>
  <si>
    <t>7,11K</t>
  </si>
  <si>
    <t>38,48M</t>
  </si>
  <si>
    <t>15.12.2022</t>
  </si>
  <si>
    <t>105,44K</t>
  </si>
  <si>
    <t>39,23K</t>
  </si>
  <si>
    <t>240,15K</t>
  </si>
  <si>
    <t>95,97K</t>
  </si>
  <si>
    <t>592,33K</t>
  </si>
  <si>
    <t>6,53K</t>
  </si>
  <si>
    <t>30,17M</t>
  </si>
  <si>
    <t>16.12.2022</t>
  </si>
  <si>
    <t>276,22K</t>
  </si>
  <si>
    <t>61,45K</t>
  </si>
  <si>
    <t>349,35K</t>
  </si>
  <si>
    <t>186,16K</t>
  </si>
  <si>
    <t>36,41K</t>
  </si>
  <si>
    <t>15,22K</t>
  </si>
  <si>
    <t>28,37M</t>
  </si>
  <si>
    <t>19.12.2022</t>
  </si>
  <si>
    <t>76,90K</t>
  </si>
  <si>
    <t>14,15K</t>
  </si>
  <si>
    <t>157,94K</t>
  </si>
  <si>
    <t>54,19K</t>
  </si>
  <si>
    <t>26,88K</t>
  </si>
  <si>
    <t>6,65K</t>
  </si>
  <si>
    <t>11,21M</t>
  </si>
  <si>
    <t>20.12.2022</t>
  </si>
  <si>
    <t>78,68K</t>
  </si>
  <si>
    <t>34,25K</t>
  </si>
  <si>
    <t>112,78K</t>
  </si>
  <si>
    <t>56,13K</t>
  </si>
  <si>
    <t>402,78K</t>
  </si>
  <si>
    <t>5,00K</t>
  </si>
  <si>
    <t>9,13M</t>
  </si>
  <si>
    <t>21.12.2022</t>
  </si>
  <si>
    <t>82,37K</t>
  </si>
  <si>
    <t>75,37K</t>
  </si>
  <si>
    <t>161,33K</t>
  </si>
  <si>
    <t>120,91K</t>
  </si>
  <si>
    <t>37,74K</t>
  </si>
  <si>
    <t>6,59K</t>
  </si>
  <si>
    <t>14,15M</t>
  </si>
  <si>
    <t>22.12.2022</t>
  </si>
  <si>
    <t>60,39K</t>
  </si>
  <si>
    <t>52,75K</t>
  </si>
  <si>
    <t>135,48K</t>
  </si>
  <si>
    <t>29,17K</t>
  </si>
  <si>
    <t>39,13K</t>
  </si>
  <si>
    <t>17,65M</t>
  </si>
  <si>
    <t>23.12.2022</t>
  </si>
  <si>
    <t>13,89K</t>
  </si>
  <si>
    <t>20,31K</t>
  </si>
  <si>
    <t>108,08K</t>
  </si>
  <si>
    <t>98,82K</t>
  </si>
  <si>
    <t>40,86K</t>
  </si>
  <si>
    <t>3,85K</t>
  </si>
  <si>
    <t>13,62M</t>
  </si>
  <si>
    <t>27.12.2022</t>
  </si>
  <si>
    <t>6,84K</t>
  </si>
  <si>
    <t>5,46K</t>
  </si>
  <si>
    <t>91,37K</t>
  </si>
  <si>
    <t>19,26K</t>
  </si>
  <si>
    <t>34,04K</t>
  </si>
  <si>
    <t>12,15K</t>
  </si>
  <si>
    <t>14,49M</t>
  </si>
  <si>
    <t>28.12.2022</t>
  </si>
  <si>
    <t>75,32K</t>
  </si>
  <si>
    <t>50,57K</t>
  </si>
  <si>
    <t>178,65K</t>
  </si>
  <si>
    <t>23,18K</t>
  </si>
  <si>
    <t>45,00K</t>
  </si>
  <si>
    <t>6,23K</t>
  </si>
  <si>
    <t>14,58M</t>
  </si>
  <si>
    <t>29.12.2022</t>
  </si>
  <si>
    <t>28,46K</t>
  </si>
  <si>
    <t>32,54K</t>
  </si>
  <si>
    <t>101,44K</t>
  </si>
  <si>
    <t>35,10K</t>
  </si>
  <si>
    <t>51,79K</t>
  </si>
  <si>
    <t>7,28K</t>
  </si>
  <si>
    <t>9,96M</t>
  </si>
  <si>
    <t>30.12.2022</t>
  </si>
  <si>
    <t>38,67K</t>
  </si>
  <si>
    <t>33,56K</t>
  </si>
  <si>
    <t>218,08K</t>
  </si>
  <si>
    <t>70,83K</t>
  </si>
  <si>
    <t>77,81K</t>
  </si>
  <si>
    <t>12,34K</t>
  </si>
  <si>
    <t>13,15M</t>
  </si>
  <si>
    <t>02.01.2023</t>
  </si>
  <si>
    <t>11,48K</t>
  </si>
  <si>
    <t>10,62K</t>
  </si>
  <si>
    <t>66,52K</t>
  </si>
  <si>
    <t>26,80K</t>
  </si>
  <si>
    <t>39,22K</t>
  </si>
  <si>
    <t>6,69K</t>
  </si>
  <si>
    <t>9,45M</t>
  </si>
  <si>
    <t>03.01.2023</t>
  </si>
  <si>
    <t>77,47K</t>
  </si>
  <si>
    <t>60,94K</t>
  </si>
  <si>
    <t>94,90K</t>
  </si>
  <si>
    <t>123,20K</t>
  </si>
  <si>
    <t>41,97K</t>
  </si>
  <si>
    <t>10,57K</t>
  </si>
  <si>
    <t>17,00M</t>
  </si>
  <si>
    <t>04.01.2023</t>
  </si>
  <si>
    <t>83,44K</t>
  </si>
  <si>
    <t>37,14K</t>
  </si>
  <si>
    <t>166,67K</t>
  </si>
  <si>
    <t>59,40K</t>
  </si>
  <si>
    <t>39,90K</t>
  </si>
  <si>
    <t>4,14K</t>
  </si>
  <si>
    <t>18,26M</t>
  </si>
  <si>
    <t>05.01.2023</t>
  </si>
  <si>
    <t>105,78K</t>
  </si>
  <si>
    <t>30,06K</t>
  </si>
  <si>
    <t>181,17K</t>
  </si>
  <si>
    <t>30,19K</t>
  </si>
  <si>
    <t>62,91K</t>
  </si>
  <si>
    <t>7,54K</t>
  </si>
  <si>
    <t>24,05M</t>
  </si>
  <si>
    <t>09.01.2023</t>
  </si>
  <si>
    <t>178,72K</t>
  </si>
  <si>
    <t>6,86K</t>
  </si>
  <si>
    <t>3,00M</t>
  </si>
  <si>
    <t>47,00K</t>
  </si>
  <si>
    <t>38,28K</t>
  </si>
  <si>
    <t>8,67K</t>
  </si>
  <si>
    <t>42,22M</t>
  </si>
  <si>
    <t>10.01.2023</t>
  </si>
  <si>
    <t>410,55K</t>
  </si>
  <si>
    <t>17,29K</t>
  </si>
  <si>
    <t>289,21K</t>
  </si>
  <si>
    <t>81,50K</t>
  </si>
  <si>
    <t>37,68K</t>
  </si>
  <si>
    <t>3,97K</t>
  </si>
  <si>
    <t>31,96M</t>
  </si>
  <si>
    <t>11.01.2023</t>
  </si>
  <si>
    <t>395,31K</t>
  </si>
  <si>
    <t>48,80K</t>
  </si>
  <si>
    <t>340,76K</t>
  </si>
  <si>
    <t>124,98K</t>
  </si>
  <si>
    <t>36,40K</t>
  </si>
  <si>
    <t>26,23M</t>
  </si>
  <si>
    <t>12.01.2023</t>
  </si>
  <si>
    <t>197,25K</t>
  </si>
  <si>
    <t>75,42K</t>
  </si>
  <si>
    <t>250,17K</t>
  </si>
  <si>
    <t>19,63K</t>
  </si>
  <si>
    <t>29,85K</t>
  </si>
  <si>
    <t>5,02K</t>
  </si>
  <si>
    <t>23,91M</t>
  </si>
  <si>
    <t>13.01.2023</t>
  </si>
  <si>
    <t>164,33K</t>
  </si>
  <si>
    <t>28,36K</t>
  </si>
  <si>
    <t>362,16K</t>
  </si>
  <si>
    <t>38,45K</t>
  </si>
  <si>
    <t>25,86K</t>
  </si>
  <si>
    <t>8,10K</t>
  </si>
  <si>
    <t>25,77M</t>
  </si>
  <si>
    <t>16.01.2023</t>
  </si>
  <si>
    <t>79,44K</t>
  </si>
  <si>
    <t>12,43K</t>
  </si>
  <si>
    <t>412,02K</t>
  </si>
  <si>
    <t>54,70K</t>
  </si>
  <si>
    <t>29,41K</t>
  </si>
  <si>
    <t>5,50K</t>
  </si>
  <si>
    <t>44,38M</t>
  </si>
  <si>
    <t>17.01.2023</t>
  </si>
  <si>
    <t>108,39K</t>
  </si>
  <si>
    <t>23,88K</t>
  </si>
  <si>
    <t>419,98K</t>
  </si>
  <si>
    <t>266,28K</t>
  </si>
  <si>
    <t>20,57K</t>
  </si>
  <si>
    <t>6,04K</t>
  </si>
  <si>
    <t>47,92M</t>
  </si>
  <si>
    <t>18.01.2023</t>
  </si>
  <si>
    <t>466,74K</t>
  </si>
  <si>
    <t>156,44K</t>
  </si>
  <si>
    <t>722,06K</t>
  </si>
  <si>
    <t>329,90K</t>
  </si>
  <si>
    <t>29,24K</t>
  </si>
  <si>
    <t>7,46K</t>
  </si>
  <si>
    <t>69,20M</t>
  </si>
  <si>
    <t>19.01.2023</t>
  </si>
  <si>
    <t>104,01K</t>
  </si>
  <si>
    <t>23,53K</t>
  </si>
  <si>
    <t>237,91K</t>
  </si>
  <si>
    <t>439,99K</t>
  </si>
  <si>
    <t>20,95K</t>
  </si>
  <si>
    <t>6,37K</t>
  </si>
  <si>
    <t>43,21M</t>
  </si>
  <si>
    <t>20.01.2023</t>
  </si>
  <si>
    <t>67,77K</t>
  </si>
  <si>
    <t>13,76K</t>
  </si>
  <si>
    <t>555,48K</t>
  </si>
  <si>
    <t>99,10K</t>
  </si>
  <si>
    <t>15,56K</t>
  </si>
  <si>
    <t>13,08K</t>
  </si>
  <si>
    <t>20,50M</t>
  </si>
  <si>
    <t>23.01.2023</t>
  </si>
  <si>
    <t>74,54K</t>
  </si>
  <si>
    <t>25,62K</t>
  </si>
  <si>
    <t>1,38M</t>
  </si>
  <si>
    <t>78,26K</t>
  </si>
  <si>
    <t>24,42K</t>
  </si>
  <si>
    <t>9,64K</t>
  </si>
  <si>
    <t>38,31M</t>
  </si>
  <si>
    <t>24.01.2023</t>
  </si>
  <si>
    <t>212,82K</t>
  </si>
  <si>
    <t>25,11K</t>
  </si>
  <si>
    <t>289,11K</t>
  </si>
  <si>
    <t>78,59K</t>
  </si>
  <si>
    <t>371,19K</t>
  </si>
  <si>
    <t>15,81K</t>
  </si>
  <si>
    <t>35,40M</t>
  </si>
  <si>
    <t>25.01.2023</t>
  </si>
  <si>
    <t>75,11K</t>
  </si>
  <si>
    <t>14,11K</t>
  </si>
  <si>
    <t>325,58K</t>
  </si>
  <si>
    <t>97,84K</t>
  </si>
  <si>
    <t>14,03K</t>
  </si>
  <si>
    <t>7,90K</t>
  </si>
  <si>
    <t>29,85M</t>
  </si>
  <si>
    <t>26.01.2023</t>
  </si>
  <si>
    <t>142,88K</t>
  </si>
  <si>
    <t>52,79K</t>
  </si>
  <si>
    <t>254,66K</t>
  </si>
  <si>
    <t>116,39K</t>
  </si>
  <si>
    <t>20,70K</t>
  </si>
  <si>
    <t>9,21K</t>
  </si>
  <si>
    <t>29,01M</t>
  </si>
  <si>
    <t>27.01.2023</t>
  </si>
  <si>
    <t>165,90K</t>
  </si>
  <si>
    <t>16,95K</t>
  </si>
  <si>
    <t>280,51K</t>
  </si>
  <si>
    <t>343,63K</t>
  </si>
  <si>
    <t>14,61K</t>
  </si>
  <si>
    <t>6,32K</t>
  </si>
  <si>
    <t>26,03M</t>
  </si>
  <si>
    <t>30.01.2023</t>
  </si>
  <si>
    <t>190,72K</t>
  </si>
  <si>
    <t>19,91K</t>
  </si>
  <si>
    <t>426,32K</t>
  </si>
  <si>
    <t>242,59K</t>
  </si>
  <si>
    <t>13,58K</t>
  </si>
  <si>
    <t>7,03K</t>
  </si>
  <si>
    <t>27,44M</t>
  </si>
  <si>
    <t>31.01.2023</t>
  </si>
  <si>
    <t>260,05K</t>
  </si>
  <si>
    <t>71,02K</t>
  </si>
  <si>
    <t>525,65K</t>
  </si>
  <si>
    <t>108,13K</t>
  </si>
  <si>
    <t>371,41K</t>
  </si>
  <si>
    <t>6,16K</t>
  </si>
  <si>
    <t>59,60M</t>
  </si>
  <si>
    <t>01.02.2023</t>
  </si>
  <si>
    <t>144,75K</t>
  </si>
  <si>
    <t>82,80K</t>
  </si>
  <si>
    <t>320,24K</t>
  </si>
  <si>
    <t>307,66K</t>
  </si>
  <si>
    <t>21,73K</t>
  </si>
  <si>
    <t>4,82K</t>
  </si>
  <si>
    <t>47,58M</t>
  </si>
  <si>
    <t>02.02.2023</t>
  </si>
  <si>
    <t>453,59K</t>
  </si>
  <si>
    <t>26,51K</t>
  </si>
  <si>
    <t>213,65K</t>
  </si>
  <si>
    <t>117,66K</t>
  </si>
  <si>
    <t>22,40K</t>
  </si>
  <si>
    <t>11,50K</t>
  </si>
  <si>
    <t>67,11M</t>
  </si>
  <si>
    <t>03.02.2023</t>
  </si>
  <si>
    <t>350,64K</t>
  </si>
  <si>
    <t>34,74K</t>
  </si>
  <si>
    <t>199,06K</t>
  </si>
  <si>
    <t>46,09K</t>
  </si>
  <si>
    <t>19,79K</t>
  </si>
  <si>
    <t>9,03K</t>
  </si>
  <si>
    <t>58,27M</t>
  </si>
  <si>
    <t>06.02.2023</t>
  </si>
  <si>
    <t>271,94K</t>
  </si>
  <si>
    <t>25,22K</t>
  </si>
  <si>
    <t>349,72K</t>
  </si>
  <si>
    <t>91,23K</t>
  </si>
  <si>
    <t>24,33K</t>
  </si>
  <si>
    <t>5,60K</t>
  </si>
  <si>
    <t>63,46M</t>
  </si>
  <si>
    <t>07.02.2023</t>
  </si>
  <si>
    <t>465,62K</t>
  </si>
  <si>
    <t>28,90K</t>
  </si>
  <si>
    <t>263,29K</t>
  </si>
  <si>
    <t>60,03K</t>
  </si>
  <si>
    <t>9,52K</t>
  </si>
  <si>
    <t>57,28M</t>
  </si>
  <si>
    <t>08.02.2023</t>
  </si>
  <si>
    <t>143,69K</t>
  </si>
  <si>
    <t>47,91K</t>
  </si>
  <si>
    <t>256,53K</t>
  </si>
  <si>
    <t>65,95K</t>
  </si>
  <si>
    <t>23,03K</t>
  </si>
  <si>
    <t>12,01K</t>
  </si>
  <si>
    <t>84,73M</t>
  </si>
  <si>
    <t>09.02.2023</t>
  </si>
  <si>
    <t>494,33K</t>
  </si>
  <si>
    <t>24,17K</t>
  </si>
  <si>
    <t>228,14K</t>
  </si>
  <si>
    <t>128,57K</t>
  </si>
  <si>
    <t>122,75K</t>
  </si>
  <si>
    <t>8,37K</t>
  </si>
  <si>
    <t>122,84M</t>
  </si>
  <si>
    <t>10.02.2023</t>
  </si>
  <si>
    <t>319,90K</t>
  </si>
  <si>
    <t>37,79K</t>
  </si>
  <si>
    <t>579,18K</t>
  </si>
  <si>
    <t>105,94K</t>
  </si>
  <si>
    <t>18,91K</t>
  </si>
  <si>
    <t>9,37K</t>
  </si>
  <si>
    <t>64,55M</t>
  </si>
  <si>
    <t>13.02.2023</t>
  </si>
  <si>
    <t>314,88K</t>
  </si>
  <si>
    <t>10,08K</t>
  </si>
  <si>
    <t>361,84K</t>
  </si>
  <si>
    <t>222,82K</t>
  </si>
  <si>
    <t>21,10K</t>
  </si>
  <si>
    <t>18,72K</t>
  </si>
  <si>
    <t>48,14M</t>
  </si>
  <si>
    <t>14.02.2023</t>
  </si>
  <si>
    <t>498,98K</t>
  </si>
  <si>
    <t>17,19K</t>
  </si>
  <si>
    <t>609,12K</t>
  </si>
  <si>
    <t>100,79K</t>
  </si>
  <si>
    <t>17,83K</t>
  </si>
  <si>
    <t>15,47K</t>
  </si>
  <si>
    <t>42,21M</t>
  </si>
  <si>
    <t>15.02.2023</t>
  </si>
  <si>
    <t>240,52K</t>
  </si>
  <si>
    <t>20,39K</t>
  </si>
  <si>
    <t>622,62K</t>
  </si>
  <si>
    <t>146,95K</t>
  </si>
  <si>
    <t>17,05K</t>
  </si>
  <si>
    <t>13,30K</t>
  </si>
  <si>
    <t>41,92M</t>
  </si>
  <si>
    <t>16.02.2023</t>
  </si>
  <si>
    <t>196,53K</t>
  </si>
  <si>
    <t>16,81K</t>
  </si>
  <si>
    <t>199,20K</t>
  </si>
  <si>
    <t>52,46K</t>
  </si>
  <si>
    <t>21,51K</t>
  </si>
  <si>
    <t>7,17K</t>
  </si>
  <si>
    <t>24,16M</t>
  </si>
  <si>
    <t>17.02.2023</t>
  </si>
  <si>
    <t>266,36K</t>
  </si>
  <si>
    <t>17,77K</t>
  </si>
  <si>
    <t>686,24K</t>
  </si>
  <si>
    <t>70,57K</t>
  </si>
  <si>
    <t>19,69K</t>
  </si>
  <si>
    <t>9,47K</t>
  </si>
  <si>
    <t>36,48M</t>
  </si>
  <si>
    <t>20.02.2023</t>
  </si>
  <si>
    <t>92,01K</t>
  </si>
  <si>
    <t>13,14K</t>
  </si>
  <si>
    <t>339,21K</t>
  </si>
  <si>
    <t>162,85K</t>
  </si>
  <si>
    <t>16,89K</t>
  </si>
  <si>
    <t>10,01K</t>
  </si>
  <si>
    <t>42,53M</t>
  </si>
  <si>
    <t>21.02.2023</t>
  </si>
  <si>
    <t>95,93K</t>
  </si>
  <si>
    <t>22,77K</t>
  </si>
  <si>
    <t>377,36K</t>
  </si>
  <si>
    <t>200,60K</t>
  </si>
  <si>
    <t>20,12K</t>
  </si>
  <si>
    <t>8,08K</t>
  </si>
  <si>
    <t>33,29M</t>
  </si>
  <si>
    <t>22.02.2023</t>
  </si>
  <si>
    <t>313,62K</t>
  </si>
  <si>
    <t>13,06K</t>
  </si>
  <si>
    <t>288,14K</t>
  </si>
  <si>
    <t>114,92K</t>
  </si>
  <si>
    <t>11,79K</t>
  </si>
  <si>
    <t>12,32K</t>
  </si>
  <si>
    <t>23.02.2023</t>
  </si>
  <si>
    <t>157,90K</t>
  </si>
  <si>
    <t>18,37K</t>
  </si>
  <si>
    <t>166,34K</t>
  </si>
  <si>
    <t>113,08K</t>
  </si>
  <si>
    <t>19,98K</t>
  </si>
  <si>
    <t>38,29M</t>
  </si>
  <si>
    <t>24.02.2023</t>
  </si>
  <si>
    <t>416,90K</t>
  </si>
  <si>
    <t>12,97K</t>
  </si>
  <si>
    <t>147,05K</t>
  </si>
  <si>
    <t>92,85K</t>
  </si>
  <si>
    <t>10,78K</t>
  </si>
  <si>
    <t>20,59K</t>
  </si>
  <si>
    <t>32,17M</t>
  </si>
  <si>
    <t>28.02.2023</t>
  </si>
  <si>
    <t>894,65K</t>
  </si>
  <si>
    <t>123,03K</t>
  </si>
  <si>
    <t>548,81K</t>
  </si>
  <si>
    <t>204,16K</t>
  </si>
  <si>
    <t>14,53K</t>
  </si>
  <si>
    <t>12,14K</t>
  </si>
  <si>
    <t>58,90M</t>
  </si>
  <si>
    <t>01.03.2023</t>
  </si>
  <si>
    <t>191,68K</t>
  </si>
  <si>
    <t>8,34K</t>
  </si>
  <si>
    <t>367,02K</t>
  </si>
  <si>
    <t>131,30K</t>
  </si>
  <si>
    <t>26,25K</t>
  </si>
  <si>
    <t>13,22K</t>
  </si>
  <si>
    <t>34,32M</t>
  </si>
  <si>
    <t>02.03.2023</t>
  </si>
  <si>
    <t>421,35K</t>
  </si>
  <si>
    <t>270,49K</t>
  </si>
  <si>
    <t>260,35K</t>
  </si>
  <si>
    <t>127,53K</t>
  </si>
  <si>
    <t>331,84K</t>
  </si>
  <si>
    <t>15,75K</t>
  </si>
  <si>
    <t>37,35M</t>
  </si>
  <si>
    <t>03.03.2023</t>
  </si>
  <si>
    <t>375,69K</t>
  </si>
  <si>
    <t>7,66K</t>
  </si>
  <si>
    <t>193,80K</t>
  </si>
  <si>
    <t>111,94K</t>
  </si>
  <si>
    <t>334,91K</t>
  </si>
  <si>
    <t>36,34K</t>
  </si>
  <si>
    <t>25,80M</t>
  </si>
  <si>
    <t>06.03.2023</t>
  </si>
  <si>
    <t>257,11K</t>
  </si>
  <si>
    <t>22,89K</t>
  </si>
  <si>
    <t>297,13K</t>
  </si>
  <si>
    <t>171,87K</t>
  </si>
  <si>
    <t>14,71K</t>
  </si>
  <si>
    <t>17,41K</t>
  </si>
  <si>
    <t>52,46M</t>
  </si>
  <si>
    <t>07.03.2023</t>
  </si>
  <si>
    <t>231,74K</t>
  </si>
  <si>
    <t>37,06K</t>
  </si>
  <si>
    <t>331,07K</t>
  </si>
  <si>
    <t>158,12K</t>
  </si>
  <si>
    <t>15,65K</t>
  </si>
  <si>
    <t>11,10K</t>
  </si>
  <si>
    <t>47,41M</t>
  </si>
  <si>
    <t>08.03.2023</t>
  </si>
  <si>
    <t>508,89K</t>
  </si>
  <si>
    <t>9,36K</t>
  </si>
  <si>
    <t>303,64K</t>
  </si>
  <si>
    <t>120,92K</t>
  </si>
  <si>
    <t>20,89K</t>
  </si>
  <si>
    <t>34,49K</t>
  </si>
  <si>
    <t>37,28M</t>
  </si>
  <si>
    <t>09.03.2023</t>
  </si>
  <si>
    <t>730,31K</t>
  </si>
  <si>
    <t>47,14K</t>
  </si>
  <si>
    <t>281,05K</t>
  </si>
  <si>
    <t>89,64K</t>
  </si>
  <si>
    <t>19,33K</t>
  </si>
  <si>
    <t>33,18K</t>
  </si>
  <si>
    <t>28,28M</t>
  </si>
  <si>
    <t>10.03.2023</t>
  </si>
  <si>
    <t>383,73K</t>
  </si>
  <si>
    <t>15,74K</t>
  </si>
  <si>
    <t>152,79K</t>
  </si>
  <si>
    <t>89,08K</t>
  </si>
  <si>
    <t>17,70K</t>
  </si>
  <si>
    <t>13,36K</t>
  </si>
  <si>
    <t>46,22M</t>
  </si>
  <si>
    <t>13.03.2023</t>
  </si>
  <si>
    <t>291,80K</t>
  </si>
  <si>
    <t>37,45K</t>
  </si>
  <si>
    <t>385,10K</t>
  </si>
  <si>
    <t>171,77K</t>
  </si>
  <si>
    <t>15,84K</t>
  </si>
  <si>
    <t>19,27K</t>
  </si>
  <si>
    <t>62,68M</t>
  </si>
  <si>
    <t>14.03.2023</t>
  </si>
  <si>
    <t>361,07K</t>
  </si>
  <si>
    <t>56,54K</t>
  </si>
  <si>
    <t>367,52K</t>
  </si>
  <si>
    <t>101,28K</t>
  </si>
  <si>
    <t>41,96M</t>
  </si>
  <si>
    <t>15.03.2023</t>
  </si>
  <si>
    <t>333,82K</t>
  </si>
  <si>
    <t>50,66K</t>
  </si>
  <si>
    <t>384,02K</t>
  </si>
  <si>
    <t>206,49K</t>
  </si>
  <si>
    <t>20,83K</t>
  </si>
  <si>
    <t>10,09K</t>
  </si>
  <si>
    <t>64,76M</t>
  </si>
  <si>
    <t>16.03.2023</t>
  </si>
  <si>
    <t>316,88K</t>
  </si>
  <si>
    <t>47,52K</t>
  </si>
  <si>
    <t>351,33K</t>
  </si>
  <si>
    <t>163,38K</t>
  </si>
  <si>
    <t>16,14K</t>
  </si>
  <si>
    <t>10,90K</t>
  </si>
  <si>
    <t>47,51M</t>
  </si>
  <si>
    <t>17.03.2023</t>
  </si>
  <si>
    <t>529,29K</t>
  </si>
  <si>
    <t>65,40K</t>
  </si>
  <si>
    <t>456,59K</t>
  </si>
  <si>
    <t>141,61K</t>
  </si>
  <si>
    <t>12,40K</t>
  </si>
  <si>
    <t>14,75K</t>
  </si>
  <si>
    <t>60,86M</t>
  </si>
  <si>
    <t>20.03.2023</t>
  </si>
  <si>
    <t>224,08K</t>
  </si>
  <si>
    <t>16,74K</t>
  </si>
  <si>
    <t>346,25K</t>
  </si>
  <si>
    <t>213,04K</t>
  </si>
  <si>
    <t>17,72K</t>
  </si>
  <si>
    <t>10,00K</t>
  </si>
  <si>
    <t>41,24M</t>
  </si>
  <si>
    <t>21.03.2023</t>
  </si>
  <si>
    <t>190,59K</t>
  </si>
  <si>
    <t>53,27K</t>
  </si>
  <si>
    <t>358,39K</t>
  </si>
  <si>
    <t>197,19K</t>
  </si>
  <si>
    <t>13,21K</t>
  </si>
  <si>
    <t>10,98K</t>
  </si>
  <si>
    <t>34,07M</t>
  </si>
  <si>
    <t>22.03.2023</t>
  </si>
  <si>
    <t>189,36K</t>
  </si>
  <si>
    <t>320,46K</t>
  </si>
  <si>
    <t>61,14K</t>
  </si>
  <si>
    <t>15,03K</t>
  </si>
  <si>
    <t>4,95K</t>
  </si>
  <si>
    <t>25,85M</t>
  </si>
  <si>
    <t>23.03.2023</t>
  </si>
  <si>
    <t>334,07K</t>
  </si>
  <si>
    <t>26,41K</t>
  </si>
  <si>
    <t>182,25K</t>
  </si>
  <si>
    <t>49,86K</t>
  </si>
  <si>
    <t>17,20K</t>
  </si>
  <si>
    <t>33,05K</t>
  </si>
  <si>
    <t>20,99M</t>
  </si>
  <si>
    <t>24.03.2023</t>
  </si>
  <si>
    <t>186,35K</t>
  </si>
  <si>
    <t>18,38K</t>
  </si>
  <si>
    <t>261,47K</t>
  </si>
  <si>
    <t>138,27K</t>
  </si>
  <si>
    <t>21,82K</t>
  </si>
  <si>
    <t>21,80K</t>
  </si>
  <si>
    <t>35,22M</t>
  </si>
  <si>
    <t>27.03.2023</t>
  </si>
  <si>
    <t>144,49K</t>
  </si>
  <si>
    <t>14,63K</t>
  </si>
  <si>
    <t>150,88K</t>
  </si>
  <si>
    <t>16,65K</t>
  </si>
  <si>
    <t>18,21K</t>
  </si>
  <si>
    <t>15,86M</t>
  </si>
  <si>
    <t>28.03.2023</t>
  </si>
  <si>
    <t>169,28K</t>
  </si>
  <si>
    <t>200,97K</t>
  </si>
  <si>
    <t>49,92K</t>
  </si>
  <si>
    <t>18,67K</t>
  </si>
  <si>
    <t>30,53K</t>
  </si>
  <si>
    <t>21,97M</t>
  </si>
  <si>
    <t>29.03.2023</t>
  </si>
  <si>
    <t>201,54K</t>
  </si>
  <si>
    <t>103,01K</t>
  </si>
  <si>
    <t>135,49K</t>
  </si>
  <si>
    <t>59,21K</t>
  </si>
  <si>
    <t>17,30K</t>
  </si>
  <si>
    <t>21,21K</t>
  </si>
  <si>
    <t>29,29M</t>
  </si>
  <si>
    <t>30.03.2023</t>
  </si>
  <si>
    <t>127,38K</t>
  </si>
  <si>
    <t>221,35K</t>
  </si>
  <si>
    <t>218,52K</t>
  </si>
  <si>
    <t>133,68K</t>
  </si>
  <si>
    <t>13,96K</t>
  </si>
  <si>
    <t>26,94K</t>
  </si>
  <si>
    <t>24,55M</t>
  </si>
  <si>
    <t>31.03.2023</t>
  </si>
  <si>
    <t>140,56K</t>
  </si>
  <si>
    <t>166,76K</t>
  </si>
  <si>
    <t>345,63K</t>
  </si>
  <si>
    <t>99,60K</t>
  </si>
  <si>
    <t>12,84K</t>
  </si>
  <si>
    <t>15,38K</t>
  </si>
  <si>
    <t>25,46M</t>
  </si>
  <si>
    <t>03.04.2023</t>
  </si>
  <si>
    <t>66,06K</t>
  </si>
  <si>
    <t>110,58K</t>
  </si>
  <si>
    <t>159,85K</t>
  </si>
  <si>
    <t>101,68K</t>
  </si>
  <si>
    <t>7,56K</t>
  </si>
  <si>
    <t>13,92K</t>
  </si>
  <si>
    <t>22,29M</t>
  </si>
  <si>
    <t>04.04.2023</t>
  </si>
  <si>
    <t>84,15K</t>
  </si>
  <si>
    <t>64,69K</t>
  </si>
  <si>
    <t>279,95K</t>
  </si>
  <si>
    <t>88,40K</t>
  </si>
  <si>
    <t>10,61K</t>
  </si>
  <si>
    <t>14,40K</t>
  </si>
  <si>
    <t>28,86M</t>
  </si>
  <si>
    <t>05.04.2023</t>
  </si>
  <si>
    <t>48,18K</t>
  </si>
  <si>
    <t>25,13K</t>
  </si>
  <si>
    <t>103,68K</t>
  </si>
  <si>
    <t>56,75K</t>
  </si>
  <si>
    <t>2,77K</t>
  </si>
  <si>
    <t>27,18M</t>
  </si>
  <si>
    <t>06.04.2023</t>
  </si>
  <si>
    <t>166,14K</t>
  </si>
  <si>
    <t>6,60K</t>
  </si>
  <si>
    <t>118,78K</t>
  </si>
  <si>
    <t>46,72K</t>
  </si>
  <si>
    <t>7,15K</t>
  </si>
  <si>
    <t>8,68K</t>
  </si>
  <si>
    <t>13,19M</t>
  </si>
  <si>
    <t>11.04.2023</t>
  </si>
  <si>
    <t>312,53K</t>
  </si>
  <si>
    <t>102,77K</t>
  </si>
  <si>
    <t>316,59K</t>
  </si>
  <si>
    <t>63,36K</t>
  </si>
  <si>
    <t>258,31K</t>
  </si>
  <si>
    <t>32,96M</t>
  </si>
  <si>
    <t>12.04.2023</t>
  </si>
  <si>
    <t>519,43K</t>
  </si>
  <si>
    <t>313,48K</t>
  </si>
  <si>
    <t>301,81K</t>
  </si>
  <si>
    <t>81,13K</t>
  </si>
  <si>
    <t>8,91K</t>
  </si>
  <si>
    <t>13,50K</t>
  </si>
  <si>
    <t>24,14M</t>
  </si>
  <si>
    <t>13.04.2023</t>
  </si>
  <si>
    <t>288,78K</t>
  </si>
  <si>
    <t>10,91K</t>
  </si>
  <si>
    <t>466,81K</t>
  </si>
  <si>
    <t>26,95K</t>
  </si>
  <si>
    <t>62,71K</t>
  </si>
  <si>
    <t>12,22K</t>
  </si>
  <si>
    <t>28,76M</t>
  </si>
  <si>
    <t>18.04.2023</t>
  </si>
  <si>
    <t>379,95K</t>
  </si>
  <si>
    <t>44,92K</t>
  </si>
  <si>
    <t>284,86K</t>
  </si>
  <si>
    <t>96,45K</t>
  </si>
  <si>
    <t>8,70K</t>
  </si>
  <si>
    <t>12,02K</t>
  </si>
  <si>
    <t>53,78M</t>
  </si>
  <si>
    <t>19.04.2023</t>
  </si>
  <si>
    <t>301,60K</t>
  </si>
  <si>
    <t>24,23K</t>
  </si>
  <si>
    <t>156,08K</t>
  </si>
  <si>
    <t>96,89K</t>
  </si>
  <si>
    <t>22,84K</t>
  </si>
  <si>
    <t>111,46M</t>
  </si>
  <si>
    <t>20.04.2023</t>
  </si>
  <si>
    <t>62,49K</t>
  </si>
  <si>
    <t>57,97K</t>
  </si>
  <si>
    <t>144,52K</t>
  </si>
  <si>
    <t>201,93K</t>
  </si>
  <si>
    <t>82,09K</t>
  </si>
  <si>
    <t>6,76K</t>
  </si>
  <si>
    <t>97,15M</t>
  </si>
  <si>
    <t>21.04.2023</t>
  </si>
  <si>
    <t>240,05K</t>
  </si>
  <si>
    <t>130,81K</t>
  </si>
  <si>
    <t>241,21K</t>
  </si>
  <si>
    <t>99,41K</t>
  </si>
  <si>
    <t>71,82K</t>
  </si>
  <si>
    <t>30,13K</t>
  </si>
  <si>
    <t>28,48M</t>
  </si>
  <si>
    <t>24.04.2023</t>
  </si>
  <si>
    <t>119,81K</t>
  </si>
  <si>
    <t>4,32K</t>
  </si>
  <si>
    <t>161,65K</t>
  </si>
  <si>
    <t>56,38K</t>
  </si>
  <si>
    <t>9,70K</t>
  </si>
  <si>
    <t>28,24K</t>
  </si>
  <si>
    <t>13,52M</t>
  </si>
  <si>
    <t>25.04.2023</t>
  </si>
  <si>
    <t>105,95K</t>
  </si>
  <si>
    <t>51,54K</t>
  </si>
  <si>
    <t>11,76K</t>
  </si>
  <si>
    <t>24,59M</t>
  </si>
  <si>
    <t>26.04.2023</t>
  </si>
  <si>
    <t>242,02K</t>
  </si>
  <si>
    <t>38,20K</t>
  </si>
  <si>
    <t>211,52K</t>
  </si>
  <si>
    <t>57,30K</t>
  </si>
  <si>
    <t>10,82K</t>
  </si>
  <si>
    <t>9,08K</t>
  </si>
  <si>
    <t>18,47M</t>
  </si>
  <si>
    <t>27.04.2023</t>
  </si>
  <si>
    <t>118,25K</t>
  </si>
  <si>
    <t>134,68K</t>
  </si>
  <si>
    <t>135,17K</t>
  </si>
  <si>
    <t>83,91K</t>
  </si>
  <si>
    <t>12,24K</t>
  </si>
  <si>
    <t>11,86M</t>
  </si>
  <si>
    <t>28.04.2023</t>
  </si>
  <si>
    <t>76,97K</t>
  </si>
  <si>
    <t>171,02K</t>
  </si>
  <si>
    <t>173,62K</t>
  </si>
  <si>
    <t>114,88K</t>
  </si>
  <si>
    <t>50,72K</t>
  </si>
  <si>
    <t>9,20K</t>
  </si>
  <si>
    <t>17,38M</t>
  </si>
  <si>
    <t>02.05.2023</t>
  </si>
  <si>
    <t>84,98K</t>
  </si>
  <si>
    <t>50,61K</t>
  </si>
  <si>
    <t>302,88K</t>
  </si>
  <si>
    <t>74,15K</t>
  </si>
  <si>
    <t>4,16K</t>
  </si>
  <si>
    <t>19,33M</t>
  </si>
  <si>
    <t>03.05.2023</t>
  </si>
  <si>
    <t>164,22K</t>
  </si>
  <si>
    <t>15,48K</t>
  </si>
  <si>
    <t>437,36K</t>
  </si>
  <si>
    <t>42,31K</t>
  </si>
  <si>
    <t>10,07K</t>
  </si>
  <si>
    <t>5,07K</t>
  </si>
  <si>
    <t>15,40M</t>
  </si>
  <si>
    <t>04.05.2023</t>
  </si>
  <si>
    <t>246,94K</t>
  </si>
  <si>
    <t>2,67K</t>
  </si>
  <si>
    <t>384,79K</t>
  </si>
  <si>
    <t>44,87K</t>
  </si>
  <si>
    <t>13,60K</t>
  </si>
  <si>
    <t>17,95M</t>
  </si>
  <si>
    <t>05.05.2023</t>
  </si>
  <si>
    <t>122,68K</t>
  </si>
  <si>
    <t>48,59K</t>
  </si>
  <si>
    <t>218,88K</t>
  </si>
  <si>
    <t>61,04K</t>
  </si>
  <si>
    <t>10,27K</t>
  </si>
  <si>
    <t>6,44K</t>
  </si>
  <si>
    <t>21,75M</t>
  </si>
  <si>
    <t>08.05.2023</t>
  </si>
  <si>
    <t>71,37K</t>
  </si>
  <si>
    <t>220,47K</t>
  </si>
  <si>
    <t>173,49K</t>
  </si>
  <si>
    <t>15,46K</t>
  </si>
  <si>
    <t>6,41K</t>
  </si>
  <si>
    <t>20,89M</t>
  </si>
  <si>
    <t>09.05.2023</t>
  </si>
  <si>
    <t>100,66K</t>
  </si>
  <si>
    <t>8,46K</t>
  </si>
  <si>
    <t>321,54K</t>
  </si>
  <si>
    <t>74,17K</t>
  </si>
  <si>
    <t>5,33K</t>
  </si>
  <si>
    <t>23,70M</t>
  </si>
  <si>
    <t>10.05.2023</t>
  </si>
  <si>
    <t>334,23K</t>
  </si>
  <si>
    <t>95,14K</t>
  </si>
  <si>
    <t>364,46K</t>
  </si>
  <si>
    <t>99,04K</t>
  </si>
  <si>
    <t>10,18K</t>
  </si>
  <si>
    <t>10,29K</t>
  </si>
  <si>
    <t>22,40M</t>
  </si>
  <si>
    <t>11.05.2023</t>
  </si>
  <si>
    <t>159,53K</t>
  </si>
  <si>
    <t>22,57K</t>
  </si>
  <si>
    <t>205,97K</t>
  </si>
  <si>
    <t>93,50K</t>
  </si>
  <si>
    <t>14,95K</t>
  </si>
  <si>
    <t>15,39K</t>
  </si>
  <si>
    <t>21,15M</t>
  </si>
  <si>
    <t>12.05.2023</t>
  </si>
  <si>
    <t>117,96K</t>
  </si>
  <si>
    <t>42,11K</t>
  </si>
  <si>
    <t>363,73K</t>
  </si>
  <si>
    <t>92,43K</t>
  </si>
  <si>
    <t>15,71K</t>
  </si>
  <si>
    <t>16,34K</t>
  </si>
  <si>
    <t>16,53M</t>
  </si>
  <si>
    <t>15.05.2023</t>
  </si>
  <si>
    <t>285,71K</t>
  </si>
  <si>
    <t>30,01K</t>
  </si>
  <si>
    <t>279,38K</t>
  </si>
  <si>
    <t>115,57K</t>
  </si>
  <si>
    <t>12,73K</t>
  </si>
  <si>
    <t>18,48K</t>
  </si>
  <si>
    <t>17,81M</t>
  </si>
  <si>
    <t>16.05.2023</t>
  </si>
  <si>
    <t>147,58K</t>
  </si>
  <si>
    <t>109,79K</t>
  </si>
  <si>
    <t>416,85K</t>
  </si>
  <si>
    <t>85,79K</t>
  </si>
  <si>
    <t>64,46K</t>
  </si>
  <si>
    <t>14,32K</t>
  </si>
  <si>
    <t>27,11M</t>
  </si>
  <si>
    <t>17.05.2023</t>
  </si>
  <si>
    <t>115,85K</t>
  </si>
  <si>
    <t>234,61K</t>
  </si>
  <si>
    <t>58,32K</t>
  </si>
  <si>
    <t>62,75K</t>
  </si>
  <si>
    <t>15,00K</t>
  </si>
  <si>
    <t>21,34M</t>
  </si>
  <si>
    <t>18.05.2023</t>
  </si>
  <si>
    <t>128,25K</t>
  </si>
  <si>
    <t>11,21K</t>
  </si>
  <si>
    <t>178,06K</t>
  </si>
  <si>
    <t>53,30K</t>
  </si>
  <si>
    <t>78,82K</t>
  </si>
  <si>
    <t>10,25K</t>
  </si>
  <si>
    <t>16,34M</t>
  </si>
  <si>
    <t>19.05.2023</t>
  </si>
  <si>
    <t>401,08K</t>
  </si>
  <si>
    <t>16,96K</t>
  </si>
  <si>
    <t>295,80K</t>
  </si>
  <si>
    <t>91,48K</t>
  </si>
  <si>
    <t>14,26K</t>
  </si>
  <si>
    <t>11,12K</t>
  </si>
  <si>
    <t>25,68M</t>
  </si>
  <si>
    <t>22.05.2023</t>
  </si>
  <si>
    <t>496,66K</t>
  </si>
  <si>
    <t>30,69K</t>
  </si>
  <si>
    <t>611,15K</t>
  </si>
  <si>
    <t>299,59K</t>
  </si>
  <si>
    <t>16,10K</t>
  </si>
  <si>
    <t>22,94K</t>
  </si>
  <si>
    <t>101,81M</t>
  </si>
  <si>
    <t>23.05.2023</t>
  </si>
  <si>
    <t>305,33K</t>
  </si>
  <si>
    <t>53,35K</t>
  </si>
  <si>
    <t>236,07K</t>
  </si>
  <si>
    <t>149,15K</t>
  </si>
  <si>
    <t>8,80K</t>
  </si>
  <si>
    <t>59,32M</t>
  </si>
  <si>
    <t>24.05.2023</t>
  </si>
  <si>
    <t>143,51K</t>
  </si>
  <si>
    <t>44,32K</t>
  </si>
  <si>
    <t>217,27K</t>
  </si>
  <si>
    <t>43,66K</t>
  </si>
  <si>
    <t>5,55K</t>
  </si>
  <si>
    <t>11,85K</t>
  </si>
  <si>
    <t>37,68M</t>
  </si>
  <si>
    <t>25.05.2023</t>
  </si>
  <si>
    <t>157,17K</t>
  </si>
  <si>
    <t>22,09K</t>
  </si>
  <si>
    <t>144,31K</t>
  </si>
  <si>
    <t>54,29K</t>
  </si>
  <si>
    <t>56,63K</t>
  </si>
  <si>
    <t>23,31K</t>
  </si>
  <si>
    <t>28,16M</t>
  </si>
  <si>
    <t>26.05.2023</t>
  </si>
  <si>
    <t>133,39K</t>
  </si>
  <si>
    <t>30,63K</t>
  </si>
  <si>
    <t>107,29K</t>
  </si>
  <si>
    <t>175,38K</t>
  </si>
  <si>
    <t>5,70K</t>
  </si>
  <si>
    <t>12,92K</t>
  </si>
  <si>
    <t>40,72M</t>
  </si>
  <si>
    <t>29.05.2023</t>
  </si>
  <si>
    <t>131,11K</t>
  </si>
  <si>
    <t>179,50K</t>
  </si>
  <si>
    <t>177,26K</t>
  </si>
  <si>
    <t>268,65K</t>
  </si>
  <si>
    <t>45,53K</t>
  </si>
  <si>
    <t>9,48K</t>
  </si>
  <si>
    <t>30.05.2023</t>
  </si>
  <si>
    <t>220,31K</t>
  </si>
  <si>
    <t>51,83K</t>
  </si>
  <si>
    <t>166,35K</t>
  </si>
  <si>
    <t>97,61K</t>
  </si>
  <si>
    <t>7,00K</t>
  </si>
  <si>
    <t>15,10K</t>
  </si>
  <si>
    <t>19,47M</t>
  </si>
  <si>
    <t>31.05.2023</t>
  </si>
  <si>
    <t>619,49K</t>
  </si>
  <si>
    <t>388,44K</t>
  </si>
  <si>
    <t>1,08M</t>
  </si>
  <si>
    <t>10,80K</t>
  </si>
  <si>
    <t>6,96K</t>
  </si>
  <si>
    <t>54,38M</t>
  </si>
  <si>
    <t>01.06.2023</t>
  </si>
  <si>
    <t>435,47K</t>
  </si>
  <si>
    <t>160,05K</t>
  </si>
  <si>
    <t>288,54K</t>
  </si>
  <si>
    <t>62,12K</t>
  </si>
  <si>
    <t>9,31K</t>
  </si>
  <si>
    <t>24,12M</t>
  </si>
  <si>
    <t>02.06.2023</t>
  </si>
  <si>
    <t>190,11K</t>
  </si>
  <si>
    <t>80,05K</t>
  </si>
  <si>
    <t>142,96K</t>
  </si>
  <si>
    <t>50,87K</t>
  </si>
  <si>
    <t>8,93K</t>
  </si>
  <si>
    <t>21,38M</t>
  </si>
  <si>
    <t>06.06.2023</t>
  </si>
  <si>
    <t>282,49K</t>
  </si>
  <si>
    <t>135,52K</t>
  </si>
  <si>
    <t>208,97K</t>
  </si>
  <si>
    <t>65,56K</t>
  </si>
  <si>
    <t>28,12K</t>
  </si>
  <si>
    <t>7,23K</t>
  </si>
  <si>
    <t>35,33M</t>
  </si>
  <si>
    <t>07.06.2023</t>
  </si>
  <si>
    <t>407,76K</t>
  </si>
  <si>
    <t>31,99K</t>
  </si>
  <si>
    <t>212,48K</t>
  </si>
  <si>
    <t>103,22K</t>
  </si>
  <si>
    <t>3,83K</t>
  </si>
  <si>
    <t>59,34M</t>
  </si>
  <si>
    <t>08.06.2023</t>
  </si>
  <si>
    <t>819,72K</t>
  </si>
  <si>
    <t>24,82K</t>
  </si>
  <si>
    <t>207,49K</t>
  </si>
  <si>
    <t>108,68K</t>
  </si>
  <si>
    <t>7,84K</t>
  </si>
  <si>
    <t>3,89K</t>
  </si>
  <si>
    <t>43,57M</t>
  </si>
  <si>
    <t>09.06.2023</t>
  </si>
  <si>
    <t>425,20K</t>
  </si>
  <si>
    <t>31,79K</t>
  </si>
  <si>
    <t>287,88K</t>
  </si>
  <si>
    <t>81,96K</t>
  </si>
  <si>
    <t>6,51K</t>
  </si>
  <si>
    <t>7,68K</t>
  </si>
  <si>
    <t>36,70M</t>
  </si>
  <si>
    <t>12.06.2023</t>
  </si>
  <si>
    <t>283,75K</t>
  </si>
  <si>
    <t>21,87K</t>
  </si>
  <si>
    <t>80,49K</t>
  </si>
  <si>
    <t>6,62K</t>
  </si>
  <si>
    <t>37,60M</t>
  </si>
  <si>
    <t>13.06.2023</t>
  </si>
  <si>
    <t>578,97K</t>
  </si>
  <si>
    <t>21,50K</t>
  </si>
  <si>
    <t>161,42K</t>
  </si>
  <si>
    <t>86,79K</t>
  </si>
  <si>
    <t>5,82K</t>
  </si>
  <si>
    <t>5,49K</t>
  </si>
  <si>
    <t>20,54M</t>
  </si>
  <si>
    <t>14.06.2023</t>
  </si>
  <si>
    <t>228,22K</t>
  </si>
  <si>
    <t>105,01K</t>
  </si>
  <si>
    <t>173,72K</t>
  </si>
  <si>
    <t>104,64K</t>
  </si>
  <si>
    <t>15,59K</t>
  </si>
  <si>
    <t>11,24K</t>
  </si>
  <si>
    <t>21,93M</t>
  </si>
  <si>
    <t>15.06.2023</t>
  </si>
  <si>
    <t>374,23K</t>
  </si>
  <si>
    <t>211,87K</t>
  </si>
  <si>
    <t>130,98K</t>
  </si>
  <si>
    <t>91,92K</t>
  </si>
  <si>
    <t>11,82K</t>
  </si>
  <si>
    <t>7,58K</t>
  </si>
  <si>
    <t>21,17M</t>
  </si>
  <si>
    <t>16.06.2023</t>
  </si>
  <si>
    <t>602,63K</t>
  </si>
  <si>
    <t>294,37K</t>
  </si>
  <si>
    <t>422,68K</t>
  </si>
  <si>
    <t>169,16K</t>
  </si>
  <si>
    <t>8,81K</t>
  </si>
  <si>
    <t>5,87K</t>
  </si>
  <si>
    <t>42,47M</t>
  </si>
  <si>
    <t>19.06.2023</t>
  </si>
  <si>
    <t>54,13K</t>
  </si>
  <si>
    <t>7,86K</t>
  </si>
  <si>
    <t>97,13K</t>
  </si>
  <si>
    <t>70,74K</t>
  </si>
  <si>
    <t>9,91K</t>
  </si>
  <si>
    <t>20.06.2023</t>
  </si>
  <si>
    <t>160,12K</t>
  </si>
  <si>
    <t>7,12K</t>
  </si>
  <si>
    <t>221,81K</t>
  </si>
  <si>
    <t>70,35K</t>
  </si>
  <si>
    <t>3,24K</t>
  </si>
  <si>
    <t>9,43K</t>
  </si>
  <si>
    <t>22,71M</t>
  </si>
  <si>
    <t>21.06.2023</t>
  </si>
  <si>
    <t>289,83K</t>
  </si>
  <si>
    <t>220,07K</t>
  </si>
  <si>
    <t>157,12K</t>
  </si>
  <si>
    <t>3,27K</t>
  </si>
  <si>
    <t>9,45K</t>
  </si>
  <si>
    <t>32,68M</t>
  </si>
  <si>
    <t>22.06.2023</t>
  </si>
  <si>
    <t>90,68K</t>
  </si>
  <si>
    <t>23,22K</t>
  </si>
  <si>
    <t>224,67K</t>
  </si>
  <si>
    <t>104,73K</t>
  </si>
  <si>
    <t>9,74K</t>
  </si>
  <si>
    <t>35,60M</t>
  </si>
  <si>
    <t>23.06.2023</t>
  </si>
  <si>
    <t>57,18K</t>
  </si>
  <si>
    <t>18,55K</t>
  </si>
  <si>
    <t>321,25K</t>
  </si>
  <si>
    <t>94,13K</t>
  </si>
  <si>
    <t>42,30M</t>
  </si>
  <si>
    <t>26.06.2023</t>
  </si>
  <si>
    <t>244,67K</t>
  </si>
  <si>
    <t>43,58K</t>
  </si>
  <si>
    <t>287,24K</t>
  </si>
  <si>
    <t>122,43K</t>
  </si>
  <si>
    <t>7,93K</t>
  </si>
  <si>
    <t>45,50M</t>
  </si>
  <si>
    <t>27.06.2023</t>
  </si>
  <si>
    <t>138,94K</t>
  </si>
  <si>
    <t>94,58K</t>
  </si>
  <si>
    <t>183,31K</t>
  </si>
  <si>
    <t>137,49K</t>
  </si>
  <si>
    <t>2,95K</t>
  </si>
  <si>
    <t>5,47K</t>
  </si>
  <si>
    <t>31,27M</t>
  </si>
  <si>
    <t>28.06.2023</t>
  </si>
  <si>
    <t>173,09K</t>
  </si>
  <si>
    <t>55,95K</t>
  </si>
  <si>
    <t>96,58K</t>
  </si>
  <si>
    <t>135,70K</t>
  </si>
  <si>
    <t>44,22K</t>
  </si>
  <si>
    <t>37,57M</t>
  </si>
  <si>
    <t>29.06.2023</t>
  </si>
  <si>
    <t>193,58K</t>
  </si>
  <si>
    <t>99,28K</t>
  </si>
  <si>
    <t>133,38K</t>
  </si>
  <si>
    <t>79,22K</t>
  </si>
  <si>
    <t>10,47K</t>
  </si>
  <si>
    <t>16,42K</t>
  </si>
  <si>
    <t>37,33M</t>
  </si>
  <si>
    <t>30.06.2023</t>
  </si>
  <si>
    <t>135,80K</t>
  </si>
  <si>
    <t>13,79K</t>
  </si>
  <si>
    <t>85,85K</t>
  </si>
  <si>
    <t>95,77K</t>
  </si>
  <si>
    <t>2,70K</t>
  </si>
  <si>
    <t>7,85K</t>
  </si>
  <si>
    <t>23,33M</t>
  </si>
  <si>
    <t>03.07.2023</t>
  </si>
  <si>
    <t>224,76K</t>
  </si>
  <si>
    <t>21,20K</t>
  </si>
  <si>
    <t>156,91K</t>
  </si>
  <si>
    <t>70,89K</t>
  </si>
  <si>
    <t>12,90K</t>
  </si>
  <si>
    <t>16,20K</t>
  </si>
  <si>
    <t>21,42M</t>
  </si>
  <si>
    <t>04.07.2023</t>
  </si>
  <si>
    <t>167,21K</t>
  </si>
  <si>
    <t>108,43K</t>
  </si>
  <si>
    <t>110,03K</t>
  </si>
  <si>
    <t>58,19K</t>
  </si>
  <si>
    <t>12,08K</t>
  </si>
  <si>
    <t>10,02K</t>
  </si>
  <si>
    <t>18,30M</t>
  </si>
  <si>
    <t>05.07.2023</t>
  </si>
  <si>
    <t>118,40K</t>
  </si>
  <si>
    <t>76,29K</t>
  </si>
  <si>
    <t>130,73K</t>
  </si>
  <si>
    <t>124,04K</t>
  </si>
  <si>
    <t>7,21K</t>
  </si>
  <si>
    <t>22,14M</t>
  </si>
  <si>
    <t>06.07.2023</t>
  </si>
  <si>
    <t>209,22K</t>
  </si>
  <si>
    <t>23,66K</t>
  </si>
  <si>
    <t>200,93K</t>
  </si>
  <si>
    <t>116,15K</t>
  </si>
  <si>
    <t>2,52K</t>
  </si>
  <si>
    <t>6,50K</t>
  </si>
  <si>
    <t>18,60M</t>
  </si>
  <si>
    <t>07.07.2023</t>
  </si>
  <si>
    <t>121,68K</t>
  </si>
  <si>
    <t>25,79K</t>
  </si>
  <si>
    <t>252,04K</t>
  </si>
  <si>
    <t>51,61K</t>
  </si>
  <si>
    <t>0,36K</t>
  </si>
  <si>
    <t>6,79K</t>
  </si>
  <si>
    <t>17,25M</t>
  </si>
  <si>
    <t>10.07.2023</t>
  </si>
  <si>
    <t>94,37K</t>
  </si>
  <si>
    <t>68,39K</t>
  </si>
  <si>
    <t>204,04K</t>
  </si>
  <si>
    <t>57,39K</t>
  </si>
  <si>
    <t>4,86K</t>
  </si>
  <si>
    <t>2,13K</t>
  </si>
  <si>
    <t>20,09M</t>
  </si>
  <si>
    <t>11.07.2023</t>
  </si>
  <si>
    <t>342,17K</t>
  </si>
  <si>
    <t>54,88K</t>
  </si>
  <si>
    <t>671,17K</t>
  </si>
  <si>
    <t>128,51K</t>
  </si>
  <si>
    <t>4,01K</t>
  </si>
  <si>
    <t>6,74K</t>
  </si>
  <si>
    <t>31,19M</t>
  </si>
  <si>
    <t>12.07.2023</t>
  </si>
  <si>
    <t>316,20K</t>
  </si>
  <si>
    <t>15,36K</t>
  </si>
  <si>
    <t>192,31K</t>
  </si>
  <si>
    <t>93,52K</t>
  </si>
  <si>
    <t>7,99K</t>
  </si>
  <si>
    <t>9,53K</t>
  </si>
  <si>
    <t>27,82M</t>
  </si>
  <si>
    <t>13.07.2023</t>
  </si>
  <si>
    <t>980,78K</t>
  </si>
  <si>
    <t>168,00K</t>
  </si>
  <si>
    <t>71,04K</t>
  </si>
  <si>
    <t>36,35K</t>
  </si>
  <si>
    <t>10,14K</t>
  </si>
  <si>
    <t>14.07.2023</t>
  </si>
  <si>
    <t>363,95K</t>
  </si>
  <si>
    <t>14,38K</t>
  </si>
  <si>
    <t>168,74K</t>
  </si>
  <si>
    <t>47,69K</t>
  </si>
  <si>
    <t>20,27K</t>
  </si>
  <si>
    <t>11,00K</t>
  </si>
  <si>
    <t>19,32M</t>
  </si>
  <si>
    <t>17.07.2023</t>
  </si>
  <si>
    <t>260,11K</t>
  </si>
  <si>
    <t>12,59K</t>
  </si>
  <si>
    <t>171,93K</t>
  </si>
  <si>
    <t>42,40K</t>
  </si>
  <si>
    <t>17,44M</t>
  </si>
  <si>
    <t>18.07.2023</t>
  </si>
  <si>
    <t>332,20K</t>
  </si>
  <si>
    <t>13,48K</t>
  </si>
  <si>
    <t>412,59K</t>
  </si>
  <si>
    <t>43,13K</t>
  </si>
  <si>
    <t>18,89K</t>
  </si>
  <si>
    <t>8,99K</t>
  </si>
  <si>
    <t>26,78M</t>
  </si>
  <si>
    <t>19.07.2023</t>
  </si>
  <si>
    <t>226,13K</t>
  </si>
  <si>
    <t>27,93K</t>
  </si>
  <si>
    <t>293,52K</t>
  </si>
  <si>
    <t>64,53K</t>
  </si>
  <si>
    <t>6,40K</t>
  </si>
  <si>
    <t>14,14K</t>
  </si>
  <si>
    <t>25,96M</t>
  </si>
  <si>
    <t>20.07.2023</t>
  </si>
  <si>
    <t>130,00K</t>
  </si>
  <si>
    <t>79,14K</t>
  </si>
  <si>
    <t>216,37K</t>
  </si>
  <si>
    <t>57,70K</t>
  </si>
  <si>
    <t>18,11M</t>
  </si>
  <si>
    <t>21.07.2023</t>
  </si>
  <si>
    <t>175,90K</t>
  </si>
  <si>
    <t>58,64K</t>
  </si>
  <si>
    <t>145,22K</t>
  </si>
  <si>
    <t>107,21K</t>
  </si>
  <si>
    <t>18,07M</t>
  </si>
  <si>
    <t>24.07.2023</t>
  </si>
  <si>
    <t>142,95K</t>
  </si>
  <si>
    <t>5,13K</t>
  </si>
  <si>
    <t>212,47K</t>
  </si>
  <si>
    <t>80,42K</t>
  </si>
  <si>
    <t>8,63K</t>
  </si>
  <si>
    <t>15,32M</t>
  </si>
  <si>
    <t>25.07.2023</t>
  </si>
  <si>
    <t>139,36K</t>
  </si>
  <si>
    <t>28,06K</t>
  </si>
  <si>
    <t>175,23K</t>
  </si>
  <si>
    <t>86,48K</t>
  </si>
  <si>
    <t>5,40K</t>
  </si>
  <si>
    <t>8,28K</t>
  </si>
  <si>
    <t>21,71M</t>
  </si>
  <si>
    <t>26.07.2023</t>
  </si>
  <si>
    <t>168,07K</t>
  </si>
  <si>
    <t>8,54K</t>
  </si>
  <si>
    <t>253,10K</t>
  </si>
  <si>
    <t>82,67K</t>
  </si>
  <si>
    <t>21,68M</t>
  </si>
  <si>
    <t>27.07.2023</t>
  </si>
  <si>
    <t>98,62K</t>
  </si>
  <si>
    <t>24,70K</t>
  </si>
  <si>
    <t>291,72K</t>
  </si>
  <si>
    <t>36,27K</t>
  </si>
  <si>
    <t>8,92K</t>
  </si>
  <si>
    <t>21,28M</t>
  </si>
  <si>
    <t>28.07.2023</t>
  </si>
  <si>
    <t>300,02K</t>
  </si>
  <si>
    <t>39,68K</t>
  </si>
  <si>
    <t>259,17K</t>
  </si>
  <si>
    <t>47,49K</t>
  </si>
  <si>
    <t>8,20K</t>
  </si>
  <si>
    <t>8,71K</t>
  </si>
  <si>
    <t>18,75M</t>
  </si>
  <si>
    <t>31.07.2023</t>
  </si>
  <si>
    <t>275,22K</t>
  </si>
  <si>
    <t>9,98K</t>
  </si>
  <si>
    <t>331,53K</t>
  </si>
  <si>
    <t>298,89K</t>
  </si>
  <si>
    <t>5,94K</t>
  </si>
  <si>
    <t>8,21K</t>
  </si>
  <si>
    <t>21,44M</t>
  </si>
  <si>
    <t>01.08.2023</t>
  </si>
  <si>
    <t>218,56K</t>
  </si>
  <si>
    <t>31,28K</t>
  </si>
  <si>
    <t>190,74K</t>
  </si>
  <si>
    <t>108,03K</t>
  </si>
  <si>
    <t>7,20K</t>
  </si>
  <si>
    <t>27,37M</t>
  </si>
  <si>
    <t>02.08.2023</t>
  </si>
  <si>
    <t>235,32K</t>
  </si>
  <si>
    <t>10,93K</t>
  </si>
  <si>
    <t>485,80K</t>
  </si>
  <si>
    <t>157,08K</t>
  </si>
  <si>
    <t>13,28K</t>
  </si>
  <si>
    <t>30,84M</t>
  </si>
  <si>
    <t>03.08.2023</t>
  </si>
  <si>
    <t>248,10K</t>
  </si>
  <si>
    <t>252,85K</t>
  </si>
  <si>
    <t>40,30K</t>
  </si>
  <si>
    <t>6,24K</t>
  </si>
  <si>
    <t>18,61M</t>
  </si>
  <si>
    <t>04.08.2023</t>
  </si>
  <si>
    <t>200,07K</t>
  </si>
  <si>
    <t>24,47K</t>
  </si>
  <si>
    <t>136,34K</t>
  </si>
  <si>
    <t>124,58K</t>
  </si>
  <si>
    <t>2,40K</t>
  </si>
  <si>
    <t>18,92K</t>
  </si>
  <si>
    <t>17,18M</t>
  </si>
  <si>
    <t>07.08.2023</t>
  </si>
  <si>
    <t>516,88K</t>
  </si>
  <si>
    <t>17,78K</t>
  </si>
  <si>
    <t>160,18K</t>
  </si>
  <si>
    <t>75,03K</t>
  </si>
  <si>
    <t>15,88K</t>
  </si>
  <si>
    <t>15,74M</t>
  </si>
  <si>
    <t>08.08.2023</t>
  </si>
  <si>
    <t>178,00K</t>
  </si>
  <si>
    <t>179,62K</t>
  </si>
  <si>
    <t>116,46K</t>
  </si>
  <si>
    <t>8,50K</t>
  </si>
  <si>
    <t>13,04K</t>
  </si>
  <si>
    <t>15,26M</t>
  </si>
  <si>
    <t>09.08.2023</t>
  </si>
  <si>
    <t>213,05K</t>
  </si>
  <si>
    <t>54,67K</t>
  </si>
  <si>
    <t>120,11K</t>
  </si>
  <si>
    <t>40,20K</t>
  </si>
  <si>
    <t>7,70K</t>
  </si>
  <si>
    <t>10.08.2023</t>
  </si>
  <si>
    <t>205,60K</t>
  </si>
  <si>
    <t>59,63K</t>
  </si>
  <si>
    <t>177,39K</t>
  </si>
  <si>
    <t>67,01K</t>
  </si>
  <si>
    <t>16,62K</t>
  </si>
  <si>
    <t>18,87M</t>
  </si>
  <si>
    <t>11.08.2023</t>
  </si>
  <si>
    <t>154,52K</t>
  </si>
  <si>
    <t>12,19K</t>
  </si>
  <si>
    <t>182,03K</t>
  </si>
  <si>
    <t>72,28K</t>
  </si>
  <si>
    <t>7,47K</t>
  </si>
  <si>
    <t>23,46M</t>
  </si>
  <si>
    <t>14.08.2023</t>
  </si>
  <si>
    <t>954,80K</t>
  </si>
  <si>
    <t>10,89K</t>
  </si>
  <si>
    <t>205,76K</t>
  </si>
  <si>
    <t>80,74K</t>
  </si>
  <si>
    <t>5,51K</t>
  </si>
  <si>
    <t>9,22K</t>
  </si>
  <si>
    <t>19,25M</t>
  </si>
  <si>
    <t>16.08.2023</t>
  </si>
  <si>
    <t>114,02K</t>
  </si>
  <si>
    <t>6,52K</t>
  </si>
  <si>
    <t>126,21K</t>
  </si>
  <si>
    <t>88,74K</t>
  </si>
  <si>
    <t>17,21M</t>
  </si>
  <si>
    <t>17.08.2023</t>
  </si>
  <si>
    <t>151,86K</t>
  </si>
  <si>
    <t>35,22K</t>
  </si>
  <si>
    <t>156,18K</t>
  </si>
  <si>
    <t>58,60K</t>
  </si>
  <si>
    <t>50,14K</t>
  </si>
  <si>
    <t>7,92K</t>
  </si>
  <si>
    <t>18,46M</t>
  </si>
  <si>
    <t>18.08.2023</t>
  </si>
  <si>
    <t>165,03K</t>
  </si>
  <si>
    <t>172,14K</t>
  </si>
  <si>
    <t>50,78K</t>
  </si>
  <si>
    <t>9,51K</t>
  </si>
  <si>
    <t>16,58K</t>
  </si>
  <si>
    <t>22,21M</t>
  </si>
  <si>
    <t>21.08.2023</t>
  </si>
  <si>
    <t>647,29K</t>
  </si>
  <si>
    <t>68,97K</t>
  </si>
  <si>
    <t>139,70K</t>
  </si>
  <si>
    <t>41,14K</t>
  </si>
  <si>
    <t>8,30K</t>
  </si>
  <si>
    <t>10,49K</t>
  </si>
  <si>
    <t>19,10M</t>
  </si>
  <si>
    <t>22.08.2023</t>
  </si>
  <si>
    <t>319,46K</t>
  </si>
  <si>
    <t>378,00K</t>
  </si>
  <si>
    <t>33,03K</t>
  </si>
  <si>
    <t>9,68K</t>
  </si>
  <si>
    <t>7,18K</t>
  </si>
  <si>
    <t>19,69M</t>
  </si>
  <si>
    <t>23.08.2023</t>
  </si>
  <si>
    <t>143,92K</t>
  </si>
  <si>
    <t>39,41K</t>
  </si>
  <si>
    <t>144,81K</t>
  </si>
  <si>
    <t>87,13K</t>
  </si>
  <si>
    <t>5,98K</t>
  </si>
  <si>
    <t>11,64K</t>
  </si>
  <si>
    <t>15,89M</t>
  </si>
  <si>
    <t>24.08.2023</t>
  </si>
  <si>
    <t>210,04K</t>
  </si>
  <si>
    <t>68,81K</t>
  </si>
  <si>
    <t>171,40K</t>
  </si>
  <si>
    <t>6,05K</t>
  </si>
  <si>
    <t>7,40K</t>
  </si>
  <si>
    <t>12,87M</t>
  </si>
  <si>
    <t>25.08.2023</t>
  </si>
  <si>
    <t>108,36K</t>
  </si>
  <si>
    <t>53,31K</t>
  </si>
  <si>
    <t>171,32K</t>
  </si>
  <si>
    <t>24,88K</t>
  </si>
  <si>
    <t>5,45K</t>
  </si>
  <si>
    <t>6,68K</t>
  </si>
  <si>
    <t>11,49M</t>
  </si>
  <si>
    <t>28.08.2023</t>
  </si>
  <si>
    <t>177,01K</t>
  </si>
  <si>
    <t>185,10K</t>
  </si>
  <si>
    <t>49,57K</t>
  </si>
  <si>
    <t>5,20K</t>
  </si>
  <si>
    <t>11,68K</t>
  </si>
  <si>
    <t>13,61M</t>
  </si>
  <si>
    <t>29.08.2023</t>
  </si>
  <si>
    <t>258,40K</t>
  </si>
  <si>
    <t>35,71K</t>
  </si>
  <si>
    <t>176,11K</t>
  </si>
  <si>
    <t>76,38K</t>
  </si>
  <si>
    <t>2,37K</t>
  </si>
  <si>
    <t>10,28K</t>
  </si>
  <si>
    <t>15,75M</t>
  </si>
  <si>
    <t>30.08.2023</t>
  </si>
  <si>
    <t>35,27K</t>
  </si>
  <si>
    <t>117,59K</t>
  </si>
  <si>
    <t>109,44K</t>
  </si>
  <si>
    <t>53,21K</t>
  </si>
  <si>
    <t>8,31K</t>
  </si>
  <si>
    <t>22,33M</t>
  </si>
  <si>
    <t>31.08.2023</t>
  </si>
  <si>
    <t>510,50K</t>
  </si>
  <si>
    <t>94,87K</t>
  </si>
  <si>
    <t>341,77K</t>
  </si>
  <si>
    <t>148,08K</t>
  </si>
  <si>
    <t>5,86K</t>
  </si>
  <si>
    <t>101,01M</t>
  </si>
  <si>
    <t>01.09.2023</t>
  </si>
  <si>
    <t>107,63K</t>
  </si>
  <si>
    <t>30,10K</t>
  </si>
  <si>
    <t>70,84K</t>
  </si>
  <si>
    <t>65,60K</t>
  </si>
  <si>
    <t>7,25K</t>
  </si>
  <si>
    <t>4,28K</t>
  </si>
  <si>
    <t>19,00M</t>
  </si>
  <si>
    <t>04.09.2023</t>
  </si>
  <si>
    <t>114,62K</t>
  </si>
  <si>
    <t>14,49K</t>
  </si>
  <si>
    <t>102,29K</t>
  </si>
  <si>
    <t>53,42K</t>
  </si>
  <si>
    <t>11,87K</t>
  </si>
  <si>
    <t>8,14K</t>
  </si>
  <si>
    <t>24,29M</t>
  </si>
  <si>
    <t>05.09.2023</t>
  </si>
  <si>
    <t>195,09K</t>
  </si>
  <si>
    <t>25,81K</t>
  </si>
  <si>
    <t>180,78K</t>
  </si>
  <si>
    <t>74,09K</t>
  </si>
  <si>
    <t>14,16K</t>
  </si>
  <si>
    <t>26,05M</t>
  </si>
  <si>
    <t>06.09.2023</t>
  </si>
  <si>
    <t>142,50K</t>
  </si>
  <si>
    <t>118,19K</t>
  </si>
  <si>
    <t>54,45K</t>
  </si>
  <si>
    <t>5,75K</t>
  </si>
  <si>
    <t>07.09.2023</t>
  </si>
  <si>
    <t>37,61K</t>
  </si>
  <si>
    <t>115,47K</t>
  </si>
  <si>
    <t>75,99K</t>
  </si>
  <si>
    <t>6,91K</t>
  </si>
  <si>
    <t>9,73K</t>
  </si>
  <si>
    <t>28,67M</t>
  </si>
  <si>
    <t>08.09.2023</t>
  </si>
  <si>
    <t>150,10K</t>
  </si>
  <si>
    <t>171,72K</t>
  </si>
  <si>
    <t>107,59K</t>
  </si>
  <si>
    <t>8,82K</t>
  </si>
  <si>
    <t>23,74M</t>
  </si>
  <si>
    <t>11.09.2023</t>
  </si>
  <si>
    <t>2,18M</t>
  </si>
  <si>
    <t>40,87K</t>
  </si>
  <si>
    <t>166,43K</t>
  </si>
  <si>
    <t>80,68K</t>
  </si>
  <si>
    <t>8,65K</t>
  </si>
  <si>
    <t>22,85M</t>
  </si>
  <si>
    <t>12.09.2023</t>
  </si>
  <si>
    <t>264,35K</t>
  </si>
  <si>
    <t>249,67K</t>
  </si>
  <si>
    <t>268,19K</t>
  </si>
  <si>
    <t>83,37K</t>
  </si>
  <si>
    <t>7,04K</t>
  </si>
  <si>
    <t>5,24K</t>
  </si>
  <si>
    <t>25,88M</t>
  </si>
  <si>
    <t>13.09.2023</t>
  </si>
  <si>
    <t>118,52K</t>
  </si>
  <si>
    <t>30,77K</t>
  </si>
  <si>
    <t>183,99K</t>
  </si>
  <si>
    <t>115,34K</t>
  </si>
  <si>
    <t>6,64K</t>
  </si>
  <si>
    <t>27,75M</t>
  </si>
  <si>
    <t>14.09.2023</t>
  </si>
  <si>
    <t>97,69K</t>
  </si>
  <si>
    <t>34,67K</t>
  </si>
  <si>
    <t>182,74K</t>
  </si>
  <si>
    <t>77,49K</t>
  </si>
  <si>
    <t>7,13K</t>
  </si>
  <si>
    <t>15.09.2023</t>
  </si>
  <si>
    <t>419,23K</t>
  </si>
  <si>
    <t>76,24K</t>
  </si>
  <si>
    <t>466,94K</t>
  </si>
  <si>
    <t>39,54M</t>
  </si>
  <si>
    <t>18.09.2023</t>
  </si>
  <si>
    <t>164,50K</t>
  </si>
  <si>
    <t>42,65K</t>
  </si>
  <si>
    <t>226,43K</t>
  </si>
  <si>
    <t>40,11K</t>
  </si>
  <si>
    <t>10,70K</t>
  </si>
  <si>
    <t>39,38M</t>
  </si>
  <si>
    <t>19.09.2023</t>
  </si>
  <si>
    <t>161,78K</t>
  </si>
  <si>
    <t>33,10K</t>
  </si>
  <si>
    <t>135,01K</t>
  </si>
  <si>
    <t>64,68K</t>
  </si>
  <si>
    <t>7,98K</t>
  </si>
  <si>
    <t>4,68K</t>
  </si>
  <si>
    <t>24,21M</t>
  </si>
  <si>
    <t>20.09.2023</t>
  </si>
  <si>
    <t>620,31K</t>
  </si>
  <si>
    <t>50,86K</t>
  </si>
  <si>
    <t>236,29K</t>
  </si>
  <si>
    <t>75,63K</t>
  </si>
  <si>
    <t>43,90K</t>
  </si>
  <si>
    <t>12,67K</t>
  </si>
  <si>
    <t>34,16M</t>
  </si>
  <si>
    <t>21.09.2023</t>
  </si>
  <si>
    <t>294,91K</t>
  </si>
  <si>
    <t>34,92K</t>
  </si>
  <si>
    <t>233,70K</t>
  </si>
  <si>
    <t>59,16K</t>
  </si>
  <si>
    <t>17,46K</t>
  </si>
  <si>
    <t>6,01K</t>
  </si>
  <si>
    <t>28,34M</t>
  </si>
  <si>
    <t>22.09.2023</t>
  </si>
  <si>
    <t>129,31K</t>
  </si>
  <si>
    <t>45,98K</t>
  </si>
  <si>
    <t>162,33K</t>
  </si>
  <si>
    <t>51,90K</t>
  </si>
  <si>
    <t>199,29K</t>
  </si>
  <si>
    <t>14,29K</t>
  </si>
  <si>
    <t>22,06M</t>
  </si>
  <si>
    <t>25.09.2023</t>
  </si>
  <si>
    <t>338,68K</t>
  </si>
  <si>
    <t>48,14K</t>
  </si>
  <si>
    <t>206,33K</t>
  </si>
  <si>
    <t>51,85K</t>
  </si>
  <si>
    <t>4,42K</t>
  </si>
  <si>
    <t>23,24M</t>
  </si>
  <si>
    <t>26.09.2023</t>
  </si>
  <si>
    <t>86,55K</t>
  </si>
  <si>
    <t>94,08K</t>
  </si>
  <si>
    <t>80,28K</t>
  </si>
  <si>
    <t>100,08K</t>
  </si>
  <si>
    <t>15,76M</t>
  </si>
  <si>
    <t>27.09.2023</t>
  </si>
  <si>
    <t>156,31K</t>
  </si>
  <si>
    <t>51,27K</t>
  </si>
  <si>
    <t>146,80K</t>
  </si>
  <si>
    <t>60,35K</t>
  </si>
  <si>
    <t>172,50K</t>
  </si>
  <si>
    <t>17,24K</t>
  </si>
  <si>
    <t>19,57M</t>
  </si>
  <si>
    <t>28.09.2023</t>
  </si>
  <si>
    <t>205,43K</t>
  </si>
  <si>
    <t>23,45K</t>
  </si>
  <si>
    <t>250,49K</t>
  </si>
  <si>
    <t>41,11K</t>
  </si>
  <si>
    <t>11,52K</t>
  </si>
  <si>
    <t>5,25K</t>
  </si>
  <si>
    <t>19,84M</t>
  </si>
  <si>
    <t>29.09.2023</t>
  </si>
  <si>
    <t>301,95K</t>
  </si>
  <si>
    <t>37,25K</t>
  </si>
  <si>
    <t>187,89K</t>
  </si>
  <si>
    <t>61,92K</t>
  </si>
  <si>
    <t>15,51K</t>
  </si>
  <si>
    <t>10,15K</t>
  </si>
  <si>
    <t>17,45M</t>
  </si>
  <si>
    <t>02.10.2023</t>
  </si>
  <si>
    <t>207,24K</t>
  </si>
  <si>
    <t>21,74K</t>
  </si>
  <si>
    <t>113,62K</t>
  </si>
  <si>
    <t>89,79K</t>
  </si>
  <si>
    <t>8,13K</t>
  </si>
  <si>
    <t>12,67M</t>
  </si>
  <si>
    <t>03.10.2023</t>
  </si>
  <si>
    <t>193,94K</t>
  </si>
  <si>
    <t>250,95K</t>
  </si>
  <si>
    <t>69,94K</t>
  </si>
  <si>
    <t>10,44K</t>
  </si>
  <si>
    <t>19,07M</t>
  </si>
  <si>
    <t>04.10.2023</t>
  </si>
  <si>
    <t>44,01K</t>
  </si>
  <si>
    <t>423,31K</t>
  </si>
  <si>
    <t>64,20K</t>
  </si>
  <si>
    <t>18,66K</t>
  </si>
  <si>
    <t>3,69K</t>
  </si>
  <si>
    <t>20,45M</t>
  </si>
  <si>
    <t>05.10.2023</t>
  </si>
  <si>
    <t>182,33K</t>
  </si>
  <si>
    <t>181,53K</t>
  </si>
  <si>
    <t>283,93K</t>
  </si>
  <si>
    <t>120,82K</t>
  </si>
  <si>
    <t>14,93K</t>
  </si>
  <si>
    <t>15,27M</t>
  </si>
  <si>
    <t>06.10.2023</t>
  </si>
  <si>
    <t>117,06K</t>
  </si>
  <si>
    <t>23,29K</t>
  </si>
  <si>
    <t>197,13K</t>
  </si>
  <si>
    <t>87,81K</t>
  </si>
  <si>
    <t>12,88K</t>
  </si>
  <si>
    <t>9,19K</t>
  </si>
  <si>
    <t>22,15M</t>
  </si>
  <si>
    <t>09.10.2023</t>
  </si>
  <si>
    <t>189,18K</t>
  </si>
  <si>
    <t>22,13K</t>
  </si>
  <si>
    <t>637,31K</t>
  </si>
  <si>
    <t>87,11K</t>
  </si>
  <si>
    <t>10,42K</t>
  </si>
  <si>
    <t>23,02K</t>
  </si>
  <si>
    <t>80,83M</t>
  </si>
  <si>
    <t>10.10.2023</t>
  </si>
  <si>
    <t>128,29K</t>
  </si>
  <si>
    <t>61,03K</t>
  </si>
  <si>
    <t>620,96K</t>
  </si>
  <si>
    <t>152,24K</t>
  </si>
  <si>
    <t>11,15K</t>
  </si>
  <si>
    <t>13,17K</t>
  </si>
  <si>
    <t>28,03M</t>
  </si>
  <si>
    <t>11.10.2023</t>
  </si>
  <si>
    <t>245,57K</t>
  </si>
  <si>
    <t>56,26K</t>
  </si>
  <si>
    <t>420,20K</t>
  </si>
  <si>
    <t>45,16K</t>
  </si>
  <si>
    <t>10,40K</t>
  </si>
  <si>
    <t>18,78K</t>
  </si>
  <si>
    <t>24,09M</t>
  </si>
  <si>
    <t>12.10.2023</t>
  </si>
  <si>
    <t>263,65K</t>
  </si>
  <si>
    <t>56,12K</t>
  </si>
  <si>
    <t>493,59K</t>
  </si>
  <si>
    <t>76,46K</t>
  </si>
  <si>
    <t>26,08M</t>
  </si>
  <si>
    <t>13.10.2023</t>
  </si>
  <si>
    <t>303,11K</t>
  </si>
  <si>
    <t>78,33K</t>
  </si>
  <si>
    <t>294,55K</t>
  </si>
  <si>
    <t>34,83K</t>
  </si>
  <si>
    <t>10,43K</t>
  </si>
  <si>
    <t>11,58K</t>
  </si>
  <si>
    <t>16,58M</t>
  </si>
  <si>
    <t>16.10.2023</t>
  </si>
  <si>
    <t>253,85K</t>
  </si>
  <si>
    <t>64,59K</t>
  </si>
  <si>
    <t>223,82K</t>
  </si>
  <si>
    <t>67,56K</t>
  </si>
  <si>
    <t>10,54K</t>
  </si>
  <si>
    <t>13,01M</t>
  </si>
  <si>
    <t>17.10.2023</t>
  </si>
  <si>
    <t>138,14K</t>
  </si>
  <si>
    <t>32,17K</t>
  </si>
  <si>
    <t>172,02K</t>
  </si>
  <si>
    <t>73,57K</t>
  </si>
  <si>
    <t>6,90K</t>
  </si>
  <si>
    <t>13,03M</t>
  </si>
  <si>
    <t>18.10.2023</t>
  </si>
  <si>
    <t>189,05K</t>
  </si>
  <si>
    <t>24,90K</t>
  </si>
  <si>
    <t>122,60K</t>
  </si>
  <si>
    <t>68,56K</t>
  </si>
  <si>
    <t>11,84K</t>
  </si>
  <si>
    <t>4,06K</t>
  </si>
  <si>
    <t>20,78M</t>
  </si>
  <si>
    <t>19.10.2023</t>
  </si>
  <si>
    <t>160,49K</t>
  </si>
  <si>
    <t>2,59%</t>
  </si>
  <si>
    <t>14,62K</t>
  </si>
  <si>
    <t>150,32K</t>
  </si>
  <si>
    <t>61,88K</t>
  </si>
  <si>
    <t>0,00%</t>
  </si>
  <si>
    <t>4,09K</t>
  </si>
  <si>
    <t>20.10.2023</t>
  </si>
  <si>
    <t>93,34K</t>
  </si>
  <si>
    <t>0,41%</t>
  </si>
  <si>
    <t>137,53K</t>
  </si>
  <si>
    <t>463,53K</t>
  </si>
  <si>
    <t>75,00K</t>
  </si>
  <si>
    <t>9,56K</t>
  </si>
  <si>
    <t>19,72M</t>
  </si>
  <si>
    <t>23.10.2023</t>
  </si>
  <si>
    <t>130,18K</t>
  </si>
  <si>
    <t>4,71%</t>
  </si>
  <si>
    <t>17,14K</t>
  </si>
  <si>
    <t>255,81K</t>
  </si>
  <si>
    <t>41,82K</t>
  </si>
  <si>
    <t>7,73K</t>
  </si>
  <si>
    <t>4,84K</t>
  </si>
  <si>
    <t>21,41M</t>
  </si>
  <si>
    <t>24.10.2023</t>
  </si>
  <si>
    <t>295,37K</t>
  </si>
  <si>
    <t>2,02%</t>
  </si>
  <si>
    <t>28,55K</t>
  </si>
  <si>
    <t>211,29K</t>
  </si>
  <si>
    <t>72,01K</t>
  </si>
  <si>
    <t>0,35%</t>
  </si>
  <si>
    <t>33,10M</t>
  </si>
  <si>
    <t>25.10.2023</t>
  </si>
  <si>
    <t>259,63K</t>
  </si>
  <si>
    <t>0,46%</t>
  </si>
  <si>
    <t>18,31K</t>
  </si>
  <si>
    <t>321,50K</t>
  </si>
  <si>
    <t>54,38K</t>
  </si>
  <si>
    <t>5,01K</t>
  </si>
  <si>
    <t>3,42K</t>
  </si>
  <si>
    <t>16,23M</t>
  </si>
  <si>
    <t>26.10.2023</t>
  </si>
  <si>
    <t>201,32K</t>
  </si>
  <si>
    <t>-2,27%</t>
  </si>
  <si>
    <t>81,49K</t>
  </si>
  <si>
    <t>398,37K</t>
  </si>
  <si>
    <t>52,74K</t>
  </si>
  <si>
    <t>4,34K</t>
  </si>
  <si>
    <t>0,71%</t>
  </si>
  <si>
    <t>4,64K</t>
  </si>
  <si>
    <t>23,36M</t>
  </si>
  <si>
    <t>27.10.2023</t>
  </si>
  <si>
    <t>221,97K</t>
  </si>
  <si>
    <t>-3,87%</t>
  </si>
  <si>
    <t>296,22K</t>
  </si>
  <si>
    <t>60,63K</t>
  </si>
  <si>
    <t>2,80K</t>
  </si>
  <si>
    <t>14,42M</t>
  </si>
  <si>
    <t>30.10.2023</t>
  </si>
  <si>
    <t>0,73%</t>
  </si>
  <si>
    <t>32,03K</t>
  </si>
  <si>
    <t>234,14K</t>
  </si>
  <si>
    <t>32,38K</t>
  </si>
  <si>
    <t>2,85K</t>
  </si>
  <si>
    <t>14,48M</t>
  </si>
  <si>
    <t>31.10.2023</t>
  </si>
  <si>
    <t>194,85K</t>
  </si>
  <si>
    <t>-0,56%</t>
  </si>
  <si>
    <t>163,43K</t>
  </si>
  <si>
    <t>346,37K</t>
  </si>
  <si>
    <t>106,61K</t>
  </si>
  <si>
    <t>3,45K</t>
  </si>
  <si>
    <t>1,05%</t>
  </si>
  <si>
    <t>5,21K</t>
  </si>
  <si>
    <t>01.11.2023</t>
  </si>
  <si>
    <t>286,66K</t>
  </si>
  <si>
    <t>11,03K</t>
  </si>
  <si>
    <t>99,96K</t>
  </si>
  <si>
    <t>110,08K</t>
  </si>
  <si>
    <t>2,84K</t>
  </si>
  <si>
    <t>3,28K</t>
  </si>
  <si>
    <t>12,14M</t>
  </si>
  <si>
    <t>02.11.2023</t>
  </si>
  <si>
    <t>680,66K</t>
  </si>
  <si>
    <t>3,16%</t>
  </si>
  <si>
    <t>163,15K</t>
  </si>
  <si>
    <t>160,60K</t>
  </si>
  <si>
    <t>87,94K</t>
  </si>
  <si>
    <t>2,09K</t>
  </si>
  <si>
    <t>19,64M</t>
  </si>
  <si>
    <t>03.11.2023</t>
  </si>
  <si>
    <t>276,52K</t>
  </si>
  <si>
    <t>1,65%</t>
  </si>
  <si>
    <t>91,86K</t>
  </si>
  <si>
    <t>170,37K</t>
  </si>
  <si>
    <t>126,73K</t>
  </si>
  <si>
    <t>1,03%</t>
  </si>
  <si>
    <t>20,63M</t>
  </si>
  <si>
    <t>06.11.2023</t>
  </si>
  <si>
    <t>208,61K</t>
  </si>
  <si>
    <t>3,09%</t>
  </si>
  <si>
    <t>19,97K</t>
  </si>
  <si>
    <t>122,47K</t>
  </si>
  <si>
    <t>67,33K</t>
  </si>
  <si>
    <t>1,85K</t>
  </si>
  <si>
    <t>4,72K</t>
  </si>
  <si>
    <t>14,17M</t>
  </si>
  <si>
    <t>07.11.2023</t>
  </si>
  <si>
    <t>210,93K</t>
  </si>
  <si>
    <t>1,42%</t>
  </si>
  <si>
    <t>46,65K</t>
  </si>
  <si>
    <t>252,34K</t>
  </si>
  <si>
    <t>114,14K</t>
  </si>
  <si>
    <t>2,27K</t>
  </si>
  <si>
    <t>0,68%</t>
  </si>
  <si>
    <t>3,98K</t>
  </si>
  <si>
    <t>17,16M</t>
  </si>
  <si>
    <t>08.11.2023</t>
  </si>
  <si>
    <t>116,91K</t>
  </si>
  <si>
    <t>-2,21%</t>
  </si>
  <si>
    <t>87,32K</t>
  </si>
  <si>
    <t>141,17K</t>
  </si>
  <si>
    <t>180,95K</t>
  </si>
  <si>
    <t>2,65K</t>
  </si>
  <si>
    <t>9,60K</t>
  </si>
  <si>
    <t>12,50M</t>
  </si>
  <si>
    <t>09.11.2023</t>
  </si>
  <si>
    <t>265,35K</t>
  </si>
  <si>
    <t>0,98%</t>
  </si>
  <si>
    <t>92,94K</t>
  </si>
  <si>
    <t>134,46K</t>
  </si>
  <si>
    <t>5,03K</t>
  </si>
  <si>
    <t>3,48K</t>
  </si>
  <si>
    <t>18,41M</t>
  </si>
  <si>
    <t>10.11.2023</t>
  </si>
  <si>
    <t>124,56K</t>
  </si>
  <si>
    <t>-2,91%</t>
  </si>
  <si>
    <t>517,22K</t>
  </si>
  <si>
    <t>103,79K</t>
  </si>
  <si>
    <t>57,59K</t>
  </si>
  <si>
    <t>1,95K</t>
  </si>
  <si>
    <t>5,05K</t>
  </si>
  <si>
    <t>17,02M</t>
  </si>
  <si>
    <t>13.11.2023</t>
  </si>
  <si>
    <t>101,38K</t>
  </si>
  <si>
    <t>-0,08%</t>
  </si>
  <si>
    <t>30,44K</t>
  </si>
  <si>
    <t>115,30K</t>
  </si>
  <si>
    <t>122,71K</t>
  </si>
  <si>
    <t>2,41K</t>
  </si>
  <si>
    <t>4,57K</t>
  </si>
  <si>
    <t>249,21M</t>
  </si>
  <si>
    <t>14.11.2023</t>
  </si>
  <si>
    <t>174,55K</t>
  </si>
  <si>
    <t>0,92%</t>
  </si>
  <si>
    <t>16,76K</t>
  </si>
  <si>
    <t>127,94K</t>
  </si>
  <si>
    <t>156,26K</t>
  </si>
  <si>
    <t>2,50K</t>
  </si>
  <si>
    <t>3,93K</t>
  </si>
  <si>
    <t>33,46M</t>
  </si>
  <si>
    <t>15.11.2023</t>
  </si>
  <si>
    <t>272,04K</t>
  </si>
  <si>
    <t>0,31%</t>
  </si>
  <si>
    <t>28,72K</t>
  </si>
  <si>
    <t>298,91K</t>
  </si>
  <si>
    <t>188,67K</t>
  </si>
  <si>
    <t>2,26K</t>
  </si>
  <si>
    <t>5,64K</t>
  </si>
  <si>
    <t>20,51M</t>
  </si>
  <si>
    <t>16.11.2023</t>
  </si>
  <si>
    <t>94,32K</t>
  </si>
  <si>
    <t>1,60%</t>
  </si>
  <si>
    <t>59,48K</t>
  </si>
  <si>
    <t>169,79K</t>
  </si>
  <si>
    <t>73,03K</t>
  </si>
  <si>
    <t>2,04K</t>
  </si>
  <si>
    <t>4,00K</t>
  </si>
  <si>
    <t>21,33M</t>
  </si>
  <si>
    <t>17.11.2023</t>
  </si>
  <si>
    <t>131,25K</t>
  </si>
  <si>
    <t>-0,22%</t>
  </si>
  <si>
    <t>26,50K</t>
  </si>
  <si>
    <t>219,51K</t>
  </si>
  <si>
    <t>109,51K</t>
  </si>
  <si>
    <t>2,42K</t>
  </si>
  <si>
    <t>5,89K</t>
  </si>
  <si>
    <t>216,14M</t>
  </si>
  <si>
    <t>20.11.2023</t>
  </si>
  <si>
    <t>138,77K</t>
  </si>
  <si>
    <t>-0,83%</t>
  </si>
  <si>
    <t>11,94K</t>
  </si>
  <si>
    <t>257,54K</t>
  </si>
  <si>
    <t>102,81K</t>
  </si>
  <si>
    <t>5,23K</t>
  </si>
  <si>
    <t>25,61M</t>
  </si>
  <si>
    <t>21.11.2023</t>
  </si>
  <si>
    <t>262,52K</t>
  </si>
  <si>
    <t>-2,35%</t>
  </si>
  <si>
    <t>31,25K</t>
  </si>
  <si>
    <t>199,35K</t>
  </si>
  <si>
    <t>93,08K</t>
  </si>
  <si>
    <t>1,78K</t>
  </si>
  <si>
    <t>5,28K</t>
  </si>
  <si>
    <t>68,97M</t>
  </si>
  <si>
    <t>22.11.2023</t>
  </si>
  <si>
    <t>210,96K</t>
  </si>
  <si>
    <t>1,16%</t>
  </si>
  <si>
    <t>26,87K</t>
  </si>
  <si>
    <t>137,00K</t>
  </si>
  <si>
    <t>73,90K</t>
  </si>
  <si>
    <t>3,26K</t>
  </si>
  <si>
    <t>28,85M</t>
  </si>
  <si>
    <t>23.11.2023</t>
  </si>
  <si>
    <t>147,37K</t>
  </si>
  <si>
    <t>-3,91%</t>
  </si>
  <si>
    <t>16,24K</t>
  </si>
  <si>
    <t>177,29K</t>
  </si>
  <si>
    <t>83,67K</t>
  </si>
  <si>
    <t>1,36K</t>
  </si>
  <si>
    <t>16,45M</t>
  </si>
  <si>
    <t>24.11.2023</t>
  </si>
  <si>
    <t>152,47K</t>
  </si>
  <si>
    <t>-1,20%</t>
  </si>
  <si>
    <t>12,38K</t>
  </si>
  <si>
    <t>120,56K</t>
  </si>
  <si>
    <t>190,79K</t>
  </si>
  <si>
    <t>1,26K</t>
  </si>
  <si>
    <t>6,88K</t>
  </si>
  <si>
    <t>14,06M</t>
  </si>
  <si>
    <t>27.11.2023</t>
  </si>
  <si>
    <t>310,42K</t>
  </si>
  <si>
    <t>-2,42%</t>
  </si>
  <si>
    <t>33,87K</t>
  </si>
  <si>
    <t>272,47K</t>
  </si>
  <si>
    <t>276,00K</t>
  </si>
  <si>
    <t>1,50K</t>
  </si>
  <si>
    <t>1,01%</t>
  </si>
  <si>
    <t>4,78K</t>
  </si>
  <si>
    <t>22,66M</t>
  </si>
  <si>
    <t>28.11.2023</t>
  </si>
  <si>
    <t>514,71K</t>
  </si>
  <si>
    <t>15,35K</t>
  </si>
  <si>
    <t>178,13K</t>
  </si>
  <si>
    <t>271,45K</t>
  </si>
  <si>
    <t>6,06K</t>
  </si>
  <si>
    <t>20,98M</t>
  </si>
  <si>
    <t>29.11.2023</t>
  </si>
  <si>
    <t>494,39K</t>
  </si>
  <si>
    <t>0,08%</t>
  </si>
  <si>
    <t>21,71K</t>
  </si>
  <si>
    <t>230,33K</t>
  </si>
  <si>
    <t>395,67K</t>
  </si>
  <si>
    <t>1,00%</t>
  </si>
  <si>
    <t>5,43K</t>
  </si>
  <si>
    <t>21,25M</t>
  </si>
  <si>
    <t>30.11.2023</t>
  </si>
  <si>
    <t>1,11M</t>
  </si>
  <si>
    <t>0,17%</t>
  </si>
  <si>
    <t>192,45K</t>
  </si>
  <si>
    <t>1,00M</t>
  </si>
  <si>
    <t>622,44K</t>
  </si>
  <si>
    <t>2,10K</t>
  </si>
  <si>
    <t>6,00K</t>
  </si>
  <si>
    <t>48,11M</t>
  </si>
  <si>
    <t>01.12.2023</t>
  </si>
  <si>
    <t>236,73K</t>
  </si>
  <si>
    <t>3,74%</t>
  </si>
  <si>
    <t>126,70K</t>
  </si>
  <si>
    <t>112,60K</t>
  </si>
  <si>
    <t>369,70K</t>
  </si>
  <si>
    <t>3,43K</t>
  </si>
  <si>
    <t>0,66%</t>
  </si>
  <si>
    <t>13,78M</t>
  </si>
  <si>
    <t>04.12.2023</t>
  </si>
  <si>
    <t>86,99K</t>
  </si>
  <si>
    <t>31,90K</t>
  </si>
  <si>
    <t>111,68K</t>
  </si>
  <si>
    <t>315,48K</t>
  </si>
  <si>
    <t>31,41K</t>
  </si>
  <si>
    <t>05.12.2023</t>
  </si>
  <si>
    <t>93,13K</t>
  </si>
  <si>
    <t>-0,41%</t>
  </si>
  <si>
    <t>30,70K</t>
  </si>
  <si>
    <t>117,93K</t>
  </si>
  <si>
    <t>318,39K</t>
  </si>
  <si>
    <t>2,30K</t>
  </si>
  <si>
    <t>0,33%</t>
  </si>
  <si>
    <t>5,88K</t>
  </si>
  <si>
    <t>29,93M</t>
  </si>
  <si>
    <t>06.12.2023</t>
  </si>
  <si>
    <t>297,19K</t>
  </si>
  <si>
    <t>-1,30%</t>
  </si>
  <si>
    <t>371,29K</t>
  </si>
  <si>
    <t>86,20K</t>
  </si>
  <si>
    <t>406,86K</t>
  </si>
  <si>
    <t>2,71K</t>
  </si>
  <si>
    <t>4,59K</t>
  </si>
  <si>
    <t>15,14M</t>
  </si>
  <si>
    <t>07.12.2023</t>
  </si>
  <si>
    <t>327,61K</t>
  </si>
  <si>
    <t>3,22%</t>
  </si>
  <si>
    <t>111,51K</t>
  </si>
  <si>
    <t>69,34K</t>
  </si>
  <si>
    <t>228,96K</t>
  </si>
  <si>
    <t>3,03K</t>
  </si>
  <si>
    <t>9,77K</t>
  </si>
  <si>
    <t>21,63M</t>
  </si>
  <si>
    <t>08.12.2023</t>
  </si>
  <si>
    <t>147,99K</t>
  </si>
  <si>
    <t>2,00%</t>
  </si>
  <si>
    <t>88,96K</t>
  </si>
  <si>
    <t>91,84K</t>
  </si>
  <si>
    <t>37,55M</t>
  </si>
  <si>
    <t>4,89K</t>
  </si>
  <si>
    <t>4,65K</t>
  </si>
  <si>
    <t>49,18M</t>
  </si>
  <si>
    <t>11.12.2023</t>
  </si>
  <si>
    <t>100,89K</t>
  </si>
  <si>
    <t>25,77K</t>
  </si>
  <si>
    <t>137,18K</t>
  </si>
  <si>
    <t>1,55M</t>
  </si>
  <si>
    <t>3,76K</t>
  </si>
  <si>
    <t>-0,33%</t>
  </si>
  <si>
    <t>6,67K</t>
  </si>
  <si>
    <t>12,54M</t>
  </si>
  <si>
    <t>12.12.2023</t>
  </si>
  <si>
    <t>160,06K</t>
  </si>
  <si>
    <t>1,25%</t>
  </si>
  <si>
    <t>236,89K</t>
  </si>
  <si>
    <t>174,03K</t>
  </si>
  <si>
    <t>2,17M</t>
  </si>
  <si>
    <t>4,88K</t>
  </si>
  <si>
    <t>9,15K</t>
  </si>
  <si>
    <t>13.12.2023</t>
  </si>
  <si>
    <t>93,35K</t>
  </si>
  <si>
    <t>-0,93%</t>
  </si>
  <si>
    <t>48,44K</t>
  </si>
  <si>
    <t>182,56K</t>
  </si>
  <si>
    <t>1,21M</t>
  </si>
  <si>
    <t>3,82K</t>
  </si>
  <si>
    <t>27,78K</t>
  </si>
  <si>
    <t>18,10M</t>
  </si>
  <si>
    <t>14.12.2023</t>
  </si>
  <si>
    <t>117,20K</t>
  </si>
  <si>
    <t>0,70%</t>
  </si>
  <si>
    <t>133,70K</t>
  </si>
  <si>
    <t>155,42K</t>
  </si>
  <si>
    <t>2,69K</t>
  </si>
  <si>
    <t>23,89M</t>
  </si>
  <si>
    <t>15.12.2023</t>
  </si>
  <si>
    <t>264,74K</t>
  </si>
  <si>
    <t>-1,40%</t>
  </si>
  <si>
    <t>53,34K</t>
  </si>
  <si>
    <t>317,45K</t>
  </si>
  <si>
    <t>2,52M</t>
  </si>
  <si>
    <t>4,56K</t>
  </si>
  <si>
    <t>7,49K</t>
  </si>
  <si>
    <t>18.12.2023</t>
  </si>
  <si>
    <t>97,67K</t>
  </si>
  <si>
    <t>-2,28%</t>
  </si>
  <si>
    <t>45,28K</t>
  </si>
  <si>
    <t>120,33K</t>
  </si>
  <si>
    <t>675,97K</t>
  </si>
  <si>
    <t>4,45K</t>
  </si>
  <si>
    <t>19.12.2023</t>
  </si>
  <si>
    <t>113,53K</t>
  </si>
  <si>
    <t>-1,29%</t>
  </si>
  <si>
    <t>149,34K</t>
  </si>
  <si>
    <t>214,29K</t>
  </si>
  <si>
    <t>435,94K</t>
  </si>
  <si>
    <t>2,92K</t>
  </si>
  <si>
    <t>0,65%</t>
  </si>
  <si>
    <t>21,16K</t>
  </si>
  <si>
    <t>24,33M</t>
  </si>
  <si>
    <t>20.12.2023</t>
  </si>
  <si>
    <t>203,66K</t>
  </si>
  <si>
    <t>2,86%</t>
  </si>
  <si>
    <t>252,17K</t>
  </si>
  <si>
    <t>101,78K</t>
  </si>
  <si>
    <t>451,32K</t>
  </si>
  <si>
    <t>2,57K</t>
  </si>
  <si>
    <t>0,32%</t>
  </si>
  <si>
    <t>8,62K</t>
  </si>
  <si>
    <t>14,76M</t>
  </si>
  <si>
    <t>Marathon Oil</t>
  </si>
  <si>
    <t>Abercrombie&amp;Fitch</t>
  </si>
  <si>
    <t>Exxon Mobil</t>
  </si>
  <si>
    <t>DOW Jones</t>
  </si>
  <si>
    <t>11,95M</t>
  </si>
  <si>
    <t>20,92M</t>
  </si>
  <si>
    <t>315,54M</t>
  </si>
  <si>
    <t>11,27M</t>
  </si>
  <si>
    <t>939,71K</t>
  </si>
  <si>
    <t>333,19M</t>
  </si>
  <si>
    <t>12,51M</t>
  </si>
  <si>
    <t>806,36K</t>
  </si>
  <si>
    <t>22,81M</t>
  </si>
  <si>
    <t>418,19M</t>
  </si>
  <si>
    <t>9,52M</t>
  </si>
  <si>
    <t>1,18M</t>
  </si>
  <si>
    <t>345,04M</t>
  </si>
  <si>
    <t>9,48M</t>
  </si>
  <si>
    <t>1,42M</t>
  </si>
  <si>
    <t>15,72M</t>
  </si>
  <si>
    <t>342,09M</t>
  </si>
  <si>
    <t>11,53M</t>
  </si>
  <si>
    <t>17,39M</t>
  </si>
  <si>
    <t>430,40M</t>
  </si>
  <si>
    <t>12,97M</t>
  </si>
  <si>
    <t>982,77K</t>
  </si>
  <si>
    <t>18,21M</t>
  </si>
  <si>
    <t>392,53M</t>
  </si>
  <si>
    <t>28.10.2022</t>
  </si>
  <si>
    <t>10,95M</t>
  </si>
  <si>
    <t>1,33M</t>
  </si>
  <si>
    <t>28,17M</t>
  </si>
  <si>
    <t>499,42M</t>
  </si>
  <si>
    <t>10,78M</t>
  </si>
  <si>
    <t>1,78M</t>
  </si>
  <si>
    <t>26,40M</t>
  </si>
  <si>
    <t>394,10M</t>
  </si>
  <si>
    <t>10,76M</t>
  </si>
  <si>
    <t>1,49M</t>
  </si>
  <si>
    <t>325,57M</t>
  </si>
  <si>
    <t>15,01M</t>
  </si>
  <si>
    <t>1,23M</t>
  </si>
  <si>
    <t>20,66M</t>
  </si>
  <si>
    <t>399,65M</t>
  </si>
  <si>
    <t>16,80M</t>
  </si>
  <si>
    <t>17,10M</t>
  </si>
  <si>
    <t>357,27M</t>
  </si>
  <si>
    <t>18,06M</t>
  </si>
  <si>
    <t>816,39K</t>
  </si>
  <si>
    <t>17,54M</t>
  </si>
  <si>
    <t>425,48M</t>
  </si>
  <si>
    <t>13,09M</t>
  </si>
  <si>
    <t>965,76K</t>
  </si>
  <si>
    <t>16,01M</t>
  </si>
  <si>
    <t>341,10M</t>
  </si>
  <si>
    <t>14,47M</t>
  </si>
  <si>
    <t>14,66M</t>
  </si>
  <si>
    <t>342,88M</t>
  </si>
  <si>
    <t>1,05M</t>
  </si>
  <si>
    <t>19,52M</t>
  </si>
  <si>
    <t>360,82M</t>
  </si>
  <si>
    <t>9,77M</t>
  </si>
  <si>
    <t>1,70M</t>
  </si>
  <si>
    <t>20,15M</t>
  </si>
  <si>
    <t>488,26M</t>
  </si>
  <si>
    <t>16,27M</t>
  </si>
  <si>
    <t>1,28M</t>
  </si>
  <si>
    <t>20,52M</t>
  </si>
  <si>
    <t>430,72M</t>
  </si>
  <si>
    <t>11,66M</t>
  </si>
  <si>
    <t>20,86M</t>
  </si>
  <si>
    <t>360,59M</t>
  </si>
  <si>
    <t>10,28M</t>
  </si>
  <si>
    <t>1,72M</t>
  </si>
  <si>
    <t>19,37M</t>
  </si>
  <si>
    <t>391,84M</t>
  </si>
  <si>
    <t>8,57M</t>
  </si>
  <si>
    <t>1,95M</t>
  </si>
  <si>
    <t>13,59M</t>
  </si>
  <si>
    <t>305,54M</t>
  </si>
  <si>
    <t>8,75M</t>
  </si>
  <si>
    <t>1,54M</t>
  </si>
  <si>
    <t>12,44M</t>
  </si>
  <si>
    <t>321,57M</t>
  </si>
  <si>
    <t>9,26M</t>
  </si>
  <si>
    <t>15,42M</t>
  </si>
  <si>
    <t>314,53M</t>
  </si>
  <si>
    <t>14,10M</t>
  </si>
  <si>
    <t>2,28M</t>
  </si>
  <si>
    <t>20,97M</t>
  </si>
  <si>
    <t>352,96M</t>
  </si>
  <si>
    <t>9,23M</t>
  </si>
  <si>
    <t>9,30M</t>
  </si>
  <si>
    <t>17,72M</t>
  </si>
  <si>
    <t>279,60M</t>
  </si>
  <si>
    <t>6,04M</t>
  </si>
  <si>
    <t>3,93M</t>
  </si>
  <si>
    <t>11,55M</t>
  </si>
  <si>
    <t>236,82M</t>
  </si>
  <si>
    <t>3,35M</t>
  </si>
  <si>
    <t>7,14M</t>
  </si>
  <si>
    <t>131,93M</t>
  </si>
  <si>
    <t>9,21M</t>
  </si>
  <si>
    <t>2,53M</t>
  </si>
  <si>
    <t>23,02M</t>
  </si>
  <si>
    <t>303,02M</t>
  </si>
  <si>
    <t>7,55M</t>
  </si>
  <si>
    <t>14,45M</t>
  </si>
  <si>
    <t>282,17M</t>
  </si>
  <si>
    <t>11,94M</t>
  </si>
  <si>
    <t>1,89M</t>
  </si>
  <si>
    <t>23,16M</t>
  </si>
  <si>
    <t>552,49M</t>
  </si>
  <si>
    <t>9,42M</t>
  </si>
  <si>
    <t>1,62M</t>
  </si>
  <si>
    <t>14,40M</t>
  </si>
  <si>
    <t>349,58M</t>
  </si>
  <si>
    <t>11,00M</t>
  </si>
  <si>
    <t>1,56M</t>
  </si>
  <si>
    <t>15,25M</t>
  </si>
  <si>
    <t>291,06M</t>
  </si>
  <si>
    <t>11,32M</t>
  </si>
  <si>
    <t>2,11M</t>
  </si>
  <si>
    <t>19,29M</t>
  </si>
  <si>
    <t>315,96M</t>
  </si>
  <si>
    <t>12,78M</t>
  </si>
  <si>
    <t>21,20M</t>
  </si>
  <si>
    <t>307,79M</t>
  </si>
  <si>
    <t>10,85M</t>
  </si>
  <si>
    <t>20,06M</t>
  </si>
  <si>
    <t>295,40M</t>
  </si>
  <si>
    <t>10,26M</t>
  </si>
  <si>
    <t>899,42K</t>
  </si>
  <si>
    <t>21,13M</t>
  </si>
  <si>
    <t>272,73M</t>
  </si>
  <si>
    <t>10,94M</t>
  </si>
  <si>
    <t>21,30M</t>
  </si>
  <si>
    <t>292,62M</t>
  </si>
  <si>
    <t>1,29M</t>
  </si>
  <si>
    <t>20,41M</t>
  </si>
  <si>
    <t>321,12M</t>
  </si>
  <si>
    <t>12,49M</t>
  </si>
  <si>
    <t>1,02M</t>
  </si>
  <si>
    <t>24,31M</t>
  </si>
  <si>
    <t>443,98M</t>
  </si>
  <si>
    <t>802,38K</t>
  </si>
  <si>
    <t>17,60M</t>
  </si>
  <si>
    <t>344,32M</t>
  </si>
  <si>
    <t>14,26M</t>
  </si>
  <si>
    <t>1,50M</t>
  </si>
  <si>
    <t>15,37M</t>
  </si>
  <si>
    <t>394,30M</t>
  </si>
  <si>
    <t>29,74M</t>
  </si>
  <si>
    <t>3,71M</t>
  </si>
  <si>
    <t>54,60M</t>
  </si>
  <si>
    <t>788,12M</t>
  </si>
  <si>
    <t>10,08M</t>
  </si>
  <si>
    <t>330,04M</t>
  </si>
  <si>
    <t>14,68M</t>
  </si>
  <si>
    <t>303,98M</t>
  </si>
  <si>
    <t>8,21M</t>
  </si>
  <si>
    <t>734,18K</t>
  </si>
  <si>
    <t>13,57M</t>
  </si>
  <si>
    <t>328,02M</t>
  </si>
  <si>
    <t>9,74M</t>
  </si>
  <si>
    <t>1,15M</t>
  </si>
  <si>
    <t>13,22M</t>
  </si>
  <si>
    <t>342,11M</t>
  </si>
  <si>
    <t>9,40M</t>
  </si>
  <si>
    <t>1,90M</t>
  </si>
  <si>
    <t>11,54M</t>
  </si>
  <si>
    <t>221,05M</t>
  </si>
  <si>
    <t>6,87M</t>
  </si>
  <si>
    <t>11,96M</t>
  </si>
  <si>
    <t>246,01M</t>
  </si>
  <si>
    <t>7,91M</t>
  </si>
  <si>
    <t>1,27M</t>
  </si>
  <si>
    <t>10,70M</t>
  </si>
  <si>
    <t>254,30M</t>
  </si>
  <si>
    <t>6,13M</t>
  </si>
  <si>
    <t>1,10M</t>
  </si>
  <si>
    <t>10,53M</t>
  </si>
  <si>
    <t>245,84M</t>
  </si>
  <si>
    <t>7,20M</t>
  </si>
  <si>
    <t>987,43K</t>
  </si>
  <si>
    <t>11,80M</t>
  </si>
  <si>
    <t>296,19M</t>
  </si>
  <si>
    <t>9,71M</t>
  </si>
  <si>
    <t>15,15M</t>
  </si>
  <si>
    <t>358,61M</t>
  </si>
  <si>
    <t>11,33M</t>
  </si>
  <si>
    <t>1,93M</t>
  </si>
  <si>
    <t>383,35M</t>
  </si>
  <si>
    <t>9,84M</t>
  </si>
  <si>
    <t>2,22M</t>
  </si>
  <si>
    <t>15,95M</t>
  </si>
  <si>
    <t>342,67M</t>
  </si>
  <si>
    <t>06.01.2023</t>
  </si>
  <si>
    <t>9,37M</t>
  </si>
  <si>
    <t>1,99M</t>
  </si>
  <si>
    <t>16,35M</t>
  </si>
  <si>
    <t>365,50M</t>
  </si>
  <si>
    <t>8,41M</t>
  </si>
  <si>
    <t>4,28M</t>
  </si>
  <si>
    <t>17,96M</t>
  </si>
  <si>
    <t>327,85M</t>
  </si>
  <si>
    <t>7,88M</t>
  </si>
  <si>
    <t>2,73M</t>
  </si>
  <si>
    <t>15,10M</t>
  </si>
  <si>
    <t>269,50M</t>
  </si>
  <si>
    <t>10,00M</t>
  </si>
  <si>
    <t>1,77M</t>
  </si>
  <si>
    <t>16,71M</t>
  </si>
  <si>
    <t>301,65M</t>
  </si>
  <si>
    <t>2,30M</t>
  </si>
  <si>
    <t>15,36M</t>
  </si>
  <si>
    <t>308,20M</t>
  </si>
  <si>
    <t>7,10M</t>
  </si>
  <si>
    <t>1,71M</t>
  </si>
  <si>
    <t>12,01M</t>
  </si>
  <si>
    <t>274,12M</t>
  </si>
  <si>
    <t>8,66M</t>
  </si>
  <si>
    <t>1,79M</t>
  </si>
  <si>
    <t>16,54M</t>
  </si>
  <si>
    <t>355,39M</t>
  </si>
  <si>
    <t>1,36M</t>
  </si>
  <si>
    <t>16,40M</t>
  </si>
  <si>
    <t>354,57M</t>
  </si>
  <si>
    <t>9,50M</t>
  </si>
  <si>
    <t>1,17M</t>
  </si>
  <si>
    <t>12,93M</t>
  </si>
  <si>
    <t>321,33M</t>
  </si>
  <si>
    <t>7,67M</t>
  </si>
  <si>
    <t>16,52M</t>
  </si>
  <si>
    <t>369,42M</t>
  </si>
  <si>
    <t>8,74M</t>
  </si>
  <si>
    <t>2,09M</t>
  </si>
  <si>
    <t>357,54M</t>
  </si>
  <si>
    <t>8,65M</t>
  </si>
  <si>
    <t>13,58M</t>
  </si>
  <si>
    <t>305,71M</t>
  </si>
  <si>
    <t>6,12M</t>
  </si>
  <si>
    <t>881,10K</t>
  </si>
  <si>
    <t>11,91M</t>
  </si>
  <si>
    <t>344,39M</t>
  </si>
  <si>
    <t>21,02M</t>
  </si>
  <si>
    <t>333,74M</t>
  </si>
  <si>
    <t>952,98K</t>
  </si>
  <si>
    <t>15,18M</t>
  </si>
  <si>
    <t>444,13M</t>
  </si>
  <si>
    <t>8,30M</t>
  </si>
  <si>
    <t>1,04M</t>
  </si>
  <si>
    <t>18,67M</t>
  </si>
  <si>
    <t>346,04M</t>
  </si>
  <si>
    <t>10,24M</t>
  </si>
  <si>
    <t>1,98M</t>
  </si>
  <si>
    <t>27,86M</t>
  </si>
  <si>
    <t>360,25M</t>
  </si>
  <si>
    <t>19,46M</t>
  </si>
  <si>
    <t>370,13M</t>
  </si>
  <si>
    <t>1,76M</t>
  </si>
  <si>
    <t>24,56M</t>
  </si>
  <si>
    <t>442,57M</t>
  </si>
  <si>
    <t>10,74M</t>
  </si>
  <si>
    <t>20,23M</t>
  </si>
  <si>
    <t>425,15M</t>
  </si>
  <si>
    <t>9,70M</t>
  </si>
  <si>
    <t>1,20M</t>
  </si>
  <si>
    <t>13,86M</t>
  </si>
  <si>
    <t>296,40M</t>
  </si>
  <si>
    <t>1,34M</t>
  </si>
  <si>
    <t>361,63M</t>
  </si>
  <si>
    <t>9,76M</t>
  </si>
  <si>
    <t>1,82M</t>
  </si>
  <si>
    <t>324,09M</t>
  </si>
  <si>
    <t>9,86M</t>
  </si>
  <si>
    <t>1,32M</t>
  </si>
  <si>
    <t>347,53M</t>
  </si>
  <si>
    <t>10,72M</t>
  </si>
  <si>
    <t>1,25M</t>
  </si>
  <si>
    <t>24,92M</t>
  </si>
  <si>
    <t>289,72M</t>
  </si>
  <si>
    <t>11,08M</t>
  </si>
  <si>
    <t>1,35M</t>
  </si>
  <si>
    <t>14,54M</t>
  </si>
  <si>
    <t>303,58M</t>
  </si>
  <si>
    <t>8,89M</t>
  </si>
  <si>
    <t>1,31M</t>
  </si>
  <si>
    <t>12,08M</t>
  </si>
  <si>
    <t>291,75M</t>
  </si>
  <si>
    <t>16,55M</t>
  </si>
  <si>
    <t>1,03M</t>
  </si>
  <si>
    <t>13,67M</t>
  </si>
  <si>
    <t>269,85M</t>
  </si>
  <si>
    <t>18,39M</t>
  </si>
  <si>
    <t>1,48M</t>
  </si>
  <si>
    <t>11,36M</t>
  </si>
  <si>
    <t>317,54M</t>
  </si>
  <si>
    <t>17,63M</t>
  </si>
  <si>
    <t>20,76M</t>
  </si>
  <si>
    <t>303,77M</t>
  </si>
  <si>
    <t>12,52M</t>
  </si>
  <si>
    <t>348,32M</t>
  </si>
  <si>
    <t>13,97M</t>
  </si>
  <si>
    <t>325,33M</t>
  </si>
  <si>
    <t>11,34M</t>
  </si>
  <si>
    <t>11,29M</t>
  </si>
  <si>
    <t>288,13M</t>
  </si>
  <si>
    <t>14,35M</t>
  </si>
  <si>
    <t>277,12M</t>
  </si>
  <si>
    <t>27.02.2023</t>
  </si>
  <si>
    <t>8,61M</t>
  </si>
  <si>
    <t>1,59M</t>
  </si>
  <si>
    <t>11,71M</t>
  </si>
  <si>
    <t>246,23M</t>
  </si>
  <si>
    <t>11,83M</t>
  </si>
  <si>
    <t>3,42M</t>
  </si>
  <si>
    <t>308,69M</t>
  </si>
  <si>
    <t>7,40M</t>
  </si>
  <si>
    <t>3,21M</t>
  </si>
  <si>
    <t>13,20M</t>
  </si>
  <si>
    <t>296,34M</t>
  </si>
  <si>
    <t>7,21M</t>
  </si>
  <si>
    <t>2,23M</t>
  </si>
  <si>
    <t>10,34M</t>
  </si>
  <si>
    <t>319,32M</t>
  </si>
  <si>
    <t>7,61M</t>
  </si>
  <si>
    <t>302,95M</t>
  </si>
  <si>
    <t>8,55M</t>
  </si>
  <si>
    <t>329,82M</t>
  </si>
  <si>
    <t>8,34M</t>
  </si>
  <si>
    <t>301,59M</t>
  </si>
  <si>
    <t>1,26M</t>
  </si>
  <si>
    <t>13,51M</t>
  </si>
  <si>
    <t>242,76M</t>
  </si>
  <si>
    <t>10,18M</t>
  </si>
  <si>
    <t>12,96M</t>
  </si>
  <si>
    <t>318,64M</t>
  </si>
  <si>
    <t>9,82M</t>
  </si>
  <si>
    <t>400,24M</t>
  </si>
  <si>
    <t>13,07M</t>
  </si>
  <si>
    <t>2,63M</t>
  </si>
  <si>
    <t>20,75M</t>
  </si>
  <si>
    <t>431,15M</t>
  </si>
  <si>
    <t>1,75M</t>
  </si>
  <si>
    <t>395,73M</t>
  </si>
  <si>
    <t>19,17M</t>
  </si>
  <si>
    <t>25,73M</t>
  </si>
  <si>
    <t>428,11M</t>
  </si>
  <si>
    <t>1,37M</t>
  </si>
  <si>
    <t>27,48M</t>
  </si>
  <si>
    <t>444,39M</t>
  </si>
  <si>
    <t>21,50M</t>
  </si>
  <si>
    <t>2,01M</t>
  </si>
  <si>
    <t>43,20M</t>
  </si>
  <si>
    <t>722,09M</t>
  </si>
  <si>
    <t>10,73M</t>
  </si>
  <si>
    <t>2,24M</t>
  </si>
  <si>
    <t>32,04M</t>
  </si>
  <si>
    <t>360,21M</t>
  </si>
  <si>
    <t>11,72M</t>
  </si>
  <si>
    <t>31,59M</t>
  </si>
  <si>
    <t>367,47M</t>
  </si>
  <si>
    <t>10,09M</t>
  </si>
  <si>
    <t>14,95M</t>
  </si>
  <si>
    <t>333,03M</t>
  </si>
  <si>
    <t>10,49M</t>
  </si>
  <si>
    <t>1,60M</t>
  </si>
  <si>
    <t>14,39M</t>
  </si>
  <si>
    <t>335,43M</t>
  </si>
  <si>
    <t>10,33M</t>
  </si>
  <si>
    <t>13,41M</t>
  </si>
  <si>
    <t>317,08M</t>
  </si>
  <si>
    <t>10,93M</t>
  </si>
  <si>
    <t>1,30M</t>
  </si>
  <si>
    <t>14,81M</t>
  </si>
  <si>
    <t>291,56M</t>
  </si>
  <si>
    <t>1,83M</t>
  </si>
  <si>
    <t>11,05M</t>
  </si>
  <si>
    <t>248,56M</t>
  </si>
  <si>
    <t>9,17M</t>
  </si>
  <si>
    <t>14,22M</t>
  </si>
  <si>
    <t>317,45M</t>
  </si>
  <si>
    <t>1,69M</t>
  </si>
  <si>
    <t>11,58M</t>
  </si>
  <si>
    <t>289,10M</t>
  </si>
  <si>
    <t>994,33K</t>
  </si>
  <si>
    <t>353,74M</t>
  </si>
  <si>
    <t>21,73M</t>
  </si>
  <si>
    <t>1,61M</t>
  </si>
  <si>
    <t>28,09M</t>
  </si>
  <si>
    <t>316,61M</t>
  </si>
  <si>
    <t>18,24M</t>
  </si>
  <si>
    <t>1,07M</t>
  </si>
  <si>
    <t>16,37M</t>
  </si>
  <si>
    <t>287,79M</t>
  </si>
  <si>
    <t>1,43M</t>
  </si>
  <si>
    <t>16,48M</t>
  </si>
  <si>
    <t>288,10M</t>
  </si>
  <si>
    <t>15,78M</t>
  </si>
  <si>
    <t>258,68M</t>
  </si>
  <si>
    <t>10.04.2023</t>
  </si>
  <si>
    <t>10,84M</t>
  </si>
  <si>
    <t>232,92M</t>
  </si>
  <si>
    <t>9,54M</t>
  </si>
  <si>
    <t>823,21K</t>
  </si>
  <si>
    <t>11,76M</t>
  </si>
  <si>
    <t>241,44M</t>
  </si>
  <si>
    <t>10,92M</t>
  </si>
  <si>
    <t>260,31M</t>
  </si>
  <si>
    <t>9,41M</t>
  </si>
  <si>
    <t>1,63M</t>
  </si>
  <si>
    <t>12,40M</t>
  </si>
  <si>
    <t>277,24M</t>
  </si>
  <si>
    <t>14.04.2023</t>
  </si>
  <si>
    <t>8,20M</t>
  </si>
  <si>
    <t>1,46M</t>
  </si>
  <si>
    <t>276,72M</t>
  </si>
  <si>
    <t>17.04.2023</t>
  </si>
  <si>
    <t>14,27M</t>
  </si>
  <si>
    <t>13,26M</t>
  </si>
  <si>
    <t>235,83M</t>
  </si>
  <si>
    <t>11,93M</t>
  </si>
  <si>
    <t>1,52M</t>
  </si>
  <si>
    <t>256,48M</t>
  </si>
  <si>
    <t>9,98M</t>
  </si>
  <si>
    <t>10,68M</t>
  </si>
  <si>
    <t>254,11M</t>
  </si>
  <si>
    <t>8,79M</t>
  </si>
  <si>
    <t>1,88M</t>
  </si>
  <si>
    <t>17,04M</t>
  </si>
  <si>
    <t>309,68M</t>
  </si>
  <si>
    <t>7,87M</t>
  </si>
  <si>
    <t>1,19M</t>
  </si>
  <si>
    <t>14,32M</t>
  </si>
  <si>
    <t>294,96M</t>
  </si>
  <si>
    <t>9,53M</t>
  </si>
  <si>
    <t>15,83M</t>
  </si>
  <si>
    <t>260,22M</t>
  </si>
  <si>
    <t>10,44M</t>
  </si>
  <si>
    <t>12,18M</t>
  </si>
  <si>
    <t>302,75M</t>
  </si>
  <si>
    <t>15,57M</t>
  </si>
  <si>
    <t>325,37M</t>
  </si>
  <si>
    <t>769,01K</t>
  </si>
  <si>
    <t>16,28M</t>
  </si>
  <si>
    <t>347,46M</t>
  </si>
  <si>
    <t>9,05M</t>
  </si>
  <si>
    <t>822,77K</t>
  </si>
  <si>
    <t>24,38M</t>
  </si>
  <si>
    <t>358,27M</t>
  </si>
  <si>
    <t>01.05.2023</t>
  </si>
  <si>
    <t>7,22M</t>
  </si>
  <si>
    <t>819,07K</t>
  </si>
  <si>
    <t>17,35M</t>
  </si>
  <si>
    <t>248,60M</t>
  </si>
  <si>
    <t>24,32M</t>
  </si>
  <si>
    <t>275,73M</t>
  </si>
  <si>
    <t>12,31M</t>
  </si>
  <si>
    <t>809,57K</t>
  </si>
  <si>
    <t>16,21M</t>
  </si>
  <si>
    <t>292,78M</t>
  </si>
  <si>
    <t>14,43M</t>
  </si>
  <si>
    <t>317,32M</t>
  </si>
  <si>
    <t>11,17M</t>
  </si>
  <si>
    <t>883,58K</t>
  </si>
  <si>
    <t>14,97M</t>
  </si>
  <si>
    <t>318,57M</t>
  </si>
  <si>
    <t>8,69M</t>
  </si>
  <si>
    <t>11,19M</t>
  </si>
  <si>
    <t>225,68M</t>
  </si>
  <si>
    <t>11,37M</t>
  </si>
  <si>
    <t>235,14M</t>
  </si>
  <si>
    <t>9,75M</t>
  </si>
  <si>
    <t>1,22M</t>
  </si>
  <si>
    <t>14,88M</t>
  </si>
  <si>
    <t>278,73M</t>
  </si>
  <si>
    <t>8,58M</t>
  </si>
  <si>
    <t>936,24K</t>
  </si>
  <si>
    <t>17,17M</t>
  </si>
  <si>
    <t>306,79M</t>
  </si>
  <si>
    <t>8,44M</t>
  </si>
  <si>
    <t>835,57K</t>
  </si>
  <si>
    <t>12,61M</t>
  </si>
  <si>
    <t>228,72M</t>
  </si>
  <si>
    <t>10,10M</t>
  </si>
  <si>
    <t>13,72M</t>
  </si>
  <si>
    <t>224,52M</t>
  </si>
  <si>
    <t>8,77M</t>
  </si>
  <si>
    <t>14,80M</t>
  </si>
  <si>
    <t>247,67M</t>
  </si>
  <si>
    <t>310,71M</t>
  </si>
  <si>
    <t>9,92M</t>
  </si>
  <si>
    <t>11,97M</t>
  </si>
  <si>
    <t>333,07M</t>
  </si>
  <si>
    <t>10,58M</t>
  </si>
  <si>
    <t>2,70M</t>
  </si>
  <si>
    <t>13,36M</t>
  </si>
  <si>
    <t>315,21M</t>
  </si>
  <si>
    <t>8,90M</t>
  </si>
  <si>
    <t>12,35M</t>
  </si>
  <si>
    <t>271,48M</t>
  </si>
  <si>
    <t>10,11M</t>
  </si>
  <si>
    <t>2,46M</t>
  </si>
  <si>
    <t>294,26M</t>
  </si>
  <si>
    <t>11,47M</t>
  </si>
  <si>
    <t>253,32M</t>
  </si>
  <si>
    <t>13,77M</t>
  </si>
  <si>
    <t>5,17M</t>
  </si>
  <si>
    <t>14,16M</t>
  </si>
  <si>
    <t>371,26M</t>
  </si>
  <si>
    <t>9,18M</t>
  </si>
  <si>
    <t>2,36M</t>
  </si>
  <si>
    <t>12,37M</t>
  </si>
  <si>
    <t>333,80M</t>
  </si>
  <si>
    <t>2,55M</t>
  </si>
  <si>
    <t>11,70M</t>
  </si>
  <si>
    <t>324,22M</t>
  </si>
  <si>
    <t>14,78M</t>
  </si>
  <si>
    <t>1,85M</t>
  </si>
  <si>
    <t>24,34M</t>
  </si>
  <si>
    <t>695,13M</t>
  </si>
  <si>
    <t>10,89M</t>
  </si>
  <si>
    <t>2,12M</t>
  </si>
  <si>
    <t>13,50M</t>
  </si>
  <si>
    <t>349,46M</t>
  </si>
  <si>
    <t>14,24M</t>
  </si>
  <si>
    <t>2,29M</t>
  </si>
  <si>
    <t>389,26M</t>
  </si>
  <si>
    <t>05.06.2023</t>
  </si>
  <si>
    <t>12,94M</t>
  </si>
  <si>
    <t>955,32K</t>
  </si>
  <si>
    <t>10,61M</t>
  </si>
  <si>
    <t>371,10M</t>
  </si>
  <si>
    <t>12,92M</t>
  </si>
  <si>
    <t>1,84M</t>
  </si>
  <si>
    <t>12,20M</t>
  </si>
  <si>
    <t>295,70M</t>
  </si>
  <si>
    <t>14,13M</t>
  </si>
  <si>
    <t>1,96M</t>
  </si>
  <si>
    <t>16,03M</t>
  </si>
  <si>
    <t>351,54M</t>
  </si>
  <si>
    <t>2,03M</t>
  </si>
  <si>
    <t>272,72M</t>
  </si>
  <si>
    <t>989,99K</t>
  </si>
  <si>
    <t>12,24M</t>
  </si>
  <si>
    <t>263,23M</t>
  </si>
  <si>
    <t>13,06M</t>
  </si>
  <si>
    <t>309,50M</t>
  </si>
  <si>
    <t>12,46M</t>
  </si>
  <si>
    <t>13,53M</t>
  </si>
  <si>
    <t>310,68M</t>
  </si>
  <si>
    <t>358,49M</t>
  </si>
  <si>
    <t>16,16M</t>
  </si>
  <si>
    <t>362,53M</t>
  </si>
  <si>
    <t>18,40M</t>
  </si>
  <si>
    <t>1,51M</t>
  </si>
  <si>
    <t>43,13M</t>
  </si>
  <si>
    <t>609,15M</t>
  </si>
  <si>
    <t>344,62M</t>
  </si>
  <si>
    <t>10,64M</t>
  </si>
  <si>
    <t>13,16M</t>
  </si>
  <si>
    <t>326,24M</t>
  </si>
  <si>
    <t>15,02M</t>
  </si>
  <si>
    <t>12,42M</t>
  </si>
  <si>
    <t>278,55M</t>
  </si>
  <si>
    <t>12,32M</t>
  </si>
  <si>
    <t>2,62M</t>
  </si>
  <si>
    <t>17,93M</t>
  </si>
  <si>
    <t>382,71M</t>
  </si>
  <si>
    <t>13,37M</t>
  </si>
  <si>
    <t>14,21M</t>
  </si>
  <si>
    <t>267,56M</t>
  </si>
  <si>
    <t>13,93M</t>
  </si>
  <si>
    <t>1,40M</t>
  </si>
  <si>
    <t>13,18M</t>
  </si>
  <si>
    <t>296,26M</t>
  </si>
  <si>
    <t>13,40M</t>
  </si>
  <si>
    <t>1,14M</t>
  </si>
  <si>
    <t>13,08M</t>
  </si>
  <si>
    <t>268,05M</t>
  </si>
  <si>
    <t>11,02M</t>
  </si>
  <si>
    <t>279,94M</t>
  </si>
  <si>
    <t>1,47M</t>
  </si>
  <si>
    <t>13,54M</t>
  </si>
  <si>
    <t>353,29M</t>
  </si>
  <si>
    <t>4,47M</t>
  </si>
  <si>
    <t>733,76K</t>
  </si>
  <si>
    <t>157,60M</t>
  </si>
  <si>
    <t>12,38M</t>
  </si>
  <si>
    <t>278,25M</t>
  </si>
  <si>
    <t>13,84M</t>
  </si>
  <si>
    <t>17,90M</t>
  </si>
  <si>
    <t>296,24M</t>
  </si>
  <si>
    <t>18,65M</t>
  </si>
  <si>
    <t>21,92M</t>
  </si>
  <si>
    <t>274,73M</t>
  </si>
  <si>
    <t>12,63M</t>
  </si>
  <si>
    <t>301,54M</t>
  </si>
  <si>
    <t>14,65M</t>
  </si>
  <si>
    <t>1,45M</t>
  </si>
  <si>
    <t>12,55M</t>
  </si>
  <si>
    <t>281,65M</t>
  </si>
  <si>
    <t>12,05M</t>
  </si>
  <si>
    <t>13,14M</t>
  </si>
  <si>
    <t>334,07M</t>
  </si>
  <si>
    <t>2,44M</t>
  </si>
  <si>
    <t>26,58M</t>
  </si>
  <si>
    <t>276,38M</t>
  </si>
  <si>
    <t>13,27M</t>
  </si>
  <si>
    <t>2,54M</t>
  </si>
  <si>
    <t>27,72M</t>
  </si>
  <si>
    <t>301,91M</t>
  </si>
  <si>
    <t>12,43M</t>
  </si>
  <si>
    <t>2,82M</t>
  </si>
  <si>
    <t>17,97M</t>
  </si>
  <si>
    <t>359,78M</t>
  </si>
  <si>
    <t>24,53M</t>
  </si>
  <si>
    <t>388,39M</t>
  </si>
  <si>
    <t>10,67M</t>
  </si>
  <si>
    <t>1,64M</t>
  </si>
  <si>
    <t>15,50M</t>
  </si>
  <si>
    <t>369,62M</t>
  </si>
  <si>
    <t>342,32M</t>
  </si>
  <si>
    <t>15,28M</t>
  </si>
  <si>
    <t>17,12M</t>
  </si>
  <si>
    <t>476,66M</t>
  </si>
  <si>
    <t>14,89M</t>
  </si>
  <si>
    <t>1,73M</t>
  </si>
  <si>
    <t>15,09M</t>
  </si>
  <si>
    <t>286,17M</t>
  </si>
  <si>
    <t>12,30M</t>
  </si>
  <si>
    <t>1,41M</t>
  </si>
  <si>
    <t>14,12M</t>
  </si>
  <si>
    <t>309,33M</t>
  </si>
  <si>
    <t>15,16M</t>
  </si>
  <si>
    <t>347,33M</t>
  </si>
  <si>
    <t>9,20M</t>
  </si>
  <si>
    <t>1,80M</t>
  </si>
  <si>
    <t>352,23M</t>
  </si>
  <si>
    <t>7,84M</t>
  </si>
  <si>
    <t>1,86M</t>
  </si>
  <si>
    <t>17,57M</t>
  </si>
  <si>
    <t>369,00M</t>
  </si>
  <si>
    <t>8,54M</t>
  </si>
  <si>
    <t>333,14M</t>
  </si>
  <si>
    <t>10,01M</t>
  </si>
  <si>
    <t>14,11M</t>
  </si>
  <si>
    <t>261,00M</t>
  </si>
  <si>
    <t>13,47M</t>
  </si>
  <si>
    <t>301,32M</t>
  </si>
  <si>
    <t>264,87M</t>
  </si>
  <si>
    <t>1,24M</t>
  </si>
  <si>
    <t>14,28M</t>
  </si>
  <si>
    <t>342,03M</t>
  </si>
  <si>
    <t>11,44M</t>
  </si>
  <si>
    <t>301,69M</t>
  </si>
  <si>
    <t>10,13M</t>
  </si>
  <si>
    <t>14,04M</t>
  </si>
  <si>
    <t>308,55M</t>
  </si>
  <si>
    <t>19,90M</t>
  </si>
  <si>
    <t>315,45M</t>
  </si>
  <si>
    <t>15,79M</t>
  </si>
  <si>
    <t>340,73M</t>
  </si>
  <si>
    <t>10,50M</t>
  </si>
  <si>
    <t>14,05M</t>
  </si>
  <si>
    <t>281,95M</t>
  </si>
  <si>
    <t>12,85M</t>
  </si>
  <si>
    <t>15.08.2023</t>
  </si>
  <si>
    <t>14,83M</t>
  </si>
  <si>
    <t>313,10M</t>
  </si>
  <si>
    <t>7,05M</t>
  </si>
  <si>
    <t>13,64M</t>
  </si>
  <si>
    <t>319,37M</t>
  </si>
  <si>
    <t>11,92M</t>
  </si>
  <si>
    <t>16,67M</t>
  </si>
  <si>
    <t>381,16M</t>
  </si>
  <si>
    <t>10,31M</t>
  </si>
  <si>
    <t>16,22M</t>
  </si>
  <si>
    <t>310,20M</t>
  </si>
  <si>
    <t>11,85M</t>
  </si>
  <si>
    <t>2,40M</t>
  </si>
  <si>
    <t>370,40M</t>
  </si>
  <si>
    <t>8,64M</t>
  </si>
  <si>
    <t>3,37M</t>
  </si>
  <si>
    <t>267,06M</t>
  </si>
  <si>
    <t>8,29M</t>
  </si>
  <si>
    <t>11,41M</t>
  </si>
  <si>
    <t>347,55M</t>
  </si>
  <si>
    <t>3,82M</t>
  </si>
  <si>
    <t>10,80M</t>
  </si>
  <si>
    <t>330,75M</t>
  </si>
  <si>
    <t>2,84M</t>
  </si>
  <si>
    <t>250,71M</t>
  </si>
  <si>
    <t>7,23M</t>
  </si>
  <si>
    <t>2,61M</t>
  </si>
  <si>
    <t>10,37M</t>
  </si>
  <si>
    <t>220,65M</t>
  </si>
  <si>
    <t>8,07M</t>
  </si>
  <si>
    <t>9,63M</t>
  </si>
  <si>
    <t>254,96M</t>
  </si>
  <si>
    <t>226,08M</t>
  </si>
  <si>
    <t>9,14M</t>
  </si>
  <si>
    <t>304,14M</t>
  </si>
  <si>
    <t>9,79M</t>
  </si>
  <si>
    <t>14,84M</t>
  </si>
  <si>
    <t>281,88M</t>
  </si>
  <si>
    <t>18,29M</t>
  </si>
  <si>
    <t>275,10M</t>
  </si>
  <si>
    <t>9,19M</t>
  </si>
  <si>
    <t>13,30M</t>
  </si>
  <si>
    <t>298,64M</t>
  </si>
  <si>
    <t>1,06M</t>
  </si>
  <si>
    <t>13,23M</t>
  </si>
  <si>
    <t>373,57M</t>
  </si>
  <si>
    <t>9,59M</t>
  </si>
  <si>
    <t>283,84M</t>
  </si>
  <si>
    <t>1,74M</t>
  </si>
  <si>
    <t>280,44M</t>
  </si>
  <si>
    <t>9,78M</t>
  </si>
  <si>
    <t>1,66M</t>
  </si>
  <si>
    <t>20,11M</t>
  </si>
  <si>
    <t>277,54M</t>
  </si>
  <si>
    <t>15,17M</t>
  </si>
  <si>
    <t>290,38M</t>
  </si>
  <si>
    <t>18,35M</t>
  </si>
  <si>
    <t>2,85M</t>
  </si>
  <si>
    <t>34,57M</t>
  </si>
  <si>
    <t>517,83M</t>
  </si>
  <si>
    <t>244,46M</t>
  </si>
  <si>
    <t>10,21M</t>
  </si>
  <si>
    <t>274,28M</t>
  </si>
  <si>
    <t>9,35M</t>
  </si>
  <si>
    <t>958,49K</t>
  </si>
  <si>
    <t>11,65M</t>
  </si>
  <si>
    <t>284,03M</t>
  </si>
  <si>
    <t>11,90M</t>
  </si>
  <si>
    <t>14,38M</t>
  </si>
  <si>
    <t>327,13M</t>
  </si>
  <si>
    <t>261,74M</t>
  </si>
  <si>
    <t>10,48M</t>
  </si>
  <si>
    <t>220,56M</t>
  </si>
  <si>
    <t>11,77M</t>
  </si>
  <si>
    <t>272,49M</t>
  </si>
  <si>
    <t>23,93M</t>
  </si>
  <si>
    <t>288,29M</t>
  </si>
  <si>
    <t>6,71M</t>
  </si>
  <si>
    <t>16,79M</t>
  </si>
  <si>
    <t>268,83M</t>
  </si>
  <si>
    <t>18,81M</t>
  </si>
  <si>
    <t>308,95M</t>
  </si>
  <si>
    <t>11,75M</t>
  </si>
  <si>
    <t>2,00M</t>
  </si>
  <si>
    <t>263,49M</t>
  </si>
  <si>
    <t>9,73M</t>
  </si>
  <si>
    <t>2,41M</t>
  </si>
  <si>
    <t>285,40M</t>
  </si>
  <si>
    <t>12,23M</t>
  </si>
  <si>
    <t>19,50M</t>
  </si>
  <si>
    <t>281,05M</t>
  </si>
  <si>
    <t>20,08M</t>
  </si>
  <si>
    <t>272,37M</t>
  </si>
  <si>
    <t>10,19M</t>
  </si>
  <si>
    <t>25,33M</t>
  </si>
  <si>
    <t>327,42M</t>
  </si>
  <si>
    <t>16,61M</t>
  </si>
  <si>
    <t>22,37M</t>
  </si>
  <si>
    <t>226,24M</t>
  </si>
  <si>
    <t>246,67M</t>
  </si>
  <si>
    <t>9,60M</t>
  </si>
  <si>
    <t>1,68M</t>
  </si>
  <si>
    <t>57,70M</t>
  </si>
  <si>
    <t>248,94M</t>
  </si>
  <si>
    <t>31,10M</t>
  </si>
  <si>
    <t>283,54M</t>
  </si>
  <si>
    <t>12,71M</t>
  </si>
  <si>
    <t>1,44M</t>
  </si>
  <si>
    <t>30,12M</t>
  </si>
  <si>
    <t>297,68M</t>
  </si>
  <si>
    <t>9,87M</t>
  </si>
  <si>
    <t>1,57M</t>
  </si>
  <si>
    <t>275,76M</t>
  </si>
  <si>
    <t>1,12M</t>
  </si>
  <si>
    <t>280,04M</t>
  </si>
  <si>
    <t>15,97M</t>
  </si>
  <si>
    <t>298,76M</t>
  </si>
  <si>
    <t>22,34M</t>
  </si>
  <si>
    <t>318,40M</t>
  </si>
  <si>
    <t>10,40M</t>
  </si>
  <si>
    <t>993,30K</t>
  </si>
  <si>
    <t>18,18M</t>
  </si>
  <si>
    <t>337,82M</t>
  </si>
  <si>
    <t>16,76M</t>
  </si>
  <si>
    <t>347,13M</t>
  </si>
  <si>
    <t>8,49M</t>
  </si>
  <si>
    <t>22,03M</t>
  </si>
  <si>
    <t>348,53M</t>
  </si>
  <si>
    <t>9,00M</t>
  </si>
  <si>
    <t>369,36M</t>
  </si>
  <si>
    <t>8,17M</t>
  </si>
  <si>
    <t>23,09M</t>
  </si>
  <si>
    <t>367,18M</t>
  </si>
  <si>
    <t>7,56M</t>
  </si>
  <si>
    <t>19,28M</t>
  </si>
  <si>
    <t>292,74M</t>
  </si>
  <si>
    <t>8,08M</t>
  </si>
  <si>
    <t>22,13M</t>
  </si>
  <si>
    <t>292,50M</t>
  </si>
  <si>
    <t>9,95M</t>
  </si>
  <si>
    <t>299,87M</t>
  </si>
  <si>
    <t>13,55M</t>
  </si>
  <si>
    <t>24,94M</t>
  </si>
  <si>
    <t>296,57M</t>
  </si>
  <si>
    <t>12,90M</t>
  </si>
  <si>
    <t>30,56M</t>
  </si>
  <si>
    <t>303,22M</t>
  </si>
  <si>
    <t>258,08M</t>
  </si>
  <si>
    <t>20,27M</t>
  </si>
  <si>
    <t>273,98M</t>
  </si>
  <si>
    <t>18,53M</t>
  </si>
  <si>
    <t>265,50M</t>
  </si>
  <si>
    <t>9,55M</t>
  </si>
  <si>
    <t>18,38M</t>
  </si>
  <si>
    <t>314,48M</t>
  </si>
  <si>
    <t>7,06M</t>
  </si>
  <si>
    <t>960,99K</t>
  </si>
  <si>
    <t>17,83M</t>
  </si>
  <si>
    <t>290,39M</t>
  </si>
  <si>
    <t>10,46M</t>
  </si>
  <si>
    <t>995,38K</t>
  </si>
  <si>
    <t>238,99M</t>
  </si>
  <si>
    <t>7,90M</t>
  </si>
  <si>
    <t>322,06M</t>
  </si>
  <si>
    <t>7,64M</t>
  </si>
  <si>
    <t>20,14M</t>
  </si>
  <si>
    <t>332,23M</t>
  </si>
  <si>
    <t>9,44M</t>
  </si>
  <si>
    <t>22,47M</t>
  </si>
  <si>
    <t>428,29M</t>
  </si>
  <si>
    <t>11,23M</t>
  </si>
  <si>
    <t>2,65M</t>
  </si>
  <si>
    <t>22,99M</t>
  </si>
  <si>
    <t>323,66M</t>
  </si>
  <si>
    <t>3,02M</t>
  </si>
  <si>
    <t>320,68M</t>
  </si>
  <si>
    <t>7,36M</t>
  </si>
  <si>
    <t>5,86M</t>
  </si>
  <si>
    <t>263,11M</t>
  </si>
  <si>
    <t>4,54M</t>
  </si>
  <si>
    <t>715,61K</t>
  </si>
  <si>
    <t>97,67M</t>
  </si>
  <si>
    <t>9,61M</t>
  </si>
  <si>
    <t>1,94M</t>
  </si>
  <si>
    <t>17,99M</t>
  </si>
  <si>
    <t>249,92M</t>
  </si>
  <si>
    <t>7,07M</t>
  </si>
  <si>
    <t>1,39M</t>
  </si>
  <si>
    <t>20,61M</t>
  </si>
  <si>
    <t>252,35M</t>
  </si>
  <si>
    <t>283,05M</t>
  </si>
  <si>
    <t>15,34M</t>
  </si>
  <si>
    <t>372,35M</t>
  </si>
  <si>
    <t>6,86M</t>
  </si>
  <si>
    <t>17,85M</t>
  </si>
  <si>
    <t>314,41M</t>
  </si>
  <si>
    <t>8,27M</t>
  </si>
  <si>
    <t>21,52M</t>
  </si>
  <si>
    <t>324,11M</t>
  </si>
  <si>
    <t>7,92M</t>
  </si>
  <si>
    <t>22,20M</t>
  </si>
  <si>
    <t>303,78M</t>
  </si>
  <si>
    <t>10,04M</t>
  </si>
  <si>
    <t>31,12M</t>
  </si>
  <si>
    <t>275,37M</t>
  </si>
  <si>
    <t>29,88M</t>
  </si>
  <si>
    <t>277,04M</t>
  </si>
  <si>
    <t>7,82M</t>
  </si>
  <si>
    <t>784,09K</t>
  </si>
  <si>
    <t>22,07M</t>
  </si>
  <si>
    <t>275,24M</t>
  </si>
  <si>
    <t>7,52M</t>
  </si>
  <si>
    <t>22,22M</t>
  </si>
  <si>
    <t>329,22M</t>
  </si>
  <si>
    <t>24,58M</t>
  </si>
  <si>
    <t>280,72M</t>
  </si>
  <si>
    <t>11,15M</t>
  </si>
  <si>
    <t>19,56M</t>
  </si>
  <si>
    <t>341,51M</t>
  </si>
  <si>
    <t>12,98M</t>
  </si>
  <si>
    <t>26,11M</t>
  </si>
  <si>
    <t>442,70M</t>
  </si>
  <si>
    <t>23,27M</t>
  </si>
  <si>
    <t>2,91M</t>
  </si>
  <si>
    <t>55,53M</t>
  </si>
  <si>
    <t>649,35M</t>
  </si>
  <si>
    <t>21,61M</t>
  </si>
  <si>
    <t>280,46M</t>
  </si>
  <si>
    <t>11,31M</t>
  </si>
  <si>
    <t>259,63M</t>
  </si>
  <si>
    <t>20,85M</t>
  </si>
  <si>
    <t>289,71M</t>
  </si>
  <si>
    <t>PC Connection</t>
  </si>
  <si>
    <t>Daktronics</t>
  </si>
  <si>
    <t>Activision Blizzard</t>
  </si>
  <si>
    <t>NASDAQ</t>
  </si>
  <si>
    <t>35,57K</t>
  </si>
  <si>
    <t>64,47K</t>
  </si>
  <si>
    <t>4,60M</t>
  </si>
  <si>
    <t>921,13M</t>
  </si>
  <si>
    <t>36,65K</t>
  </si>
  <si>
    <t>127,30K</t>
  </si>
  <si>
    <t>5,18M</t>
  </si>
  <si>
    <t>866,25M</t>
  </si>
  <si>
    <t>80,53K</t>
  </si>
  <si>
    <t>4,37M</t>
  </si>
  <si>
    <t>1,02B</t>
  </si>
  <si>
    <t>46,26K</t>
  </si>
  <si>
    <t>59,22K</t>
  </si>
  <si>
    <t>4,50M</t>
  </si>
  <si>
    <t>921,20M</t>
  </si>
  <si>
    <t>31,81K</t>
  </si>
  <si>
    <t>118,81K</t>
  </si>
  <si>
    <t>6,58M</t>
  </si>
  <si>
    <t>991,08M</t>
  </si>
  <si>
    <t>27,86K</t>
  </si>
  <si>
    <t>119,65K</t>
  </si>
  <si>
    <t>6,09M</t>
  </si>
  <si>
    <t>1,00B</t>
  </si>
  <si>
    <t>36,37K</t>
  </si>
  <si>
    <t>56,21K</t>
  </si>
  <si>
    <t>973,52M</t>
  </si>
  <si>
    <t>50,04K</t>
  </si>
  <si>
    <t>69,32K</t>
  </si>
  <si>
    <t>977,64M</t>
  </si>
  <si>
    <t>55,80K</t>
  </si>
  <si>
    <t>81,19K</t>
  </si>
  <si>
    <t>6,63M</t>
  </si>
  <si>
    <t>1,08B</t>
  </si>
  <si>
    <t>26,69K</t>
  </si>
  <si>
    <t>120,18K</t>
  </si>
  <si>
    <t>5,81M</t>
  </si>
  <si>
    <t>903,26M</t>
  </si>
  <si>
    <t>35,19K</t>
  </si>
  <si>
    <t>91,72K</t>
  </si>
  <si>
    <t>5,53M</t>
  </si>
  <si>
    <t>1,10B</t>
  </si>
  <si>
    <t>26,35K</t>
  </si>
  <si>
    <t>103,37K</t>
  </si>
  <si>
    <t>4,45M</t>
  </si>
  <si>
    <t>1,01B</t>
  </si>
  <si>
    <t>55,42K</t>
  </si>
  <si>
    <t>154,97K</t>
  </si>
  <si>
    <t>4,33M</t>
  </si>
  <si>
    <t>1,09B</t>
  </si>
  <si>
    <t>54,92K</t>
  </si>
  <si>
    <t>81,34K</t>
  </si>
  <si>
    <t>930,25M</t>
  </si>
  <si>
    <t>37,22K</t>
  </si>
  <si>
    <t>74,91K</t>
  </si>
  <si>
    <t>8,81M</t>
  </si>
  <si>
    <t>994,35M</t>
  </si>
  <si>
    <t>26,66K</t>
  </si>
  <si>
    <t>73,33K</t>
  </si>
  <si>
    <t>4,42M</t>
  </si>
  <si>
    <t>1,04B</t>
  </si>
  <si>
    <t>97,40K</t>
  </si>
  <si>
    <t>106,03K</t>
  </si>
  <si>
    <t>1,40B</t>
  </si>
  <si>
    <t>35,51K</t>
  </si>
  <si>
    <t>132,56K</t>
  </si>
  <si>
    <t>1,21B</t>
  </si>
  <si>
    <t>24,92K</t>
  </si>
  <si>
    <t>78,09K</t>
  </si>
  <si>
    <t>5,49M</t>
  </si>
  <si>
    <t>983,39M</t>
  </si>
  <si>
    <t>62,13K</t>
  </si>
  <si>
    <t>114,84K</t>
  </si>
  <si>
    <t>6,77M</t>
  </si>
  <si>
    <t>52,45K</t>
  </si>
  <si>
    <t>53,90K</t>
  </si>
  <si>
    <t>5,51M</t>
  </si>
  <si>
    <t>887,82M</t>
  </si>
  <si>
    <t>36,28K</t>
  </si>
  <si>
    <t>82,68K</t>
  </si>
  <si>
    <t>7,08M</t>
  </si>
  <si>
    <t>837,39M</t>
  </si>
  <si>
    <t>71,70K</t>
  </si>
  <si>
    <t>92,84K</t>
  </si>
  <si>
    <t>7,75M</t>
  </si>
  <si>
    <t>846,40M</t>
  </si>
  <si>
    <t>61,96K</t>
  </si>
  <si>
    <t>6,22M</t>
  </si>
  <si>
    <t>765,20M</t>
  </si>
  <si>
    <t>125,10K</t>
  </si>
  <si>
    <t>5,30M</t>
  </si>
  <si>
    <t>758,80M</t>
  </si>
  <si>
    <t>24,80K</t>
  </si>
  <si>
    <t>50,93K</t>
  </si>
  <si>
    <t>3,94M</t>
  </si>
  <si>
    <t>695,12M</t>
  </si>
  <si>
    <t>22,32K</t>
  </si>
  <si>
    <t>19,23K</t>
  </si>
  <si>
    <t>377,17M</t>
  </si>
  <si>
    <t>40,76K</t>
  </si>
  <si>
    <t>68,80K</t>
  </si>
  <si>
    <t>10,88M</t>
  </si>
  <si>
    <t>811,96M</t>
  </si>
  <si>
    <t>68,28K</t>
  </si>
  <si>
    <t>69,48K</t>
  </si>
  <si>
    <t>6,28M</t>
  </si>
  <si>
    <t>783,46M</t>
  </si>
  <si>
    <t>66,59K</t>
  </si>
  <si>
    <t>1,62B</t>
  </si>
  <si>
    <t>34,16K</t>
  </si>
  <si>
    <t>97,48K</t>
  </si>
  <si>
    <t>7,39M</t>
  </si>
  <si>
    <t>912,53M</t>
  </si>
  <si>
    <t>37,87K</t>
  </si>
  <si>
    <t>63,05K</t>
  </si>
  <si>
    <t>6,15M</t>
  </si>
  <si>
    <t>859,61M</t>
  </si>
  <si>
    <t>41,48K</t>
  </si>
  <si>
    <t>67,69K</t>
  </si>
  <si>
    <t>7,53M</t>
  </si>
  <si>
    <t>885,18M</t>
  </si>
  <si>
    <t>42,79K</t>
  </si>
  <si>
    <t>109,85K</t>
  </si>
  <si>
    <t>8,01M</t>
  </si>
  <si>
    <t>888,70M</t>
  </si>
  <si>
    <t>45,34K</t>
  </si>
  <si>
    <t>4,32M</t>
  </si>
  <si>
    <t>828,48M</t>
  </si>
  <si>
    <t>52,04K</t>
  </si>
  <si>
    <t>832,95M</t>
  </si>
  <si>
    <t>29,91K</t>
  </si>
  <si>
    <t>8,25M</t>
  </si>
  <si>
    <t>867,24M</t>
  </si>
  <si>
    <t>47,76K</t>
  </si>
  <si>
    <t>955,14M</t>
  </si>
  <si>
    <t>122,63K</t>
  </si>
  <si>
    <t>8,22M</t>
  </si>
  <si>
    <t>1,24B</t>
  </si>
  <si>
    <t>54,18K</t>
  </si>
  <si>
    <t>331,32K</t>
  </si>
  <si>
    <t>4,89M</t>
  </si>
  <si>
    <t>1,12B</t>
  </si>
  <si>
    <t>59,42K</t>
  </si>
  <si>
    <t>346,09K</t>
  </si>
  <si>
    <t>6,94M</t>
  </si>
  <si>
    <t>1,16B</t>
  </si>
  <si>
    <t>194,91K</t>
  </si>
  <si>
    <t>561,45K</t>
  </si>
  <si>
    <t>8,68M</t>
  </si>
  <si>
    <t>3,28B</t>
  </si>
  <si>
    <t>57,86K</t>
  </si>
  <si>
    <t>575,50K</t>
  </si>
  <si>
    <t>3,09M</t>
  </si>
  <si>
    <t>54,40K</t>
  </si>
  <si>
    <t>3,16M</t>
  </si>
  <si>
    <t>972,31M</t>
  </si>
  <si>
    <t>87,17K</t>
  </si>
  <si>
    <t>416,92K</t>
  </si>
  <si>
    <t>4,92M</t>
  </si>
  <si>
    <t>937,40M</t>
  </si>
  <si>
    <t>78,43K</t>
  </si>
  <si>
    <t>249,08K</t>
  </si>
  <si>
    <t>3,14M</t>
  </si>
  <si>
    <t>974,20M</t>
  </si>
  <si>
    <t>44,40K</t>
  </si>
  <si>
    <t>179,26K</t>
  </si>
  <si>
    <t>2,07M</t>
  </si>
  <si>
    <t>678,03M</t>
  </si>
  <si>
    <t>450,25K</t>
  </si>
  <si>
    <t>753,05M</t>
  </si>
  <si>
    <t>31,63K</t>
  </si>
  <si>
    <t>328,86K</t>
  </si>
  <si>
    <t>751,52M</t>
  </si>
  <si>
    <t>43,99K</t>
  </si>
  <si>
    <t>154,80K</t>
  </si>
  <si>
    <t>3,15M</t>
  </si>
  <si>
    <t>894,54M</t>
  </si>
  <si>
    <t>50,98K</t>
  </si>
  <si>
    <t>395,58K</t>
  </si>
  <si>
    <t>2,71M</t>
  </si>
  <si>
    <t>850,56M</t>
  </si>
  <si>
    <t>211,77K</t>
  </si>
  <si>
    <t>3,99M</t>
  </si>
  <si>
    <t>983,36M</t>
  </si>
  <si>
    <t>113,86K</t>
  </si>
  <si>
    <t>163,63K</t>
  </si>
  <si>
    <t>4,80M</t>
  </si>
  <si>
    <t>75,81K</t>
  </si>
  <si>
    <t>188,12K</t>
  </si>
  <si>
    <t>3,72M</t>
  </si>
  <si>
    <t>957,48M</t>
  </si>
  <si>
    <t>52,09K</t>
  </si>
  <si>
    <t>270,57K</t>
  </si>
  <si>
    <t>5,44M</t>
  </si>
  <si>
    <t>970,67M</t>
  </si>
  <si>
    <t>42,35K</t>
  </si>
  <si>
    <t>275,94K</t>
  </si>
  <si>
    <t>40,95K</t>
  </si>
  <si>
    <t>209,47K</t>
  </si>
  <si>
    <t>5,13M</t>
  </si>
  <si>
    <t>42,07K</t>
  </si>
  <si>
    <t>194,02K</t>
  </si>
  <si>
    <t>5,06M</t>
  </si>
  <si>
    <t>31,13K</t>
  </si>
  <si>
    <t>133,94K</t>
  </si>
  <si>
    <t>1,03B</t>
  </si>
  <si>
    <t>24,45K</t>
  </si>
  <si>
    <t>211,53K</t>
  </si>
  <si>
    <t>919,66M</t>
  </si>
  <si>
    <t>29,36K</t>
  </si>
  <si>
    <t>184,98K</t>
  </si>
  <si>
    <t>990,06M</t>
  </si>
  <si>
    <t>32,94K</t>
  </si>
  <si>
    <t>123,88K</t>
  </si>
  <si>
    <t>986,97M</t>
  </si>
  <si>
    <t>34,14K</t>
  </si>
  <si>
    <t>278,64K</t>
  </si>
  <si>
    <t>5,31M</t>
  </si>
  <si>
    <t>905,21M</t>
  </si>
  <si>
    <t>7,35M</t>
  </si>
  <si>
    <t>19,07K</t>
  </si>
  <si>
    <t>269,85K</t>
  </si>
  <si>
    <t>6,27M</t>
  </si>
  <si>
    <t>1,05B</t>
  </si>
  <si>
    <t>122,51K</t>
  </si>
  <si>
    <t>914,95M</t>
  </si>
  <si>
    <t>52,48K</t>
  </si>
  <si>
    <t>142,84K</t>
  </si>
  <si>
    <t>3,98M</t>
  </si>
  <si>
    <t>924,72M</t>
  </si>
  <si>
    <t>39,52K</t>
  </si>
  <si>
    <t>259,52K</t>
  </si>
  <si>
    <t>3,96M</t>
  </si>
  <si>
    <t>992,60M</t>
  </si>
  <si>
    <t>36,60K</t>
  </si>
  <si>
    <t>282,23K</t>
  </si>
  <si>
    <t>4,38M</t>
  </si>
  <si>
    <t>46,57K</t>
  </si>
  <si>
    <t>3,92M</t>
  </si>
  <si>
    <t>954,43M</t>
  </si>
  <si>
    <t>98,61K</t>
  </si>
  <si>
    <t>398,59K</t>
  </si>
  <si>
    <t>4,12M</t>
  </si>
  <si>
    <t>1,15B</t>
  </si>
  <si>
    <t>138,39K</t>
  </si>
  <si>
    <t>373,09K</t>
  </si>
  <si>
    <t>4,57M</t>
  </si>
  <si>
    <t>49,83K</t>
  </si>
  <si>
    <t>230,25K</t>
  </si>
  <si>
    <t>4,68M</t>
  </si>
  <si>
    <t>1,33B</t>
  </si>
  <si>
    <t>70,85K</t>
  </si>
  <si>
    <t>256,84K</t>
  </si>
  <si>
    <t>5,78M</t>
  </si>
  <si>
    <t>1,11B</t>
  </si>
  <si>
    <t>96,29K</t>
  </si>
  <si>
    <t>192,86K</t>
  </si>
  <si>
    <t>149,41K</t>
  </si>
  <si>
    <t>14,87M</t>
  </si>
  <si>
    <t>1,07B</t>
  </si>
  <si>
    <t>77,09K</t>
  </si>
  <si>
    <t>143,84K</t>
  </si>
  <si>
    <t>26,71M</t>
  </si>
  <si>
    <t>953,41M</t>
  </si>
  <si>
    <t>106,71K</t>
  </si>
  <si>
    <t>147,15K</t>
  </si>
  <si>
    <t>12,59M</t>
  </si>
  <si>
    <t>207,19K</t>
  </si>
  <si>
    <t>114,90K</t>
  </si>
  <si>
    <t>6,92M</t>
  </si>
  <si>
    <t>934,05M</t>
  </si>
  <si>
    <t>107,97K</t>
  </si>
  <si>
    <t>132,37K</t>
  </si>
  <si>
    <t>5,37M</t>
  </si>
  <si>
    <t>937,01M</t>
  </si>
  <si>
    <t>70,67K</t>
  </si>
  <si>
    <t>103,25K</t>
  </si>
  <si>
    <t>6,10M</t>
  </si>
  <si>
    <t>929,01M</t>
  </si>
  <si>
    <t>60,55K</t>
  </si>
  <si>
    <t>88,34K</t>
  </si>
  <si>
    <t>6,59M</t>
  </si>
  <si>
    <t>951,90M</t>
  </si>
  <si>
    <t>103,47K</t>
  </si>
  <si>
    <t>77,42K</t>
  </si>
  <si>
    <t>986,41M</t>
  </si>
  <si>
    <t>44,47K</t>
  </si>
  <si>
    <t>5,36M</t>
  </si>
  <si>
    <t>966,30M</t>
  </si>
  <si>
    <t>78,84K</t>
  </si>
  <si>
    <t>100,18K</t>
  </si>
  <si>
    <t>6,89M</t>
  </si>
  <si>
    <t>86,78K</t>
  </si>
  <si>
    <t>93,96K</t>
  </si>
  <si>
    <t>942,98M</t>
  </si>
  <si>
    <t>45,76K</t>
  </si>
  <si>
    <t>137,03K</t>
  </si>
  <si>
    <t>4,02M</t>
  </si>
  <si>
    <t>903,17M</t>
  </si>
  <si>
    <t>86,90K</t>
  </si>
  <si>
    <t>92,57K</t>
  </si>
  <si>
    <t>3,90M</t>
  </si>
  <si>
    <t>900,85M</t>
  </si>
  <si>
    <t>35,12K</t>
  </si>
  <si>
    <t>89,58K</t>
  </si>
  <si>
    <t>3,91M</t>
  </si>
  <si>
    <t>874,29M</t>
  </si>
  <si>
    <t>92,20K</t>
  </si>
  <si>
    <t>69,92K</t>
  </si>
  <si>
    <t>4,43M</t>
  </si>
  <si>
    <t>1,26B</t>
  </si>
  <si>
    <t>44,58K</t>
  </si>
  <si>
    <t>108,20K</t>
  </si>
  <si>
    <t>4,26M</t>
  </si>
  <si>
    <t>964,54M</t>
  </si>
  <si>
    <t>179,11K</t>
  </si>
  <si>
    <t>8,16M</t>
  </si>
  <si>
    <t>950,09M</t>
  </si>
  <si>
    <t>72,65K</t>
  </si>
  <si>
    <t>167,23K</t>
  </si>
  <si>
    <t>9,11M</t>
  </si>
  <si>
    <t>965,05M</t>
  </si>
  <si>
    <t>80,89K</t>
  </si>
  <si>
    <t>82,62K</t>
  </si>
  <si>
    <t>4,55M</t>
  </si>
  <si>
    <t>977,57M</t>
  </si>
  <si>
    <t>45,05K</t>
  </si>
  <si>
    <t>208,86K</t>
  </si>
  <si>
    <t>5,33M</t>
  </si>
  <si>
    <t>973,96M</t>
  </si>
  <si>
    <t>37,99K</t>
  </si>
  <si>
    <t>309,27K</t>
  </si>
  <si>
    <t>4,29M</t>
  </si>
  <si>
    <t>923,10M</t>
  </si>
  <si>
    <t>44,12K</t>
  </si>
  <si>
    <t>437,49K</t>
  </si>
  <si>
    <t>4,77M</t>
  </si>
  <si>
    <t>994,86M</t>
  </si>
  <si>
    <t>54,76K</t>
  </si>
  <si>
    <t>497,18K</t>
  </si>
  <si>
    <t>1,23B</t>
  </si>
  <si>
    <t>56,73K</t>
  </si>
  <si>
    <t>280,01K</t>
  </si>
  <si>
    <t>5,73M</t>
  </si>
  <si>
    <t>1,31B</t>
  </si>
  <si>
    <t>55,40K</t>
  </si>
  <si>
    <t>435,87K</t>
  </si>
  <si>
    <t>5,39M</t>
  </si>
  <si>
    <t>1,18B</t>
  </si>
  <si>
    <t>61,90K</t>
  </si>
  <si>
    <t>579,67K</t>
  </si>
  <si>
    <t>1,22B</t>
  </si>
  <si>
    <t>46,20K</t>
  </si>
  <si>
    <t>327,20K</t>
  </si>
  <si>
    <t>4,88M</t>
  </si>
  <si>
    <t>1,13B</t>
  </si>
  <si>
    <t>165,81K</t>
  </si>
  <si>
    <t>277,82K</t>
  </si>
  <si>
    <t>2,94B</t>
  </si>
  <si>
    <t>55,48K</t>
  </si>
  <si>
    <t>211,12K</t>
  </si>
  <si>
    <t>6,44M</t>
  </si>
  <si>
    <t>50,36K</t>
  </si>
  <si>
    <t>704,54K</t>
  </si>
  <si>
    <t>5,40M</t>
  </si>
  <si>
    <t>42,68K</t>
  </si>
  <si>
    <t>397,65K</t>
  </si>
  <si>
    <t>3,59M</t>
  </si>
  <si>
    <t>963,97M</t>
  </si>
  <si>
    <t>42,84K</t>
  </si>
  <si>
    <t>442,95K</t>
  </si>
  <si>
    <t>4,25M</t>
  </si>
  <si>
    <t>33,30K</t>
  </si>
  <si>
    <t>241,35K</t>
  </si>
  <si>
    <t>897,32M</t>
  </si>
  <si>
    <t>41,24K</t>
  </si>
  <si>
    <t>257,14K</t>
  </si>
  <si>
    <t>7,29M</t>
  </si>
  <si>
    <t>844,71M</t>
  </si>
  <si>
    <t>70,49K</t>
  </si>
  <si>
    <t>217,84K</t>
  </si>
  <si>
    <t>773,10M</t>
  </si>
  <si>
    <t>39,59K</t>
  </si>
  <si>
    <t>341,25K</t>
  </si>
  <si>
    <t>6,68M</t>
  </si>
  <si>
    <t>915,05M</t>
  </si>
  <si>
    <t>33,57K</t>
  </si>
  <si>
    <t>243,89K</t>
  </si>
  <si>
    <t>5,05M</t>
  </si>
  <si>
    <t>923,96M</t>
  </si>
  <si>
    <t>75,51K</t>
  </si>
  <si>
    <t>742,39K</t>
  </si>
  <si>
    <t>5,24M</t>
  </si>
  <si>
    <t>135,55K</t>
  </si>
  <si>
    <t>6,46M</t>
  </si>
  <si>
    <t>950,52M</t>
  </si>
  <si>
    <t>41,17K</t>
  </si>
  <si>
    <t>163,88K</t>
  </si>
  <si>
    <t>6,54M</t>
  </si>
  <si>
    <t>877,51M</t>
  </si>
  <si>
    <t>33,25K</t>
  </si>
  <si>
    <t>248,82K</t>
  </si>
  <si>
    <t>7,01M</t>
  </si>
  <si>
    <t>894,37M</t>
  </si>
  <si>
    <t>48,25K</t>
  </si>
  <si>
    <t>174,78K</t>
  </si>
  <si>
    <t>6,62M</t>
  </si>
  <si>
    <t>785,43M</t>
  </si>
  <si>
    <t>83,86K</t>
  </si>
  <si>
    <t>452,84K</t>
  </si>
  <si>
    <t>4,90M</t>
  </si>
  <si>
    <t>862,62M</t>
  </si>
  <si>
    <t>44,20K</t>
  </si>
  <si>
    <t>233,04K</t>
  </si>
  <si>
    <t>8,33M</t>
  </si>
  <si>
    <t>883,24M</t>
  </si>
  <si>
    <t>25,89K</t>
  </si>
  <si>
    <t>179,84K</t>
  </si>
  <si>
    <t>916,01M</t>
  </si>
  <si>
    <t>30,00K</t>
  </si>
  <si>
    <t>186,57K</t>
  </si>
  <si>
    <t>5,45M</t>
  </si>
  <si>
    <t>921,41M</t>
  </si>
  <si>
    <t>44,60K</t>
  </si>
  <si>
    <t>111,93K</t>
  </si>
  <si>
    <t>3,54M</t>
  </si>
  <si>
    <t>874,14M</t>
  </si>
  <si>
    <t>38,21K</t>
  </si>
  <si>
    <t>174,65K</t>
  </si>
  <si>
    <t>4,58M</t>
  </si>
  <si>
    <t>904,58M</t>
  </si>
  <si>
    <t>43,00K</t>
  </si>
  <si>
    <t>119,32K</t>
  </si>
  <si>
    <t>5,00M</t>
  </si>
  <si>
    <t>883,01M</t>
  </si>
  <si>
    <t>128,88K</t>
  </si>
  <si>
    <t>139,37K</t>
  </si>
  <si>
    <t>879,49M</t>
  </si>
  <si>
    <t>63,24K</t>
  </si>
  <si>
    <t>142,22K</t>
  </si>
  <si>
    <t>7,03M</t>
  </si>
  <si>
    <t>899,17M</t>
  </si>
  <si>
    <t>117,02K</t>
  </si>
  <si>
    <t>166,09K</t>
  </si>
  <si>
    <t>5,61M</t>
  </si>
  <si>
    <t>944,77M</t>
  </si>
  <si>
    <t>84,57K</t>
  </si>
  <si>
    <t>177,66K</t>
  </si>
  <si>
    <t>853,57M</t>
  </si>
  <si>
    <t>64,33K</t>
  </si>
  <si>
    <t>279,73K</t>
  </si>
  <si>
    <t>13,32M</t>
  </si>
  <si>
    <t>921,37M</t>
  </si>
  <si>
    <t>41,94K</t>
  </si>
  <si>
    <t>321,82K</t>
  </si>
  <si>
    <t>50,15M</t>
  </si>
  <si>
    <t>973,39M</t>
  </si>
  <si>
    <t>36,82K</t>
  </si>
  <si>
    <t>253,93K</t>
  </si>
  <si>
    <t>12,13M</t>
  </si>
  <si>
    <t>986,43M</t>
  </si>
  <si>
    <t>35,95K</t>
  </si>
  <si>
    <t>168,01K</t>
  </si>
  <si>
    <t>9,83M</t>
  </si>
  <si>
    <t>52,54K</t>
  </si>
  <si>
    <t>150,08K</t>
  </si>
  <si>
    <t>5,70M</t>
  </si>
  <si>
    <t>926,58M</t>
  </si>
  <si>
    <t>51,35K</t>
  </si>
  <si>
    <t>95,94K</t>
  </si>
  <si>
    <t>9,07M</t>
  </si>
  <si>
    <t>49,39K</t>
  </si>
  <si>
    <t>99,57K</t>
  </si>
  <si>
    <t>5,60M</t>
  </si>
  <si>
    <t>63,26K</t>
  </si>
  <si>
    <t>132,44K</t>
  </si>
  <si>
    <t>82,18K</t>
  </si>
  <si>
    <t>285,99K</t>
  </si>
  <si>
    <t>5,20M</t>
  </si>
  <si>
    <t>90,95K</t>
  </si>
  <si>
    <t>246,37K</t>
  </si>
  <si>
    <t>4,07M</t>
  </si>
  <si>
    <t>882,60M</t>
  </si>
  <si>
    <t>60,93K</t>
  </si>
  <si>
    <t>113,25K</t>
  </si>
  <si>
    <t>4,75M</t>
  </si>
  <si>
    <t>899,76M</t>
  </si>
  <si>
    <t>84,39K</t>
  </si>
  <si>
    <t>63,44K</t>
  </si>
  <si>
    <t>60,74K</t>
  </si>
  <si>
    <t>144,46K</t>
  </si>
  <si>
    <t>934,31M</t>
  </si>
  <si>
    <t>53,29K</t>
  </si>
  <si>
    <t>401,38K</t>
  </si>
  <si>
    <t>5,80M</t>
  </si>
  <si>
    <t>865,58M</t>
  </si>
  <si>
    <t>51,67K</t>
  </si>
  <si>
    <t>277,21K</t>
  </si>
  <si>
    <t>12,91M</t>
  </si>
  <si>
    <t>857,25M</t>
  </si>
  <si>
    <t>37,23K</t>
  </si>
  <si>
    <t>156,39K</t>
  </si>
  <si>
    <t>6,49M</t>
  </si>
  <si>
    <t>857,54M</t>
  </si>
  <si>
    <t>55,26K</t>
  </si>
  <si>
    <t>412,65K</t>
  </si>
  <si>
    <t>4,64M</t>
  </si>
  <si>
    <t>936,59M</t>
  </si>
  <si>
    <t>44,02K</t>
  </si>
  <si>
    <t>284,10K</t>
  </si>
  <si>
    <t>5,27M</t>
  </si>
  <si>
    <t>932,19M</t>
  </si>
  <si>
    <t>153,62K</t>
  </si>
  <si>
    <t>6,30M</t>
  </si>
  <si>
    <t>899,33M</t>
  </si>
  <si>
    <t>53,19K</t>
  </si>
  <si>
    <t>228,63K</t>
  </si>
  <si>
    <t>886,96M</t>
  </si>
  <si>
    <t>61,67K</t>
  </si>
  <si>
    <t>392,36K</t>
  </si>
  <si>
    <t>5,28M</t>
  </si>
  <si>
    <t>899,73M</t>
  </si>
  <si>
    <t>43,43K</t>
  </si>
  <si>
    <t>178,45K</t>
  </si>
  <si>
    <t>842,72M</t>
  </si>
  <si>
    <t>79,62K</t>
  </si>
  <si>
    <t>166,55K</t>
  </si>
  <si>
    <t>6,82M</t>
  </si>
  <si>
    <t>970,49M</t>
  </si>
  <si>
    <t>44,83K</t>
  </si>
  <si>
    <t>291,84K</t>
  </si>
  <si>
    <t>914,77M</t>
  </si>
  <si>
    <t>57,89K</t>
  </si>
  <si>
    <t>352,95K</t>
  </si>
  <si>
    <t>7,99M</t>
  </si>
  <si>
    <t>969,21M</t>
  </si>
  <si>
    <t>277,19K</t>
  </si>
  <si>
    <t>278,68K</t>
  </si>
  <si>
    <t>9,22M</t>
  </si>
  <si>
    <t>1,94B</t>
  </si>
  <si>
    <t>75,70K</t>
  </si>
  <si>
    <t>420,55K</t>
  </si>
  <si>
    <t>8,67M</t>
  </si>
  <si>
    <t>957,13M</t>
  </si>
  <si>
    <t>56,06K</t>
  </si>
  <si>
    <t>298,87K</t>
  </si>
  <si>
    <t>5,90M</t>
  </si>
  <si>
    <t>941,89M</t>
  </si>
  <si>
    <t>44,49K</t>
  </si>
  <si>
    <t>553,28K</t>
  </si>
  <si>
    <t>4,03M</t>
  </si>
  <si>
    <t>887,68M</t>
  </si>
  <si>
    <t>57,24K</t>
  </si>
  <si>
    <t>784,07K</t>
  </si>
  <si>
    <t>4,72M</t>
  </si>
  <si>
    <t>978,70M</t>
  </si>
  <si>
    <t>78,31K</t>
  </si>
  <si>
    <t>931,16K</t>
  </si>
  <si>
    <t>5,52M</t>
  </si>
  <si>
    <t>36,47K</t>
  </si>
  <si>
    <t>266,89K</t>
  </si>
  <si>
    <t>4,44M</t>
  </si>
  <si>
    <t>873,24M</t>
  </si>
  <si>
    <t>32,59K</t>
  </si>
  <si>
    <t>265,69K</t>
  </si>
  <si>
    <t>5,82M</t>
  </si>
  <si>
    <t>899,24M</t>
  </si>
  <si>
    <t>50,62K</t>
  </si>
  <si>
    <t>202,63K</t>
  </si>
  <si>
    <t>974,53M</t>
  </si>
  <si>
    <t>270,75K</t>
  </si>
  <si>
    <t>8,28M</t>
  </si>
  <si>
    <t>54,72K</t>
  </si>
  <si>
    <t>296,51K</t>
  </si>
  <si>
    <t>7,95M</t>
  </si>
  <si>
    <t>56,71K</t>
  </si>
  <si>
    <t>263,99K</t>
  </si>
  <si>
    <t>7,02M</t>
  </si>
  <si>
    <t>387,24K</t>
  </si>
  <si>
    <t>343,52K</t>
  </si>
  <si>
    <t>2,92B</t>
  </si>
  <si>
    <t>51,29K</t>
  </si>
  <si>
    <t>434,87K</t>
  </si>
  <si>
    <t>45,06K</t>
  </si>
  <si>
    <t>849,07K</t>
  </si>
  <si>
    <t>1,06B</t>
  </si>
  <si>
    <t>42,92K</t>
  </si>
  <si>
    <t>488,05K</t>
  </si>
  <si>
    <t>4,87M</t>
  </si>
  <si>
    <t>898,27M</t>
  </si>
  <si>
    <t>84,66K</t>
  </si>
  <si>
    <t>6,74M</t>
  </si>
  <si>
    <t>3,36B</t>
  </si>
  <si>
    <t>41,01K</t>
  </si>
  <si>
    <t>528,58K</t>
  </si>
  <si>
    <t>936,28M</t>
  </si>
  <si>
    <t>34,51K</t>
  </si>
  <si>
    <t>248,80K</t>
  </si>
  <si>
    <t>6,55M</t>
  </si>
  <si>
    <t>966,18M</t>
  </si>
  <si>
    <t>32,60K</t>
  </si>
  <si>
    <t>245,86K</t>
  </si>
  <si>
    <t>890,52M</t>
  </si>
  <si>
    <t>34,36K</t>
  </si>
  <si>
    <t>217,67K</t>
  </si>
  <si>
    <t>8,47M</t>
  </si>
  <si>
    <t>871,64M</t>
  </si>
  <si>
    <t>38,43K</t>
  </si>
  <si>
    <t>206,20K</t>
  </si>
  <si>
    <t>6,88M</t>
  </si>
  <si>
    <t>22,19K</t>
  </si>
  <si>
    <t>4,15M</t>
  </si>
  <si>
    <t>583,70M</t>
  </si>
  <si>
    <t>56,01K</t>
  </si>
  <si>
    <t>160,32K</t>
  </si>
  <si>
    <t>5,15M</t>
  </si>
  <si>
    <t>937,60M</t>
  </si>
  <si>
    <t>214,49K</t>
  </si>
  <si>
    <t>3,97M</t>
  </si>
  <si>
    <t>33,90K</t>
  </si>
  <si>
    <t>237,87K</t>
  </si>
  <si>
    <t>4,82M</t>
  </si>
  <si>
    <t>949,89M</t>
  </si>
  <si>
    <t>35,29K</t>
  </si>
  <si>
    <t>119,43K</t>
  </si>
  <si>
    <t>7,13M</t>
  </si>
  <si>
    <t>29,50K</t>
  </si>
  <si>
    <t>219,65K</t>
  </si>
  <si>
    <t>77,48M</t>
  </si>
  <si>
    <t>913,10M</t>
  </si>
  <si>
    <t>2,19M</t>
  </si>
  <si>
    <t>27,91M</t>
  </si>
  <si>
    <t>32,58K</t>
  </si>
  <si>
    <t>1,13M</t>
  </si>
  <si>
    <t>22,04M</t>
  </si>
  <si>
    <t>962,46M</t>
  </si>
  <si>
    <t>22,74K</t>
  </si>
  <si>
    <t>708,95K</t>
  </si>
  <si>
    <t>63,83M</t>
  </si>
  <si>
    <t>996,35M</t>
  </si>
  <si>
    <t>41,76K</t>
  </si>
  <si>
    <t>702,60K</t>
  </si>
  <si>
    <t>39,50M</t>
  </si>
  <si>
    <t>914,53M</t>
  </si>
  <si>
    <t>34,78K</t>
  </si>
  <si>
    <t>480,69K</t>
  </si>
  <si>
    <t>21,67M</t>
  </si>
  <si>
    <t>930,20M</t>
  </si>
  <si>
    <t>45,22K</t>
  </si>
  <si>
    <t>318,17K</t>
  </si>
  <si>
    <t>40,00M</t>
  </si>
  <si>
    <t>978,63M</t>
  </si>
  <si>
    <t>25,95K</t>
  </si>
  <si>
    <t>291,79K</t>
  </si>
  <si>
    <t>996,24M</t>
  </si>
  <si>
    <t>29,87K</t>
  </si>
  <si>
    <t>593,55K</t>
  </si>
  <si>
    <t>1,45B</t>
  </si>
  <si>
    <t>30,52K</t>
  </si>
  <si>
    <t>354,18K</t>
  </si>
  <si>
    <t>812,22M</t>
  </si>
  <si>
    <t>149,03K</t>
  </si>
  <si>
    <t>864,05M</t>
  </si>
  <si>
    <t>41,81K</t>
  </si>
  <si>
    <t>134,69K</t>
  </si>
  <si>
    <t>8,39M</t>
  </si>
  <si>
    <t>883,42M</t>
  </si>
  <si>
    <t>42,00K</t>
  </si>
  <si>
    <t>238,13K</t>
  </si>
  <si>
    <t>300,00K</t>
  </si>
  <si>
    <t>5,64M</t>
  </si>
  <si>
    <t>937,55M</t>
  </si>
  <si>
    <t>90,09K</t>
  </si>
  <si>
    <t>209,96K</t>
  </si>
  <si>
    <t>10,71M</t>
  </si>
  <si>
    <t>59,14K</t>
  </si>
  <si>
    <t>250,06K</t>
  </si>
  <si>
    <t>8,03M</t>
  </si>
  <si>
    <t>909,92M</t>
  </si>
  <si>
    <t>56,69K</t>
  </si>
  <si>
    <t>261,28K</t>
  </si>
  <si>
    <t>65,64K</t>
  </si>
  <si>
    <t>175,52K</t>
  </si>
  <si>
    <t>7,49M</t>
  </si>
  <si>
    <t>69,37K</t>
  </si>
  <si>
    <t>242,04K</t>
  </si>
  <si>
    <t>84,03K</t>
  </si>
  <si>
    <t>294,12K</t>
  </si>
  <si>
    <t>4,98M</t>
  </si>
  <si>
    <t>957,81M</t>
  </si>
  <si>
    <t>58,26K</t>
  </si>
  <si>
    <t>256,48K</t>
  </si>
  <si>
    <t>5,58M</t>
  </si>
  <si>
    <t>265,98K</t>
  </si>
  <si>
    <t>54,34K</t>
  </si>
  <si>
    <t>265,10K</t>
  </si>
  <si>
    <t>4,84M</t>
  </si>
  <si>
    <t>979,72M</t>
  </si>
  <si>
    <t>44,03K</t>
  </si>
  <si>
    <t>345,76K</t>
  </si>
  <si>
    <t>6,91M</t>
  </si>
  <si>
    <t>842,28M</t>
  </si>
  <si>
    <t>62,42K</t>
  </si>
  <si>
    <t>319,44K</t>
  </si>
  <si>
    <t>836,91M</t>
  </si>
  <si>
    <t>293,23K</t>
  </si>
  <si>
    <t>5,46M</t>
  </si>
  <si>
    <t>816,65M</t>
  </si>
  <si>
    <t>58,98K</t>
  </si>
  <si>
    <t>309,63K</t>
  </si>
  <si>
    <t>4,16M</t>
  </si>
  <si>
    <t>993,03M</t>
  </si>
  <si>
    <t>38,94K</t>
  </si>
  <si>
    <t>279,46K</t>
  </si>
  <si>
    <t>8,50M</t>
  </si>
  <si>
    <t>956,29M</t>
  </si>
  <si>
    <t>246,95K</t>
  </si>
  <si>
    <t>980,92M</t>
  </si>
  <si>
    <t>52,42K</t>
  </si>
  <si>
    <t>293,88K</t>
  </si>
  <si>
    <t>4,48M</t>
  </si>
  <si>
    <t>828,82M</t>
  </si>
  <si>
    <t>66,00K</t>
  </si>
  <si>
    <t>224,94K</t>
  </si>
  <si>
    <t>780,24M</t>
  </si>
  <si>
    <t>49,88K</t>
  </si>
  <si>
    <t>252,71K</t>
  </si>
  <si>
    <t>811,82M</t>
  </si>
  <si>
    <t>65,71K</t>
  </si>
  <si>
    <t>413,31K</t>
  </si>
  <si>
    <t>6,05M</t>
  </si>
  <si>
    <t>891,76M</t>
  </si>
  <si>
    <t>30,72K</t>
  </si>
  <si>
    <t>409,74K</t>
  </si>
  <si>
    <t>4,36M</t>
  </si>
  <si>
    <t>782,12M</t>
  </si>
  <si>
    <t>28,56K</t>
  </si>
  <si>
    <t>428,78K</t>
  </si>
  <si>
    <t>5,01M</t>
  </si>
  <si>
    <t>674,53M</t>
  </si>
  <si>
    <t>33,23K</t>
  </si>
  <si>
    <t>369,00K</t>
  </si>
  <si>
    <t>865,54M</t>
  </si>
  <si>
    <t>63,14K</t>
  </si>
  <si>
    <t>386,22K</t>
  </si>
  <si>
    <t>4,86M</t>
  </si>
  <si>
    <t>829,23M</t>
  </si>
  <si>
    <t>81,15K</t>
  </si>
  <si>
    <t>321,02K</t>
  </si>
  <si>
    <t>6,67M</t>
  </si>
  <si>
    <t>56,23K</t>
  </si>
  <si>
    <t>321,65K</t>
  </si>
  <si>
    <t>4,61M</t>
  </si>
  <si>
    <t>820,13M</t>
  </si>
  <si>
    <t>66,82K</t>
  </si>
  <si>
    <t>484,85K</t>
  </si>
  <si>
    <t>882,28M</t>
  </si>
  <si>
    <t>40,99K</t>
  </si>
  <si>
    <t>2,31M</t>
  </si>
  <si>
    <t>826,45M</t>
  </si>
  <si>
    <t>74,27K</t>
  </si>
  <si>
    <t>708,90K</t>
  </si>
  <si>
    <t>3,70M</t>
  </si>
  <si>
    <t>920,58M</t>
  </si>
  <si>
    <t>67,95K</t>
  </si>
  <si>
    <t>392,01K</t>
  </si>
  <si>
    <t>781,91M</t>
  </si>
  <si>
    <t>59,78K</t>
  </si>
  <si>
    <t>3,48M</t>
  </si>
  <si>
    <t>853,34M</t>
  </si>
  <si>
    <t>51,16K</t>
  </si>
  <si>
    <t>856,63K</t>
  </si>
  <si>
    <t>3,06M</t>
  </si>
  <si>
    <t>853,61M</t>
  </si>
  <si>
    <t>57,45K</t>
  </si>
  <si>
    <t>649,63K</t>
  </si>
  <si>
    <t>929,03M</t>
  </si>
  <si>
    <t>63,10K</t>
  </si>
  <si>
    <t>397,03K</t>
  </si>
  <si>
    <t>6,84M</t>
  </si>
  <si>
    <t>930,53M</t>
  </si>
  <si>
    <t>475,46K</t>
  </si>
  <si>
    <t>902,83K</t>
  </si>
  <si>
    <t>3,05B</t>
  </si>
  <si>
    <t>47,73K</t>
  </si>
  <si>
    <t>396,40K</t>
  </si>
  <si>
    <t>4,56M</t>
  </si>
  <si>
    <t>962,57M</t>
  </si>
  <si>
    <t>64,92K</t>
  </si>
  <si>
    <t>246,16K</t>
  </si>
  <si>
    <t>3,74M</t>
  </si>
  <si>
    <t>881,73M</t>
  </si>
  <si>
    <t>33,37K</t>
  </si>
  <si>
    <t>288,43K</t>
  </si>
  <si>
    <t>835,28M</t>
  </si>
  <si>
    <t>328,63K</t>
  </si>
  <si>
    <t>6,01M</t>
  </si>
  <si>
    <t>928,74M</t>
  </si>
  <si>
    <t>32,95K</t>
  </si>
  <si>
    <t>319,64K</t>
  </si>
  <si>
    <t>19,82M</t>
  </si>
  <si>
    <t>831,54M</t>
  </si>
  <si>
    <t>37,91K</t>
  </si>
  <si>
    <t>264,47K</t>
  </si>
  <si>
    <t>6,85M</t>
  </si>
  <si>
    <t>769,22M</t>
  </si>
  <si>
    <t>50,45K</t>
  </si>
  <si>
    <t>284,53K</t>
  </si>
  <si>
    <t>6,69M</t>
  </si>
  <si>
    <t>891,04M</t>
  </si>
  <si>
    <t>45,39K</t>
  </si>
  <si>
    <t>741,58K</t>
  </si>
  <si>
    <t>894,11M</t>
  </si>
  <si>
    <t>52,14K</t>
  </si>
  <si>
    <t>526,82K</t>
  </si>
  <si>
    <t>884,75M</t>
  </si>
  <si>
    <t>47,32K</t>
  </si>
  <si>
    <t>425,21K</t>
  </si>
  <si>
    <t>8,62M</t>
  </si>
  <si>
    <t>49,97K</t>
  </si>
  <si>
    <t>536,10K</t>
  </si>
  <si>
    <t>877,57M</t>
  </si>
  <si>
    <t>37,98K</t>
  </si>
  <si>
    <t>437,05K</t>
  </si>
  <si>
    <t>889,31M</t>
  </si>
  <si>
    <t>516,45K</t>
  </si>
  <si>
    <t>6,95M</t>
  </si>
  <si>
    <t>854,22M</t>
  </si>
  <si>
    <t>54,28K</t>
  </si>
  <si>
    <t>372,58K</t>
  </si>
  <si>
    <t>4,27M</t>
  </si>
  <si>
    <t>870,00M</t>
  </si>
  <si>
    <t>78,60K</t>
  </si>
  <si>
    <t>427,13K</t>
  </si>
  <si>
    <t>8,13M</t>
  </si>
  <si>
    <t>860,52M</t>
  </si>
  <si>
    <t>41,57K</t>
  </si>
  <si>
    <t>272,85K</t>
  </si>
  <si>
    <t>4,69M</t>
  </si>
  <si>
    <t>723,95M</t>
  </si>
  <si>
    <t>67,91K</t>
  </si>
  <si>
    <t>430,61K</t>
  </si>
  <si>
    <t>5,14M</t>
  </si>
  <si>
    <t>823,87M</t>
  </si>
  <si>
    <t>26,05K</t>
  </si>
  <si>
    <t>296,63K</t>
  </si>
  <si>
    <t>797,05M</t>
  </si>
  <si>
    <t>35,06K</t>
  </si>
  <si>
    <t>304,52K</t>
  </si>
  <si>
    <t>7,32M</t>
  </si>
  <si>
    <t>921,27M</t>
  </si>
  <si>
    <t>58,49K</t>
  </si>
  <si>
    <t>245,03K</t>
  </si>
  <si>
    <t>843,48M</t>
  </si>
  <si>
    <t>426,38K</t>
  </si>
  <si>
    <t>832,45M</t>
  </si>
  <si>
    <t>51,30K</t>
  </si>
  <si>
    <t>319,45K</t>
  </si>
  <si>
    <t>906,42M</t>
  </si>
  <si>
    <t>22,34K</t>
  </si>
  <si>
    <t>238,26K</t>
  </si>
  <si>
    <t>843,06M</t>
  </si>
  <si>
    <t>36,00K</t>
  </si>
  <si>
    <t>312,77K</t>
  </si>
  <si>
    <t>920,00M</t>
  </si>
  <si>
    <t>50,15K</t>
  </si>
  <si>
    <t>292,05K</t>
  </si>
  <si>
    <t>39,24K</t>
  </si>
  <si>
    <t>400,20K</t>
  </si>
  <si>
    <t>859,07M</t>
  </si>
  <si>
    <t>279,41K</t>
  </si>
  <si>
    <t>878,12M</t>
  </si>
  <si>
    <t>23,81K</t>
  </si>
  <si>
    <t>698,34K</t>
  </si>
  <si>
    <t>950,80M</t>
  </si>
  <si>
    <t>25,12K</t>
  </si>
  <si>
    <t>477,32K</t>
  </si>
  <si>
    <t>941,24M</t>
  </si>
  <si>
    <t>33,45K</t>
  </si>
  <si>
    <t>298,13K</t>
  </si>
  <si>
    <t>856,38M</t>
  </si>
  <si>
    <t>57,15K</t>
  </si>
  <si>
    <t>839,19K</t>
  </si>
  <si>
    <t>801,65M</t>
  </si>
  <si>
    <t>75,57K</t>
  </si>
  <si>
    <t>820,17K</t>
  </si>
  <si>
    <t>914,04M</t>
  </si>
  <si>
    <t>36,74K</t>
  </si>
  <si>
    <t>333,81K</t>
  </si>
  <si>
    <t>937,65M</t>
  </si>
  <si>
    <t>75,18K</t>
  </si>
  <si>
    <t>226,89K</t>
  </si>
  <si>
    <t>96,05K</t>
  </si>
  <si>
    <t>289,12K</t>
  </si>
  <si>
    <t>61,23K</t>
  </si>
  <si>
    <t>441,25K</t>
  </si>
  <si>
    <t>912,89M</t>
  </si>
  <si>
    <t>42,34K</t>
  </si>
  <si>
    <t>219,31K</t>
  </si>
  <si>
    <t>896,95M</t>
  </si>
  <si>
    <t>35,37K</t>
  </si>
  <si>
    <t>309,66K</t>
  </si>
  <si>
    <t>956,59M</t>
  </si>
  <si>
    <t>36,86K</t>
  </si>
  <si>
    <t>255,64K</t>
  </si>
  <si>
    <t>59,95K</t>
  </si>
  <si>
    <t>779,57K</t>
  </si>
  <si>
    <t>998,71M</t>
  </si>
  <si>
    <t>67,49K</t>
  </si>
  <si>
    <t>392,02K</t>
  </si>
  <si>
    <t>837,61M</t>
  </si>
  <si>
    <t>73,97K</t>
  </si>
  <si>
    <t>687,58K</t>
  </si>
  <si>
    <t>62,84K</t>
  </si>
  <si>
    <t>822,08K</t>
  </si>
  <si>
    <t>36,38K</t>
  </si>
  <si>
    <t>340,69K</t>
  </si>
  <si>
    <t>925,11M</t>
  </si>
  <si>
    <t>581,89K</t>
  </si>
  <si>
    <t>946,65M</t>
  </si>
  <si>
    <t>66,03K</t>
  </si>
  <si>
    <t>551,05K</t>
  </si>
  <si>
    <t>902,05M</t>
  </si>
  <si>
    <t>66,04K</t>
  </si>
  <si>
    <t>628,71K</t>
  </si>
  <si>
    <t>815,36M</t>
  </si>
  <si>
    <t>32,84K</t>
  </si>
  <si>
    <t>525,45K</t>
  </si>
  <si>
    <t>717,39M</t>
  </si>
  <si>
    <t>46,67K</t>
  </si>
  <si>
    <t>284,59K</t>
  </si>
  <si>
    <t>441,68M</t>
  </si>
  <si>
    <t>60,73K</t>
  </si>
  <si>
    <t>692,85K</t>
  </si>
  <si>
    <t>839,28M</t>
  </si>
  <si>
    <t>50,42K</t>
  </si>
  <si>
    <t>624,84K</t>
  </si>
  <si>
    <t>870,61M</t>
  </si>
  <si>
    <t>48,86K</t>
  </si>
  <si>
    <t>546,00K</t>
  </si>
  <si>
    <t>979,43M</t>
  </si>
  <si>
    <t>82,40K</t>
  </si>
  <si>
    <t>883,13K</t>
  </si>
  <si>
    <t>1,53B</t>
  </si>
  <si>
    <t>69,65K</t>
  </si>
  <si>
    <t>657,73K</t>
  </si>
  <si>
    <t>64,25K</t>
  </si>
  <si>
    <t>78,07K</t>
  </si>
  <si>
    <t>60,36K</t>
  </si>
  <si>
    <t>900,94K</t>
  </si>
  <si>
    <t>50,41K</t>
  </si>
  <si>
    <t>997,68K</t>
  </si>
  <si>
    <t>997,65M</t>
  </si>
  <si>
    <t>876,18K</t>
  </si>
  <si>
    <t>89,41K</t>
  </si>
  <si>
    <t>686,18K</t>
  </si>
  <si>
    <t>939,56M</t>
  </si>
  <si>
    <t>180,45K</t>
  </si>
  <si>
    <t>736,25K</t>
  </si>
  <si>
    <t>76,94K</t>
  </si>
  <si>
    <t>1,58B</t>
  </si>
  <si>
    <t>267,43K</t>
  </si>
  <si>
    <t>3,35B</t>
  </si>
  <si>
    <t>66,57K</t>
  </si>
  <si>
    <t>626,06K</t>
  </si>
  <si>
    <t>75,49K</t>
  </si>
  <si>
    <t>546,56K</t>
  </si>
  <si>
    <t>64,60K</t>
  </si>
  <si>
    <t>457,06K</t>
  </si>
  <si>
    <t>1,20B</t>
  </si>
  <si>
    <t>ΑΠΟΔΟΣΕΙΣ</t>
  </si>
  <si>
    <t>Μετοχές</t>
  </si>
  <si>
    <t>Trade Date</t>
  </si>
  <si>
    <t>Myilineos</t>
  </si>
  <si>
    <t>ΜΕΤΡΑ ΑΠΟΔΟΣΗΣ ΚΑΙ ΚΙΝΔΥΝΟΥ</t>
  </si>
  <si>
    <t>ΓΔ</t>
  </si>
  <si>
    <t>ΜΕΣΗ ΑΠΟΔΟΣΗ</t>
  </si>
  <si>
    <t>μ</t>
  </si>
  <si>
    <t>ΔΙΑΚΥΜΑΝΣΗ</t>
  </si>
  <si>
    <t>σ^2</t>
  </si>
  <si>
    <t>ΣΥΝΟΛΙΚΟΣ ΚΙΝΔΥΝΟΣ</t>
  </si>
  <si>
    <t>ΤΥΠΙΚΗ ΑΠΟΚΛΙΣΗ</t>
  </si>
  <si>
    <t>σ</t>
  </si>
  <si>
    <t>ΣΥΝΤΕΛΕΣΤΗΣ ΜΕΤΑΒΛΗΤΟΤΗΤΑΣ</t>
  </si>
  <si>
    <t>σ/μ</t>
  </si>
  <si>
    <t>α ΜΕΤΟΧΗΣ</t>
  </si>
  <si>
    <t>β ΜΕΤΟΧΗΣ</t>
  </si>
  <si>
    <t>ΣΥΣΤΗΜΑΤΙΚΟΣ ΚΙΝΔΥΝΟΣ</t>
  </si>
  <si>
    <t>ΗΜΕΡΕΣ ΣΤΟ ΕΤΟΣ</t>
  </si>
  <si>
    <t>ΑΠΟΔΟΣΗ ΣΕ ΕΤΗΣΙΑ ΒΑΣΗ</t>
  </si>
  <si>
    <r>
      <rPr>
        <b/>
        <sz val="10"/>
        <rFont val="Arial Greek"/>
        <charset val="161"/>
      </rPr>
      <t>(1+R)=(1+R/m)</t>
    </r>
    <r>
      <rPr>
        <b/>
        <vertAlign val="superscript"/>
        <sz val="10"/>
        <rFont val="Arial Greek"/>
        <charset val="161"/>
      </rPr>
      <t>mn</t>
    </r>
  </si>
  <si>
    <t>R/m= Επιτόκιο περιόδου</t>
  </si>
  <si>
    <t>*</t>
  </si>
  <si>
    <r>
      <rPr>
        <b/>
        <sz val="10"/>
        <rFont val="Arial Greek"/>
        <charset val="161"/>
      </rPr>
      <t>R= [(1+R/m)</t>
    </r>
    <r>
      <rPr>
        <b/>
        <vertAlign val="superscript"/>
        <sz val="10"/>
        <rFont val="Arial Greek"/>
        <charset val="161"/>
      </rPr>
      <t>mn</t>
    </r>
    <r>
      <rPr>
        <b/>
        <sz val="10"/>
        <rFont val="Arial Greek"/>
        <charset val="161"/>
      </rPr>
      <t>]-1</t>
    </r>
  </si>
  <si>
    <t>R= Ετήσια Αποδοση</t>
  </si>
  <si>
    <t>**</t>
  </si>
  <si>
    <t>Συσχετίσεις</t>
  </si>
  <si>
    <t xml:space="preserve"> </t>
  </si>
  <si>
    <t>Dow Jones</t>
  </si>
  <si>
    <t>Abercrombie &amp; Fitch</t>
  </si>
  <si>
    <t>Συσχετίσεις DOW Jones</t>
  </si>
  <si>
    <t>Συσχετίσεις NASDAQ</t>
  </si>
  <si>
    <t>ΤΕΛΟΣ ΧΑΡΤΟΦΥΚΑΚΙΟΥ</t>
  </si>
  <si>
    <t>ΠΡΟΒΛΕΨΗ ΤΙΜΩΝ ΜΕ ΒΑΣΗ ΈΝΑ ΕΤΟΣ ΠΡΙΝ</t>
  </si>
  <si>
    <t>ΧΑΡΤΟΦΥΛΑΚΙΟ</t>
  </si>
  <si>
    <t>AVERAGE (AEG)</t>
  </si>
  <si>
    <t>ΜΕΣΗ ΑΠΌΔΟΣΗ ΧΑΡΤΟΦΥΛΑΚΙΟΥ</t>
  </si>
  <si>
    <t xml:space="preserve">ME </t>
  </si>
  <si>
    <t>VARIANCE</t>
  </si>
  <si>
    <t>ΔΙΑΚ. ΧΑΡΤΟΦΥΛΑΚΙΟΥ</t>
  </si>
  <si>
    <t>STAND DEV</t>
  </si>
  <si>
    <t>ΤΥΠ.ΑΠΟΚΛ. ΧΑΡΤΟΦΥΛΑΚΙΟΥ</t>
  </si>
  <si>
    <t>ΠΙΝΑΚΑΣ ΣΥΝΔΙΑΚΥΜΑΝΣΕΩΝ</t>
  </si>
  <si>
    <t>COUNT</t>
  </si>
  <si>
    <t>COVARIANCE MATRIX</t>
  </si>
  <si>
    <t>Δεδομενα/Αναλυση δεδομενων/Συνδιακυμανση</t>
  </si>
  <si>
    <t>ΣΥΜΠΛΗΡΩΣΗ ΠΙΝΑΚΑ ΜΕ TRANSPOSE</t>
  </si>
  <si>
    <t>Συνδιακυμάνσεις</t>
  </si>
  <si>
    <t>Wr</t>
  </si>
  <si>
    <t>MMULT(TRANSPOSE(COVRij-ER);(COVRij-ER))/n)</t>
  </si>
  <si>
    <t>COVRij</t>
  </si>
  <si>
    <t>ΠΙΝΑΚΑΣ ΣΥΝΔΙΑΚΥΜΑΝΣΗΣ ΑΠΟΔΟΣΕΩΝ</t>
  </si>
  <si>
    <t>ER</t>
  </si>
  <si>
    <t>ΑΝΑΜΕΝΟΜΕΝΗ ΑΠΟΔΟΣΗ</t>
  </si>
  <si>
    <t>n= ΑΡΙΘΜΟΣ ΠΑΡΑΤΗΡΗΣΕΩΝ</t>
  </si>
  <si>
    <t>SUM(TRANSPOSE(W)*ER)</t>
  </si>
  <si>
    <t>MMULT(TRANSPOSE(Rij-ER);(Rij-ER))/n</t>
  </si>
  <si>
    <t>Αναμενομενη Αποδοση Χαρτοφυλακιου</t>
  </si>
  <si>
    <t>Rij</t>
  </si>
  <si>
    <t>ΠΙΝΑΚΑΣ ΑΠΟΔΟΣΕΩΝ</t>
  </si>
  <si>
    <t>Συνδιακυμανση Χαρτοφυλακιου</t>
  </si>
  <si>
    <t>Τυπικη Αποκλιση Χαρτοφυλακιου</t>
  </si>
  <si>
    <t>MMULT(MMULT(TRANSPOSE(Wr);COVij);Wr)</t>
  </si>
  <si>
    <t>CTRL+SHIFT+ENTER</t>
  </si>
  <si>
    <t>Σεναρια Χαρτοφυλακιου</t>
  </si>
  <si>
    <t>ΕΛΑΧΙΣΤΟΠΟΙΗΣΗ ΚΙΝΔΥΝΟΥ</t>
  </si>
  <si>
    <t>ΜΕΓΙΣΤΟΠΟΙΗΣΗ ΚΕΡΔΟΥΣ</t>
  </si>
  <si>
    <t>Risk Minimized</t>
  </si>
  <si>
    <t>Return Maximized</t>
  </si>
  <si>
    <t>ΙΣΟΜΕΡΕΣ</t>
  </si>
  <si>
    <t>Min</t>
  </si>
  <si>
    <t>Long</t>
  </si>
  <si>
    <t>0% to 25%</t>
  </si>
  <si>
    <t>8% to 25%</t>
  </si>
  <si>
    <t>Var</t>
  </si>
  <si>
    <t>Only</t>
  </si>
  <si>
    <t>Weights</t>
  </si>
  <si>
    <t>ΜΕΤΟΧΕΣ</t>
  </si>
  <si>
    <t>Portfolio</t>
  </si>
  <si>
    <t xml:space="preserve">Αθροισμα </t>
  </si>
  <si>
    <t>Αναμ. Αποδ.</t>
  </si>
  <si>
    <t>Διακ.</t>
  </si>
  <si>
    <t>Τυπικη Αποκλ.</t>
  </si>
  <si>
    <t>Data/Solver</t>
  </si>
  <si>
    <t>MIN-MAX</t>
  </si>
  <si>
    <t>Αναμενόμενη Απόδοση Χαρτοφυλακίου</t>
  </si>
  <si>
    <t>Συνδιακύμανση Χαρτοφυλακίου</t>
  </si>
  <si>
    <t>Τυπική Απόκλιση Χαρτοφυλακίου</t>
  </si>
  <si>
    <t>MMULT(MMULT(TRANSPOSE(USW);USCOVij);USW)</t>
  </si>
  <si>
    <t>Σενάρια Χαρτοφυλακίου</t>
  </si>
  <si>
    <t xml:space="preserve">Άθροισμα </t>
  </si>
  <si>
    <t>Αναμ. Απόδ.</t>
  </si>
  <si>
    <t>Τυπική Απόκλ.</t>
  </si>
  <si>
    <t>ΑΠΌ</t>
  </si>
  <si>
    <t>ΕΩΣ</t>
  </si>
  <si>
    <t>R1</t>
  </si>
  <si>
    <t>R2</t>
  </si>
  <si>
    <t>R3</t>
  </si>
  <si>
    <t>R4</t>
  </si>
  <si>
    <t>R5</t>
  </si>
  <si>
    <t>R6</t>
  </si>
  <si>
    <t>Μέγεθος δείγματος</t>
  </si>
  <si>
    <t>n(ημέρες)</t>
  </si>
  <si>
    <t>INTERCEPT</t>
  </si>
  <si>
    <t>αλφα</t>
  </si>
  <si>
    <t>SLOPE</t>
  </si>
  <si>
    <t>βητα</t>
  </si>
  <si>
    <t>RFR</t>
  </si>
  <si>
    <t>CAPM 07/12/2023</t>
  </si>
  <si>
    <t>ΜΕΣΗ ΑΠΟΔΟΣΗ ΧΑΡΤΟΦΥΛΑΚΙΟΥ ΑΞΙΟΓΡΑΦΩΝ ΜΕ ΚΙΝΔΥΝΟ (RISK PORTFOLIO)</t>
  </si>
  <si>
    <t>w1</t>
  </si>
  <si>
    <t>w2</t>
  </si>
  <si>
    <t>w3</t>
  </si>
  <si>
    <t>w4</t>
  </si>
  <si>
    <t>w5</t>
  </si>
  <si>
    <t>w6</t>
  </si>
  <si>
    <t>ΣΥΝΟΛΑ</t>
  </si>
  <si>
    <t>wi*Ri</t>
  </si>
  <si>
    <t>wi*bi</t>
  </si>
  <si>
    <t>wi*αi</t>
  </si>
  <si>
    <t>ΜΕΣΗ ΑΠΟΔΟΣΗ ΧΑΡΤΟΦΥΛΑΚΙΟΥ</t>
  </si>
  <si>
    <t>ΜΕΓΙΣΤΟΠΟΙΗΣΗ ΑΠΟΔΟΣΗΣ</t>
  </si>
  <si>
    <t>ΜΕ ΑΛΛΑΓΗ ΠΟΣΟΣΤΩΝ</t>
  </si>
  <si>
    <t>Μεσο σταθμ. βητα</t>
  </si>
  <si>
    <r>
      <rPr>
        <b/>
        <sz val="10"/>
        <rFont val="Arial Greek"/>
        <charset val="161"/>
      </rPr>
      <t>β</t>
    </r>
    <r>
      <rPr>
        <b/>
        <vertAlign val="subscript"/>
        <sz val="10"/>
        <rFont val="Arial Greek"/>
        <charset val="161"/>
      </rPr>
      <t>p</t>
    </r>
  </si>
  <si>
    <t>MMULT(D12:I12;G29:G34)</t>
  </si>
  <si>
    <t>Μεσο σταθμ. Αλφα</t>
  </si>
  <si>
    <r>
      <rPr>
        <b/>
        <sz val="10"/>
        <rFont val="Arial Greek"/>
        <charset val="161"/>
      </rPr>
      <t>α</t>
    </r>
    <r>
      <rPr>
        <b/>
        <vertAlign val="subscript"/>
        <sz val="10"/>
        <rFont val="Arial Greek"/>
        <charset val="161"/>
      </rPr>
      <t>p</t>
    </r>
  </si>
  <si>
    <t>ΔΙΑΚ. ΑΓΟΡΑΣ</t>
  </si>
  <si>
    <r>
      <rPr>
        <sz val="10"/>
        <rFont val="Arial Greek"/>
        <charset val="161"/>
      </rPr>
      <t>σ</t>
    </r>
    <r>
      <rPr>
        <vertAlign val="superscript"/>
        <sz val="10"/>
        <rFont val="Arial Greek"/>
        <charset val="161"/>
      </rPr>
      <t>2</t>
    </r>
    <r>
      <rPr>
        <vertAlign val="subscript"/>
        <sz val="10"/>
        <rFont val="Arial Greek"/>
        <charset val="161"/>
      </rPr>
      <t>m</t>
    </r>
  </si>
  <si>
    <t>τιμες εκκινησης</t>
  </si>
  <si>
    <t>ΑΠΟΔΟΣΗ ΧΑΡΤ</t>
  </si>
  <si>
    <t>Rp</t>
  </si>
  <si>
    <t>Συνολικός Κίνδυνος Χαρτοφυλακίου</t>
  </si>
  <si>
    <t>Σημ.: Αριστοποιηση ερημην του επιπεδου κινδυνου του επενδυτου</t>
  </si>
  <si>
    <t>Διακυμανση</t>
  </si>
  <si>
    <r>
      <rPr>
        <sz val="10"/>
        <rFont val="Arial Greek"/>
        <charset val="161"/>
      </rPr>
      <t>σ</t>
    </r>
    <r>
      <rPr>
        <vertAlign val="superscript"/>
        <sz val="10"/>
        <rFont val="Arial Greek"/>
        <charset val="161"/>
      </rPr>
      <t>2</t>
    </r>
    <r>
      <rPr>
        <vertAlign val="subscript"/>
        <sz val="10"/>
        <rFont val="Arial Greek"/>
        <charset val="161"/>
      </rPr>
      <t>p</t>
    </r>
  </si>
  <si>
    <t>Τυπ. Αποκλιση</t>
  </si>
  <si>
    <r>
      <rPr>
        <sz val="10"/>
        <rFont val="Arial Greek"/>
        <charset val="161"/>
      </rPr>
      <t>σ</t>
    </r>
    <r>
      <rPr>
        <vertAlign val="subscript"/>
        <sz val="10"/>
        <rFont val="Arial Greek"/>
        <charset val="161"/>
      </rPr>
      <t>p</t>
    </r>
  </si>
  <si>
    <t>Α</t>
  </si>
  <si>
    <t>Όταν ο αριθμός των αξιογράφων (n) που περιλαμβάνονται στο χαρτοφυλάκιο είναι μεγάλος</t>
  </si>
  <si>
    <t>ΓΙΑ ΣΥΝΘΕΣΗ (W) ΠΟΥ ΕΛΑΧΙΣΤΟΠΟΙΕΙ</t>
  </si>
  <si>
    <t xml:space="preserve"> τότε ο παραπάνω τύπος μετασχηματίζεται ως ακολούθως</t>
  </si>
  <si>
    <t xml:space="preserve"> ΤΟΝ ΚΙΝΔΥΝΟ</t>
  </si>
  <si>
    <t>Εργαλεία/Προσθετα/Ανάλυση</t>
  </si>
  <si>
    <t>και Επίλυση</t>
  </si>
  <si>
    <r>
      <rPr>
        <b/>
        <sz val="18"/>
        <rFont val="Arial Greek"/>
        <charset val="161"/>
      </rPr>
      <t>σ</t>
    </r>
    <r>
      <rPr>
        <b/>
        <vertAlign val="subscript"/>
        <sz val="18"/>
        <rFont val="Arial Greek"/>
        <charset val="161"/>
      </rPr>
      <t>p</t>
    </r>
    <r>
      <rPr>
        <b/>
        <sz val="18"/>
        <rFont val="Arial Greek"/>
        <charset val="161"/>
      </rPr>
      <t>=β</t>
    </r>
    <r>
      <rPr>
        <b/>
        <vertAlign val="subscript"/>
        <sz val="18"/>
        <rFont val="Arial Greek"/>
        <charset val="161"/>
      </rPr>
      <t>p</t>
    </r>
    <r>
      <rPr>
        <b/>
        <sz val="18"/>
        <rFont val="Arial Greek"/>
        <charset val="161"/>
      </rPr>
      <t>*σ</t>
    </r>
    <r>
      <rPr>
        <b/>
        <vertAlign val="subscript"/>
        <sz val="18"/>
        <rFont val="Arial Greek"/>
        <charset val="161"/>
      </rPr>
      <t>m</t>
    </r>
  </si>
  <si>
    <t>Portfolio Scenarios</t>
  </si>
  <si>
    <t>ΑΓΟΡΑ</t>
  </si>
  <si>
    <t>ΜΟΝΟ</t>
  </si>
  <si>
    <t>Stock</t>
  </si>
  <si>
    <t>Αναμενομενη Αποδοση</t>
  </si>
  <si>
    <t>Expected Return</t>
  </si>
  <si>
    <t>Συντ. βητα (β)</t>
  </si>
  <si>
    <t xml:space="preserve">CAPM </t>
  </si>
  <si>
    <t>CAPITAL ASSET PRICING MODEL</t>
  </si>
  <si>
    <t>ΛΑΜΒΑΝΟΥΜΕ ΥΠΟΨΗ ΚΑΙ ΤΟ ΠΡΟΦΙΛ ΕΠΕΝΔΥΤΟΥ</t>
  </si>
  <si>
    <t>Efficient stock portfolio.</t>
  </si>
  <si>
    <t>CAPM</t>
  </si>
  <si>
    <t>Find the weightings of stocks in an efficient portfolio which maximizes the portfolio rate of</t>
  </si>
  <si>
    <t>ΑΝΑΛΥΣΗ ΑΠΟΔΟΣΗΣ-ΚΙΝΔΥΝΟΥ ΧΑΡΤΟΦΥΛΑΚΙΟΥ</t>
  </si>
  <si>
    <t>return for a given level of risk.  This worksheet uses the Sharpe single-index model; you</t>
  </si>
  <si>
    <r>
      <rPr>
        <sz val="7.5"/>
        <color rgb="FF000000"/>
        <rFont val="PA-SansSerif"/>
        <family val="2"/>
        <charset val="1"/>
      </rPr>
      <t xml:space="preserve">ΜΕ ΕΝΑ ΜΕΡΟΣ  (%) ΕΠΕΝΔΥΜΕΝΟ ΣΕ ΧΡΕΟΓΡΑΦΑ ΜΕ ΚΙΝΔΥΝΟ ΚΑΙ ΤΟ ΥΠΟΛΟΙΠΟ ΣΕ ΧΡΕΟΓΡΑΦΑ ΜΗΔΕΝΙΚΟΥ ΚΙΝΔΥΝΟΥ </t>
    </r>
    <r>
      <rPr>
        <sz val="10"/>
        <rFont val="Arial Greek"/>
        <charset val="161"/>
      </rPr>
      <t xml:space="preserve"> </t>
    </r>
  </si>
  <si>
    <t>can also use the Markowitz method if you have covariance terms available.</t>
  </si>
  <si>
    <t>ΓΙΑ Greece</t>
  </si>
  <si>
    <t>Rf</t>
  </si>
  <si>
    <t>ετησιως</t>
  </si>
  <si>
    <t>(Covariances for n securities are difficult to calculate, so we use the Rm statistics)</t>
  </si>
  <si>
    <t>(Composite Portfolio)</t>
  </si>
  <si>
    <t>ΣΥΝΘΕΤΟ ΧΑΡΤΟΦ</t>
  </si>
  <si>
    <t>ΠΟΣΟΣΤΑ ΑΠΌ ΜΟΝΤΕΛΟ SHARP</t>
  </si>
  <si>
    <t>Ριψοκίνδυνο Χαρτ (χρεόγραφα j)</t>
  </si>
  <si>
    <t>Wp</t>
  </si>
  <si>
    <t>Wf</t>
  </si>
  <si>
    <t xml:space="preserve">ΥΠΟΛΟΓΙΣΜΕΝΑ ΒΑΣΗ </t>
  </si>
  <si>
    <t>ΑΠΌ ΒΑΣΗ ΔΕΔΟΜΕΝΩΝ</t>
  </si>
  <si>
    <t xml:space="preserve">ΏΣΤΕ </t>
  </si>
  <si>
    <t>ΑΠΟΔΟΣΗ ΣΕ ΗΜΕΡΗΣΙΑ ΒΑΣΗ</t>
  </si>
  <si>
    <t>ΝΑ ΙΣΟΥΤΑΙ ΜΕ</t>
  </si>
  <si>
    <t>ΑΠΌ ΕΡΩΤΗΜΑΤΟΛΟΓΙΟ</t>
  </si>
  <si>
    <t>E(Rp)</t>
  </si>
  <si>
    <t>ΜΕΤΑΦΟΡΑ ΑΠΌ SHARPE</t>
  </si>
  <si>
    <t>Var(p)</t>
  </si>
  <si>
    <t>σ(p)</t>
  </si>
  <si>
    <t>Var(c)</t>
  </si>
  <si>
    <t>YΠΟΛΟΓΙΣΜΕΝΑ</t>
  </si>
  <si>
    <t>σ[c]</t>
  </si>
  <si>
    <t>Ε(Rc)</t>
  </si>
  <si>
    <t>ΓΙΑ USA</t>
  </si>
  <si>
    <t>ΑΡΧΙΚΗ ΔΟΜΗ XAPΤOΦYΛAKIOY</t>
  </si>
  <si>
    <t>ΔΟΜΗ XAPΤOΦYΛAKIOY ΤΕΛΟΣ ΕΞΑΜΗΝΟΥ</t>
  </si>
  <si>
    <t>ΔΟΜΗ XAPΤOΦYΛAKIOY ΈΝΑ ΕΤΟΣ ΜΕΤΑ</t>
  </si>
  <si>
    <t>ευρω</t>
  </si>
  <si>
    <t>TITΛOΣ  XPEΩΓPAΦOY</t>
  </si>
  <si>
    <t>ΣΥΜΒΟΛΟ</t>
  </si>
  <si>
    <t>ΒΑΘΜΟΣ ΚΙΝΔΥΝΟΥ (συντ. βητα)</t>
  </si>
  <si>
    <t>ΠOΣOΣTO ΣYMMETOXHΣ ΣΤΟ ΣΥΝΟΛΟ AΞIAΣ</t>
  </si>
  <si>
    <t>MONAΔA ΔIAΠPΑΓΜΑΤΕΥΣHΣ</t>
  </si>
  <si>
    <t>ΠOΣOTHTA [ΣΥΝΟΛΙΚΟ ΚΟΣΤΟΣ πριν /(ΜΟΝΑΔΑ ΔΙΑΠΡΑΓΜΑΤΕΣΥΣΗΣ x ΜΟΝΑΔΙΑΙΟ ΚΟΣΤΟΣ)]</t>
  </si>
  <si>
    <t>KOΣTOΣ MONAΔAΣ (ΑΠΌ ΒΑΣΗ ΔΕΔΟΜΕΝΩΝ)</t>
  </si>
  <si>
    <t>ΣYNOΛIKO KOΣTOΣ πριν ΤΗΝ ΣΤΡΟΓΓΥΛΟΠΟΙΗΣΗ</t>
  </si>
  <si>
    <t>ΣYNOΛIKO KOΣTOΣ μετα ΤΗΝ ΣΤΡΟΓΓΥΛΟΠΟΙΗΣΗ [ΠΟΣΟΤΗΤΑ x ΜΟΝΑΔΙΑΙΟ ΚΟΣΤΟΣ]</t>
  </si>
  <si>
    <t>ΠOΣOTHTA</t>
  </si>
  <si>
    <t>ΠOΣOΣTO ΑΠΟΔΟΣΗΣ</t>
  </si>
  <si>
    <t>ΜΕΤΟΧΗ 1</t>
  </si>
  <si>
    <t xml:space="preserve">ΜΕΤΟΧΗ 2 </t>
  </si>
  <si>
    <t xml:space="preserve">ΜΕΤΟΧΗ 3 </t>
  </si>
  <si>
    <t>ΜΕΤΟΧΗ 4</t>
  </si>
  <si>
    <t>ΜΕΤΟΧΗ 5</t>
  </si>
  <si>
    <t>ΜΕΤΟΧΗ 6</t>
  </si>
  <si>
    <t>Risk-free rate</t>
  </si>
  <si>
    <t>ΟΜΟΛΟΓΟ</t>
  </si>
  <si>
    <t>ΜΗΔΕΝΙΚΟΥ</t>
  </si>
  <si>
    <t>ΔΕΔΟΥΛΕΥΜΕΝΟΙ ΤΟΚΟΙ</t>
  </si>
  <si>
    <t>ΑΡΧΙΚΟ ΠΟΣΟ</t>
  </si>
  <si>
    <t>ΣΥΝΟΛΙΚΑ ΑΔΙΑΘΕΤΑ ΤΑΜΕΙΑΚΑ ΥΠΟΛΟΙΠΑ</t>
  </si>
  <si>
    <t>ΥΠΟΛΟΙΠΟ</t>
  </si>
  <si>
    <t>ΔΑΝΕΙΣΜΟΣ</t>
  </si>
  <si>
    <t>ΚΑΙ ΑΓΟΡΑ</t>
  </si>
  <si>
    <t>ΑΠΟΔΟΣΗ ΧΑΡΤΟΦΥΛΑΚΙΟΥ</t>
  </si>
  <si>
    <t>ΜΕΤΟΧΩΝ</t>
  </si>
  <si>
    <t>ΔΕΔΟΜΕΝΟ</t>
  </si>
  <si>
    <t>ΠΡΑΓΜΑΤΙΚΕΣ</t>
  </si>
  <si>
    <t>ΑΓΟΡΑΣ</t>
  </si>
  <si>
    <t>ΤΙΜΕΣ ΑΓΟΡΑΣ</t>
  </si>
  <si>
    <t>ΕΚΤΙΜΗΜΕΝΕΣ</t>
  </si>
  <si>
    <t>ΑΡΧΙΚΑ %</t>
  </si>
  <si>
    <t xml:space="preserve">ΜΕΧΡΙ ΝΑ ΒΡΟΥΜΕ </t>
  </si>
  <si>
    <t>ΤΑ ΑΡΙΣΤΑ</t>
  </si>
  <si>
    <t>$</t>
  </si>
  <si>
    <t>ΟΙΚΟΝΟΜΕΤΡΙΚΗ ΑΝΑΛΥΣΗ</t>
  </si>
  <si>
    <t>Greece</t>
  </si>
  <si>
    <t>Rm</t>
  </si>
  <si>
    <t>ΑΡΙΘΜΟΣ ΠΑΡΑΤΗΡΗΣΕΩΝ</t>
  </si>
  <si>
    <t>Ri</t>
  </si>
  <si>
    <t xml:space="preserve">ΠΡΟΒΛΕΨΕΙΣ ΒΑΣΕΙ ΕΚΤΙΜΗΣΕΩΝ ΑΓΟΡΑΣ ΚΑΙ ΕΡΕΥΝΗΤΗ  </t>
  </si>
  <si>
    <t>ΔΤ ΧΑΑ</t>
  </si>
  <si>
    <t>ΠΙΘΑΝΟΤΗΤΑ</t>
  </si>
  <si>
    <t>ΑΠΟΔΟΣΗ</t>
  </si>
  <si>
    <t>ΑΠΟΔΟΣΗ ΔΤ ΧΑΑ</t>
  </si>
  <si>
    <r>
      <rPr>
        <sz val="10"/>
        <rFont val="Arial"/>
        <family val="2"/>
        <charset val="161"/>
      </rPr>
      <t>r=(1+R)</t>
    </r>
    <r>
      <rPr>
        <vertAlign val="superscript"/>
        <sz val="11"/>
        <rFont val="Arial"/>
        <family val="2"/>
        <charset val="161"/>
      </rPr>
      <t>(1/mn)</t>
    </r>
    <r>
      <rPr>
        <sz val="11"/>
        <color rgb="FF000000"/>
        <rFont val="Calibri"/>
        <family val="2"/>
        <charset val="161"/>
      </rPr>
      <t>-1</t>
    </r>
  </si>
  <si>
    <t>ΈΝΑ ΕΤΟΣ ΜΕΤΑ</t>
  </si>
  <si>
    <t>ΜΕΣΗ ΗΜΕΡΗΣΙΑ ΑΠΟΔΟΣΗ ΔΤΧΑΑ</t>
  </si>
  <si>
    <t>ή</t>
  </si>
  <si>
    <t>ΑΠΟΔΟΣΗ ΟΜΟΛΟΓΟΥ</t>
  </si>
  <si>
    <t>ΜΕΣΗ ΗΜΕΡΗΣΙΑ ΑΠΟΔΟΣΗ ΟΜΟΛΟΓΟΥ</t>
  </si>
  <si>
    <t>`</t>
  </si>
  <si>
    <t>ΤΙΜΕΣ ΚΑΙ ΑΠΟΔΟΣΗ ΧΡΕΟΓΡΑΦΩΝ</t>
  </si>
  <si>
    <t>ΑΠΟΔΟΣΗ ΕΤΗΣΙΟΥ ΟΜΟΛΟΓΟΥ</t>
  </si>
  <si>
    <t>ΑΝΑΜΕΝΟΜΕΝΗ ΗΜΕΡΗΣΙΑ ΑΠΟΔΟΣΗ</t>
  </si>
  <si>
    <t>ΑΝΑΜΕΝΟΜΕΝΗ ΕΤΗΣΙΑ ΑΠΟΔΟΣΗ</t>
  </si>
  <si>
    <r>
      <rPr>
        <sz val="10"/>
        <rFont val="Arial"/>
        <family val="2"/>
        <charset val="161"/>
      </rPr>
      <t>R=(1+r)</t>
    </r>
    <r>
      <rPr>
        <vertAlign val="superscript"/>
        <sz val="10"/>
        <rFont val="Arial"/>
        <family val="2"/>
        <charset val="161"/>
      </rPr>
      <t>mn</t>
    </r>
    <r>
      <rPr>
        <sz val="10"/>
        <rFont val="Arial"/>
        <family val="2"/>
        <charset val="161"/>
      </rPr>
      <t>-1</t>
    </r>
  </si>
  <si>
    <t>ΤΙΜΕΣ ΧΡΕΟΓΡΑΦΩΝ</t>
  </si>
  <si>
    <t>ΑΡΧΗ ΕΤΟΥΣ ΠΡΟΒΛΕΨΗΣ</t>
  </si>
  <si>
    <t>Close</t>
  </si>
  <si>
    <t>HELLENIQ Energy Holdings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</si>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</sst>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3">
    <numFmt numFmtId="164" formatCode="_-* #,##0.00\ _€_-;\-* #,##0.00\ _€_-;_-* \-??\ _€_-;_-@_-"/>
    <numFmt numFmtId="165" formatCode="0.0"/>
    <numFmt numFmtId="166" formatCode="dd/mm/yy"/>
    <numFmt numFmtId="167" formatCode="#,##0.00000"/>
    <numFmt numFmtId="168" formatCode="#,##0.0000"/>
    <numFmt numFmtId="169" formatCode="0.00000"/>
    <numFmt numFmtId="170" formatCode="0.000%"/>
    <numFmt numFmtId="171" formatCode="_(* #,##0.000_);_(* \(#,##0.000\);_(* \-??_);_(@_)"/>
    <numFmt numFmtId="172" formatCode="_(* #,##0_);_(* \(#,##0\);_(* \-??_);_(@_)"/>
    <numFmt numFmtId="173" formatCode="_-* #,##0.000\ _Δ_ρ_χ_-;\-* #,##0.000\ _Δ_ρ_χ_-;_-* \-???\ _Δ_ρ_χ_-;_-@_-"/>
    <numFmt numFmtId="174" formatCode="0_)"/>
    <numFmt numFmtId="175" formatCode="0.000_)"/>
    <numFmt numFmtId="176" formatCode="0.00_)"/>
    <numFmt numFmtId="177" formatCode="0.0000_)"/>
    <numFmt numFmtId="178" formatCode="0.0_)"/>
    <numFmt numFmtId="179" formatCode="_(* #,##0.00_);_(* \(#,##0.00\);_(* \-??_);_(@_)"/>
    <numFmt numFmtId="180" formatCode="0.0%"/>
    <numFmt numFmtId="181" formatCode="dd/mm/yy;@"/>
    <numFmt numFmtId="182" formatCode="0.000"/>
    <numFmt numFmtId="183" formatCode="0.0000"/>
    <numFmt numFmtId="184" formatCode="0.0000%"/>
    <numFmt numFmtId="185" formatCode="#,##0.000000"/>
    <numFmt numFmtId="186" formatCode="#,##0.000000000"/>
    <numFmt numFmtId="187" formatCode="0.000000"/>
    <numFmt numFmtId="188" formatCode="0.000000000"/>
    <numFmt numFmtId="189" formatCode="_-* #,##0.00_-;\-* #,##0.00_-;_-* \-??_-;_-@_-"/>
    <numFmt numFmtId="190" formatCode="_-* #,##0.000000000_-;\-* #,##0.000000000_-;_-* \-??_-;_-@_-"/>
    <numFmt numFmtId="191" formatCode="#,##0.0000_);[Red]\(#,##0.0000\)"/>
    <numFmt numFmtId="192" formatCode="0.00000000"/>
    <numFmt numFmtId="193" formatCode="#,##0.0"/>
    <numFmt numFmtId="194" formatCode="#,##0.000"/>
    <numFmt numFmtId="195" formatCode="d/m/yyyy;@"/>
    <numFmt numFmtId="196" formatCode="_(* #,##0.0_);_(* \(#,##0.0\);_(* \-??_);_(@_)"/>
  </numFmts>
  <fonts count="64">
    <font>
      <sz val="11"/>
      <color rgb="FF000000"/>
      <name val="Calibri"/>
      <family val="2"/>
      <charset val="161"/>
    </font>
    <font>
      <sz val="10"/>
      <name val="Arial"/>
      <family val="2"/>
      <charset val="161"/>
    </font>
    <font>
      <sz val="10"/>
      <name val="Arial Greek"/>
      <charset val="161"/>
    </font>
    <font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name val="Arial"/>
      <family val="2"/>
      <charset val="161"/>
    </font>
    <font>
      <b/>
      <sz val="10"/>
      <name val="Arial"/>
      <family val="2"/>
      <charset val="161"/>
    </font>
    <font>
      <b/>
      <sz val="11"/>
      <color rgb="FF000000"/>
      <name val="Calibri"/>
      <family val="2"/>
      <charset val="161"/>
    </font>
    <font>
      <b/>
      <sz val="9"/>
      <color rgb="FF333333"/>
      <name val="Inherit"/>
      <charset val="1"/>
    </font>
    <font>
      <sz val="14"/>
      <color rgb="FF0EA600"/>
      <name val="Inherit"/>
      <charset val="1"/>
    </font>
    <font>
      <sz val="14"/>
      <color rgb="FF333333"/>
      <name val="Inherit"/>
      <charset val="1"/>
    </font>
    <font>
      <b/>
      <sz val="14"/>
      <color rgb="FF0EA600"/>
      <name val="Inherit"/>
      <charset val="1"/>
    </font>
    <font>
      <b/>
      <sz val="14"/>
      <color rgb="FFFF0000"/>
      <name val="Inherit"/>
      <charset val="1"/>
    </font>
    <font>
      <b/>
      <u/>
      <sz val="11"/>
      <name val="Arial"/>
      <family val="2"/>
      <charset val="161"/>
    </font>
    <font>
      <sz val="11"/>
      <name val="Arial"/>
      <family val="2"/>
      <charset val="161"/>
    </font>
    <font>
      <b/>
      <sz val="10"/>
      <color rgb="FF000000"/>
      <name val="Calibri"/>
      <family val="2"/>
      <charset val="161"/>
    </font>
    <font>
      <b/>
      <sz val="11"/>
      <name val="Arial"/>
      <family val="2"/>
      <charset val="161"/>
    </font>
    <font>
      <sz val="11"/>
      <name val="Calibri"/>
      <family val="2"/>
      <charset val="161"/>
    </font>
    <font>
      <b/>
      <sz val="9"/>
      <color rgb="FF333333"/>
      <name val="Times New Roman"/>
      <family val="1"/>
      <charset val="161"/>
    </font>
    <font>
      <u/>
      <sz val="11"/>
      <color rgb="FF0000FF"/>
      <name val="Calibri"/>
      <family val="2"/>
      <charset val="161"/>
    </font>
    <font>
      <sz val="11"/>
      <color rgb="FF333333"/>
      <name val="Arial"/>
      <family val="2"/>
      <charset val="161"/>
    </font>
    <font>
      <sz val="9"/>
      <color rgb="FF333333"/>
      <name val="Inherit"/>
      <charset val="1"/>
    </font>
    <font>
      <sz val="12"/>
      <color rgb="FF333333"/>
      <name val="Arial"/>
      <family val="2"/>
      <charset val="161"/>
    </font>
    <font>
      <sz val="8"/>
      <color rgb="FF333333"/>
      <name val="Arial"/>
      <family val="2"/>
      <charset val="161"/>
    </font>
    <font>
      <sz val="8"/>
      <color rgb="FF0EA600"/>
      <name val="Arial"/>
      <family val="2"/>
      <charset val="161"/>
    </font>
    <font>
      <sz val="8"/>
      <color rgb="FFFF0000"/>
      <name val="Arial"/>
      <family val="2"/>
      <charset val="161"/>
    </font>
    <font>
      <b/>
      <sz val="8"/>
      <color rgb="FFFFFFFF"/>
      <name val="Arial"/>
      <family val="2"/>
      <charset val="161"/>
    </font>
    <font>
      <sz val="9"/>
      <color rgb="FF111111"/>
      <name val="Arial"/>
      <family val="2"/>
      <charset val="161"/>
    </font>
    <font>
      <b/>
      <sz val="10"/>
      <name val="Arial Greek"/>
      <charset val="161"/>
    </font>
    <font>
      <b/>
      <sz val="9"/>
      <color rgb="FF111111"/>
      <name val="Arial"/>
      <family val="2"/>
      <charset val="161"/>
    </font>
    <font>
      <b/>
      <sz val="9"/>
      <color rgb="FF000000"/>
      <name val="Arial"/>
      <family val="2"/>
      <charset val="161"/>
    </font>
    <font>
      <b/>
      <vertAlign val="superscript"/>
      <sz val="10"/>
      <name val="Arial Greek"/>
      <charset val="161"/>
    </font>
    <font>
      <b/>
      <u/>
      <sz val="11"/>
      <color rgb="FF000000"/>
      <name val="Calibri"/>
      <family val="2"/>
      <charset val="161"/>
    </font>
    <font>
      <b/>
      <i/>
      <sz val="11"/>
      <color rgb="FF000000"/>
      <name val="Calibri"/>
      <family val="2"/>
      <charset val="161"/>
    </font>
    <font>
      <b/>
      <sz val="16"/>
      <color rgb="FF000000"/>
      <name val="Calibri"/>
      <family val="2"/>
      <charset val="161"/>
    </font>
    <font>
      <sz val="9"/>
      <color rgb="FF000000"/>
      <name val="Arial"/>
      <family val="2"/>
      <charset val="161"/>
    </font>
    <font>
      <b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61"/>
    </font>
    <font>
      <b/>
      <sz val="14"/>
      <name val="Arial Greek"/>
      <charset val="161"/>
    </font>
    <font>
      <b/>
      <sz val="14"/>
      <name val="Arial"/>
      <family val="2"/>
      <charset val="161"/>
    </font>
    <font>
      <sz val="11"/>
      <color rgb="FF00B0F0"/>
      <name val="Calibri"/>
      <family val="2"/>
      <charset val="161"/>
    </font>
    <font>
      <b/>
      <vertAlign val="subscript"/>
      <sz val="10"/>
      <name val="Arial Greek"/>
      <charset val="161"/>
    </font>
    <font>
      <vertAlign val="superscript"/>
      <sz val="10"/>
      <name val="Arial Greek"/>
      <charset val="161"/>
    </font>
    <font>
      <vertAlign val="subscript"/>
      <sz val="10"/>
      <name val="Arial Greek"/>
      <charset val="161"/>
    </font>
    <font>
      <b/>
      <sz val="10"/>
      <name val="Arial Greek"/>
      <family val="2"/>
      <charset val="161"/>
    </font>
    <font>
      <b/>
      <u/>
      <sz val="10"/>
      <name val="Arial Greek"/>
      <charset val="161"/>
    </font>
    <font>
      <b/>
      <sz val="18"/>
      <name val="Arial Greek"/>
      <charset val="161"/>
    </font>
    <font>
      <b/>
      <vertAlign val="subscript"/>
      <sz val="18"/>
      <name val="Arial Greek"/>
      <charset val="161"/>
    </font>
    <font>
      <b/>
      <i/>
      <u/>
      <sz val="10"/>
      <name val="Arial Greek"/>
      <charset val="161"/>
    </font>
    <font>
      <u/>
      <sz val="10"/>
      <name val="Arial Greek"/>
      <family val="2"/>
      <charset val="161"/>
    </font>
    <font>
      <sz val="7.5"/>
      <color rgb="FF000000"/>
      <name val="PA-SansSerif"/>
      <family val="2"/>
      <charset val="1"/>
    </font>
    <font>
      <sz val="10"/>
      <name val="Geneva"/>
      <charset val="161"/>
    </font>
    <font>
      <u/>
      <sz val="10"/>
      <name val="Arial Greek"/>
      <charset val="161"/>
    </font>
    <font>
      <sz val="10"/>
      <name val="Arial Greek"/>
      <family val="2"/>
      <charset val="161"/>
    </font>
    <font>
      <i/>
      <sz val="10"/>
      <name val="Arial Greek"/>
      <family val="2"/>
      <charset val="161"/>
    </font>
    <font>
      <b/>
      <u/>
      <sz val="12"/>
      <name val="Times New Roman"/>
      <family val="1"/>
      <charset val="161"/>
    </font>
    <font>
      <sz val="10"/>
      <name val="Times New Roman"/>
      <family val="1"/>
      <charset val="161"/>
    </font>
    <font>
      <b/>
      <sz val="10"/>
      <name val="Times New Roman"/>
      <family val="1"/>
      <charset val="161"/>
    </font>
    <font>
      <u/>
      <sz val="10"/>
      <name val="Times New Roman"/>
      <family val="1"/>
      <charset val="161"/>
    </font>
    <font>
      <u/>
      <sz val="10"/>
      <name val="Arial"/>
      <family val="2"/>
      <charset val="161"/>
    </font>
    <font>
      <vertAlign val="superscript"/>
      <sz val="11"/>
      <name val="Arial"/>
      <family val="2"/>
      <charset val="161"/>
    </font>
    <font>
      <vertAlign val="superscript"/>
      <sz val="10"/>
      <name val="Arial"/>
      <family val="2"/>
      <charset val="161"/>
    </font>
    <font>
      <sz val="11"/>
      <color rgb="FF000000"/>
      <name val="Calibri"/>
      <family val="2"/>
      <charset val="161"/>
    </font>
    <font>
      <b/>
      <sz val="20"/>
      <color rgb="FF000000"/>
      <name val="Calibri"/>
      <family val="2"/>
      <charset val="161"/>
    </font>
  </fonts>
  <fills count="27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92D050"/>
        <bgColor rgb="FFC4BD97"/>
      </patternFill>
    </fill>
    <fill>
      <patternFill patternType="solid">
        <fgColor rgb="FFB9CDE5"/>
        <bgColor rgb="FFBDD7EE"/>
      </patternFill>
    </fill>
    <fill>
      <patternFill patternType="solid">
        <fgColor rgb="FFEDF4FA"/>
        <bgColor rgb="FFEEEEEE"/>
      </patternFill>
    </fill>
    <fill>
      <patternFill patternType="solid">
        <fgColor rgb="FFFFFFFF"/>
        <bgColor rgb="FFEDF4FA"/>
      </patternFill>
    </fill>
    <fill>
      <patternFill patternType="solid">
        <fgColor rgb="FF90AAB5"/>
        <bgColor rgb="FF8EB4E3"/>
      </patternFill>
    </fill>
    <fill>
      <patternFill patternType="solid">
        <fgColor rgb="FFBDD7EE"/>
        <bgColor rgb="FFC6D9F1"/>
      </patternFill>
    </fill>
    <fill>
      <patternFill patternType="solid">
        <fgColor rgb="FFEEEEEE"/>
        <bgColor rgb="FFEDF4FA"/>
      </patternFill>
    </fill>
    <fill>
      <patternFill patternType="solid">
        <fgColor rgb="FFE6B9B8"/>
        <bgColor rgb="FFC4BD97"/>
      </patternFill>
    </fill>
    <fill>
      <patternFill patternType="solid">
        <fgColor rgb="FFC6D9F1"/>
        <bgColor rgb="FFBDD7EE"/>
      </patternFill>
    </fill>
    <fill>
      <patternFill patternType="solid">
        <fgColor rgb="FFFFFF99"/>
        <bgColor rgb="FFEEEEEE"/>
      </patternFill>
    </fill>
    <fill>
      <patternFill patternType="solid">
        <fgColor rgb="FFBFBFBF"/>
        <bgColor rgb="FFBABABA"/>
      </patternFill>
    </fill>
    <fill>
      <patternFill patternType="solid">
        <fgColor rgb="FFCCFFCC"/>
        <bgColor rgb="FFD7E4BD"/>
      </patternFill>
    </fill>
    <fill>
      <patternFill patternType="solid">
        <fgColor rgb="FFC4BD97"/>
        <bgColor rgb="FFBABABA"/>
      </patternFill>
    </fill>
    <fill>
      <patternFill patternType="solid">
        <fgColor rgb="FF8EB4E3"/>
        <bgColor rgb="FF90AAB5"/>
      </patternFill>
    </fill>
    <fill>
      <patternFill patternType="solid">
        <fgColor rgb="FFE6E0EC"/>
        <bgColor rgb="FFDDE6E6"/>
      </patternFill>
    </fill>
    <fill>
      <patternFill patternType="solid">
        <fgColor rgb="FFC0504D"/>
        <bgColor rgb="FF993366"/>
      </patternFill>
    </fill>
    <fill>
      <patternFill patternType="solid">
        <fgColor rgb="FFD7E4BD"/>
        <bgColor rgb="FFDDE6E6"/>
      </patternFill>
    </fill>
    <fill>
      <patternFill patternType="solid">
        <fgColor rgb="FFDCE6F2"/>
        <bgColor rgb="FFDDE6E6"/>
      </patternFill>
    </fill>
    <fill>
      <patternFill patternType="solid">
        <fgColor rgb="FFFFCC00"/>
        <bgColor rgb="FFFFFF00"/>
      </patternFill>
    </fill>
    <fill>
      <patternFill patternType="solid">
        <fgColor rgb="FF00FF00"/>
        <bgColor rgb="FF0EA600"/>
      </patternFill>
    </fill>
    <fill>
      <patternFill patternType="solid">
        <fgColor rgb="FF00B0F0"/>
        <bgColor rgb="FF008080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BABABA"/>
      </left>
      <right/>
      <top style="medium">
        <color rgb="FFBABABA"/>
      </top>
      <bottom/>
      <diagonal/>
    </border>
    <border>
      <left/>
      <right/>
      <top style="medium">
        <color rgb="FFBABABA"/>
      </top>
      <bottom/>
      <diagonal/>
    </border>
    <border>
      <left/>
      <right style="medium">
        <color rgb="FFBABABA"/>
      </right>
      <top style="medium">
        <color rgb="FFBABABA"/>
      </top>
      <bottom/>
      <diagonal/>
    </border>
    <border>
      <left/>
      <right style="medium">
        <color rgb="FF7997A5"/>
      </right>
      <top/>
      <bottom style="thick">
        <color rgb="FFC2D4D4"/>
      </bottom>
      <diagonal/>
    </border>
    <border>
      <left/>
      <right/>
      <top/>
      <bottom style="medium">
        <color rgb="FFDDE6E6"/>
      </bottom>
      <diagonal/>
    </border>
    <border>
      <left/>
      <right/>
      <top/>
      <bottom style="thick">
        <color rgb="FFC2D4D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189" fontId="62" fillId="0" borderId="0" applyBorder="0" applyProtection="0"/>
    <xf numFmtId="9" fontId="62" fillId="0" borderId="0" applyBorder="0" applyProtection="0"/>
    <xf numFmtId="0" fontId="19" fillId="0" borderId="0" applyBorder="0" applyProtection="0"/>
    <xf numFmtId="164" fontId="62" fillId="0" borderId="0" applyBorder="0" applyProtection="0"/>
    <xf numFmtId="0" fontId="62" fillId="0" borderId="0"/>
    <xf numFmtId="9" fontId="62" fillId="0" borderId="0" applyBorder="0" applyProtection="0"/>
    <xf numFmtId="0" fontId="2" fillId="0" borderId="0"/>
    <xf numFmtId="9" fontId="62" fillId="0" borderId="0" applyBorder="0" applyProtection="0"/>
  </cellStyleXfs>
  <cellXfs count="532">
    <xf numFmtId="0" fontId="0" fillId="0" borderId="0" xfId="0"/>
    <xf numFmtId="0" fontId="3" fillId="0" borderId="0" xfId="0" applyFont="1" applyAlignment="1" applyProtection="1"/>
    <xf numFmtId="0" fontId="0" fillId="0" borderId="0" xfId="0" applyAlignment="1" applyProtection="1">
      <alignment horizontal="center"/>
    </xf>
    <xf numFmtId="0" fontId="3" fillId="0" borderId="0" xfId="0" applyFont="1" applyBorder="1" applyAlignment="1" applyProtection="1"/>
    <xf numFmtId="0" fontId="4" fillId="0" borderId="0" xfId="0" applyFont="1" applyAlignment="1" applyProtection="1"/>
    <xf numFmtId="0" fontId="4" fillId="0" borderId="1" xfId="0" applyFont="1" applyBorder="1" applyAlignment="1" applyProtection="1">
      <alignment horizontal="left"/>
    </xf>
    <xf numFmtId="0" fontId="0" fillId="0" borderId="1" xfId="0" applyBorder="1" applyAlignment="1" applyProtection="1">
      <alignment horizontal="fill"/>
    </xf>
    <xf numFmtId="0" fontId="0" fillId="0" borderId="1" xfId="0" applyBorder="1" applyAlignment="1" applyProtection="1">
      <alignment horizontal="center"/>
    </xf>
    <xf numFmtId="0" fontId="0" fillId="0" borderId="0" xfId="0" applyBorder="1" applyAlignment="1" applyProtection="1">
      <alignment horizontal="fill"/>
    </xf>
    <xf numFmtId="0" fontId="0" fillId="0" borderId="2" xfId="0" applyBorder="1" applyAlignment="1" applyProtection="1"/>
    <xf numFmtId="0" fontId="0" fillId="0" borderId="2" xfId="0" applyBorder="1" applyAlignment="1" applyProtection="1">
      <alignment horizontal="center"/>
    </xf>
    <xf numFmtId="0" fontId="0" fillId="0" borderId="0" xfId="0" applyBorder="1" applyAlignment="1" applyProtection="1"/>
    <xf numFmtId="0" fontId="3" fillId="0" borderId="0" xfId="0" applyFont="1" applyAlignment="1" applyProtection="1">
      <alignment horizontal="right"/>
    </xf>
    <xf numFmtId="0" fontId="3" fillId="0" borderId="0" xfId="0" applyFont="1" applyBorder="1" applyAlignment="1" applyProtection="1">
      <alignment horizontal="right"/>
    </xf>
    <xf numFmtId="0" fontId="3" fillId="0" borderId="0" xfId="0" applyFont="1" applyAlignment="1" applyProtection="1">
      <alignment horizontal="center"/>
    </xf>
    <xf numFmtId="0" fontId="3" fillId="0" borderId="4" xfId="0" applyFont="1" applyBorder="1" applyAlignment="1" applyProtection="1">
      <alignment horizontal="center"/>
    </xf>
    <xf numFmtId="0" fontId="3" fillId="0" borderId="5" xfId="0" applyFont="1" applyBorder="1" applyAlignment="1" applyProtection="1">
      <alignment horizontal="center"/>
    </xf>
    <xf numFmtId="0" fontId="3" fillId="2" borderId="0" xfId="0" applyFont="1" applyFill="1" applyAlignment="1" applyProtection="1">
      <alignment horizontal="center"/>
    </xf>
    <xf numFmtId="0" fontId="3" fillId="0" borderId="4" xfId="0" applyFont="1" applyBorder="1" applyAlignment="1" applyProtection="1">
      <alignment horizontal="left"/>
    </xf>
    <xf numFmtId="0" fontId="0" fillId="0" borderId="5" xfId="0" applyFont="1" applyBorder="1" applyAlignment="1" applyProtection="1">
      <alignment vertical="top" wrapText="1"/>
    </xf>
    <xf numFmtId="0" fontId="3" fillId="0" borderId="6" xfId="0" applyFont="1" applyBorder="1" applyAlignment="1" applyProtection="1"/>
    <xf numFmtId="0" fontId="3" fillId="0" borderId="6" xfId="0" applyFont="1" applyBorder="1" applyAlignment="1" applyProtection="1">
      <alignment horizontal="center"/>
    </xf>
    <xf numFmtId="165" fontId="3" fillId="2" borderId="0" xfId="0" applyNumberFormat="1" applyFont="1" applyFill="1" applyAlignment="1" applyProtection="1">
      <alignment horizontal="center"/>
    </xf>
    <xf numFmtId="0" fontId="3" fillId="0" borderId="2" xfId="0" applyFont="1" applyBorder="1" applyAlignment="1" applyProtection="1"/>
    <xf numFmtId="0" fontId="3" fillId="0" borderId="2" xfId="0" applyFont="1" applyBorder="1" applyAlignment="1" applyProtection="1">
      <alignment horizontal="center"/>
    </xf>
    <xf numFmtId="9" fontId="2" fillId="0" borderId="0" xfId="8" applyFont="1" applyBorder="1" applyAlignment="1" applyProtection="1"/>
    <xf numFmtId="10" fontId="0" fillId="3" borderId="7" xfId="8" applyNumberFormat="1" applyFont="1" applyFill="1" applyBorder="1" applyAlignment="1" applyProtection="1">
      <alignment horizontal="center"/>
    </xf>
    <xf numFmtId="0" fontId="5" fillId="0" borderId="0" xfId="0" applyFont="1" applyAlignment="1" applyProtection="1"/>
    <xf numFmtId="10" fontId="0" fillId="0" borderId="0" xfId="8" applyNumberFormat="1" applyFont="1" applyBorder="1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10" fontId="6" fillId="2" borderId="0" xfId="0" applyNumberFormat="1" applyFont="1" applyFill="1" applyAlignment="1" applyProtection="1">
      <alignment horizontal="center"/>
    </xf>
    <xf numFmtId="0" fontId="0" fillId="0" borderId="0" xfId="5" applyFont="1" applyAlignment="1" applyProtection="1"/>
    <xf numFmtId="0" fontId="7" fillId="2" borderId="0" xfId="5" applyFont="1" applyFill="1" applyAlignment="1" applyProtection="1"/>
    <xf numFmtId="0" fontId="7" fillId="0" borderId="0" xfId="5" applyFont="1" applyAlignment="1" applyProtection="1"/>
    <xf numFmtId="166" fontId="8" fillId="4" borderId="8" xfId="0" applyNumberFormat="1" applyFont="1" applyFill="1" applyBorder="1" applyAlignment="1" applyProtection="1">
      <alignment horizontal="left" vertical="center" indent="1" readingOrder="1"/>
    </xf>
    <xf numFmtId="167" fontId="9" fillId="5" borderId="8" xfId="0" applyNumberFormat="1" applyFont="1" applyFill="1" applyBorder="1" applyAlignment="1" applyProtection="1">
      <alignment horizontal="right" vertical="center" wrapText="1" readingOrder="1"/>
    </xf>
    <xf numFmtId="168" fontId="10" fillId="5" borderId="9" xfId="0" applyNumberFormat="1" applyFont="1" applyFill="1" applyBorder="1" applyAlignment="1" applyProtection="1">
      <alignment horizontal="right" vertical="center" wrapText="1" readingOrder="1"/>
    </xf>
    <xf numFmtId="167" fontId="10" fillId="5" borderId="9" xfId="0" applyNumberFormat="1" applyFont="1" applyFill="1" applyBorder="1" applyAlignment="1" applyProtection="1">
      <alignment horizontal="right" vertical="center" wrapText="1" readingOrder="1"/>
    </xf>
    <xf numFmtId="10" fontId="11" fillId="5" borderId="10" xfId="0" applyNumberFormat="1" applyFont="1" applyFill="1" applyBorder="1" applyAlignment="1" applyProtection="1">
      <alignment horizontal="right" vertical="center" wrapText="1" indent="1" readingOrder="1"/>
    </xf>
    <xf numFmtId="10" fontId="12" fillId="5" borderId="10" xfId="0" applyNumberFormat="1" applyFont="1" applyFill="1" applyBorder="1" applyAlignment="1" applyProtection="1">
      <alignment horizontal="right" vertical="center" wrapText="1" indent="1" readingOrder="1"/>
    </xf>
    <xf numFmtId="0" fontId="13" fillId="0" borderId="0" xfId="5" applyFont="1" applyAlignment="1" applyProtection="1">
      <alignment horizontal="left"/>
    </xf>
    <xf numFmtId="0" fontId="14" fillId="0" borderId="0" xfId="5" applyFont="1" applyAlignment="1" applyProtection="1"/>
    <xf numFmtId="0" fontId="14" fillId="0" borderId="0" xfId="5" applyFont="1" applyAlignment="1" applyProtection="1">
      <alignment horizontal="left"/>
    </xf>
    <xf numFmtId="0" fontId="14" fillId="0" borderId="2" xfId="5" applyFont="1" applyBorder="1" applyAlignment="1" applyProtection="1">
      <alignment horizontal="fill"/>
    </xf>
    <xf numFmtId="0" fontId="15" fillId="0" borderId="0" xfId="5" applyFont="1" applyBorder="1" applyAlignment="1" applyProtection="1"/>
    <xf numFmtId="0" fontId="14" fillId="0" borderId="0" xfId="5" applyFont="1" applyAlignment="1" applyProtection="1">
      <alignment horizontal="center"/>
    </xf>
    <xf numFmtId="3" fontId="14" fillId="0" borderId="0" xfId="5" applyNumberFormat="1" applyFont="1" applyAlignment="1" applyProtection="1">
      <alignment horizontal="center"/>
    </xf>
    <xf numFmtId="0" fontId="0" fillId="0" borderId="0" xfId="5" applyFont="1" applyBorder="1" applyAlignment="1" applyProtection="1"/>
    <xf numFmtId="0" fontId="16" fillId="0" borderId="0" xfId="5" applyFont="1" applyBorder="1" applyAlignment="1" applyProtection="1"/>
    <xf numFmtId="0" fontId="14" fillId="0" borderId="0" xfId="5" applyFont="1" applyBorder="1" applyAlignment="1" applyProtection="1"/>
    <xf numFmtId="166" fontId="0" fillId="0" borderId="0" xfId="5" applyNumberFormat="1" applyFont="1" applyAlignment="1" applyProtection="1"/>
    <xf numFmtId="3" fontId="16" fillId="0" borderId="0" xfId="5" applyNumberFormat="1" applyFont="1" applyAlignment="1" applyProtection="1">
      <alignment horizontal="center"/>
    </xf>
    <xf numFmtId="0" fontId="15" fillId="0" borderId="0" xfId="5" applyFont="1" applyAlignment="1" applyProtection="1"/>
    <xf numFmtId="169" fontId="0" fillId="0" borderId="0" xfId="5" applyNumberFormat="1" applyFont="1" applyAlignment="1" applyProtection="1"/>
    <xf numFmtId="0" fontId="0" fillId="0" borderId="0" xfId="5" applyFont="1" applyAlignment="1" applyProtection="1">
      <alignment horizontal="center"/>
    </xf>
    <xf numFmtId="4" fontId="14" fillId="0" borderId="0" xfId="5" applyNumberFormat="1" applyFont="1" applyAlignment="1" applyProtection="1">
      <alignment horizontal="center"/>
    </xf>
    <xf numFmtId="170" fontId="14" fillId="0" borderId="0" xfId="5" applyNumberFormat="1" applyFont="1" applyAlignment="1" applyProtection="1">
      <alignment horizontal="center"/>
    </xf>
    <xf numFmtId="170" fontId="16" fillId="0" borderId="0" xfId="5" applyNumberFormat="1" applyFont="1" applyAlignment="1" applyProtection="1">
      <alignment horizontal="center"/>
    </xf>
    <xf numFmtId="10" fontId="14" fillId="0" borderId="0" xfId="6" applyNumberFormat="1" applyFont="1" applyBorder="1" applyAlignment="1" applyProtection="1"/>
    <xf numFmtId="9" fontId="14" fillId="0" borderId="0" xfId="5" applyNumberFormat="1" applyFont="1" applyAlignment="1" applyProtection="1"/>
    <xf numFmtId="171" fontId="14" fillId="0" borderId="0" xfId="5" applyNumberFormat="1" applyFont="1" applyBorder="1" applyAlignment="1" applyProtection="1"/>
    <xf numFmtId="0" fontId="14" fillId="2" borderId="0" xfId="5" applyFont="1" applyFill="1" applyAlignment="1" applyProtection="1">
      <alignment horizontal="center"/>
    </xf>
    <xf numFmtId="172" fontId="14" fillId="2" borderId="0" xfId="4" applyNumberFormat="1" applyFont="1" applyFill="1" applyBorder="1" applyAlignment="1" applyProtection="1">
      <alignment horizontal="center"/>
    </xf>
    <xf numFmtId="0" fontId="14" fillId="2" borderId="0" xfId="5" applyFont="1" applyFill="1" applyAlignment="1" applyProtection="1">
      <alignment horizontal="left"/>
    </xf>
    <xf numFmtId="0" fontId="17" fillId="0" borderId="0" xfId="5" applyFont="1" applyAlignment="1" applyProtection="1"/>
    <xf numFmtId="173" fontId="0" fillId="0" borderId="0" xfId="5" applyNumberFormat="1" applyFont="1" applyBorder="1" applyAlignment="1" applyProtection="1"/>
    <xf numFmtId="10" fontId="14" fillId="2" borderId="0" xfId="6" applyNumberFormat="1" applyFont="1" applyFill="1" applyBorder="1" applyAlignment="1" applyProtection="1">
      <alignment horizontal="center"/>
    </xf>
    <xf numFmtId="0" fontId="14" fillId="0" borderId="1" xfId="5" applyFont="1" applyBorder="1" applyAlignment="1" applyProtection="1">
      <alignment horizontal="center"/>
    </xf>
    <xf numFmtId="172" fontId="14" fillId="0" borderId="1" xfId="4" applyNumberFormat="1" applyFont="1" applyBorder="1" applyAlignment="1" applyProtection="1">
      <alignment horizontal="center"/>
    </xf>
    <xf numFmtId="0" fontId="17" fillId="0" borderId="1" xfId="5" applyFont="1" applyBorder="1" applyAlignment="1" applyProtection="1"/>
    <xf numFmtId="0" fontId="14" fillId="0" borderId="1" xfId="5" applyFont="1" applyBorder="1" applyAlignment="1" applyProtection="1">
      <alignment horizontal="left"/>
    </xf>
    <xf numFmtId="0" fontId="14" fillId="0" borderId="1" xfId="5" applyFont="1" applyBorder="1" applyAlignment="1" applyProtection="1"/>
    <xf numFmtId="0" fontId="14" fillId="0" borderId="1" xfId="5" applyFont="1" applyBorder="1" applyAlignment="1" applyProtection="1">
      <alignment horizontal="fill"/>
    </xf>
    <xf numFmtId="174" fontId="14" fillId="0" borderId="0" xfId="5" applyNumberFormat="1" applyFont="1" applyAlignment="1" applyProtection="1">
      <alignment horizontal="center"/>
    </xf>
    <xf numFmtId="175" fontId="14" fillId="0" borderId="0" xfId="5" applyNumberFormat="1" applyFont="1" applyAlignment="1" applyProtection="1">
      <alignment horizontal="center"/>
    </xf>
    <xf numFmtId="165" fontId="14" fillId="0" borderId="0" xfId="5" applyNumberFormat="1" applyFont="1" applyAlignment="1" applyProtection="1">
      <alignment horizontal="center"/>
    </xf>
    <xf numFmtId="175" fontId="14" fillId="0" borderId="0" xfId="5" applyNumberFormat="1" applyFont="1" applyAlignment="1" applyProtection="1"/>
    <xf numFmtId="176" fontId="14" fillId="0" borderId="0" xfId="5" applyNumberFormat="1" applyFont="1" applyAlignment="1" applyProtection="1">
      <alignment horizontal="center"/>
    </xf>
    <xf numFmtId="2" fontId="14" fillId="0" borderId="0" xfId="5" applyNumberFormat="1" applyFont="1" applyAlignment="1" applyProtection="1">
      <alignment horizontal="center"/>
    </xf>
    <xf numFmtId="177" fontId="14" fillId="0" borderId="0" xfId="5" applyNumberFormat="1" applyFont="1" applyAlignment="1" applyProtection="1"/>
    <xf numFmtId="178" fontId="14" fillId="0" borderId="1" xfId="5" applyNumberFormat="1" applyFont="1" applyBorder="1" applyAlignment="1" applyProtection="1">
      <alignment horizontal="right"/>
    </xf>
    <xf numFmtId="179" fontId="14" fillId="2" borderId="0" xfId="4" applyNumberFormat="1" applyFont="1" applyFill="1" applyBorder="1" applyAlignment="1" applyProtection="1">
      <alignment horizontal="center"/>
    </xf>
    <xf numFmtId="0" fontId="14" fillId="2" borderId="0" xfId="5" applyFont="1" applyFill="1" applyAlignment="1" applyProtection="1"/>
    <xf numFmtId="180" fontId="14" fillId="0" borderId="0" xfId="6" applyNumberFormat="1" applyFont="1" applyBorder="1" applyAlignment="1" applyProtection="1"/>
    <xf numFmtId="181" fontId="0" fillId="0" borderId="0" xfId="5" applyNumberFormat="1" applyFont="1" applyAlignment="1" applyProtection="1">
      <alignment horizontal="center"/>
    </xf>
    <xf numFmtId="182" fontId="0" fillId="0" borderId="0" xfId="5" applyNumberFormat="1" applyFont="1" applyAlignment="1" applyProtection="1"/>
    <xf numFmtId="10" fontId="0" fillId="0" borderId="0" xfId="5" applyNumberFormat="1" applyFont="1" applyAlignment="1" applyProtection="1"/>
    <xf numFmtId="0" fontId="18" fillId="6" borderId="8" xfId="5" applyFont="1" applyFill="1" applyBorder="1" applyAlignment="1" applyProtection="1">
      <alignment horizontal="left" indent="1"/>
    </xf>
    <xf numFmtId="182" fontId="18" fillId="6" borderId="9" xfId="5" applyNumberFormat="1" applyFont="1" applyFill="1" applyBorder="1" applyAlignment="1" applyProtection="1">
      <alignment horizontal="right"/>
    </xf>
    <xf numFmtId="10" fontId="18" fillId="6" borderId="10" xfId="5" applyNumberFormat="1" applyFont="1" applyFill="1" applyBorder="1" applyAlignment="1" applyProtection="1">
      <alignment horizontal="right" indent="1"/>
    </xf>
    <xf numFmtId="166" fontId="20" fillId="0" borderId="0" xfId="0" applyNumberFormat="1" applyFont="1" applyAlignment="1" applyProtection="1">
      <alignment vertical="top" wrapText="1"/>
    </xf>
    <xf numFmtId="0" fontId="0" fillId="0" borderId="0" xfId="0" applyAlignment="1" applyProtection="1"/>
    <xf numFmtId="183" fontId="0" fillId="0" borderId="0" xfId="0" applyNumberFormat="1" applyAlignment="1" applyProtection="1"/>
    <xf numFmtId="166" fontId="0" fillId="0" borderId="0" xfId="0" applyNumberFormat="1" applyAlignment="1" applyProtection="1"/>
    <xf numFmtId="166" fontId="21" fillId="0" borderId="0" xfId="0" applyNumberFormat="1" applyFont="1" applyBorder="1" applyAlignment="1" applyProtection="1">
      <alignment vertical="top" wrapText="1" readingOrder="1"/>
    </xf>
    <xf numFmtId="167" fontId="22" fillId="0" borderId="0" xfId="0" applyNumberFormat="1" applyFont="1" applyAlignment="1" applyProtection="1">
      <alignment vertical="top" wrapText="1"/>
    </xf>
    <xf numFmtId="0" fontId="14" fillId="0" borderId="0" xfId="5" applyFont="1" applyBorder="1" applyAlignment="1" applyProtection="1">
      <alignment horizontal="left"/>
    </xf>
    <xf numFmtId="0" fontId="14" fillId="0" borderId="0" xfId="5" applyFont="1" applyBorder="1" applyAlignment="1" applyProtection="1">
      <alignment horizontal="fill"/>
    </xf>
    <xf numFmtId="0" fontId="14" fillId="0" borderId="0" xfId="5" applyFont="1" applyBorder="1" applyAlignment="1" applyProtection="1">
      <alignment horizontal="center"/>
    </xf>
    <xf numFmtId="3" fontId="14" fillId="0" borderId="0" xfId="5" applyNumberFormat="1" applyFont="1" applyBorder="1" applyAlignment="1" applyProtection="1">
      <alignment horizontal="center"/>
    </xf>
    <xf numFmtId="166" fontId="23" fillId="0" borderId="0" xfId="0" applyNumberFormat="1" applyFont="1" applyAlignment="1" applyProtection="1">
      <alignment vertical="top" wrapText="1"/>
    </xf>
    <xf numFmtId="167" fontId="24" fillId="0" borderId="0" xfId="0" applyNumberFormat="1" applyFont="1" applyAlignment="1" applyProtection="1">
      <alignment vertical="top" wrapText="1"/>
    </xf>
    <xf numFmtId="3" fontId="23" fillId="0" borderId="0" xfId="0" applyNumberFormat="1" applyFont="1" applyAlignment="1" applyProtection="1">
      <alignment vertical="top" wrapText="1"/>
    </xf>
    <xf numFmtId="167" fontId="23" fillId="0" borderId="0" xfId="0" applyNumberFormat="1" applyFont="1" applyAlignment="1" applyProtection="1">
      <alignment vertical="top" wrapText="1"/>
    </xf>
    <xf numFmtId="0" fontId="23" fillId="0" borderId="0" xfId="0" applyFont="1" applyAlignment="1" applyProtection="1">
      <alignment vertical="top" wrapText="1"/>
    </xf>
    <xf numFmtId="3" fontId="16" fillId="0" borderId="0" xfId="5" applyNumberFormat="1" applyFont="1" applyBorder="1" applyAlignment="1" applyProtection="1">
      <alignment horizontal="center"/>
    </xf>
    <xf numFmtId="0" fontId="0" fillId="0" borderId="0" xfId="5" applyFont="1" applyBorder="1" applyAlignment="1" applyProtection="1">
      <alignment horizontal="center"/>
    </xf>
    <xf numFmtId="167" fontId="25" fillId="0" borderId="0" xfId="0" applyNumberFormat="1" applyFont="1" applyAlignment="1" applyProtection="1">
      <alignment vertical="top" wrapText="1"/>
    </xf>
    <xf numFmtId="3" fontId="24" fillId="0" borderId="0" xfId="0" applyNumberFormat="1" applyFont="1" applyAlignment="1" applyProtection="1">
      <alignment vertical="top" wrapText="1"/>
    </xf>
    <xf numFmtId="170" fontId="14" fillId="0" borderId="0" xfId="5" applyNumberFormat="1" applyFont="1" applyBorder="1" applyAlignment="1" applyProtection="1">
      <alignment horizontal="center"/>
    </xf>
    <xf numFmtId="170" fontId="16" fillId="0" borderId="0" xfId="5" applyNumberFormat="1" applyFont="1" applyBorder="1" applyAlignment="1" applyProtection="1">
      <alignment horizontal="center"/>
    </xf>
    <xf numFmtId="3" fontId="25" fillId="0" borderId="0" xfId="0" applyNumberFormat="1" applyFont="1" applyAlignment="1" applyProtection="1">
      <alignment vertical="top" wrapText="1"/>
    </xf>
    <xf numFmtId="9" fontId="14" fillId="0" borderId="0" xfId="5" applyNumberFormat="1" applyFont="1" applyBorder="1" applyAlignment="1" applyProtection="1"/>
    <xf numFmtId="172" fontId="14" fillId="0" borderId="0" xfId="4" applyNumberFormat="1" applyFont="1" applyBorder="1" applyAlignment="1" applyProtection="1">
      <alignment horizontal="center"/>
    </xf>
    <xf numFmtId="10" fontId="14" fillId="0" borderId="0" xfId="6" applyNumberFormat="1" applyFont="1" applyBorder="1" applyAlignment="1" applyProtection="1">
      <alignment horizontal="center"/>
    </xf>
    <xf numFmtId="0" fontId="0" fillId="0" borderId="1" xfId="5" applyFont="1" applyBorder="1" applyAlignment="1" applyProtection="1"/>
    <xf numFmtId="174" fontId="14" fillId="0" borderId="0" xfId="5" applyNumberFormat="1" applyFont="1" applyBorder="1" applyAlignment="1" applyProtection="1">
      <alignment horizontal="center"/>
    </xf>
    <xf numFmtId="176" fontId="14" fillId="0" borderId="0" xfId="5" applyNumberFormat="1" applyFont="1" applyBorder="1" applyAlignment="1" applyProtection="1">
      <alignment horizontal="center"/>
    </xf>
    <xf numFmtId="170" fontId="0" fillId="0" borderId="0" xfId="2" applyNumberFormat="1" applyFont="1" applyBorder="1" applyAlignment="1" applyProtection="1"/>
    <xf numFmtId="0" fontId="23" fillId="0" borderId="0" xfId="0" applyFont="1" applyAlignment="1" applyProtection="1">
      <alignment vertical="top"/>
    </xf>
    <xf numFmtId="0" fontId="7" fillId="0" borderId="0" xfId="0" applyFont="1" applyAlignment="1" applyProtection="1"/>
    <xf numFmtId="14" fontId="0" fillId="0" borderId="0" xfId="0" applyNumberFormat="1" applyFont="1" applyAlignment="1" applyProtection="1"/>
    <xf numFmtId="0" fontId="26" fillId="7" borderId="11" xfId="0" applyFont="1" applyFill="1" applyBorder="1" applyAlignment="1" applyProtection="1">
      <alignment horizontal="center" vertical="center" wrapText="1"/>
    </xf>
    <xf numFmtId="0" fontId="27" fillId="6" borderId="12" xfId="0" applyFont="1" applyFill="1" applyBorder="1" applyAlignment="1" applyProtection="1">
      <alignment wrapText="1"/>
    </xf>
    <xf numFmtId="170" fontId="27" fillId="6" borderId="12" xfId="2" applyNumberFormat="1" applyFont="1" applyFill="1" applyBorder="1" applyAlignment="1" applyProtection="1">
      <alignment horizontal="right" wrapText="1"/>
    </xf>
    <xf numFmtId="169" fontId="27" fillId="6" borderId="12" xfId="0" applyNumberFormat="1" applyFont="1" applyFill="1" applyBorder="1" applyAlignment="1" applyProtection="1">
      <alignment horizontal="right" wrapText="1"/>
    </xf>
    <xf numFmtId="170" fontId="27" fillId="6" borderId="12" xfId="0" applyNumberFormat="1" applyFont="1" applyFill="1" applyBorder="1" applyAlignment="1" applyProtection="1">
      <alignment horizontal="right" wrapText="1"/>
    </xf>
    <xf numFmtId="0" fontId="28" fillId="0" borderId="0" xfId="0" applyFont="1" applyBorder="1" applyAlignment="1" applyProtection="1">
      <alignment horizontal="left"/>
    </xf>
    <xf numFmtId="0" fontId="29" fillId="6" borderId="12" xfId="0" applyFont="1" applyFill="1" applyBorder="1" applyAlignment="1" applyProtection="1">
      <alignment wrapText="1"/>
    </xf>
    <xf numFmtId="170" fontId="0" fillId="0" borderId="12" xfId="2" applyNumberFormat="1" applyFont="1" applyBorder="1" applyAlignment="1" applyProtection="1"/>
    <xf numFmtId="0" fontId="0" fillId="0" borderId="0" xfId="0" applyFont="1" applyBorder="1" applyAlignment="1" applyProtection="1">
      <alignment horizontal="left"/>
    </xf>
    <xf numFmtId="0" fontId="27" fillId="6" borderId="13" xfId="0" applyFont="1" applyFill="1" applyBorder="1" applyAlignment="1" applyProtection="1">
      <alignment wrapText="1"/>
    </xf>
    <xf numFmtId="170" fontId="0" fillId="0" borderId="13" xfId="2" applyNumberFormat="1" applyFont="1" applyBorder="1" applyAlignment="1" applyProtection="1"/>
    <xf numFmtId="170" fontId="0" fillId="6" borderId="13" xfId="0" applyNumberFormat="1" applyFill="1" applyBorder="1" applyAlignment="1" applyProtection="1"/>
    <xf numFmtId="169" fontId="0" fillId="6" borderId="13" xfId="0" applyNumberFormat="1" applyFill="1" applyBorder="1" applyAlignment="1" applyProtection="1"/>
    <xf numFmtId="0" fontId="0" fillId="2" borderId="0" xfId="0" applyFill="1" applyBorder="1" applyAlignment="1" applyProtection="1">
      <alignment horizontal="left"/>
    </xf>
    <xf numFmtId="0" fontId="28" fillId="2" borderId="0" xfId="0" applyFont="1" applyFill="1" applyBorder="1" applyAlignment="1" applyProtection="1">
      <alignment horizontal="left"/>
    </xf>
    <xf numFmtId="0" fontId="28" fillId="0" borderId="0" xfId="0" applyFont="1" applyBorder="1" applyAlignment="1" applyProtection="1"/>
    <xf numFmtId="3" fontId="0" fillId="0" borderId="0" xfId="0" applyNumberFormat="1" applyBorder="1" applyAlignment="1" applyProtection="1"/>
    <xf numFmtId="184" fontId="27" fillId="6" borderId="12" xfId="2" applyNumberFormat="1" applyFont="1" applyFill="1" applyBorder="1" applyAlignment="1" applyProtection="1">
      <alignment horizontal="right" wrapText="1"/>
    </xf>
    <xf numFmtId="14" fontId="0" fillId="0" borderId="0" xfId="0" applyNumberFormat="1" applyAlignment="1" applyProtection="1">
      <alignment horizontal="center"/>
    </xf>
    <xf numFmtId="168" fontId="0" fillId="0" borderId="0" xfId="0" applyNumberFormat="1" applyAlignment="1" applyProtection="1">
      <alignment horizontal="center"/>
    </xf>
    <xf numFmtId="0" fontId="7" fillId="2" borderId="0" xfId="0" applyFont="1" applyFill="1" applyAlignment="1" applyProtection="1"/>
    <xf numFmtId="0" fontId="0" fillId="2" borderId="0" xfId="0" applyFill="1" applyAlignment="1" applyProtection="1"/>
    <xf numFmtId="0" fontId="7" fillId="2" borderId="0" xfId="0" applyFont="1" applyFill="1" applyAlignment="1" applyProtection="1">
      <alignment horizontal="center"/>
    </xf>
    <xf numFmtId="10" fontId="0" fillId="0" borderId="0" xfId="0" applyNumberFormat="1" applyAlignment="1" applyProtection="1"/>
    <xf numFmtId="4" fontId="0" fillId="0" borderId="0" xfId="0" applyNumberFormat="1" applyAlignment="1" applyProtection="1"/>
    <xf numFmtId="0" fontId="0" fillId="2" borderId="0" xfId="0" applyFont="1" applyFill="1" applyAlignment="1" applyProtection="1"/>
    <xf numFmtId="10" fontId="0" fillId="2" borderId="0" xfId="0" applyNumberFormat="1" applyFill="1" applyAlignment="1" applyProtection="1"/>
    <xf numFmtId="4" fontId="0" fillId="2" borderId="0" xfId="0" applyNumberFormat="1" applyFill="1" applyAlignment="1" applyProtection="1"/>
    <xf numFmtId="49" fontId="0" fillId="0" borderId="0" xfId="0" applyNumberFormat="1" applyFont="1" applyAlignment="1">
      <alignment horizontal="right"/>
    </xf>
    <xf numFmtId="49" fontId="0" fillId="0" borderId="0" xfId="0" applyNumberFormat="1" applyFont="1"/>
    <xf numFmtId="10" fontId="0" fillId="0" borderId="0" xfId="0" applyNumberFormat="1"/>
    <xf numFmtId="0" fontId="0" fillId="2" borderId="0" xfId="0" applyFill="1"/>
    <xf numFmtId="0" fontId="0" fillId="8" borderId="7" xfId="0" applyFont="1" applyFill="1" applyBorder="1" applyAlignment="1" applyProtection="1"/>
    <xf numFmtId="4" fontId="7" fillId="4" borderId="7" xfId="0" applyNumberFormat="1" applyFont="1" applyFill="1" applyBorder="1" applyAlignment="1" applyProtection="1">
      <alignment horizontal="center"/>
    </xf>
    <xf numFmtId="4" fontId="7" fillId="2" borderId="7" xfId="0" applyNumberFormat="1" applyFont="1" applyFill="1" applyBorder="1" applyAlignment="1" applyProtection="1">
      <alignment horizontal="center"/>
    </xf>
    <xf numFmtId="4" fontId="7" fillId="2" borderId="14" xfId="0" applyNumberFormat="1" applyFont="1" applyFill="1" applyBorder="1" applyAlignment="1" applyProtection="1">
      <alignment horizontal="center"/>
    </xf>
    <xf numFmtId="0" fontId="0" fillId="6" borderId="0" xfId="0" applyFill="1" applyBorder="1" applyAlignment="1" applyProtection="1"/>
    <xf numFmtId="0" fontId="0" fillId="0" borderId="15" xfId="0" applyBorder="1" applyAlignment="1" applyProtection="1">
      <alignment horizontal="left"/>
    </xf>
    <xf numFmtId="0" fontId="30" fillId="9" borderId="16" xfId="0" applyFont="1" applyFill="1" applyBorder="1" applyAlignment="1" applyProtection="1">
      <alignment horizontal="center" vertical="center" wrapText="1"/>
    </xf>
    <xf numFmtId="4" fontId="7" fillId="8" borderId="17" xfId="0" applyNumberFormat="1" applyFont="1" applyFill="1" applyBorder="1" applyAlignment="1" applyProtection="1">
      <alignment horizontal="center"/>
    </xf>
    <xf numFmtId="4" fontId="7" fillId="8" borderId="7" xfId="0" applyNumberFormat="1" applyFont="1" applyFill="1" applyBorder="1" applyAlignment="1" applyProtection="1">
      <alignment horizontal="center"/>
    </xf>
    <xf numFmtId="4" fontId="7" fillId="4" borderId="17" xfId="0" applyNumberFormat="1" applyFont="1" applyFill="1" applyBorder="1" applyAlignment="1" applyProtection="1">
      <alignment horizontal="center"/>
    </xf>
    <xf numFmtId="0" fontId="0" fillId="0" borderId="18" xfId="0" applyBorder="1" applyAlignment="1" applyProtection="1">
      <alignment horizontal="left"/>
    </xf>
    <xf numFmtId="0" fontId="0" fillId="0" borderId="0" xfId="0" applyFont="1" applyBorder="1" applyAlignment="1" applyProtection="1">
      <alignment horizontal="center"/>
    </xf>
    <xf numFmtId="169" fontId="0" fillId="0" borderId="0" xfId="0" applyNumberFormat="1" applyBorder="1" applyAlignment="1" applyProtection="1"/>
    <xf numFmtId="185" fontId="0" fillId="0" borderId="0" xfId="0" applyNumberFormat="1" applyAlignment="1" applyProtection="1"/>
    <xf numFmtId="0" fontId="0" fillId="0" borderId="19" xfId="0" applyFont="1" applyBorder="1" applyAlignment="1" applyProtection="1"/>
    <xf numFmtId="2" fontId="0" fillId="0" borderId="0" xfId="0" applyNumberFormat="1" applyBorder="1" applyAlignment="1" applyProtection="1"/>
    <xf numFmtId="183" fontId="0" fillId="0" borderId="0" xfId="0" applyNumberFormat="1" applyBorder="1" applyAlignment="1" applyProtection="1">
      <alignment horizontal="center"/>
    </xf>
    <xf numFmtId="0" fontId="0" fillId="0" borderId="19" xfId="0" applyBorder="1" applyAlignment="1" applyProtection="1">
      <alignment horizontal="center"/>
    </xf>
    <xf numFmtId="3" fontId="0" fillId="0" borderId="0" xfId="0" applyNumberFormat="1" applyBorder="1" applyAlignment="1" applyProtection="1">
      <alignment horizontal="center"/>
    </xf>
    <xf numFmtId="10" fontId="3" fillId="0" borderId="0" xfId="2" applyNumberFormat="1" applyFont="1" applyBorder="1" applyAlignment="1" applyProtection="1"/>
    <xf numFmtId="170" fontId="0" fillId="0" borderId="0" xfId="0" applyNumberFormat="1" applyBorder="1" applyAlignment="1" applyProtection="1"/>
    <xf numFmtId="10" fontId="0" fillId="0" borderId="0" xfId="0" applyNumberFormat="1" applyBorder="1" applyAlignment="1" applyProtection="1">
      <alignment horizontal="center"/>
    </xf>
    <xf numFmtId="0" fontId="0" fillId="2" borderId="18" xfId="0" applyFill="1" applyBorder="1" applyAlignment="1" applyProtection="1">
      <alignment horizontal="left"/>
    </xf>
    <xf numFmtId="0" fontId="0" fillId="2" borderId="0" xfId="0" applyFill="1" applyBorder="1" applyAlignment="1" applyProtection="1">
      <alignment horizontal="center"/>
    </xf>
    <xf numFmtId="0" fontId="28" fillId="2" borderId="0" xfId="0" applyFont="1" applyFill="1" applyBorder="1" applyAlignment="1" applyProtection="1"/>
    <xf numFmtId="0" fontId="0" fillId="2" borderId="20" xfId="0" applyFill="1" applyBorder="1" applyAlignment="1" applyProtection="1">
      <alignment horizontal="left"/>
    </xf>
    <xf numFmtId="0" fontId="0" fillId="2" borderId="6" xfId="0" applyFill="1" applyBorder="1" applyAlignment="1" applyProtection="1">
      <alignment horizontal="center"/>
    </xf>
    <xf numFmtId="0" fontId="0" fillId="0" borderId="6" xfId="0" applyBorder="1" applyAlignment="1" applyProtection="1">
      <alignment horizontal="center"/>
    </xf>
    <xf numFmtId="0" fontId="0" fillId="0" borderId="21" xfId="0" applyBorder="1" applyAlignment="1" applyProtection="1">
      <alignment horizontal="center"/>
    </xf>
    <xf numFmtId="0" fontId="32" fillId="0" borderId="4" xfId="0" applyFont="1" applyBorder="1" applyAlignment="1" applyProtection="1"/>
    <xf numFmtId="4" fontId="7" fillId="2" borderId="22" xfId="0" applyNumberFormat="1" applyFont="1" applyFill="1" applyBorder="1" applyAlignment="1" applyProtection="1">
      <alignment horizontal="center"/>
    </xf>
    <xf numFmtId="4" fontId="7" fillId="2" borderId="23" xfId="0" applyNumberFormat="1" applyFont="1" applyFill="1" applyBorder="1" applyAlignment="1" applyProtection="1">
      <alignment horizontal="center"/>
    </xf>
    <xf numFmtId="4" fontId="7" fillId="2" borderId="24" xfId="0" applyNumberFormat="1" applyFont="1" applyFill="1" applyBorder="1" applyAlignment="1" applyProtection="1">
      <alignment horizontal="center"/>
    </xf>
    <xf numFmtId="4" fontId="7" fillId="2" borderId="20" xfId="0" applyNumberFormat="1" applyFont="1" applyFill="1" applyBorder="1" applyAlignment="1" applyProtection="1">
      <alignment horizontal="center"/>
    </xf>
    <xf numFmtId="0" fontId="0" fillId="0" borderId="4" xfId="0" applyBorder="1" applyAlignment="1" applyProtection="1"/>
    <xf numFmtId="3" fontId="0" fillId="0" borderId="0" xfId="0" applyNumberFormat="1" applyAlignment="1" applyProtection="1">
      <alignment horizontal="center"/>
    </xf>
    <xf numFmtId="4" fontId="0" fillId="0" borderId="0" xfId="0" applyNumberFormat="1" applyFont="1" applyAlignment="1" applyProtection="1">
      <alignment horizontal="center"/>
    </xf>
    <xf numFmtId="183" fontId="0" fillId="0" borderId="0" xfId="0" applyNumberFormat="1" applyAlignment="1" applyProtection="1">
      <alignment horizontal="center"/>
    </xf>
    <xf numFmtId="183" fontId="7" fillId="8" borderId="25" xfId="0" applyNumberFormat="1" applyFont="1" applyFill="1" applyBorder="1" applyAlignment="1" applyProtection="1">
      <alignment horizontal="center"/>
    </xf>
    <xf numFmtId="183" fontId="7" fillId="8" borderId="4" xfId="0" applyNumberFormat="1" applyFont="1" applyFill="1" applyBorder="1" applyAlignment="1" applyProtection="1">
      <alignment horizontal="center"/>
    </xf>
    <xf numFmtId="0" fontId="7" fillId="8" borderId="4" xfId="0" applyFont="1" applyFill="1" applyBorder="1" applyAlignment="1" applyProtection="1"/>
    <xf numFmtId="183" fontId="7" fillId="2" borderId="4" xfId="0" applyNumberFormat="1" applyFont="1" applyFill="1" applyBorder="1" applyAlignment="1" applyProtection="1">
      <alignment horizontal="center"/>
    </xf>
    <xf numFmtId="0" fontId="7" fillId="0" borderId="4" xfId="0" applyFont="1" applyBorder="1" applyAlignment="1" applyProtection="1"/>
    <xf numFmtId="0" fontId="7" fillId="2" borderId="4" xfId="0" applyFont="1" applyFill="1" applyBorder="1" applyAlignment="1" applyProtection="1"/>
    <xf numFmtId="0" fontId="0" fillId="0" borderId="16" xfId="0" applyBorder="1" applyAlignment="1" applyProtection="1">
      <alignment horizontal="left"/>
    </xf>
    <xf numFmtId="4" fontId="7" fillId="2" borderId="26" xfId="0" applyNumberFormat="1" applyFont="1" applyFill="1" applyBorder="1" applyAlignment="1" applyProtection="1">
      <alignment horizontal="center"/>
    </xf>
    <xf numFmtId="4" fontId="7" fillId="4" borderId="26" xfId="0" applyNumberFormat="1" applyFont="1" applyFill="1" applyBorder="1" applyAlignment="1" applyProtection="1">
      <alignment horizontal="center"/>
    </xf>
    <xf numFmtId="168" fontId="0" fillId="0" borderId="0" xfId="0" applyNumberFormat="1" applyAlignment="1" applyProtection="1"/>
    <xf numFmtId="186" fontId="0" fillId="0" borderId="0" xfId="0" applyNumberFormat="1" applyFont="1" applyBorder="1" applyAlignment="1" applyProtection="1">
      <alignment horizontal="center"/>
    </xf>
    <xf numFmtId="10" fontId="0" fillId="0" borderId="0" xfId="0" applyNumberFormat="1" applyBorder="1" applyAlignment="1" applyProtection="1"/>
    <xf numFmtId="0" fontId="33" fillId="0" borderId="15" xfId="0" applyFont="1" applyBorder="1" applyAlignment="1" applyProtection="1">
      <alignment horizontal="center"/>
    </xf>
    <xf numFmtId="0" fontId="7" fillId="2" borderId="7" xfId="0" applyFont="1" applyFill="1" applyBorder="1" applyAlignment="1" applyProtection="1"/>
    <xf numFmtId="0" fontId="7" fillId="2" borderId="22" xfId="0" applyFont="1" applyFill="1" applyBorder="1" applyAlignment="1" applyProtection="1"/>
    <xf numFmtId="0" fontId="0" fillId="0" borderId="7" xfId="0" applyBorder="1" applyAlignment="1" applyProtection="1"/>
    <xf numFmtId="0" fontId="0" fillId="0" borderId="27" xfId="0" applyBorder="1" applyAlignment="1" applyProtection="1"/>
    <xf numFmtId="0" fontId="0" fillId="0" borderId="6" xfId="0" applyBorder="1" applyAlignment="1" applyProtection="1"/>
    <xf numFmtId="0" fontId="33" fillId="0" borderId="26" xfId="0" applyFont="1" applyBorder="1" applyAlignment="1" applyProtection="1">
      <alignment horizontal="center"/>
    </xf>
    <xf numFmtId="0" fontId="7" fillId="2" borderId="18" xfId="0" applyFont="1" applyFill="1" applyBorder="1" applyAlignment="1" applyProtection="1"/>
    <xf numFmtId="0" fontId="34" fillId="0" borderId="0" xfId="0" applyFont="1" applyAlignment="1" applyProtection="1"/>
    <xf numFmtId="0" fontId="30" fillId="9" borderId="0" xfId="0" applyFont="1" applyFill="1" applyAlignment="1" applyProtection="1">
      <alignment horizontal="center" vertical="center" wrapText="1"/>
    </xf>
    <xf numFmtId="0" fontId="0" fillId="0" borderId="0" xfId="0" applyFont="1" applyAlignment="1" applyProtection="1">
      <alignment horizontal="left"/>
    </xf>
    <xf numFmtId="0" fontId="0" fillId="0" borderId="15" xfId="0" applyFont="1" applyBorder="1" applyAlignment="1" applyProtection="1"/>
    <xf numFmtId="181" fontId="0" fillId="0" borderId="16" xfId="0" applyNumberFormat="1" applyBorder="1" applyAlignment="1" applyProtection="1">
      <alignment horizontal="center"/>
    </xf>
    <xf numFmtId="170" fontId="0" fillId="0" borderId="16" xfId="2" applyNumberFormat="1" applyFont="1" applyBorder="1" applyAlignment="1" applyProtection="1"/>
    <xf numFmtId="183" fontId="7" fillId="0" borderId="0" xfId="0" applyNumberFormat="1" applyFont="1" applyAlignment="1" applyProtection="1">
      <alignment horizontal="center"/>
    </xf>
    <xf numFmtId="181" fontId="0" fillId="0" borderId="0" xfId="0" applyNumberFormat="1" applyAlignment="1" applyProtection="1"/>
    <xf numFmtId="0" fontId="0" fillId="0" borderId="18" xfId="0" applyFont="1" applyBorder="1" applyAlignment="1" applyProtection="1"/>
    <xf numFmtId="181" fontId="0" fillId="0" borderId="0" xfId="0" applyNumberFormat="1" applyBorder="1" applyAlignment="1" applyProtection="1">
      <alignment horizontal="center"/>
    </xf>
    <xf numFmtId="169" fontId="7" fillId="0" borderId="0" xfId="0" applyNumberFormat="1" applyFont="1" applyBorder="1" applyAlignment="1" applyProtection="1">
      <alignment horizontal="center"/>
    </xf>
    <xf numFmtId="2" fontId="30" fillId="0" borderId="0" xfId="0" applyNumberFormat="1" applyFont="1" applyAlignment="1" applyProtection="1">
      <alignment horizontal="center" vertical="center" wrapText="1"/>
    </xf>
    <xf numFmtId="183" fontId="30" fillId="0" borderId="0" xfId="0" applyNumberFormat="1" applyFont="1" applyAlignment="1" applyProtection="1">
      <alignment horizontal="center" vertical="center" wrapText="1"/>
    </xf>
    <xf numFmtId="183" fontId="35" fillId="9" borderId="0" xfId="0" applyNumberFormat="1" applyFont="1" applyFill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left"/>
    </xf>
    <xf numFmtId="0" fontId="0" fillId="0" borderId="20" xfId="0" applyFont="1" applyBorder="1" applyAlignment="1" applyProtection="1"/>
    <xf numFmtId="181" fontId="0" fillId="0" borderId="6" xfId="0" applyNumberFormat="1" applyBorder="1" applyAlignment="1" applyProtection="1">
      <alignment horizontal="center"/>
    </xf>
    <xf numFmtId="0" fontId="7" fillId="0" borderId="6" xfId="0" applyFont="1" applyBorder="1" applyAlignment="1" applyProtection="1">
      <alignment horizontal="center"/>
    </xf>
    <xf numFmtId="1" fontId="7" fillId="2" borderId="0" xfId="0" applyNumberFormat="1" applyFont="1" applyFill="1" applyAlignment="1" applyProtection="1">
      <alignment horizontal="center"/>
    </xf>
    <xf numFmtId="181" fontId="0" fillId="0" borderId="0" xfId="0" applyNumberFormat="1" applyAlignment="1" applyProtection="1">
      <alignment horizontal="center"/>
    </xf>
    <xf numFmtId="0" fontId="37" fillId="0" borderId="28" xfId="0" applyFont="1" applyBorder="1" applyAlignment="1" applyProtection="1">
      <alignment horizontal="center"/>
    </xf>
    <xf numFmtId="4" fontId="7" fillId="4" borderId="29" xfId="0" applyNumberFormat="1" applyFont="1" applyFill="1" applyBorder="1" applyAlignment="1" applyProtection="1">
      <alignment horizontal="center"/>
    </xf>
    <xf numFmtId="169" fontId="0" fillId="10" borderId="0" xfId="0" applyNumberFormat="1" applyFill="1" applyBorder="1" applyAlignment="1" applyProtection="1">
      <alignment horizontal="center"/>
    </xf>
    <xf numFmtId="169" fontId="0" fillId="11" borderId="0" xfId="0" applyNumberFormat="1" applyFill="1" applyBorder="1" applyAlignment="1" applyProtection="1">
      <alignment horizontal="center"/>
    </xf>
    <xf numFmtId="187" fontId="0" fillId="11" borderId="0" xfId="0" applyNumberFormat="1" applyFill="1" applyBorder="1" applyAlignment="1" applyProtection="1">
      <alignment horizontal="center"/>
    </xf>
    <xf numFmtId="2" fontId="7" fillId="4" borderId="29" xfId="0" applyNumberFormat="1" applyFont="1" applyFill="1" applyBorder="1" applyAlignment="1" applyProtection="1">
      <alignment horizontal="center"/>
    </xf>
    <xf numFmtId="183" fontId="7" fillId="4" borderId="29" xfId="0" applyNumberFormat="1" applyFont="1" applyFill="1" applyBorder="1" applyAlignment="1" applyProtection="1">
      <alignment horizontal="center"/>
    </xf>
    <xf numFmtId="169" fontId="0" fillId="11" borderId="6" xfId="0" applyNumberFormat="1" applyFill="1" applyBorder="1" applyAlignment="1" applyProtection="1">
      <alignment horizontal="center"/>
    </xf>
    <xf numFmtId="169" fontId="7" fillId="0" borderId="6" xfId="0" applyNumberFormat="1" applyFont="1" applyBorder="1" applyAlignment="1" applyProtection="1">
      <alignment horizontal="center"/>
    </xf>
    <xf numFmtId="188" fontId="7" fillId="0" borderId="0" xfId="0" applyNumberFormat="1" applyFont="1" applyBorder="1" applyAlignment="1" applyProtection="1">
      <alignment horizontal="center"/>
    </xf>
    <xf numFmtId="188" fontId="0" fillId="10" borderId="0" xfId="0" applyNumberFormat="1" applyFill="1" applyBorder="1" applyAlignment="1" applyProtection="1">
      <alignment horizontal="center"/>
    </xf>
    <xf numFmtId="10" fontId="0" fillId="0" borderId="0" xfId="2" applyNumberFormat="1" applyFont="1" applyBorder="1" applyAlignment="1" applyProtection="1">
      <alignment horizontal="center"/>
    </xf>
    <xf numFmtId="188" fontId="0" fillId="11" borderId="0" xfId="0" applyNumberFormat="1" applyFill="1" applyBorder="1" applyAlignment="1" applyProtection="1">
      <alignment horizontal="center"/>
    </xf>
    <xf numFmtId="4" fontId="7" fillId="4" borderId="17" xfId="0" applyNumberFormat="1" applyFont="1" applyFill="1" applyBorder="1" applyAlignment="1" applyProtection="1">
      <alignment horizontal="center" wrapText="1"/>
    </xf>
    <xf numFmtId="188" fontId="0" fillId="11" borderId="6" xfId="0" applyNumberFormat="1" applyFill="1" applyBorder="1" applyAlignment="1" applyProtection="1">
      <alignment horizontal="center"/>
    </xf>
    <xf numFmtId="188" fontId="7" fillId="0" borderId="6" xfId="0" applyNumberFormat="1" applyFont="1" applyBorder="1" applyAlignment="1" applyProtection="1">
      <alignment horizontal="center"/>
    </xf>
    <xf numFmtId="0" fontId="0" fillId="0" borderId="0" xfId="0" applyFont="1" applyBorder="1" applyAlignment="1" applyProtection="1"/>
    <xf numFmtId="169" fontId="0" fillId="0" borderId="0" xfId="0" applyNumberFormat="1" applyAlignment="1" applyProtection="1"/>
    <xf numFmtId="169" fontId="0" fillId="2" borderId="0" xfId="0" applyNumberFormat="1" applyFill="1" applyAlignment="1" applyProtection="1">
      <alignment horizontal="center"/>
    </xf>
    <xf numFmtId="0" fontId="7" fillId="0" borderId="0" xfId="0" applyFont="1" applyBorder="1" applyAlignment="1" applyProtection="1">
      <alignment horizontal="left"/>
    </xf>
    <xf numFmtId="190" fontId="0" fillId="0" borderId="0" xfId="1" applyNumberFormat="1" applyFont="1" applyBorder="1" applyAlignment="1" applyProtection="1"/>
    <xf numFmtId="188" fontId="0" fillId="2" borderId="0" xfId="0" applyNumberFormat="1" applyFill="1" applyAlignment="1" applyProtection="1">
      <alignment horizontal="center"/>
    </xf>
    <xf numFmtId="0" fontId="37" fillId="0" borderId="0" xfId="0" applyFont="1" applyBorder="1" applyAlignment="1" applyProtection="1">
      <alignment horizontal="center"/>
    </xf>
    <xf numFmtId="182" fontId="0" fillId="0" borderId="0" xfId="0" applyNumberFormat="1" applyAlignment="1" applyProtection="1"/>
    <xf numFmtId="169" fontId="0" fillId="0" borderId="0" xfId="0" applyNumberFormat="1" applyBorder="1" applyAlignment="1" applyProtection="1">
      <alignment horizontal="center"/>
    </xf>
    <xf numFmtId="0" fontId="0" fillId="0" borderId="6" xfId="0" applyFont="1" applyBorder="1" applyAlignment="1" applyProtection="1"/>
    <xf numFmtId="191" fontId="0" fillId="0" borderId="6" xfId="0" applyNumberFormat="1" applyBorder="1" applyAlignment="1" applyProtection="1"/>
    <xf numFmtId="0" fontId="36" fillId="0" borderId="0" xfId="0" applyFont="1" applyAlignment="1" applyProtection="1"/>
    <xf numFmtId="0" fontId="36" fillId="0" borderId="0" xfId="0" applyFont="1" applyBorder="1" applyAlignment="1" applyProtection="1"/>
    <xf numFmtId="0" fontId="36" fillId="0" borderId="0" xfId="0" applyFont="1" applyAlignment="1" applyProtection="1">
      <alignment horizontal="center"/>
    </xf>
    <xf numFmtId="9" fontId="36" fillId="0" borderId="0" xfId="0" applyNumberFormat="1" applyFont="1" applyAlignment="1" applyProtection="1">
      <alignment horizontal="center"/>
    </xf>
    <xf numFmtId="0" fontId="36" fillId="0" borderId="0" xfId="0" applyFont="1" applyBorder="1" applyAlignment="1" applyProtection="1">
      <alignment horizontal="center"/>
    </xf>
    <xf numFmtId="0" fontId="36" fillId="0" borderId="1" xfId="0" applyFont="1" applyBorder="1" applyAlignment="1" applyProtection="1">
      <alignment horizontal="center"/>
    </xf>
    <xf numFmtId="0" fontId="7" fillId="4" borderId="7" xfId="0" applyFont="1" applyFill="1" applyBorder="1" applyAlignment="1" applyProtection="1">
      <alignment horizontal="left"/>
    </xf>
    <xf numFmtId="10" fontId="0" fillId="0" borderId="23" xfId="0" applyNumberFormat="1" applyFont="1" applyBorder="1" applyAlignment="1" applyProtection="1">
      <alignment horizontal="center"/>
    </xf>
    <xf numFmtId="10" fontId="0" fillId="0" borderId="22" xfId="0" applyNumberFormat="1" applyFont="1" applyBorder="1" applyAlignment="1" applyProtection="1">
      <alignment horizontal="center"/>
    </xf>
    <xf numFmtId="10" fontId="0" fillId="0" borderId="30" xfId="0" applyNumberFormat="1" applyFont="1" applyBorder="1" applyAlignment="1" applyProtection="1">
      <alignment horizontal="center"/>
    </xf>
    <xf numFmtId="10" fontId="0" fillId="0" borderId="19" xfId="0" applyNumberFormat="1" applyFont="1" applyBorder="1" applyAlignment="1" applyProtection="1">
      <alignment horizontal="center"/>
    </xf>
    <xf numFmtId="191" fontId="7" fillId="4" borderId="7" xfId="0" applyNumberFormat="1" applyFont="1" applyFill="1" applyBorder="1" applyAlignment="1" applyProtection="1"/>
    <xf numFmtId="10" fontId="0" fillId="0" borderId="27" xfId="0" applyNumberFormat="1" applyFont="1" applyBorder="1" applyAlignment="1" applyProtection="1">
      <alignment horizontal="center"/>
    </xf>
    <xf numFmtId="10" fontId="0" fillId="0" borderId="21" xfId="0" applyNumberFormat="1" applyFont="1" applyBorder="1" applyAlignment="1" applyProtection="1">
      <alignment horizontal="center"/>
    </xf>
    <xf numFmtId="10" fontId="0" fillId="0" borderId="0" xfId="0" applyNumberFormat="1" applyFont="1" applyBorder="1" applyAlignment="1" applyProtection="1">
      <alignment horizontal="right"/>
    </xf>
    <xf numFmtId="10" fontId="0" fillId="0" borderId="0" xfId="2" applyNumberFormat="1" applyFont="1" applyBorder="1" applyAlignment="1" applyProtection="1"/>
    <xf numFmtId="169" fontId="7" fillId="0" borderId="0" xfId="0" applyNumberFormat="1" applyFont="1" applyBorder="1" applyAlignment="1" applyProtection="1">
      <alignment horizontal="left"/>
    </xf>
    <xf numFmtId="169" fontId="0" fillId="0" borderId="0" xfId="0" applyNumberFormat="1" applyAlignment="1" applyProtection="1">
      <alignment horizontal="center"/>
    </xf>
    <xf numFmtId="0" fontId="7" fillId="11" borderId="0" xfId="0" applyFont="1" applyFill="1" applyBorder="1" applyAlignment="1" applyProtection="1">
      <alignment horizontal="left"/>
    </xf>
    <xf numFmtId="0" fontId="0" fillId="11" borderId="0" xfId="0" applyFont="1" applyFill="1" applyAlignment="1" applyProtection="1"/>
    <xf numFmtId="192" fontId="0" fillId="0" borderId="0" xfId="0" applyNumberFormat="1" applyAlignment="1" applyProtection="1"/>
    <xf numFmtId="192" fontId="0" fillId="2" borderId="0" xfId="0" applyNumberFormat="1" applyFill="1" applyAlignment="1" applyProtection="1"/>
    <xf numFmtId="0" fontId="7" fillId="4" borderId="7" xfId="0" applyFont="1" applyFill="1" applyBorder="1" applyAlignment="1" applyProtection="1"/>
    <xf numFmtId="10" fontId="0" fillId="0" borderId="27" xfId="2" applyNumberFormat="1" applyFont="1" applyBorder="1" applyAlignment="1" applyProtection="1">
      <alignment horizontal="center"/>
    </xf>
    <xf numFmtId="9" fontId="0" fillId="0" borderId="0" xfId="0" applyNumberFormat="1" applyFont="1" applyBorder="1" applyAlignment="1" applyProtection="1">
      <alignment horizontal="center"/>
    </xf>
    <xf numFmtId="192" fontId="0" fillId="2" borderId="0" xfId="0" applyNumberFormat="1" applyFill="1" applyAlignment="1" applyProtection="1">
      <alignment horizontal="center"/>
    </xf>
    <xf numFmtId="187" fontId="0" fillId="2" borderId="0" xfId="0" applyNumberFormat="1" applyFill="1" applyAlignment="1" applyProtection="1">
      <alignment horizontal="center"/>
    </xf>
    <xf numFmtId="0" fontId="2" fillId="2" borderId="0" xfId="0" applyFont="1" applyFill="1" applyAlignment="1" applyProtection="1">
      <alignment horizontal="left"/>
    </xf>
    <xf numFmtId="0" fontId="6" fillId="12" borderId="0" xfId="0" applyFont="1" applyFill="1" applyAlignment="1" applyProtection="1">
      <alignment horizontal="left"/>
    </xf>
    <xf numFmtId="14" fontId="7" fillId="0" borderId="0" xfId="0" applyNumberFormat="1" applyFont="1" applyAlignment="1" applyProtection="1"/>
    <xf numFmtId="0" fontId="6" fillId="0" borderId="0" xfId="0" applyFont="1" applyAlignment="1" applyProtection="1">
      <alignment horizontal="center"/>
    </xf>
    <xf numFmtId="169" fontId="0" fillId="13" borderId="0" xfId="0" applyNumberFormat="1" applyFill="1" applyBorder="1" applyAlignment="1" applyProtection="1">
      <alignment horizontal="center"/>
    </xf>
    <xf numFmtId="2" fontId="0" fillId="13" borderId="0" xfId="0" applyNumberFormat="1" applyFill="1" applyBorder="1" applyAlignment="1" applyProtection="1">
      <alignment horizontal="center"/>
    </xf>
    <xf numFmtId="0" fontId="28" fillId="0" borderId="0" xfId="0" applyFont="1" applyAlignment="1" applyProtection="1">
      <alignment horizontal="center"/>
    </xf>
    <xf numFmtId="1" fontId="0" fillId="13" borderId="0" xfId="0" applyNumberFormat="1" applyFill="1" applyBorder="1" applyAlignment="1" applyProtection="1">
      <alignment horizontal="center"/>
    </xf>
    <xf numFmtId="165" fontId="0" fillId="0" borderId="0" xfId="0" applyNumberFormat="1" applyBorder="1" applyAlignment="1" applyProtection="1">
      <alignment horizontal="center"/>
    </xf>
    <xf numFmtId="0" fontId="38" fillId="0" borderId="0" xfId="0" applyFont="1" applyAlignment="1" applyProtection="1"/>
    <xf numFmtId="183" fontId="0" fillId="14" borderId="0" xfId="0" applyNumberFormat="1" applyFill="1" applyBorder="1" applyAlignment="1" applyProtection="1">
      <alignment horizontal="center"/>
    </xf>
    <xf numFmtId="0" fontId="39" fillId="0" borderId="0" xfId="0" applyFont="1" applyAlignment="1" applyProtection="1">
      <alignment vertical="top" wrapText="1"/>
    </xf>
    <xf numFmtId="183" fontId="40" fillId="14" borderId="0" xfId="0" applyNumberFormat="1" applyFont="1" applyFill="1" applyBorder="1" applyAlignment="1" applyProtection="1">
      <alignment horizontal="center"/>
    </xf>
    <xf numFmtId="187" fontId="6" fillId="0" borderId="0" xfId="0" applyNumberFormat="1" applyFont="1" applyAlignment="1" applyProtection="1">
      <alignment horizontal="center"/>
    </xf>
    <xf numFmtId="187" fontId="0" fillId="0" borderId="0" xfId="0" applyNumberFormat="1" applyAlignment="1" applyProtection="1"/>
    <xf numFmtId="180" fontId="2" fillId="0" borderId="0" xfId="8" applyNumberFormat="1" applyFont="1" applyBorder="1" applyAlignment="1" applyProtection="1">
      <alignment horizontal="center"/>
    </xf>
    <xf numFmtId="0" fontId="2" fillId="0" borderId="0" xfId="0" applyFont="1" applyAlignment="1" applyProtection="1"/>
    <xf numFmtId="0" fontId="28" fillId="0" borderId="0" xfId="0" applyFont="1" applyAlignment="1" applyProtection="1"/>
    <xf numFmtId="169" fontId="6" fillId="0" borderId="4" xfId="0" applyNumberFormat="1" applyFont="1" applyBorder="1" applyAlignment="1" applyProtection="1">
      <alignment horizontal="center"/>
    </xf>
    <xf numFmtId="0" fontId="6" fillId="0" borderId="4" xfId="0" applyFont="1" applyBorder="1" applyAlignment="1" applyProtection="1">
      <alignment horizontal="center"/>
    </xf>
    <xf numFmtId="10" fontId="2" fillId="0" borderId="4" xfId="8" applyNumberFormat="1" applyFont="1" applyBorder="1" applyAlignment="1" applyProtection="1">
      <alignment horizontal="center"/>
    </xf>
    <xf numFmtId="9" fontId="6" fillId="0" borderId="4" xfId="8" applyFont="1" applyBorder="1" applyAlignment="1" applyProtection="1">
      <alignment horizontal="center"/>
    </xf>
    <xf numFmtId="183" fontId="3" fillId="0" borderId="4" xfId="0" applyNumberFormat="1" applyFont="1" applyBorder="1" applyAlignment="1" applyProtection="1"/>
    <xf numFmtId="169" fontId="0" fillId="0" borderId="4" xfId="0" applyNumberFormat="1" applyBorder="1" applyAlignment="1" applyProtection="1">
      <alignment horizontal="center"/>
    </xf>
    <xf numFmtId="169" fontId="6" fillId="15" borderId="4" xfId="0" applyNumberFormat="1" applyFont="1" applyFill="1" applyBorder="1" applyAlignment="1" applyProtection="1">
      <alignment horizontal="center"/>
    </xf>
    <xf numFmtId="169" fontId="6" fillId="16" borderId="4" xfId="0" applyNumberFormat="1" applyFont="1" applyFill="1" applyBorder="1" applyAlignment="1" applyProtection="1">
      <alignment horizontal="center"/>
    </xf>
    <xf numFmtId="169" fontId="6" fillId="17" borderId="4" xfId="0" applyNumberFormat="1" applyFont="1" applyFill="1" applyBorder="1" applyAlignment="1" applyProtection="1">
      <alignment horizontal="center"/>
    </xf>
    <xf numFmtId="183" fontId="0" fillId="0" borderId="4" xfId="0" applyNumberFormat="1" applyBorder="1" applyAlignment="1" applyProtection="1"/>
    <xf numFmtId="187" fontId="0" fillId="0" borderId="4" xfId="0" applyNumberFormat="1" applyBorder="1" applyAlignment="1" applyProtection="1"/>
    <xf numFmtId="187" fontId="6" fillId="0" borderId="0" xfId="0" applyNumberFormat="1" applyFont="1" applyAlignment="1" applyProtection="1"/>
    <xf numFmtId="0" fontId="6" fillId="0" borderId="0" xfId="0" applyFont="1" applyAlignment="1" applyProtection="1">
      <alignment vertical="top" wrapText="1"/>
    </xf>
    <xf numFmtId="183" fontId="0" fillId="16" borderId="0" xfId="0" applyNumberFormat="1" applyFill="1" applyAlignment="1" applyProtection="1">
      <alignment horizontal="center"/>
    </xf>
    <xf numFmtId="169" fontId="0" fillId="17" borderId="0" xfId="0" applyNumberFormat="1" applyFill="1" applyAlignment="1" applyProtection="1">
      <alignment horizontal="center"/>
    </xf>
    <xf numFmtId="0" fontId="2" fillId="0" borderId="0" xfId="0" applyFont="1" applyAlignment="1" applyProtection="1">
      <alignment horizontal="center"/>
    </xf>
    <xf numFmtId="169" fontId="0" fillId="13" borderId="0" xfId="0" applyNumberFormat="1" applyFill="1" applyAlignment="1" applyProtection="1">
      <alignment horizontal="center"/>
    </xf>
    <xf numFmtId="169" fontId="0" fillId="15" borderId="0" xfId="0" applyNumberFormat="1" applyFill="1" applyAlignment="1" applyProtection="1">
      <alignment horizontal="center"/>
    </xf>
    <xf numFmtId="0" fontId="44" fillId="0" borderId="0" xfId="0" applyFont="1" applyAlignment="1" applyProtection="1"/>
    <xf numFmtId="10" fontId="28" fillId="0" borderId="15" xfId="8" applyNumberFormat="1" applyFont="1" applyBorder="1" applyAlignment="1" applyProtection="1">
      <alignment horizontal="center"/>
    </xf>
    <xf numFmtId="0" fontId="2" fillId="0" borderId="22" xfId="0" applyFont="1" applyBorder="1" applyAlignment="1" applyProtection="1"/>
    <xf numFmtId="10" fontId="28" fillId="0" borderId="18" xfId="8" applyNumberFormat="1" applyFont="1" applyBorder="1" applyAlignment="1" applyProtection="1">
      <alignment horizontal="center"/>
    </xf>
    <xf numFmtId="0" fontId="2" fillId="0" borderId="19" xfId="0" applyFont="1" applyBorder="1" applyAlignment="1" applyProtection="1"/>
    <xf numFmtId="169" fontId="28" fillId="2" borderId="0" xfId="0" applyNumberFormat="1" applyFont="1" applyFill="1" applyAlignment="1" applyProtection="1">
      <alignment horizontal="center"/>
    </xf>
    <xf numFmtId="10" fontId="45" fillId="0" borderId="18" xfId="8" applyNumberFormat="1" applyFont="1" applyBorder="1" applyAlignment="1" applyProtection="1">
      <alignment horizontal="center"/>
    </xf>
    <xf numFmtId="9" fontId="28" fillId="0" borderId="20" xfId="0" applyNumberFormat="1" applyFont="1" applyBorder="1" applyAlignment="1" applyProtection="1">
      <alignment horizontal="center"/>
    </xf>
    <xf numFmtId="0" fontId="0" fillId="0" borderId="21" xfId="0" applyBorder="1" applyAlignment="1" applyProtection="1"/>
    <xf numFmtId="0" fontId="46" fillId="0" borderId="0" xfId="0" applyFont="1" applyAlignment="1" applyProtection="1"/>
    <xf numFmtId="170" fontId="2" fillId="0" borderId="0" xfId="2" applyNumberFormat="1" applyFont="1" applyBorder="1" applyAlignment="1" applyProtection="1"/>
    <xf numFmtId="0" fontId="0" fillId="0" borderId="16" xfId="0" applyFont="1" applyBorder="1" applyAlignment="1" applyProtection="1">
      <alignment horizontal="center"/>
    </xf>
    <xf numFmtId="0" fontId="7" fillId="4" borderId="7" xfId="0" applyFont="1" applyFill="1" applyBorder="1" applyAlignment="1" applyProtection="1">
      <alignment horizontal="center"/>
    </xf>
    <xf numFmtId="10" fontId="2" fillId="0" borderId="16" xfId="8" applyNumberFormat="1" applyFont="1" applyBorder="1" applyAlignment="1" applyProtection="1">
      <alignment horizontal="center"/>
    </xf>
    <xf numFmtId="10" fontId="2" fillId="0" borderId="22" xfId="8" applyNumberFormat="1" applyFont="1" applyBorder="1" applyAlignment="1" applyProtection="1">
      <alignment horizontal="center"/>
    </xf>
    <xf numFmtId="10" fontId="2" fillId="0" borderId="0" xfId="8" applyNumberFormat="1" applyFont="1" applyBorder="1" applyAlignment="1" applyProtection="1">
      <alignment horizontal="center"/>
    </xf>
    <xf numFmtId="10" fontId="2" fillId="0" borderId="19" xfId="8" applyNumberFormat="1" applyFont="1" applyBorder="1" applyAlignment="1" applyProtection="1">
      <alignment horizontal="center"/>
    </xf>
    <xf numFmtId="0" fontId="0" fillId="0" borderId="0" xfId="0" applyBorder="1" applyAlignment="1" applyProtection="1">
      <alignment horizontal="center"/>
    </xf>
    <xf numFmtId="10" fontId="2" fillId="0" borderId="31" xfId="8" applyNumberFormat="1" applyFont="1" applyBorder="1" applyAlignment="1" applyProtection="1">
      <alignment horizontal="center"/>
    </xf>
    <xf numFmtId="10" fontId="2" fillId="0" borderId="32" xfId="8" applyNumberFormat="1" applyFont="1" applyBorder="1" applyAlignment="1" applyProtection="1">
      <alignment horizontal="center"/>
    </xf>
    <xf numFmtId="0" fontId="0" fillId="0" borderId="33" xfId="0" applyBorder="1" applyAlignment="1" applyProtection="1"/>
    <xf numFmtId="0" fontId="0" fillId="0" borderId="33" xfId="0" applyFont="1" applyBorder="1" applyAlignment="1" applyProtection="1">
      <alignment horizontal="left"/>
    </xf>
    <xf numFmtId="10" fontId="0" fillId="0" borderId="33" xfId="0" applyNumberFormat="1" applyFont="1" applyBorder="1" applyAlignment="1" applyProtection="1">
      <alignment horizontal="center"/>
    </xf>
    <xf numFmtId="10" fontId="0" fillId="0" borderId="0" xfId="0" applyNumberFormat="1" applyFont="1" applyBorder="1" applyAlignment="1" applyProtection="1">
      <alignment horizontal="center"/>
    </xf>
    <xf numFmtId="0" fontId="0" fillId="0" borderId="0" xfId="0" applyBorder="1" applyAlignment="1" applyProtection="1">
      <alignment horizontal="left"/>
    </xf>
    <xf numFmtId="0" fontId="0" fillId="0" borderId="19" xfId="0" applyBorder="1" applyAlignment="1" applyProtection="1"/>
    <xf numFmtId="187" fontId="0" fillId="0" borderId="0" xfId="0" applyNumberFormat="1" applyAlignment="1" applyProtection="1">
      <alignment horizontal="center"/>
    </xf>
    <xf numFmtId="187" fontId="0" fillId="0" borderId="0" xfId="0" applyNumberFormat="1" applyFont="1" applyBorder="1" applyAlignment="1" applyProtection="1">
      <alignment horizontal="left"/>
    </xf>
    <xf numFmtId="169" fontId="0" fillId="14" borderId="0" xfId="0" applyNumberFormat="1" applyFill="1" applyBorder="1" applyAlignment="1" applyProtection="1">
      <alignment horizontal="center"/>
    </xf>
    <xf numFmtId="169" fontId="6" fillId="0" borderId="0" xfId="0" applyNumberFormat="1" applyFont="1" applyAlignment="1" applyProtection="1"/>
    <xf numFmtId="10" fontId="2" fillId="0" borderId="23" xfId="8" applyNumberFormat="1" applyFont="1" applyBorder="1" applyAlignment="1" applyProtection="1">
      <alignment horizontal="center"/>
    </xf>
    <xf numFmtId="10" fontId="2" fillId="0" borderId="15" xfId="8" applyNumberFormat="1" applyFont="1" applyBorder="1" applyAlignment="1" applyProtection="1">
      <alignment horizontal="center"/>
    </xf>
    <xf numFmtId="10" fontId="2" fillId="0" borderId="30" xfId="8" applyNumberFormat="1" applyFont="1" applyBorder="1" applyAlignment="1" applyProtection="1">
      <alignment horizontal="center"/>
    </xf>
    <xf numFmtId="10" fontId="2" fillId="0" borderId="18" xfId="8" applyNumberFormat="1" applyFont="1" applyBorder="1" applyAlignment="1" applyProtection="1">
      <alignment horizontal="center"/>
    </xf>
    <xf numFmtId="10" fontId="2" fillId="0" borderId="27" xfId="8" applyNumberFormat="1" applyFont="1" applyBorder="1" applyAlignment="1" applyProtection="1">
      <alignment horizontal="center"/>
    </xf>
    <xf numFmtId="10" fontId="2" fillId="0" borderId="20" xfId="8" applyNumberFormat="1" applyFont="1" applyBorder="1" applyAlignment="1" applyProtection="1">
      <alignment horizontal="center"/>
    </xf>
    <xf numFmtId="0" fontId="48" fillId="0" borderId="0" xfId="0" applyFont="1" applyAlignment="1" applyProtection="1"/>
    <xf numFmtId="0" fontId="49" fillId="0" borderId="0" xfId="0" applyFont="1" applyAlignment="1" applyProtection="1"/>
    <xf numFmtId="0" fontId="50" fillId="0" borderId="0" xfId="0" applyFont="1" applyAlignment="1" applyProtection="1"/>
    <xf numFmtId="0" fontId="28" fillId="18" borderId="0" xfId="0" applyFont="1" applyFill="1" applyAlignment="1" applyProtection="1"/>
    <xf numFmtId="170" fontId="28" fillId="0" borderId="0" xfId="8" applyNumberFormat="1" applyFont="1" applyBorder="1" applyAlignment="1" applyProtection="1">
      <alignment horizontal="center"/>
    </xf>
    <xf numFmtId="10" fontId="28" fillId="0" borderId="0" xfId="8" applyNumberFormat="1" applyFont="1" applyBorder="1" applyAlignment="1" applyProtection="1"/>
    <xf numFmtId="0" fontId="2" fillId="0" borderId="2" xfId="0" applyFont="1" applyBorder="1" applyAlignment="1" applyProtection="1"/>
    <xf numFmtId="0" fontId="2" fillId="0" borderId="2" xfId="0" applyFont="1" applyBorder="1" applyAlignment="1" applyProtection="1">
      <alignment horizontal="center"/>
    </xf>
    <xf numFmtId="0" fontId="2" fillId="0" borderId="0" xfId="0" applyFont="1" applyBorder="1" applyAlignment="1" applyProtection="1">
      <alignment horizontal="center"/>
    </xf>
    <xf numFmtId="180" fontId="2" fillId="0" borderId="0" xfId="8" applyNumberFormat="1" applyFont="1" applyBorder="1" applyAlignment="1" applyProtection="1"/>
    <xf numFmtId="169" fontId="0" fillId="4" borderId="0" xfId="0" applyNumberFormat="1" applyFill="1" applyAlignment="1" applyProtection="1">
      <alignment horizontal="center"/>
    </xf>
    <xf numFmtId="10" fontId="28" fillId="2" borderId="0" xfId="8" applyNumberFormat="1" applyFont="1" applyFill="1" applyBorder="1" applyAlignment="1" applyProtection="1"/>
    <xf numFmtId="10" fontId="51" fillId="2" borderId="0" xfId="8" applyNumberFormat="1" applyFont="1" applyFill="1" applyBorder="1" applyAlignment="1" applyProtection="1"/>
    <xf numFmtId="10" fontId="52" fillId="3" borderId="0" xfId="8" applyNumberFormat="1" applyFont="1" applyFill="1" applyBorder="1" applyAlignment="1" applyProtection="1"/>
    <xf numFmtId="9" fontId="53" fillId="0" borderId="0" xfId="8" applyFont="1" applyBorder="1" applyAlignment="1" applyProtection="1"/>
    <xf numFmtId="10" fontId="28" fillId="2" borderId="0" xfId="0" applyNumberFormat="1" applyFont="1" applyFill="1" applyAlignment="1" applyProtection="1"/>
    <xf numFmtId="183" fontId="44" fillId="0" borderId="0" xfId="0" applyNumberFormat="1" applyFont="1" applyBorder="1" applyAlignment="1" applyProtection="1"/>
    <xf numFmtId="0" fontId="0" fillId="0" borderId="1" xfId="0" applyBorder="1" applyAlignment="1" applyProtection="1"/>
    <xf numFmtId="9" fontId="51" fillId="0" borderId="0" xfId="8" applyFont="1" applyBorder="1" applyAlignment="1" applyProtection="1"/>
    <xf numFmtId="10" fontId="2" fillId="0" borderId="0" xfId="2" applyNumberFormat="1" applyFont="1" applyBorder="1" applyAlignment="1" applyProtection="1">
      <alignment horizontal="center"/>
    </xf>
    <xf numFmtId="170" fontId="2" fillId="0" borderId="0" xfId="2" applyNumberFormat="1" applyFont="1" applyBorder="1" applyAlignment="1" applyProtection="1">
      <alignment horizontal="center"/>
    </xf>
    <xf numFmtId="187" fontId="2" fillId="0" borderId="0" xfId="0" applyNumberFormat="1" applyFont="1" applyAlignment="1" applyProtection="1"/>
    <xf numFmtId="0" fontId="2" fillId="2" borderId="0" xfId="0" applyFont="1" applyFill="1" applyAlignment="1" applyProtection="1"/>
    <xf numFmtId="187" fontId="2" fillId="2" borderId="0" xfId="0" applyNumberFormat="1" applyFont="1" applyFill="1" applyAlignment="1" applyProtection="1"/>
    <xf numFmtId="0" fontId="54" fillId="0" borderId="2" xfId="0" applyFont="1" applyBorder="1" applyAlignment="1" applyProtection="1"/>
    <xf numFmtId="169" fontId="0" fillId="19" borderId="0" xfId="0" applyNumberFormat="1" applyFill="1" applyAlignment="1" applyProtection="1">
      <alignment horizontal="center"/>
    </xf>
    <xf numFmtId="10" fontId="51" fillId="20" borderId="0" xfId="8" applyNumberFormat="1" applyFont="1" applyFill="1" applyBorder="1" applyAlignment="1" applyProtection="1"/>
    <xf numFmtId="10" fontId="28" fillId="20" borderId="0" xfId="0" applyNumberFormat="1" applyFont="1" applyFill="1" applyAlignment="1" applyProtection="1"/>
    <xf numFmtId="3" fontId="55" fillId="0" borderId="0" xfId="0" applyNumberFormat="1" applyFont="1" applyAlignment="1" applyProtection="1">
      <alignment horizontal="left" vertical="top"/>
    </xf>
    <xf numFmtId="3" fontId="56" fillId="0" borderId="0" xfId="0" applyNumberFormat="1" applyFont="1" applyAlignment="1" applyProtection="1">
      <alignment vertical="top"/>
    </xf>
    <xf numFmtId="14" fontId="0" fillId="0" borderId="0" xfId="0" applyNumberFormat="1" applyBorder="1" applyAlignment="1" applyProtection="1"/>
    <xf numFmtId="3" fontId="57" fillId="0" borderId="34" xfId="0" applyNumberFormat="1" applyFont="1" applyBorder="1" applyAlignment="1" applyProtection="1">
      <alignment horizontal="center" vertical="top"/>
    </xf>
    <xf numFmtId="14" fontId="6" fillId="2" borderId="2" xfId="0" applyNumberFormat="1" applyFont="1" applyFill="1" applyBorder="1" applyAlignment="1" applyProtection="1">
      <alignment horizontal="center" wrapText="1"/>
    </xf>
    <xf numFmtId="14" fontId="0" fillId="2" borderId="2" xfId="0" applyNumberFormat="1" applyFill="1" applyBorder="1" applyAlignment="1" applyProtection="1">
      <alignment horizontal="center" wrapText="1"/>
    </xf>
    <xf numFmtId="3" fontId="56" fillId="0" borderId="2" xfId="0" applyNumberFormat="1" applyFont="1" applyBorder="1" applyAlignment="1" applyProtection="1">
      <alignment vertical="top"/>
    </xf>
    <xf numFmtId="3" fontId="56" fillId="0" borderId="35" xfId="0" applyNumberFormat="1" applyFont="1" applyBorder="1" applyAlignment="1" applyProtection="1">
      <alignment horizontal="left" vertical="top" wrapText="1"/>
    </xf>
    <xf numFmtId="3" fontId="56" fillId="0" borderId="34" xfId="0" applyNumberFormat="1" applyFont="1" applyBorder="1" applyAlignment="1" applyProtection="1">
      <alignment horizontal="left" vertical="top" wrapText="1"/>
    </xf>
    <xf numFmtId="3" fontId="2" fillId="0" borderId="34" xfId="0" applyNumberFormat="1" applyFont="1" applyBorder="1" applyAlignment="1" applyProtection="1">
      <alignment horizontal="center" vertical="top" wrapText="1"/>
    </xf>
    <xf numFmtId="3" fontId="56" fillId="0" borderId="34" xfId="0" applyNumberFormat="1" applyFont="1" applyBorder="1" applyAlignment="1" applyProtection="1">
      <alignment horizontal="center" vertical="top" wrapText="1"/>
    </xf>
    <xf numFmtId="3" fontId="56" fillId="0" borderId="35" xfId="0" applyNumberFormat="1" applyFont="1" applyBorder="1" applyAlignment="1" applyProtection="1">
      <alignment horizontal="center" vertical="top" wrapText="1"/>
    </xf>
    <xf numFmtId="3" fontId="56" fillId="0" borderId="36" xfId="0" applyNumberFormat="1" applyFont="1" applyBorder="1" applyAlignment="1" applyProtection="1">
      <alignment horizontal="center" vertical="top" wrapText="1"/>
    </xf>
    <xf numFmtId="3" fontId="56" fillId="0" borderId="34" xfId="0" applyNumberFormat="1" applyFont="1" applyBorder="1" applyAlignment="1" applyProtection="1">
      <alignment horizontal="center" vertical="top"/>
    </xf>
    <xf numFmtId="3" fontId="56" fillId="0" borderId="37" xfId="0" applyNumberFormat="1" applyFont="1" applyBorder="1" applyAlignment="1" applyProtection="1">
      <alignment horizontal="left" vertical="top"/>
    </xf>
    <xf numFmtId="3" fontId="56" fillId="0" borderId="38" xfId="0" applyNumberFormat="1" applyFont="1" applyBorder="1" applyAlignment="1" applyProtection="1">
      <alignment horizontal="left" vertical="top"/>
    </xf>
    <xf numFmtId="3" fontId="56" fillId="0" borderId="38" xfId="0" applyNumberFormat="1" applyFont="1" applyBorder="1" applyAlignment="1" applyProtection="1">
      <alignment vertical="top"/>
    </xf>
    <xf numFmtId="3" fontId="56" fillId="0" borderId="38" xfId="0" applyNumberFormat="1" applyFont="1" applyBorder="1" applyAlignment="1" applyProtection="1">
      <alignment horizontal="center" vertical="top"/>
    </xf>
    <xf numFmtId="3" fontId="56" fillId="0" borderId="37" xfId="0" applyNumberFormat="1" applyFont="1" applyBorder="1" applyAlignment="1" applyProtection="1">
      <alignment horizontal="center" vertical="top"/>
    </xf>
    <xf numFmtId="0" fontId="2" fillId="0" borderId="35" xfId="0" applyFont="1" applyBorder="1" applyAlignment="1" applyProtection="1"/>
    <xf numFmtId="0" fontId="28" fillId="4" borderId="35" xfId="0" applyFont="1" applyFill="1" applyBorder="1" applyAlignment="1" applyProtection="1">
      <alignment horizontal="center"/>
    </xf>
    <xf numFmtId="168" fontId="0" fillId="0" borderId="35" xfId="0" applyNumberFormat="1" applyBorder="1" applyAlignment="1" applyProtection="1">
      <alignment horizontal="center" vertical="top"/>
    </xf>
    <xf numFmtId="10" fontId="28" fillId="2" borderId="35" xfId="0" applyNumberFormat="1" applyFont="1" applyFill="1" applyBorder="1" applyAlignment="1" applyProtection="1"/>
    <xf numFmtId="3" fontId="57" fillId="2" borderId="34" xfId="0" applyNumberFormat="1" applyFont="1" applyFill="1" applyBorder="1" applyAlignment="1" applyProtection="1">
      <alignment horizontal="center" vertical="top"/>
    </xf>
    <xf numFmtId="193" fontId="56" fillId="0" borderId="35" xfId="0" applyNumberFormat="1" applyFont="1" applyBorder="1" applyAlignment="1" applyProtection="1">
      <alignment horizontal="center" vertical="top"/>
    </xf>
    <xf numFmtId="2" fontId="28" fillId="2" borderId="34" xfId="0" applyNumberFormat="1" applyFont="1" applyFill="1" applyBorder="1" applyAlignment="1" applyProtection="1"/>
    <xf numFmtId="4" fontId="56" fillId="0" borderId="34" xfId="0" applyNumberFormat="1" applyFont="1" applyBorder="1" applyAlignment="1" applyProtection="1">
      <alignment horizontal="center" vertical="top"/>
    </xf>
    <xf numFmtId="1" fontId="0" fillId="0" borderId="35" xfId="0" applyNumberFormat="1" applyBorder="1" applyAlignment="1" applyProtection="1">
      <alignment horizontal="center"/>
    </xf>
    <xf numFmtId="4" fontId="56" fillId="0" borderId="35" xfId="0" applyNumberFormat="1" applyFont="1" applyBorder="1" applyAlignment="1" applyProtection="1">
      <alignment vertical="top"/>
    </xf>
    <xf numFmtId="4" fontId="56" fillId="0" borderId="34" xfId="0" applyNumberFormat="1" applyFont="1" applyBorder="1" applyAlignment="1" applyProtection="1">
      <alignment vertical="top"/>
    </xf>
    <xf numFmtId="180" fontId="0" fillId="0" borderId="34" xfId="2" applyNumberFormat="1" applyFont="1" applyBorder="1" applyAlignment="1" applyProtection="1"/>
    <xf numFmtId="4" fontId="56" fillId="0" borderId="35" xfId="0" applyNumberFormat="1" applyFont="1" applyBorder="1" applyAlignment="1" applyProtection="1">
      <alignment horizontal="center" vertical="top"/>
    </xf>
    <xf numFmtId="2" fontId="28" fillId="2" borderId="35" xfId="0" applyNumberFormat="1" applyFont="1" applyFill="1" applyBorder="1" applyAlignment="1" applyProtection="1"/>
    <xf numFmtId="2" fontId="7" fillId="2" borderId="35" xfId="0" applyNumberFormat="1" applyFont="1" applyFill="1" applyBorder="1" applyAlignment="1" applyProtection="1"/>
    <xf numFmtId="168" fontId="2" fillId="0" borderId="35" xfId="0" applyNumberFormat="1" applyFont="1" applyBorder="1" applyAlignment="1" applyProtection="1">
      <alignment horizontal="center" vertical="top"/>
    </xf>
    <xf numFmtId="0" fontId="2" fillId="21" borderId="35" xfId="0" applyFont="1" applyFill="1" applyBorder="1" applyAlignment="1" applyProtection="1"/>
    <xf numFmtId="0" fontId="2" fillId="0" borderId="35" xfId="0" applyFont="1" applyBorder="1" applyAlignment="1" applyProtection="1">
      <alignment horizontal="center"/>
    </xf>
    <xf numFmtId="3" fontId="2" fillId="21" borderId="35" xfId="0" applyNumberFormat="1" applyFont="1" applyFill="1" applyBorder="1" applyAlignment="1" applyProtection="1">
      <alignment vertical="top"/>
    </xf>
    <xf numFmtId="10" fontId="52" fillId="21" borderId="35" xfId="0" applyNumberFormat="1" applyFont="1" applyFill="1" applyBorder="1" applyAlignment="1" applyProtection="1"/>
    <xf numFmtId="3" fontId="57" fillId="21" borderId="34" xfId="0" applyNumberFormat="1" applyFont="1" applyFill="1" applyBorder="1" applyAlignment="1" applyProtection="1">
      <alignment horizontal="center" vertical="top"/>
    </xf>
    <xf numFmtId="10" fontId="28" fillId="21" borderId="34" xfId="8" applyNumberFormat="1" applyFont="1" applyFill="1" applyBorder="1" applyAlignment="1" applyProtection="1"/>
    <xf numFmtId="10" fontId="56" fillId="0" borderId="35" xfId="8" applyNumberFormat="1" applyFont="1" applyBorder="1" applyAlignment="1" applyProtection="1">
      <alignment vertical="top"/>
    </xf>
    <xf numFmtId="3" fontId="56" fillId="0" borderId="35" xfId="0" applyNumberFormat="1" applyFont="1" applyBorder="1" applyAlignment="1" applyProtection="1">
      <alignment horizontal="center" vertical="top"/>
    </xf>
    <xf numFmtId="180" fontId="56" fillId="21" borderId="35" xfId="8" applyNumberFormat="1" applyFont="1" applyFill="1" applyBorder="1" applyAlignment="1" applyProtection="1">
      <alignment horizontal="center" vertical="top"/>
    </xf>
    <xf numFmtId="3" fontId="0" fillId="0" borderId="35" xfId="0" applyNumberFormat="1" applyBorder="1" applyAlignment="1" applyProtection="1">
      <alignment vertical="top"/>
    </xf>
    <xf numFmtId="10" fontId="52" fillId="0" borderId="35" xfId="0" applyNumberFormat="1" applyFont="1" applyBorder="1" applyAlignment="1" applyProtection="1"/>
    <xf numFmtId="3" fontId="57" fillId="0" borderId="34" xfId="0" applyNumberFormat="1" applyFont="1" applyBorder="1" applyAlignment="1" applyProtection="1">
      <alignment vertical="top"/>
    </xf>
    <xf numFmtId="193" fontId="56" fillId="0" borderId="35" xfId="0" applyNumberFormat="1" applyFont="1" applyBorder="1" applyAlignment="1" applyProtection="1">
      <alignment vertical="top"/>
    </xf>
    <xf numFmtId="9" fontId="57" fillId="0" borderId="34" xfId="8" applyFont="1" applyBorder="1" applyAlignment="1" applyProtection="1">
      <alignment vertical="top"/>
    </xf>
    <xf numFmtId="3" fontId="58" fillId="0" borderId="34" xfId="0" applyNumberFormat="1" applyFont="1" applyBorder="1" applyAlignment="1" applyProtection="1">
      <alignment vertical="top"/>
    </xf>
    <xf numFmtId="3" fontId="58" fillId="0" borderId="34" xfId="0" applyNumberFormat="1" applyFont="1" applyBorder="1" applyAlignment="1" applyProtection="1">
      <alignment horizontal="center" vertical="top"/>
    </xf>
    <xf numFmtId="10" fontId="0" fillId="0" borderId="35" xfId="2" applyNumberFormat="1" applyFont="1" applyBorder="1" applyAlignment="1" applyProtection="1"/>
    <xf numFmtId="3" fontId="56" fillId="0" borderId="39" xfId="0" applyNumberFormat="1" applyFont="1" applyBorder="1" applyAlignment="1" applyProtection="1">
      <alignment horizontal="right" vertical="top"/>
    </xf>
    <xf numFmtId="180" fontId="0" fillId="0" borderId="39" xfId="0" applyNumberFormat="1" applyBorder="1" applyAlignment="1" applyProtection="1"/>
    <xf numFmtId="3" fontId="56" fillId="0" borderId="40" xfId="0" applyNumberFormat="1" applyFont="1" applyBorder="1" applyAlignment="1" applyProtection="1">
      <alignment vertical="top"/>
    </xf>
    <xf numFmtId="3" fontId="56" fillId="0" borderId="39" xfId="0" applyNumberFormat="1" applyFont="1" applyBorder="1" applyAlignment="1" applyProtection="1">
      <alignment vertical="top"/>
    </xf>
    <xf numFmtId="4" fontId="57" fillId="0" borderId="40" xfId="0" applyNumberFormat="1" applyFont="1" applyBorder="1" applyAlignment="1" applyProtection="1">
      <alignment vertical="top"/>
    </xf>
    <xf numFmtId="3" fontId="57" fillId="0" borderId="40" xfId="0" applyNumberFormat="1" applyFont="1" applyBorder="1" applyAlignment="1" applyProtection="1">
      <alignment horizontal="center" vertical="top"/>
    </xf>
    <xf numFmtId="194" fontId="56" fillId="0" borderId="39" xfId="0" applyNumberFormat="1" applyFont="1" applyBorder="1" applyAlignment="1" applyProtection="1">
      <alignment horizontal="center" vertical="top"/>
    </xf>
    <xf numFmtId="10" fontId="0" fillId="0" borderId="40" xfId="2" applyNumberFormat="1" applyFont="1" applyBorder="1" applyAlignment="1" applyProtection="1"/>
    <xf numFmtId="3" fontId="0" fillId="0" borderId="0" xfId="0" applyNumberFormat="1" applyAlignment="1" applyProtection="1"/>
    <xf numFmtId="169" fontId="0" fillId="0" borderId="2" xfId="0" applyNumberFormat="1" applyBorder="1" applyAlignment="1" applyProtection="1"/>
    <xf numFmtId="3" fontId="57" fillId="0" borderId="2" xfId="0" applyNumberFormat="1" applyFont="1" applyBorder="1" applyAlignment="1" applyProtection="1">
      <alignment vertical="top"/>
    </xf>
    <xf numFmtId="3" fontId="57" fillId="0" borderId="2" xfId="0" applyNumberFormat="1" applyFont="1" applyBorder="1" applyAlignment="1" applyProtection="1">
      <alignment horizontal="center" vertical="top"/>
    </xf>
    <xf numFmtId="180" fontId="3" fillId="0" borderId="0" xfId="2" applyNumberFormat="1" applyFont="1" applyBorder="1" applyAlignment="1" applyProtection="1">
      <alignment horizontal="center"/>
    </xf>
    <xf numFmtId="2" fontId="3" fillId="0" borderId="0" xfId="0" applyNumberFormat="1" applyFont="1" applyAlignment="1" applyProtection="1"/>
    <xf numFmtId="0" fontId="2" fillId="22" borderId="0" xfId="0" applyFont="1" applyFill="1" applyAlignment="1" applyProtection="1"/>
    <xf numFmtId="0" fontId="52" fillId="0" borderId="0" xfId="0" applyFont="1" applyAlignment="1" applyProtection="1"/>
    <xf numFmtId="195" fontId="0" fillId="2" borderId="0" xfId="0" applyNumberFormat="1" applyFill="1" applyAlignment="1" applyProtection="1"/>
    <xf numFmtId="195" fontId="0" fillId="22" borderId="0" xfId="0" applyNumberFormat="1" applyFill="1" applyAlignment="1" applyProtection="1"/>
    <xf numFmtId="170" fontId="0" fillId="0" borderId="0" xfId="0" applyNumberFormat="1" applyAlignment="1" applyProtection="1"/>
    <xf numFmtId="9" fontId="59" fillId="0" borderId="0" xfId="0" applyNumberFormat="1" applyFont="1" applyAlignment="1" applyProtection="1"/>
    <xf numFmtId="183" fontId="0" fillId="0" borderId="35" xfId="0" applyNumberFormat="1" applyBorder="1" applyAlignment="1" applyProtection="1">
      <alignment horizontal="center" vertical="top"/>
    </xf>
    <xf numFmtId="10" fontId="0" fillId="2" borderId="35" xfId="0" applyNumberFormat="1" applyFill="1" applyBorder="1" applyAlignment="1" applyProtection="1"/>
    <xf numFmtId="193" fontId="56" fillId="0" borderId="34" xfId="0" applyNumberFormat="1" applyFont="1" applyBorder="1" applyAlignment="1" applyProtection="1">
      <alignment horizontal="center" vertical="top"/>
    </xf>
    <xf numFmtId="10" fontId="56" fillId="0" borderId="34" xfId="0" applyNumberFormat="1" applyFont="1" applyBorder="1" applyAlignment="1" applyProtection="1">
      <alignment horizontal="center" vertical="top"/>
    </xf>
    <xf numFmtId="2" fontId="7" fillId="2" borderId="34" xfId="0" applyNumberFormat="1" applyFont="1" applyFill="1" applyBorder="1" applyAlignment="1" applyProtection="1"/>
    <xf numFmtId="183" fontId="2" fillId="0" borderId="35" xfId="0" applyNumberFormat="1" applyFont="1" applyBorder="1" applyAlignment="1" applyProtection="1">
      <alignment horizontal="center" vertical="top"/>
    </xf>
    <xf numFmtId="10" fontId="2" fillId="21" borderId="35" xfId="2" applyNumberFormat="1" applyFont="1" applyFill="1" applyBorder="1" applyAlignment="1" applyProtection="1">
      <alignment vertical="top"/>
    </xf>
    <xf numFmtId="3" fontId="56" fillId="0" borderId="39" xfId="0" applyNumberFormat="1" applyFont="1" applyBorder="1" applyAlignment="1" applyProtection="1">
      <alignment horizontal="center" vertical="top"/>
    </xf>
    <xf numFmtId="194" fontId="57" fillId="0" borderId="40" xfId="0" applyNumberFormat="1" applyFont="1" applyBorder="1" applyAlignment="1" applyProtection="1">
      <alignment horizontal="center" vertical="top"/>
    </xf>
    <xf numFmtId="0" fontId="6" fillId="0" borderId="0" xfId="0" applyFont="1" applyAlignment="1" applyProtection="1"/>
    <xf numFmtId="0" fontId="3" fillId="18" borderId="0" xfId="0" applyFont="1" applyFill="1" applyAlignment="1" applyProtection="1">
      <alignment horizontal="center"/>
    </xf>
    <xf numFmtId="0" fontId="28" fillId="2" borderId="0" xfId="0" applyFont="1" applyFill="1" applyAlignment="1" applyProtection="1">
      <alignment horizontal="left"/>
    </xf>
    <xf numFmtId="14" fontId="6" fillId="22" borderId="0" xfId="0" applyNumberFormat="1" applyFont="1" applyFill="1" applyAlignment="1" applyProtection="1">
      <alignment horizontal="center"/>
    </xf>
    <xf numFmtId="0" fontId="28" fillId="0" borderId="0" xfId="0" applyFont="1" applyAlignment="1" applyProtection="1">
      <alignment horizontal="left"/>
    </xf>
    <xf numFmtId="14" fontId="6" fillId="0" borderId="0" xfId="0" applyNumberFormat="1" applyFont="1" applyAlignment="1" applyProtection="1">
      <alignment horizontal="center"/>
    </xf>
    <xf numFmtId="14" fontId="6" fillId="23" borderId="0" xfId="0" applyNumberFormat="1" applyFont="1" applyFill="1" applyAlignment="1" applyProtection="1">
      <alignment horizontal="center"/>
    </xf>
    <xf numFmtId="14" fontId="6" fillId="23" borderId="0" xfId="0" applyNumberFormat="1" applyFont="1" applyFill="1" applyAlignment="1" applyProtection="1">
      <alignment horizontal="center" wrapText="1"/>
    </xf>
    <xf numFmtId="0" fontId="3" fillId="0" borderId="0" xfId="0" applyFont="1" applyAlignment="1" applyProtection="1">
      <alignment horizontal="left"/>
    </xf>
    <xf numFmtId="184" fontId="0" fillId="0" borderId="0" xfId="8" applyNumberFormat="1" applyFont="1" applyBorder="1" applyAlignment="1" applyProtection="1">
      <alignment horizontal="center"/>
    </xf>
    <xf numFmtId="0" fontId="38" fillId="0" borderId="0" xfId="0" applyFont="1" applyAlignment="1" applyProtection="1">
      <alignment horizontal="center"/>
    </xf>
    <xf numFmtId="187" fontId="0" fillId="14" borderId="0" xfId="0" applyNumberFormat="1" applyFill="1" applyBorder="1" applyAlignment="1" applyProtection="1"/>
    <xf numFmtId="0" fontId="39" fillId="0" borderId="0" xfId="0" applyFont="1" applyAlignment="1" applyProtection="1">
      <alignment horizontal="center" vertical="top" wrapText="1"/>
    </xf>
    <xf numFmtId="187" fontId="0" fillId="12" borderId="0" xfId="0" applyNumberFormat="1" applyFill="1" applyBorder="1" applyAlignment="1" applyProtection="1"/>
    <xf numFmtId="0" fontId="28" fillId="2" borderId="0" xfId="0" applyFont="1" applyFill="1" applyAlignment="1" applyProtection="1">
      <alignment horizontal="center"/>
    </xf>
    <xf numFmtId="14" fontId="6" fillId="2" borderId="0" xfId="0" applyNumberFormat="1" applyFont="1" applyFill="1" applyAlignment="1" applyProtection="1">
      <alignment horizontal="center"/>
    </xf>
    <xf numFmtId="0" fontId="6" fillId="14" borderId="0" xfId="0" applyFont="1" applyFill="1" applyAlignment="1" applyProtection="1"/>
    <xf numFmtId="0" fontId="0" fillId="14" borderId="0" xfId="0" applyFill="1" applyAlignment="1" applyProtection="1"/>
    <xf numFmtId="0" fontId="6" fillId="14" borderId="4" xfId="0" applyFont="1" applyFill="1" applyBorder="1" applyAlignment="1" applyProtection="1"/>
    <xf numFmtId="0" fontId="3" fillId="14" borderId="4" xfId="0" applyFont="1" applyFill="1" applyBorder="1" applyAlignment="1" applyProtection="1"/>
    <xf numFmtId="0" fontId="3" fillId="14" borderId="0" xfId="0" applyFont="1" applyFill="1" applyAlignment="1" applyProtection="1"/>
    <xf numFmtId="9" fontId="3" fillId="14" borderId="4" xfId="8" applyFont="1" applyFill="1" applyBorder="1" applyAlignment="1" applyProtection="1"/>
    <xf numFmtId="10" fontId="3" fillId="14" borderId="4" xfId="8" applyNumberFormat="1" applyFont="1" applyFill="1" applyBorder="1" applyAlignment="1" applyProtection="1"/>
    <xf numFmtId="180" fontId="0" fillId="14" borderId="4" xfId="0" applyNumberFormat="1" applyFill="1" applyBorder="1" applyAlignment="1" applyProtection="1">
      <alignment horizontal="center"/>
    </xf>
    <xf numFmtId="0" fontId="0" fillId="14" borderId="4" xfId="0" applyFill="1" applyBorder="1" applyAlignment="1" applyProtection="1">
      <alignment horizontal="center"/>
    </xf>
    <xf numFmtId="0" fontId="6" fillId="12" borderId="0" xfId="0" applyFont="1" applyFill="1" applyAlignment="1" applyProtection="1"/>
    <xf numFmtId="0" fontId="3" fillId="12" borderId="0" xfId="0" applyFont="1" applyFill="1" applyAlignment="1" applyProtection="1"/>
    <xf numFmtId="9" fontId="3" fillId="12" borderId="4" xfId="8" applyFont="1" applyFill="1" applyBorder="1" applyAlignment="1" applyProtection="1"/>
    <xf numFmtId="10" fontId="3" fillId="12" borderId="4" xfId="8" applyNumberFormat="1" applyFont="1" applyFill="1" applyBorder="1" applyAlignment="1" applyProtection="1"/>
    <xf numFmtId="0" fontId="0" fillId="12" borderId="4" xfId="0" applyFill="1" applyBorder="1" applyAlignment="1" applyProtection="1"/>
    <xf numFmtId="0" fontId="0" fillId="12" borderId="4" xfId="0" applyFill="1" applyBorder="1" applyAlignment="1" applyProtection="1">
      <alignment horizontal="center"/>
    </xf>
    <xf numFmtId="10" fontId="3" fillId="0" borderId="0" xfId="8" applyNumberFormat="1" applyFont="1" applyBorder="1" applyAlignment="1" applyProtection="1">
      <alignment vertical="top" wrapText="1"/>
    </xf>
    <xf numFmtId="2" fontId="0" fillId="0" borderId="0" xfId="0" applyNumberFormat="1" applyAlignment="1" applyProtection="1">
      <alignment horizontal="center"/>
    </xf>
    <xf numFmtId="14" fontId="0" fillId="2" borderId="0" xfId="0" applyNumberFormat="1" applyFill="1" applyAlignment="1" applyProtection="1">
      <alignment horizontal="center"/>
    </xf>
    <xf numFmtId="195" fontId="0" fillId="22" borderId="2" xfId="0" applyNumberFormat="1" applyFill="1" applyBorder="1" applyAlignment="1" applyProtection="1">
      <alignment horizontal="center"/>
    </xf>
    <xf numFmtId="1" fontId="0" fillId="0" borderId="0" xfId="0" applyNumberFormat="1" applyBorder="1" applyAlignment="1" applyProtection="1">
      <alignment horizontal="center"/>
    </xf>
    <xf numFmtId="0" fontId="63" fillId="0" borderId="0" xfId="0" applyFont="1"/>
    <xf numFmtId="10" fontId="0" fillId="14" borderId="4" xfId="0" applyNumberFormat="1" applyFill="1" applyBorder="1" applyAlignment="1" applyProtection="1">
      <alignment horizontal="center"/>
    </xf>
    <xf numFmtId="170" fontId="62" fillId="0" borderId="0" xfId="2" applyNumberFormat="1" applyProtection="1"/>
    <xf numFmtId="184" fontId="62" fillId="0" borderId="0" xfId="2" applyNumberFormat="1" applyProtection="1"/>
    <xf numFmtId="10" fontId="0" fillId="12" borderId="4" xfId="0" applyNumberFormat="1" applyFill="1" applyBorder="1" applyAlignment="1" applyProtection="1">
      <alignment horizontal="center"/>
    </xf>
    <xf numFmtId="170" fontId="3" fillId="0" borderId="0" xfId="8" applyNumberFormat="1" applyFont="1" applyBorder="1" applyAlignment="1" applyProtection="1">
      <alignment vertical="top" wrapText="1"/>
    </xf>
    <xf numFmtId="0" fontId="6" fillId="24" borderId="4" xfId="0" applyFont="1" applyFill="1" applyBorder="1" applyAlignment="1" applyProtection="1"/>
    <xf numFmtId="196" fontId="14" fillId="2" borderId="0" xfId="4" applyNumberFormat="1" applyFont="1" applyFill="1" applyBorder="1" applyAlignment="1" applyProtection="1">
      <alignment horizontal="right"/>
    </xf>
    <xf numFmtId="3" fontId="3" fillId="0" borderId="0" xfId="0" applyNumberFormat="1" applyFont="1" applyAlignment="1" applyProtection="1"/>
    <xf numFmtId="180" fontId="62" fillId="0" borderId="34" xfId="2" applyNumberFormat="1" applyBorder="1" applyProtection="1"/>
    <xf numFmtId="0" fontId="19" fillId="0" borderId="0" xfId="3" applyProtection="1"/>
    <xf numFmtId="0" fontId="19" fillId="0" borderId="0" xfId="3" applyBorder="1" applyProtection="1"/>
    <xf numFmtId="9" fontId="3" fillId="12" borderId="41" xfId="8" applyFont="1" applyFill="1" applyBorder="1" applyAlignment="1" applyProtection="1"/>
    <xf numFmtId="2" fontId="7" fillId="0" borderId="0" xfId="0" applyNumberFormat="1" applyFont="1" applyFill="1" applyBorder="1" applyAlignment="1" applyProtection="1">
      <alignment horizontal="center"/>
    </xf>
    <xf numFmtId="0" fontId="6" fillId="24" borderId="7" xfId="0" applyFont="1" applyFill="1" applyBorder="1" applyAlignment="1" applyProtection="1"/>
    <xf numFmtId="0" fontId="3" fillId="0" borderId="3" xfId="0" applyFont="1" applyBorder="1" applyAlignment="1" applyProtection="1"/>
    <xf numFmtId="0" fontId="3" fillId="0" borderId="0" xfId="0" applyFont="1" applyBorder="1" applyAlignment="1" applyProtection="1"/>
    <xf numFmtId="0" fontId="3" fillId="0" borderId="0" xfId="0" applyFont="1" applyBorder="1" applyAlignment="1" applyProtection="1">
      <alignment horizontal="left"/>
    </xf>
    <xf numFmtId="0" fontId="36" fillId="0" borderId="6" xfId="0" applyFont="1" applyBorder="1" applyAlignment="1" applyProtection="1">
      <alignment horizontal="center"/>
    </xf>
    <xf numFmtId="0" fontId="0" fillId="0" borderId="0" xfId="0" applyFont="1" applyBorder="1" applyAlignment="1" applyProtection="1"/>
    <xf numFmtId="0" fontId="0" fillId="0" borderId="0" xfId="0" applyFill="1"/>
    <xf numFmtId="2" fontId="0" fillId="0" borderId="0" xfId="0" applyNumberFormat="1"/>
    <xf numFmtId="0" fontId="7" fillId="26" borderId="7" xfId="0" applyFont="1" applyFill="1" applyBorder="1"/>
    <xf numFmtId="0" fontId="7" fillId="25" borderId="7" xfId="0" applyFont="1" applyFill="1" applyBorder="1"/>
    <xf numFmtId="0" fontId="7" fillId="25" borderId="7" xfId="0" applyFont="1" applyFill="1" applyBorder="1" applyAlignment="1" applyProtection="1"/>
    <xf numFmtId="0" fontId="17" fillId="0" borderId="0" xfId="0" applyFont="1" applyFill="1" applyAlignment="1" applyProtection="1"/>
    <xf numFmtId="4" fontId="17" fillId="0" borderId="0" xfId="0" applyNumberFormat="1" applyFont="1" applyFill="1" applyAlignment="1" applyProtection="1"/>
    <xf numFmtId="0" fontId="0" fillId="0" borderId="0" xfId="0" applyFont="1" applyFill="1" applyAlignment="1" applyProtection="1"/>
    <xf numFmtId="4" fontId="0" fillId="0" borderId="0" xfId="0" applyNumberFormat="1" applyFill="1" applyAlignment="1" applyProtection="1"/>
  </cellXfs>
  <cellStyles count="9">
    <cellStyle name="Comma 2" xfId="4"/>
    <cellStyle name="Excel Built-in Explanatory Text" xfId="8"/>
    <cellStyle name="Normal 2" xfId="5"/>
    <cellStyle name="Percent 2" xfId="6"/>
    <cellStyle name="Βασικό_CAPM_Markowitz" xfId="7"/>
    <cellStyle name="Κανονικό" xfId="0" builtinId="0"/>
    <cellStyle name="Κόμμα" xfId="1" builtinId="3"/>
    <cellStyle name="Ποσοστό" xfId="2" builtinId="5"/>
    <cellStyle name="Υπερ-σύνδεση" xfId="3" builtinId="8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EA600"/>
      <rgbColor rgb="FF000080"/>
      <rgbColor rgb="FF808000"/>
      <rgbColor rgb="FF800080"/>
      <rgbColor rgb="FF008080"/>
      <rgbColor rgb="FFBFBFBF"/>
      <rgbColor rgb="FF90AAB5"/>
      <rgbColor rgb="FF8EB4E3"/>
      <rgbColor rgb="FFC0504D"/>
      <rgbColor rgb="FFEEEEEE"/>
      <rgbColor rgb="FFEDF4FA"/>
      <rgbColor rgb="FF660066"/>
      <rgbColor rgb="FFC2D4D4"/>
      <rgbColor rgb="FF0066CC"/>
      <rgbColor rgb="FFC6D9F1"/>
      <rgbColor rgb="FF000080"/>
      <rgbColor rgb="FFFF00FF"/>
      <rgbColor rgb="FFD7E4BD"/>
      <rgbColor rgb="FF00FFFF"/>
      <rgbColor rgb="FF800080"/>
      <rgbColor rgb="FF800000"/>
      <rgbColor rgb="FF008080"/>
      <rgbColor rgb="FF0000FF"/>
      <rgbColor rgb="FF00B0F0"/>
      <rgbColor rgb="FFDCE6F2"/>
      <rgbColor rgb="FFCCFFCC"/>
      <rgbColor rgb="FFFFFF99"/>
      <rgbColor rgb="FFB9CDE5"/>
      <rgbColor rgb="FFC4BD97"/>
      <rgbColor rgb="FFBABABA"/>
      <rgbColor rgb="FFE6B9B8"/>
      <rgbColor rgb="FF3366FF"/>
      <rgbColor rgb="FFBDD7EE"/>
      <rgbColor rgb="FF92D050"/>
      <rgbColor rgb="FFFFCC00"/>
      <rgbColor rgb="FFE6E0EC"/>
      <rgbColor rgb="FFFF6600"/>
      <rgbColor rgb="FF666699"/>
      <rgbColor rgb="FF7997A5"/>
      <rgbColor rgb="FF003366"/>
      <rgbColor rgb="FFDDE6E6"/>
      <rgbColor rgb="FF111111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33CCFF"/>
      <color rgb="FF0099CC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>
        <c:manualLayout>
          <c:layoutTarget val="inner"/>
          <c:xMode val="edge"/>
          <c:yMode val="edge"/>
          <c:x val="4.5736308277920953E-2"/>
          <c:y val="0.17634259259259263"/>
          <c:w val="0.70485956160465846"/>
          <c:h val="0.58183690580344127"/>
        </c:manualLayout>
      </c:layout>
      <c:lineChart>
        <c:grouping val="standard"/>
        <c:varyColors val="0"/>
        <c:ser>
          <c:idx val="0"/>
          <c:order val="0"/>
          <c:tx>
            <c:strRef>
              <c:f>'Linear Forecasts'!$B$1</c:f>
              <c:strCache>
                <c:ptCount val="1"/>
                <c:pt idx="0">
                  <c:v>Jumbo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50"/>
            <c:dispRSqr val="1"/>
            <c:dispEq val="1"/>
            <c:trendlineLbl>
              <c:layout>
                <c:manualLayout>
                  <c:x val="0.25336257978423804"/>
                  <c:y val="3.66203703703703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l-GR"/>
                </a:p>
              </c:txPr>
            </c:trendlineLbl>
          </c:trendline>
          <c:cat>
            <c:strRef>
              <c:f>'Linear Forecasts'!$A$2:$A$297</c:f>
              <c:strCache>
                <c:ptCount val="296"/>
                <c:pt idx="0">
                  <c:v>Date</c:v>
                </c:pt>
                <c:pt idx="1">
                  <c:v>19.10.2022</c:v>
                </c:pt>
                <c:pt idx="2">
                  <c:v>20.10.2022</c:v>
                </c:pt>
                <c:pt idx="3">
                  <c:v>21.10.2022</c:v>
                </c:pt>
                <c:pt idx="4">
                  <c:v>24.10.2022</c:v>
                </c:pt>
                <c:pt idx="5">
                  <c:v>25.10.2022</c:v>
                </c:pt>
                <c:pt idx="6">
                  <c:v>26.10.2022</c:v>
                </c:pt>
                <c:pt idx="7">
                  <c:v>27.10.2022</c:v>
                </c:pt>
                <c:pt idx="8">
                  <c:v>31.10.2022</c:v>
                </c:pt>
                <c:pt idx="9">
                  <c:v>01.11.2022</c:v>
                </c:pt>
                <c:pt idx="10">
                  <c:v>02.11.2022</c:v>
                </c:pt>
                <c:pt idx="11">
                  <c:v>03.11.2022</c:v>
                </c:pt>
                <c:pt idx="12">
                  <c:v>04.11.2022</c:v>
                </c:pt>
                <c:pt idx="13">
                  <c:v>07.11.2022</c:v>
                </c:pt>
                <c:pt idx="14">
                  <c:v>08.11.2022</c:v>
                </c:pt>
                <c:pt idx="15">
                  <c:v>09.11.2022</c:v>
                </c:pt>
                <c:pt idx="16">
                  <c:v>10.11.2022</c:v>
                </c:pt>
                <c:pt idx="17">
                  <c:v>11.11.2022</c:v>
                </c:pt>
                <c:pt idx="18">
                  <c:v>14.11.2022</c:v>
                </c:pt>
                <c:pt idx="19">
                  <c:v>15.11.2022</c:v>
                </c:pt>
                <c:pt idx="20">
                  <c:v>16.11.2022</c:v>
                </c:pt>
                <c:pt idx="21">
                  <c:v>17.11.2022</c:v>
                </c:pt>
                <c:pt idx="22">
                  <c:v>18.11.2022</c:v>
                </c:pt>
                <c:pt idx="23">
                  <c:v>21.11.2022</c:v>
                </c:pt>
                <c:pt idx="24">
                  <c:v>22.11.2022</c:v>
                </c:pt>
                <c:pt idx="25">
                  <c:v>23.11.2022</c:v>
                </c:pt>
                <c:pt idx="26">
                  <c:v>24.11.2022</c:v>
                </c:pt>
                <c:pt idx="27">
                  <c:v>25.11.2022</c:v>
                </c:pt>
                <c:pt idx="28">
                  <c:v>28.11.2022</c:v>
                </c:pt>
                <c:pt idx="29">
                  <c:v>29.11.2022</c:v>
                </c:pt>
                <c:pt idx="30">
                  <c:v>30.11.2022</c:v>
                </c:pt>
                <c:pt idx="31">
                  <c:v>01.12.2022</c:v>
                </c:pt>
                <c:pt idx="32">
                  <c:v>02.12.2022</c:v>
                </c:pt>
                <c:pt idx="33">
                  <c:v>05.12.2022</c:v>
                </c:pt>
                <c:pt idx="34">
                  <c:v>06.12.2022</c:v>
                </c:pt>
                <c:pt idx="35">
                  <c:v>07.12.2022</c:v>
                </c:pt>
                <c:pt idx="36">
                  <c:v>08.12.2022</c:v>
                </c:pt>
                <c:pt idx="37">
                  <c:v>09.12.2022</c:v>
                </c:pt>
                <c:pt idx="38">
                  <c:v>12.12.2022</c:v>
                </c:pt>
                <c:pt idx="39">
                  <c:v>13.12.2022</c:v>
                </c:pt>
                <c:pt idx="40">
                  <c:v>14.12.2022</c:v>
                </c:pt>
                <c:pt idx="41">
                  <c:v>15.12.2022</c:v>
                </c:pt>
                <c:pt idx="42">
                  <c:v>16.12.2022</c:v>
                </c:pt>
                <c:pt idx="43">
                  <c:v>19.12.2022</c:v>
                </c:pt>
                <c:pt idx="44">
                  <c:v>20.12.2022</c:v>
                </c:pt>
                <c:pt idx="45">
                  <c:v>21.12.2022</c:v>
                </c:pt>
                <c:pt idx="46">
                  <c:v>22.12.2022</c:v>
                </c:pt>
                <c:pt idx="47">
                  <c:v>23.12.2022</c:v>
                </c:pt>
                <c:pt idx="48">
                  <c:v>27.12.2022</c:v>
                </c:pt>
                <c:pt idx="49">
                  <c:v>28.12.2022</c:v>
                </c:pt>
                <c:pt idx="50">
                  <c:v>29.12.2022</c:v>
                </c:pt>
                <c:pt idx="51">
                  <c:v>30.12.2022</c:v>
                </c:pt>
                <c:pt idx="52">
                  <c:v>02.01.2023</c:v>
                </c:pt>
                <c:pt idx="53">
                  <c:v>03.01.2023</c:v>
                </c:pt>
                <c:pt idx="54">
                  <c:v>04.01.2023</c:v>
                </c:pt>
                <c:pt idx="55">
                  <c:v>05.01.2023</c:v>
                </c:pt>
                <c:pt idx="56">
                  <c:v>09.01.2023</c:v>
                </c:pt>
                <c:pt idx="57">
                  <c:v>10.01.2023</c:v>
                </c:pt>
                <c:pt idx="58">
                  <c:v>11.01.2023</c:v>
                </c:pt>
                <c:pt idx="59">
                  <c:v>12.01.2023</c:v>
                </c:pt>
                <c:pt idx="60">
                  <c:v>13.01.2023</c:v>
                </c:pt>
                <c:pt idx="61">
                  <c:v>16.01.2023</c:v>
                </c:pt>
                <c:pt idx="62">
                  <c:v>17.01.2023</c:v>
                </c:pt>
                <c:pt idx="63">
                  <c:v>18.01.2023</c:v>
                </c:pt>
                <c:pt idx="64">
                  <c:v>19.01.2023</c:v>
                </c:pt>
                <c:pt idx="65">
                  <c:v>20.01.2023</c:v>
                </c:pt>
                <c:pt idx="66">
                  <c:v>23.01.2023</c:v>
                </c:pt>
                <c:pt idx="67">
                  <c:v>24.01.2023</c:v>
                </c:pt>
                <c:pt idx="68">
                  <c:v>25.01.2023</c:v>
                </c:pt>
                <c:pt idx="69">
                  <c:v>26.01.2023</c:v>
                </c:pt>
                <c:pt idx="70">
                  <c:v>27.01.2023</c:v>
                </c:pt>
                <c:pt idx="71">
                  <c:v>30.01.2023</c:v>
                </c:pt>
                <c:pt idx="72">
                  <c:v>31.01.2023</c:v>
                </c:pt>
                <c:pt idx="73">
                  <c:v>01.02.2023</c:v>
                </c:pt>
                <c:pt idx="74">
                  <c:v>02.02.2023</c:v>
                </c:pt>
                <c:pt idx="75">
                  <c:v>03.02.2023</c:v>
                </c:pt>
                <c:pt idx="76">
                  <c:v>06.02.2023</c:v>
                </c:pt>
                <c:pt idx="77">
                  <c:v>07.02.2023</c:v>
                </c:pt>
                <c:pt idx="78">
                  <c:v>08.02.2023</c:v>
                </c:pt>
                <c:pt idx="79">
                  <c:v>09.02.2023</c:v>
                </c:pt>
                <c:pt idx="80">
                  <c:v>10.02.2023</c:v>
                </c:pt>
                <c:pt idx="81">
                  <c:v>13.02.2023</c:v>
                </c:pt>
                <c:pt idx="82">
                  <c:v>14.02.2023</c:v>
                </c:pt>
                <c:pt idx="83">
                  <c:v>15.02.2023</c:v>
                </c:pt>
                <c:pt idx="84">
                  <c:v>16.02.2023</c:v>
                </c:pt>
                <c:pt idx="85">
                  <c:v>17.02.2023</c:v>
                </c:pt>
                <c:pt idx="86">
                  <c:v>20.02.2023</c:v>
                </c:pt>
                <c:pt idx="87">
                  <c:v>21.02.2023</c:v>
                </c:pt>
                <c:pt idx="88">
                  <c:v>22.02.2023</c:v>
                </c:pt>
                <c:pt idx="89">
                  <c:v>23.02.2023</c:v>
                </c:pt>
                <c:pt idx="90">
                  <c:v>24.02.2023</c:v>
                </c:pt>
                <c:pt idx="91">
                  <c:v>28.02.2023</c:v>
                </c:pt>
                <c:pt idx="92">
                  <c:v>01.03.2023</c:v>
                </c:pt>
                <c:pt idx="93">
                  <c:v>02.03.2023</c:v>
                </c:pt>
                <c:pt idx="94">
                  <c:v>03.03.2023</c:v>
                </c:pt>
                <c:pt idx="95">
                  <c:v>06.03.2023</c:v>
                </c:pt>
                <c:pt idx="96">
                  <c:v>07.03.2023</c:v>
                </c:pt>
                <c:pt idx="97">
                  <c:v>08.03.2023</c:v>
                </c:pt>
                <c:pt idx="98">
                  <c:v>09.03.2023</c:v>
                </c:pt>
                <c:pt idx="99">
                  <c:v>10.03.2023</c:v>
                </c:pt>
                <c:pt idx="100">
                  <c:v>13.03.2023</c:v>
                </c:pt>
                <c:pt idx="101">
                  <c:v>14.03.2023</c:v>
                </c:pt>
                <c:pt idx="102">
                  <c:v>15.03.2023</c:v>
                </c:pt>
                <c:pt idx="103">
                  <c:v>16.03.2023</c:v>
                </c:pt>
                <c:pt idx="104">
                  <c:v>17.03.2023</c:v>
                </c:pt>
                <c:pt idx="105">
                  <c:v>20.03.2023</c:v>
                </c:pt>
                <c:pt idx="106">
                  <c:v>21.03.2023</c:v>
                </c:pt>
                <c:pt idx="107">
                  <c:v>22.03.2023</c:v>
                </c:pt>
                <c:pt idx="108">
                  <c:v>23.03.2023</c:v>
                </c:pt>
                <c:pt idx="109">
                  <c:v>24.03.2023</c:v>
                </c:pt>
                <c:pt idx="110">
                  <c:v>27.03.2023</c:v>
                </c:pt>
                <c:pt idx="111">
                  <c:v>28.03.2023</c:v>
                </c:pt>
                <c:pt idx="112">
                  <c:v>29.03.2023</c:v>
                </c:pt>
                <c:pt idx="113">
                  <c:v>30.03.2023</c:v>
                </c:pt>
                <c:pt idx="114">
                  <c:v>31.03.2023</c:v>
                </c:pt>
                <c:pt idx="115">
                  <c:v>03.04.2023</c:v>
                </c:pt>
                <c:pt idx="116">
                  <c:v>04.04.2023</c:v>
                </c:pt>
                <c:pt idx="117">
                  <c:v>05.04.2023</c:v>
                </c:pt>
                <c:pt idx="118">
                  <c:v>06.04.2023</c:v>
                </c:pt>
                <c:pt idx="119">
                  <c:v>11.04.2023</c:v>
                </c:pt>
                <c:pt idx="120">
                  <c:v>12.04.2023</c:v>
                </c:pt>
                <c:pt idx="121">
                  <c:v>13.04.2023</c:v>
                </c:pt>
                <c:pt idx="122">
                  <c:v>18.04.2023</c:v>
                </c:pt>
                <c:pt idx="123">
                  <c:v>19.04.2023</c:v>
                </c:pt>
                <c:pt idx="124">
                  <c:v>20.04.2023</c:v>
                </c:pt>
                <c:pt idx="125">
                  <c:v>21.04.2023</c:v>
                </c:pt>
                <c:pt idx="126">
                  <c:v>24.04.2023</c:v>
                </c:pt>
                <c:pt idx="127">
                  <c:v>25.04.2023</c:v>
                </c:pt>
                <c:pt idx="128">
                  <c:v>26.04.2023</c:v>
                </c:pt>
                <c:pt idx="129">
                  <c:v>27.04.2023</c:v>
                </c:pt>
                <c:pt idx="130">
                  <c:v>28.04.2023</c:v>
                </c:pt>
                <c:pt idx="131">
                  <c:v>02.05.2023</c:v>
                </c:pt>
                <c:pt idx="132">
                  <c:v>03.05.2023</c:v>
                </c:pt>
                <c:pt idx="133">
                  <c:v>04.05.2023</c:v>
                </c:pt>
                <c:pt idx="134">
                  <c:v>05.05.2023</c:v>
                </c:pt>
                <c:pt idx="135">
                  <c:v>08.05.2023</c:v>
                </c:pt>
                <c:pt idx="136">
                  <c:v>09.05.2023</c:v>
                </c:pt>
                <c:pt idx="137">
                  <c:v>10.05.2023</c:v>
                </c:pt>
                <c:pt idx="138">
                  <c:v>11.05.2023</c:v>
                </c:pt>
                <c:pt idx="139">
                  <c:v>12.05.2023</c:v>
                </c:pt>
                <c:pt idx="140">
                  <c:v>15.05.2023</c:v>
                </c:pt>
                <c:pt idx="141">
                  <c:v>16.05.2023</c:v>
                </c:pt>
                <c:pt idx="142">
                  <c:v>17.05.2023</c:v>
                </c:pt>
                <c:pt idx="143">
                  <c:v>18.05.2023</c:v>
                </c:pt>
                <c:pt idx="144">
                  <c:v>19.05.2023</c:v>
                </c:pt>
                <c:pt idx="145">
                  <c:v>22.05.2023</c:v>
                </c:pt>
                <c:pt idx="146">
                  <c:v>23.05.2023</c:v>
                </c:pt>
                <c:pt idx="147">
                  <c:v>24.05.2023</c:v>
                </c:pt>
                <c:pt idx="148">
                  <c:v>25.05.2023</c:v>
                </c:pt>
                <c:pt idx="149">
                  <c:v>26.05.2023</c:v>
                </c:pt>
                <c:pt idx="150">
                  <c:v>29.05.2023</c:v>
                </c:pt>
                <c:pt idx="151">
                  <c:v>30.05.2023</c:v>
                </c:pt>
                <c:pt idx="152">
                  <c:v>31.05.2023</c:v>
                </c:pt>
                <c:pt idx="153">
                  <c:v>01.06.2023</c:v>
                </c:pt>
                <c:pt idx="154">
                  <c:v>02.06.2023</c:v>
                </c:pt>
                <c:pt idx="155">
                  <c:v>06.06.2023</c:v>
                </c:pt>
                <c:pt idx="156">
                  <c:v>07.06.2023</c:v>
                </c:pt>
                <c:pt idx="157">
                  <c:v>08.06.2023</c:v>
                </c:pt>
                <c:pt idx="158">
                  <c:v>09.06.2023</c:v>
                </c:pt>
                <c:pt idx="159">
                  <c:v>12.06.2023</c:v>
                </c:pt>
                <c:pt idx="160">
                  <c:v>13.06.2023</c:v>
                </c:pt>
                <c:pt idx="161">
                  <c:v>14.06.2023</c:v>
                </c:pt>
                <c:pt idx="162">
                  <c:v>15.06.2023</c:v>
                </c:pt>
                <c:pt idx="163">
                  <c:v>16.06.2023</c:v>
                </c:pt>
                <c:pt idx="164">
                  <c:v>19.06.2023</c:v>
                </c:pt>
                <c:pt idx="165">
                  <c:v>20.06.2023</c:v>
                </c:pt>
                <c:pt idx="166">
                  <c:v>21.06.2023</c:v>
                </c:pt>
                <c:pt idx="167">
                  <c:v>22.06.2023</c:v>
                </c:pt>
                <c:pt idx="168">
                  <c:v>23.06.2023</c:v>
                </c:pt>
                <c:pt idx="169">
                  <c:v>26.06.2023</c:v>
                </c:pt>
                <c:pt idx="170">
                  <c:v>27.06.2023</c:v>
                </c:pt>
                <c:pt idx="171">
                  <c:v>28.06.2023</c:v>
                </c:pt>
                <c:pt idx="172">
                  <c:v>29.06.2023</c:v>
                </c:pt>
                <c:pt idx="173">
                  <c:v>30.06.2023</c:v>
                </c:pt>
                <c:pt idx="174">
                  <c:v>03.07.2023</c:v>
                </c:pt>
                <c:pt idx="175">
                  <c:v>04.07.2023</c:v>
                </c:pt>
                <c:pt idx="176">
                  <c:v>05.07.2023</c:v>
                </c:pt>
                <c:pt idx="177">
                  <c:v>06.07.2023</c:v>
                </c:pt>
                <c:pt idx="178">
                  <c:v>07.07.2023</c:v>
                </c:pt>
                <c:pt idx="179">
                  <c:v>10.07.2023</c:v>
                </c:pt>
                <c:pt idx="180">
                  <c:v>11.07.2023</c:v>
                </c:pt>
                <c:pt idx="181">
                  <c:v>12.07.2023</c:v>
                </c:pt>
                <c:pt idx="182">
                  <c:v>13.07.2023</c:v>
                </c:pt>
                <c:pt idx="183">
                  <c:v>14.07.2023</c:v>
                </c:pt>
                <c:pt idx="184">
                  <c:v>17.07.2023</c:v>
                </c:pt>
                <c:pt idx="185">
                  <c:v>18.07.2023</c:v>
                </c:pt>
                <c:pt idx="186">
                  <c:v>19.07.2023</c:v>
                </c:pt>
                <c:pt idx="187">
                  <c:v>20.07.2023</c:v>
                </c:pt>
                <c:pt idx="188">
                  <c:v>21.07.2023</c:v>
                </c:pt>
                <c:pt idx="189">
                  <c:v>24.07.2023</c:v>
                </c:pt>
                <c:pt idx="190">
                  <c:v>25.07.2023</c:v>
                </c:pt>
                <c:pt idx="191">
                  <c:v>26.07.2023</c:v>
                </c:pt>
                <c:pt idx="192">
                  <c:v>27.07.2023</c:v>
                </c:pt>
                <c:pt idx="193">
                  <c:v>28.07.2023</c:v>
                </c:pt>
                <c:pt idx="194">
                  <c:v>31.07.2023</c:v>
                </c:pt>
                <c:pt idx="195">
                  <c:v>01.08.2023</c:v>
                </c:pt>
                <c:pt idx="196">
                  <c:v>02.08.2023</c:v>
                </c:pt>
                <c:pt idx="197">
                  <c:v>03.08.2023</c:v>
                </c:pt>
                <c:pt idx="198">
                  <c:v>04.08.2023</c:v>
                </c:pt>
                <c:pt idx="199">
                  <c:v>07.08.2023</c:v>
                </c:pt>
                <c:pt idx="200">
                  <c:v>08.08.2023</c:v>
                </c:pt>
                <c:pt idx="201">
                  <c:v>09.08.2023</c:v>
                </c:pt>
                <c:pt idx="202">
                  <c:v>10.08.2023</c:v>
                </c:pt>
                <c:pt idx="203">
                  <c:v>11.08.2023</c:v>
                </c:pt>
                <c:pt idx="204">
                  <c:v>14.08.2023</c:v>
                </c:pt>
                <c:pt idx="205">
                  <c:v>16.08.2023</c:v>
                </c:pt>
                <c:pt idx="206">
                  <c:v>17.08.2023</c:v>
                </c:pt>
                <c:pt idx="207">
                  <c:v>18.08.2023</c:v>
                </c:pt>
                <c:pt idx="208">
                  <c:v>21.08.2023</c:v>
                </c:pt>
                <c:pt idx="209">
                  <c:v>22.08.2023</c:v>
                </c:pt>
                <c:pt idx="210">
                  <c:v>23.08.2023</c:v>
                </c:pt>
                <c:pt idx="211">
                  <c:v>24.08.2023</c:v>
                </c:pt>
                <c:pt idx="212">
                  <c:v>25.08.2023</c:v>
                </c:pt>
                <c:pt idx="213">
                  <c:v>28.08.2023</c:v>
                </c:pt>
                <c:pt idx="214">
                  <c:v>29.08.2023</c:v>
                </c:pt>
                <c:pt idx="215">
                  <c:v>30.08.2023</c:v>
                </c:pt>
                <c:pt idx="216">
                  <c:v>31.08.2023</c:v>
                </c:pt>
                <c:pt idx="217">
                  <c:v>01.09.2023</c:v>
                </c:pt>
                <c:pt idx="218">
                  <c:v>04.09.2023</c:v>
                </c:pt>
                <c:pt idx="219">
                  <c:v>05.09.2023</c:v>
                </c:pt>
                <c:pt idx="220">
                  <c:v>06.09.2023</c:v>
                </c:pt>
                <c:pt idx="221">
                  <c:v>07.09.2023</c:v>
                </c:pt>
                <c:pt idx="222">
                  <c:v>08.09.2023</c:v>
                </c:pt>
                <c:pt idx="223">
                  <c:v>11.09.2023</c:v>
                </c:pt>
                <c:pt idx="224">
                  <c:v>12.09.2023</c:v>
                </c:pt>
                <c:pt idx="225">
                  <c:v>13.09.2023</c:v>
                </c:pt>
                <c:pt idx="226">
                  <c:v>14.09.2023</c:v>
                </c:pt>
                <c:pt idx="227">
                  <c:v>15.09.2023</c:v>
                </c:pt>
                <c:pt idx="228">
                  <c:v>18.09.2023</c:v>
                </c:pt>
                <c:pt idx="229">
                  <c:v>19.09.2023</c:v>
                </c:pt>
                <c:pt idx="230">
                  <c:v>20.09.2023</c:v>
                </c:pt>
                <c:pt idx="231">
                  <c:v>21.09.2023</c:v>
                </c:pt>
                <c:pt idx="232">
                  <c:v>22.09.2023</c:v>
                </c:pt>
                <c:pt idx="233">
                  <c:v>25.09.2023</c:v>
                </c:pt>
                <c:pt idx="234">
                  <c:v>26.09.2023</c:v>
                </c:pt>
                <c:pt idx="235">
                  <c:v>27.09.2023</c:v>
                </c:pt>
                <c:pt idx="236">
                  <c:v>28.09.2023</c:v>
                </c:pt>
                <c:pt idx="237">
                  <c:v>29.09.2023</c:v>
                </c:pt>
                <c:pt idx="238">
                  <c:v>02.10.2023</c:v>
                </c:pt>
                <c:pt idx="239">
                  <c:v>03.10.2023</c:v>
                </c:pt>
                <c:pt idx="240">
                  <c:v>04.10.2023</c:v>
                </c:pt>
                <c:pt idx="241">
                  <c:v>05.10.2023</c:v>
                </c:pt>
                <c:pt idx="242">
                  <c:v>06.10.2023</c:v>
                </c:pt>
                <c:pt idx="243">
                  <c:v>09.10.2023</c:v>
                </c:pt>
                <c:pt idx="244">
                  <c:v>10.10.2023</c:v>
                </c:pt>
                <c:pt idx="245">
                  <c:v>11.10.2023</c:v>
                </c:pt>
                <c:pt idx="246">
                  <c:v>12.10.2023</c:v>
                </c:pt>
                <c:pt idx="247">
                  <c:v>13.10.2023</c:v>
                </c:pt>
                <c:pt idx="248">
                  <c:v>16.10.2023</c:v>
                </c:pt>
                <c:pt idx="249">
                  <c:v>17.10.2023</c:v>
                </c:pt>
                <c:pt idx="250">
                  <c:v>18.10.2023</c:v>
                </c:pt>
                <c:pt idx="251">
                  <c:v>19.10.2023</c:v>
                </c:pt>
                <c:pt idx="252">
                  <c:v>20.10.2023</c:v>
                </c:pt>
                <c:pt idx="253">
                  <c:v>23.10.2023</c:v>
                </c:pt>
                <c:pt idx="254">
                  <c:v>24.10.2023</c:v>
                </c:pt>
                <c:pt idx="255">
                  <c:v>25.10.2023</c:v>
                </c:pt>
                <c:pt idx="256">
                  <c:v>26.10.2023</c:v>
                </c:pt>
                <c:pt idx="257">
                  <c:v>27.10.2023</c:v>
                </c:pt>
                <c:pt idx="258">
                  <c:v>30.10.2023</c:v>
                </c:pt>
                <c:pt idx="259">
                  <c:v>31.10.2023</c:v>
                </c:pt>
                <c:pt idx="260">
                  <c:v>01.11.2023</c:v>
                </c:pt>
                <c:pt idx="261">
                  <c:v>02.11.2023</c:v>
                </c:pt>
                <c:pt idx="262">
                  <c:v>03.11.2023</c:v>
                </c:pt>
                <c:pt idx="263">
                  <c:v>06.11.2023</c:v>
                </c:pt>
                <c:pt idx="264">
                  <c:v>07.11.2023</c:v>
                </c:pt>
                <c:pt idx="265">
                  <c:v>08.11.2023</c:v>
                </c:pt>
                <c:pt idx="266">
                  <c:v>09.11.2023</c:v>
                </c:pt>
                <c:pt idx="267">
                  <c:v>10.11.2023</c:v>
                </c:pt>
                <c:pt idx="268">
                  <c:v>13.11.2023</c:v>
                </c:pt>
                <c:pt idx="269">
                  <c:v>14.11.2023</c:v>
                </c:pt>
                <c:pt idx="270">
                  <c:v>15.11.2023</c:v>
                </c:pt>
                <c:pt idx="271">
                  <c:v>16.11.2023</c:v>
                </c:pt>
                <c:pt idx="272">
                  <c:v>17.11.2023</c:v>
                </c:pt>
                <c:pt idx="273">
                  <c:v>20.11.2023</c:v>
                </c:pt>
                <c:pt idx="274">
                  <c:v>21.11.2023</c:v>
                </c:pt>
                <c:pt idx="275">
                  <c:v>22.11.2023</c:v>
                </c:pt>
                <c:pt idx="276">
                  <c:v>23.11.2023</c:v>
                </c:pt>
                <c:pt idx="277">
                  <c:v>24.11.2023</c:v>
                </c:pt>
                <c:pt idx="278">
                  <c:v>27.11.2023</c:v>
                </c:pt>
                <c:pt idx="279">
                  <c:v>28.11.2023</c:v>
                </c:pt>
                <c:pt idx="280">
                  <c:v>29.11.2023</c:v>
                </c:pt>
                <c:pt idx="281">
                  <c:v>30.11.2023</c:v>
                </c:pt>
                <c:pt idx="282">
                  <c:v>01.12.2023</c:v>
                </c:pt>
                <c:pt idx="283">
                  <c:v>04.12.2023</c:v>
                </c:pt>
                <c:pt idx="284">
                  <c:v>05.12.2023</c:v>
                </c:pt>
                <c:pt idx="285">
                  <c:v>06.12.2023</c:v>
                </c:pt>
                <c:pt idx="286">
                  <c:v>07.12.2023</c:v>
                </c:pt>
                <c:pt idx="287">
                  <c:v>08.12.2023</c:v>
                </c:pt>
                <c:pt idx="288">
                  <c:v>11.12.2023</c:v>
                </c:pt>
                <c:pt idx="289">
                  <c:v>12.12.2023</c:v>
                </c:pt>
                <c:pt idx="290">
                  <c:v>13.12.2023</c:v>
                </c:pt>
                <c:pt idx="291">
                  <c:v>14.12.2023</c:v>
                </c:pt>
                <c:pt idx="292">
                  <c:v>15.12.2023</c:v>
                </c:pt>
                <c:pt idx="293">
                  <c:v>18.12.2023</c:v>
                </c:pt>
                <c:pt idx="294">
                  <c:v>19.12.2023</c:v>
                </c:pt>
                <c:pt idx="295">
                  <c:v>20.12.2023</c:v>
                </c:pt>
              </c:strCache>
            </c:strRef>
          </c:cat>
          <c:val>
            <c:numRef>
              <c:f>'Linear Forecasts'!$B$2:$B$297</c:f>
              <c:numCache>
                <c:formatCode>General</c:formatCode>
                <c:ptCount val="296"/>
                <c:pt idx="0">
                  <c:v>0</c:v>
                </c:pt>
                <c:pt idx="1">
                  <c:v>13.73</c:v>
                </c:pt>
                <c:pt idx="2">
                  <c:v>13.75</c:v>
                </c:pt>
                <c:pt idx="3">
                  <c:v>13.61</c:v>
                </c:pt>
                <c:pt idx="4">
                  <c:v>13.91</c:v>
                </c:pt>
                <c:pt idx="5">
                  <c:v>13.73</c:v>
                </c:pt>
                <c:pt idx="6">
                  <c:v>13.92</c:v>
                </c:pt>
                <c:pt idx="7">
                  <c:v>13.86</c:v>
                </c:pt>
                <c:pt idx="8">
                  <c:v>14.39</c:v>
                </c:pt>
                <c:pt idx="9">
                  <c:v>14.27</c:v>
                </c:pt>
                <c:pt idx="10">
                  <c:v>14.15</c:v>
                </c:pt>
                <c:pt idx="11">
                  <c:v>14.07</c:v>
                </c:pt>
                <c:pt idx="12">
                  <c:v>15</c:v>
                </c:pt>
                <c:pt idx="13">
                  <c:v>15</c:v>
                </c:pt>
                <c:pt idx="14">
                  <c:v>14.73</c:v>
                </c:pt>
                <c:pt idx="15">
                  <c:v>15.22</c:v>
                </c:pt>
                <c:pt idx="16">
                  <c:v>15.19</c:v>
                </c:pt>
                <c:pt idx="17">
                  <c:v>14.92</c:v>
                </c:pt>
                <c:pt idx="18">
                  <c:v>14.85</c:v>
                </c:pt>
                <c:pt idx="19">
                  <c:v>14.83</c:v>
                </c:pt>
                <c:pt idx="20">
                  <c:v>14.43</c:v>
                </c:pt>
                <c:pt idx="21">
                  <c:v>14.5</c:v>
                </c:pt>
                <c:pt idx="22">
                  <c:v>15.07</c:v>
                </c:pt>
                <c:pt idx="23">
                  <c:v>15.04</c:v>
                </c:pt>
                <c:pt idx="24">
                  <c:v>14.8</c:v>
                </c:pt>
                <c:pt idx="25">
                  <c:v>14.9</c:v>
                </c:pt>
                <c:pt idx="26">
                  <c:v>14.96</c:v>
                </c:pt>
                <c:pt idx="27">
                  <c:v>15.02</c:v>
                </c:pt>
                <c:pt idx="28">
                  <c:v>14.89</c:v>
                </c:pt>
                <c:pt idx="29">
                  <c:v>14.97</c:v>
                </c:pt>
                <c:pt idx="30">
                  <c:v>15.19</c:v>
                </c:pt>
                <c:pt idx="31">
                  <c:v>15.21</c:v>
                </c:pt>
                <c:pt idx="32">
                  <c:v>14.98</c:v>
                </c:pt>
                <c:pt idx="33">
                  <c:v>14.79</c:v>
                </c:pt>
                <c:pt idx="34">
                  <c:v>15.15</c:v>
                </c:pt>
                <c:pt idx="35">
                  <c:v>15.21</c:v>
                </c:pt>
                <c:pt idx="36">
                  <c:v>15.3</c:v>
                </c:pt>
                <c:pt idx="37">
                  <c:v>15.16</c:v>
                </c:pt>
                <c:pt idx="38">
                  <c:v>14.88</c:v>
                </c:pt>
                <c:pt idx="39">
                  <c:v>15.06</c:v>
                </c:pt>
                <c:pt idx="40">
                  <c:v>16</c:v>
                </c:pt>
                <c:pt idx="41">
                  <c:v>15.73</c:v>
                </c:pt>
                <c:pt idx="42">
                  <c:v>15.74</c:v>
                </c:pt>
                <c:pt idx="43">
                  <c:v>15.8</c:v>
                </c:pt>
                <c:pt idx="44">
                  <c:v>15.52</c:v>
                </c:pt>
                <c:pt idx="45">
                  <c:v>15.72</c:v>
                </c:pt>
                <c:pt idx="46">
                  <c:v>15.8</c:v>
                </c:pt>
                <c:pt idx="47">
                  <c:v>15.63</c:v>
                </c:pt>
                <c:pt idx="48">
                  <c:v>15.68</c:v>
                </c:pt>
                <c:pt idx="49">
                  <c:v>15.57</c:v>
                </c:pt>
                <c:pt idx="50">
                  <c:v>15.7</c:v>
                </c:pt>
                <c:pt idx="51">
                  <c:v>15.98</c:v>
                </c:pt>
                <c:pt idx="52">
                  <c:v>15.94</c:v>
                </c:pt>
                <c:pt idx="53">
                  <c:v>15.93</c:v>
                </c:pt>
                <c:pt idx="54">
                  <c:v>15.61</c:v>
                </c:pt>
                <c:pt idx="55">
                  <c:v>15.87</c:v>
                </c:pt>
                <c:pt idx="56">
                  <c:v>15.86</c:v>
                </c:pt>
                <c:pt idx="57">
                  <c:v>15.84</c:v>
                </c:pt>
                <c:pt idx="58">
                  <c:v>16.5</c:v>
                </c:pt>
                <c:pt idx="59">
                  <c:v>16.7</c:v>
                </c:pt>
                <c:pt idx="60">
                  <c:v>16.34</c:v>
                </c:pt>
                <c:pt idx="61">
                  <c:v>16.670000000000002</c:v>
                </c:pt>
                <c:pt idx="62">
                  <c:v>16.7</c:v>
                </c:pt>
                <c:pt idx="63">
                  <c:v>16.7</c:v>
                </c:pt>
                <c:pt idx="64">
                  <c:v>16.170000000000002</c:v>
                </c:pt>
                <c:pt idx="65">
                  <c:v>16.600000000000001</c:v>
                </c:pt>
                <c:pt idx="66">
                  <c:v>16.399999999999999</c:v>
                </c:pt>
                <c:pt idx="67">
                  <c:v>16.3</c:v>
                </c:pt>
                <c:pt idx="68">
                  <c:v>16.43</c:v>
                </c:pt>
                <c:pt idx="69">
                  <c:v>16.510000000000002</c:v>
                </c:pt>
                <c:pt idx="70">
                  <c:v>16.77</c:v>
                </c:pt>
                <c:pt idx="71">
                  <c:v>16.97</c:v>
                </c:pt>
                <c:pt idx="72">
                  <c:v>16.48</c:v>
                </c:pt>
                <c:pt idx="73">
                  <c:v>16.3</c:v>
                </c:pt>
                <c:pt idx="74">
                  <c:v>16.5</c:v>
                </c:pt>
                <c:pt idx="75">
                  <c:v>16.809999999999999</c:v>
                </c:pt>
                <c:pt idx="76">
                  <c:v>16.899999999999999</c:v>
                </c:pt>
                <c:pt idx="77">
                  <c:v>17.8</c:v>
                </c:pt>
                <c:pt idx="78">
                  <c:v>17.899999999999999</c:v>
                </c:pt>
                <c:pt idx="79">
                  <c:v>19</c:v>
                </c:pt>
                <c:pt idx="80">
                  <c:v>18.73</c:v>
                </c:pt>
                <c:pt idx="81">
                  <c:v>18.899999999999999</c:v>
                </c:pt>
                <c:pt idx="82">
                  <c:v>18.8</c:v>
                </c:pt>
                <c:pt idx="83">
                  <c:v>18.8</c:v>
                </c:pt>
                <c:pt idx="84">
                  <c:v>18.77</c:v>
                </c:pt>
                <c:pt idx="85">
                  <c:v>18.68</c:v>
                </c:pt>
                <c:pt idx="86">
                  <c:v>18.899999999999999</c:v>
                </c:pt>
                <c:pt idx="87">
                  <c:v>19</c:v>
                </c:pt>
                <c:pt idx="88">
                  <c:v>18.760000000000002</c:v>
                </c:pt>
                <c:pt idx="89">
                  <c:v>19.3</c:v>
                </c:pt>
                <c:pt idx="90">
                  <c:v>19.23</c:v>
                </c:pt>
                <c:pt idx="91">
                  <c:v>18.86</c:v>
                </c:pt>
                <c:pt idx="92">
                  <c:v>18.89</c:v>
                </c:pt>
                <c:pt idx="93">
                  <c:v>19.5</c:v>
                </c:pt>
                <c:pt idx="94">
                  <c:v>20.239999999999998</c:v>
                </c:pt>
                <c:pt idx="95">
                  <c:v>20</c:v>
                </c:pt>
                <c:pt idx="96">
                  <c:v>20</c:v>
                </c:pt>
                <c:pt idx="97">
                  <c:v>20.98</c:v>
                </c:pt>
                <c:pt idx="98">
                  <c:v>21.6</c:v>
                </c:pt>
                <c:pt idx="99">
                  <c:v>21</c:v>
                </c:pt>
                <c:pt idx="100">
                  <c:v>21.14</c:v>
                </c:pt>
                <c:pt idx="101">
                  <c:v>20.98</c:v>
                </c:pt>
                <c:pt idx="102">
                  <c:v>20.66</c:v>
                </c:pt>
                <c:pt idx="103">
                  <c:v>20.94</c:v>
                </c:pt>
                <c:pt idx="104">
                  <c:v>21.36</c:v>
                </c:pt>
                <c:pt idx="105">
                  <c:v>21.18</c:v>
                </c:pt>
                <c:pt idx="106">
                  <c:v>19.72</c:v>
                </c:pt>
                <c:pt idx="107">
                  <c:v>19.3</c:v>
                </c:pt>
                <c:pt idx="108">
                  <c:v>19.5</c:v>
                </c:pt>
                <c:pt idx="109">
                  <c:v>18.670000000000002</c:v>
                </c:pt>
                <c:pt idx="110">
                  <c:v>19.2</c:v>
                </c:pt>
                <c:pt idx="111">
                  <c:v>19.13</c:v>
                </c:pt>
                <c:pt idx="112">
                  <c:v>19.3</c:v>
                </c:pt>
                <c:pt idx="113">
                  <c:v>19.43</c:v>
                </c:pt>
                <c:pt idx="114">
                  <c:v>19.5</c:v>
                </c:pt>
                <c:pt idx="115">
                  <c:v>19.55</c:v>
                </c:pt>
                <c:pt idx="116">
                  <c:v>19.38</c:v>
                </c:pt>
                <c:pt idx="117">
                  <c:v>19.23</c:v>
                </c:pt>
                <c:pt idx="118">
                  <c:v>19.3</c:v>
                </c:pt>
                <c:pt idx="119">
                  <c:v>19.64</c:v>
                </c:pt>
                <c:pt idx="120">
                  <c:v>20.440000000000001</c:v>
                </c:pt>
                <c:pt idx="121">
                  <c:v>21</c:v>
                </c:pt>
                <c:pt idx="122">
                  <c:v>21</c:v>
                </c:pt>
                <c:pt idx="123">
                  <c:v>21.14</c:v>
                </c:pt>
                <c:pt idx="124">
                  <c:v>20.9</c:v>
                </c:pt>
                <c:pt idx="125">
                  <c:v>21.28</c:v>
                </c:pt>
                <c:pt idx="126">
                  <c:v>21.6</c:v>
                </c:pt>
                <c:pt idx="127">
                  <c:v>21.36</c:v>
                </c:pt>
                <c:pt idx="128">
                  <c:v>21.14</c:v>
                </c:pt>
                <c:pt idx="129">
                  <c:v>21</c:v>
                </c:pt>
                <c:pt idx="130">
                  <c:v>20.9</c:v>
                </c:pt>
                <c:pt idx="131">
                  <c:v>21.02</c:v>
                </c:pt>
                <c:pt idx="132">
                  <c:v>21.3</c:v>
                </c:pt>
                <c:pt idx="133">
                  <c:v>21.3</c:v>
                </c:pt>
                <c:pt idx="134">
                  <c:v>22.06</c:v>
                </c:pt>
                <c:pt idx="135">
                  <c:v>21.9</c:v>
                </c:pt>
                <c:pt idx="136">
                  <c:v>22.34</c:v>
                </c:pt>
                <c:pt idx="137">
                  <c:v>22.66</c:v>
                </c:pt>
                <c:pt idx="138">
                  <c:v>22.6</c:v>
                </c:pt>
                <c:pt idx="139">
                  <c:v>22.7</c:v>
                </c:pt>
                <c:pt idx="140">
                  <c:v>22.36</c:v>
                </c:pt>
                <c:pt idx="141">
                  <c:v>21.96</c:v>
                </c:pt>
                <c:pt idx="142">
                  <c:v>22</c:v>
                </c:pt>
                <c:pt idx="143">
                  <c:v>22.08</c:v>
                </c:pt>
                <c:pt idx="144">
                  <c:v>22</c:v>
                </c:pt>
                <c:pt idx="145">
                  <c:v>23</c:v>
                </c:pt>
                <c:pt idx="146">
                  <c:v>22.5</c:v>
                </c:pt>
                <c:pt idx="147">
                  <c:v>22.32</c:v>
                </c:pt>
                <c:pt idx="148">
                  <c:v>21.98</c:v>
                </c:pt>
                <c:pt idx="149">
                  <c:v>21.92</c:v>
                </c:pt>
                <c:pt idx="150">
                  <c:v>22.2</c:v>
                </c:pt>
                <c:pt idx="151">
                  <c:v>22.2</c:v>
                </c:pt>
                <c:pt idx="152">
                  <c:v>21.7</c:v>
                </c:pt>
                <c:pt idx="153">
                  <c:v>22</c:v>
                </c:pt>
                <c:pt idx="154">
                  <c:v>22.6</c:v>
                </c:pt>
                <c:pt idx="155">
                  <c:v>24</c:v>
                </c:pt>
                <c:pt idx="156">
                  <c:v>23.72</c:v>
                </c:pt>
                <c:pt idx="157">
                  <c:v>24</c:v>
                </c:pt>
                <c:pt idx="158">
                  <c:v>24.42</c:v>
                </c:pt>
                <c:pt idx="159">
                  <c:v>24.16</c:v>
                </c:pt>
                <c:pt idx="160">
                  <c:v>24.2</c:v>
                </c:pt>
                <c:pt idx="161">
                  <c:v>24.92</c:v>
                </c:pt>
                <c:pt idx="162">
                  <c:v>25.02</c:v>
                </c:pt>
                <c:pt idx="163">
                  <c:v>24.96</c:v>
                </c:pt>
                <c:pt idx="164">
                  <c:v>24.4</c:v>
                </c:pt>
                <c:pt idx="165">
                  <c:v>24</c:v>
                </c:pt>
                <c:pt idx="166">
                  <c:v>24</c:v>
                </c:pt>
                <c:pt idx="167">
                  <c:v>23.94</c:v>
                </c:pt>
                <c:pt idx="168">
                  <c:v>24</c:v>
                </c:pt>
                <c:pt idx="169">
                  <c:v>23.26</c:v>
                </c:pt>
                <c:pt idx="170">
                  <c:v>23.16</c:v>
                </c:pt>
                <c:pt idx="171">
                  <c:v>24</c:v>
                </c:pt>
                <c:pt idx="172">
                  <c:v>25</c:v>
                </c:pt>
                <c:pt idx="173">
                  <c:v>25.2</c:v>
                </c:pt>
                <c:pt idx="174">
                  <c:v>26</c:v>
                </c:pt>
                <c:pt idx="175">
                  <c:v>26.46</c:v>
                </c:pt>
                <c:pt idx="176">
                  <c:v>26.38</c:v>
                </c:pt>
                <c:pt idx="177">
                  <c:v>26</c:v>
                </c:pt>
                <c:pt idx="178">
                  <c:v>25.78</c:v>
                </c:pt>
                <c:pt idx="179">
                  <c:v>26.5</c:v>
                </c:pt>
                <c:pt idx="180">
                  <c:v>27.08</c:v>
                </c:pt>
                <c:pt idx="181">
                  <c:v>27.4</c:v>
                </c:pt>
                <c:pt idx="182">
                  <c:v>27.5</c:v>
                </c:pt>
                <c:pt idx="183">
                  <c:v>27.46</c:v>
                </c:pt>
                <c:pt idx="184">
                  <c:v>27.62</c:v>
                </c:pt>
                <c:pt idx="185">
                  <c:v>27.6</c:v>
                </c:pt>
                <c:pt idx="186">
                  <c:v>27.9</c:v>
                </c:pt>
                <c:pt idx="187">
                  <c:v>28.2</c:v>
                </c:pt>
                <c:pt idx="188">
                  <c:v>28.08</c:v>
                </c:pt>
                <c:pt idx="189">
                  <c:v>28.08</c:v>
                </c:pt>
                <c:pt idx="190">
                  <c:v>27.68</c:v>
                </c:pt>
                <c:pt idx="191">
                  <c:v>27.44</c:v>
                </c:pt>
                <c:pt idx="192">
                  <c:v>27.5</c:v>
                </c:pt>
                <c:pt idx="193">
                  <c:v>27.58</c:v>
                </c:pt>
                <c:pt idx="194">
                  <c:v>27.14</c:v>
                </c:pt>
                <c:pt idx="195">
                  <c:v>26.96</c:v>
                </c:pt>
                <c:pt idx="196">
                  <c:v>26.6</c:v>
                </c:pt>
                <c:pt idx="197">
                  <c:v>26.62</c:v>
                </c:pt>
                <c:pt idx="198">
                  <c:v>26.4</c:v>
                </c:pt>
                <c:pt idx="199">
                  <c:v>26.44</c:v>
                </c:pt>
                <c:pt idx="200">
                  <c:v>26.5</c:v>
                </c:pt>
                <c:pt idx="201">
                  <c:v>26.3</c:v>
                </c:pt>
                <c:pt idx="202">
                  <c:v>26.3</c:v>
                </c:pt>
                <c:pt idx="203">
                  <c:v>26.02</c:v>
                </c:pt>
                <c:pt idx="204">
                  <c:v>26.36</c:v>
                </c:pt>
                <c:pt idx="205">
                  <c:v>27.1</c:v>
                </c:pt>
                <c:pt idx="206">
                  <c:v>27</c:v>
                </c:pt>
                <c:pt idx="207">
                  <c:v>27.06</c:v>
                </c:pt>
                <c:pt idx="208">
                  <c:v>28.12</c:v>
                </c:pt>
                <c:pt idx="209">
                  <c:v>29</c:v>
                </c:pt>
                <c:pt idx="210">
                  <c:v>28.58</c:v>
                </c:pt>
                <c:pt idx="211">
                  <c:v>28.44</c:v>
                </c:pt>
                <c:pt idx="212">
                  <c:v>28.54</c:v>
                </c:pt>
                <c:pt idx="213">
                  <c:v>29</c:v>
                </c:pt>
                <c:pt idx="214">
                  <c:v>29</c:v>
                </c:pt>
                <c:pt idx="215">
                  <c:v>28.7</c:v>
                </c:pt>
                <c:pt idx="216">
                  <c:v>28.52</c:v>
                </c:pt>
                <c:pt idx="217">
                  <c:v>28.42</c:v>
                </c:pt>
                <c:pt idx="218">
                  <c:v>27.02</c:v>
                </c:pt>
                <c:pt idx="219">
                  <c:v>26.74</c:v>
                </c:pt>
                <c:pt idx="220">
                  <c:v>27.1</c:v>
                </c:pt>
                <c:pt idx="221">
                  <c:v>27.44</c:v>
                </c:pt>
                <c:pt idx="222">
                  <c:v>27.7</c:v>
                </c:pt>
                <c:pt idx="223">
                  <c:v>28.02</c:v>
                </c:pt>
                <c:pt idx="224">
                  <c:v>27.5</c:v>
                </c:pt>
                <c:pt idx="225">
                  <c:v>27.34</c:v>
                </c:pt>
                <c:pt idx="226">
                  <c:v>27.32</c:v>
                </c:pt>
                <c:pt idx="227">
                  <c:v>27.7</c:v>
                </c:pt>
                <c:pt idx="228">
                  <c:v>27.08</c:v>
                </c:pt>
                <c:pt idx="229">
                  <c:v>26.12</c:v>
                </c:pt>
                <c:pt idx="230">
                  <c:v>24.8</c:v>
                </c:pt>
                <c:pt idx="231">
                  <c:v>25.36</c:v>
                </c:pt>
                <c:pt idx="232">
                  <c:v>26.38</c:v>
                </c:pt>
                <c:pt idx="233">
                  <c:v>26.34</c:v>
                </c:pt>
                <c:pt idx="234">
                  <c:v>25.7</c:v>
                </c:pt>
                <c:pt idx="235">
                  <c:v>25.6</c:v>
                </c:pt>
                <c:pt idx="236">
                  <c:v>25.18</c:v>
                </c:pt>
                <c:pt idx="237">
                  <c:v>26</c:v>
                </c:pt>
                <c:pt idx="238">
                  <c:v>25.78</c:v>
                </c:pt>
                <c:pt idx="239">
                  <c:v>25.06</c:v>
                </c:pt>
                <c:pt idx="240">
                  <c:v>24.78</c:v>
                </c:pt>
                <c:pt idx="241">
                  <c:v>25</c:v>
                </c:pt>
                <c:pt idx="242">
                  <c:v>24.98</c:v>
                </c:pt>
                <c:pt idx="243">
                  <c:v>24.4</c:v>
                </c:pt>
                <c:pt idx="244">
                  <c:v>25</c:v>
                </c:pt>
                <c:pt idx="245">
                  <c:v>25.32</c:v>
                </c:pt>
                <c:pt idx="246">
                  <c:v>25.32</c:v>
                </c:pt>
                <c:pt idx="247">
                  <c:v>24.06</c:v>
                </c:pt>
                <c:pt idx="248">
                  <c:v>24</c:v>
                </c:pt>
                <c:pt idx="249">
                  <c:v>24</c:v>
                </c:pt>
                <c:pt idx="250">
                  <c:v>23.9</c:v>
                </c:pt>
                <c:pt idx="251">
                  <c:v>24.52</c:v>
                </c:pt>
                <c:pt idx="252">
                  <c:v>24.62</c:v>
                </c:pt>
                <c:pt idx="253">
                  <c:v>25.78</c:v>
                </c:pt>
                <c:pt idx="254">
                  <c:v>26.3</c:v>
                </c:pt>
                <c:pt idx="255">
                  <c:v>26.42</c:v>
                </c:pt>
                <c:pt idx="256">
                  <c:v>25.82</c:v>
                </c:pt>
                <c:pt idx="257">
                  <c:v>24.82</c:v>
                </c:pt>
                <c:pt idx="258">
                  <c:v>25</c:v>
                </c:pt>
                <c:pt idx="259">
                  <c:v>24.86</c:v>
                </c:pt>
                <c:pt idx="260">
                  <c:v>24.72</c:v>
                </c:pt>
                <c:pt idx="261">
                  <c:v>25.5</c:v>
                </c:pt>
                <c:pt idx="262">
                  <c:v>25.92</c:v>
                </c:pt>
                <c:pt idx="263">
                  <c:v>26.72</c:v>
                </c:pt>
                <c:pt idx="264">
                  <c:v>27.1</c:v>
                </c:pt>
                <c:pt idx="265">
                  <c:v>26.5</c:v>
                </c:pt>
                <c:pt idx="266">
                  <c:v>26.76</c:v>
                </c:pt>
                <c:pt idx="267">
                  <c:v>25.98</c:v>
                </c:pt>
                <c:pt idx="268">
                  <c:v>25.96</c:v>
                </c:pt>
                <c:pt idx="269">
                  <c:v>26.2</c:v>
                </c:pt>
                <c:pt idx="270">
                  <c:v>26.28</c:v>
                </c:pt>
                <c:pt idx="271">
                  <c:v>26.7</c:v>
                </c:pt>
                <c:pt idx="272">
                  <c:v>26.64</c:v>
                </c:pt>
                <c:pt idx="273">
                  <c:v>26.42</c:v>
                </c:pt>
                <c:pt idx="274">
                  <c:v>25.8</c:v>
                </c:pt>
                <c:pt idx="275">
                  <c:v>26.1</c:v>
                </c:pt>
                <c:pt idx="276">
                  <c:v>25.08</c:v>
                </c:pt>
                <c:pt idx="277">
                  <c:v>24.78</c:v>
                </c:pt>
                <c:pt idx="278">
                  <c:v>24.18</c:v>
                </c:pt>
                <c:pt idx="279">
                  <c:v>23.98</c:v>
                </c:pt>
                <c:pt idx="280">
                  <c:v>24</c:v>
                </c:pt>
                <c:pt idx="281">
                  <c:v>24.04</c:v>
                </c:pt>
                <c:pt idx="282">
                  <c:v>24.94</c:v>
                </c:pt>
                <c:pt idx="283">
                  <c:v>24.64</c:v>
                </c:pt>
                <c:pt idx="284">
                  <c:v>24.54</c:v>
                </c:pt>
                <c:pt idx="285">
                  <c:v>24.22</c:v>
                </c:pt>
                <c:pt idx="286">
                  <c:v>25</c:v>
                </c:pt>
                <c:pt idx="287">
                  <c:v>25.5</c:v>
                </c:pt>
                <c:pt idx="288">
                  <c:v>25.5</c:v>
                </c:pt>
                <c:pt idx="289">
                  <c:v>25.82</c:v>
                </c:pt>
                <c:pt idx="290">
                  <c:v>25.58</c:v>
                </c:pt>
                <c:pt idx="291">
                  <c:v>25.76</c:v>
                </c:pt>
                <c:pt idx="292">
                  <c:v>25.4</c:v>
                </c:pt>
                <c:pt idx="293">
                  <c:v>24.82</c:v>
                </c:pt>
                <c:pt idx="294">
                  <c:v>24.5</c:v>
                </c:pt>
                <c:pt idx="295">
                  <c:v>25.2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8-49BC-983A-F5EBDB0BC31C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758240"/>
        <c:axId val="591758896"/>
      </c:lineChart>
      <c:catAx>
        <c:axId val="59175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1758896"/>
        <c:crosses val="autoZero"/>
        <c:auto val="1"/>
        <c:lblAlgn val="ctr"/>
        <c:lblOffset val="100"/>
        <c:noMultiLvlLbl val="0"/>
      </c:catAx>
      <c:valAx>
        <c:axId val="59175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175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199338046586055"/>
          <c:y val="0.44060112277631952"/>
          <c:w val="0.31476250115906984"/>
          <c:h val="0.19791776027996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>
        <c:manualLayout>
          <c:layoutTarget val="inner"/>
          <c:xMode val="edge"/>
          <c:yMode val="edge"/>
          <c:x val="5.927977312695068E-2"/>
          <c:y val="0.17171296296296298"/>
          <c:w val="0.70935978073163386"/>
          <c:h val="0.58183690580344127"/>
        </c:manualLayout>
      </c:layout>
      <c:lineChart>
        <c:grouping val="standard"/>
        <c:varyColors val="0"/>
        <c:ser>
          <c:idx val="0"/>
          <c:order val="0"/>
          <c:tx>
            <c:strRef>
              <c:f>'Linear Forecasts'!$C$1</c:f>
              <c:strCache>
                <c:ptCount val="1"/>
                <c:pt idx="0">
                  <c:v>Gr Sarantis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50"/>
            <c:dispRSqr val="1"/>
            <c:dispEq val="1"/>
            <c:trendlineLbl>
              <c:layout>
                <c:manualLayout>
                  <c:x val="0.23580601720559577"/>
                  <c:y val="2.592337416156313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l-GR"/>
                </a:p>
              </c:txPr>
            </c:trendlineLbl>
          </c:trendline>
          <c:cat>
            <c:strRef>
              <c:f>'Linear Forecasts'!$A$2:$A$297</c:f>
              <c:strCache>
                <c:ptCount val="296"/>
                <c:pt idx="0">
                  <c:v>Date</c:v>
                </c:pt>
                <c:pt idx="1">
                  <c:v>19.10.2022</c:v>
                </c:pt>
                <c:pt idx="2">
                  <c:v>20.10.2022</c:v>
                </c:pt>
                <c:pt idx="3">
                  <c:v>21.10.2022</c:v>
                </c:pt>
                <c:pt idx="4">
                  <c:v>24.10.2022</c:v>
                </c:pt>
                <c:pt idx="5">
                  <c:v>25.10.2022</c:v>
                </c:pt>
                <c:pt idx="6">
                  <c:v>26.10.2022</c:v>
                </c:pt>
                <c:pt idx="7">
                  <c:v>27.10.2022</c:v>
                </c:pt>
                <c:pt idx="8">
                  <c:v>31.10.2022</c:v>
                </c:pt>
                <c:pt idx="9">
                  <c:v>01.11.2022</c:v>
                </c:pt>
                <c:pt idx="10">
                  <c:v>02.11.2022</c:v>
                </c:pt>
                <c:pt idx="11">
                  <c:v>03.11.2022</c:v>
                </c:pt>
                <c:pt idx="12">
                  <c:v>04.11.2022</c:v>
                </c:pt>
                <c:pt idx="13">
                  <c:v>07.11.2022</c:v>
                </c:pt>
                <c:pt idx="14">
                  <c:v>08.11.2022</c:v>
                </c:pt>
                <c:pt idx="15">
                  <c:v>09.11.2022</c:v>
                </c:pt>
                <c:pt idx="16">
                  <c:v>10.11.2022</c:v>
                </c:pt>
                <c:pt idx="17">
                  <c:v>11.11.2022</c:v>
                </c:pt>
                <c:pt idx="18">
                  <c:v>14.11.2022</c:v>
                </c:pt>
                <c:pt idx="19">
                  <c:v>15.11.2022</c:v>
                </c:pt>
                <c:pt idx="20">
                  <c:v>16.11.2022</c:v>
                </c:pt>
                <c:pt idx="21">
                  <c:v>17.11.2022</c:v>
                </c:pt>
                <c:pt idx="22">
                  <c:v>18.11.2022</c:v>
                </c:pt>
                <c:pt idx="23">
                  <c:v>21.11.2022</c:v>
                </c:pt>
                <c:pt idx="24">
                  <c:v>22.11.2022</c:v>
                </c:pt>
                <c:pt idx="25">
                  <c:v>23.11.2022</c:v>
                </c:pt>
                <c:pt idx="26">
                  <c:v>24.11.2022</c:v>
                </c:pt>
                <c:pt idx="27">
                  <c:v>25.11.2022</c:v>
                </c:pt>
                <c:pt idx="28">
                  <c:v>28.11.2022</c:v>
                </c:pt>
                <c:pt idx="29">
                  <c:v>29.11.2022</c:v>
                </c:pt>
                <c:pt idx="30">
                  <c:v>30.11.2022</c:v>
                </c:pt>
                <c:pt idx="31">
                  <c:v>01.12.2022</c:v>
                </c:pt>
                <c:pt idx="32">
                  <c:v>02.12.2022</c:v>
                </c:pt>
                <c:pt idx="33">
                  <c:v>05.12.2022</c:v>
                </c:pt>
                <c:pt idx="34">
                  <c:v>06.12.2022</c:v>
                </c:pt>
                <c:pt idx="35">
                  <c:v>07.12.2022</c:v>
                </c:pt>
                <c:pt idx="36">
                  <c:v>08.12.2022</c:v>
                </c:pt>
                <c:pt idx="37">
                  <c:v>09.12.2022</c:v>
                </c:pt>
                <c:pt idx="38">
                  <c:v>12.12.2022</c:v>
                </c:pt>
                <c:pt idx="39">
                  <c:v>13.12.2022</c:v>
                </c:pt>
                <c:pt idx="40">
                  <c:v>14.12.2022</c:v>
                </c:pt>
                <c:pt idx="41">
                  <c:v>15.12.2022</c:v>
                </c:pt>
                <c:pt idx="42">
                  <c:v>16.12.2022</c:v>
                </c:pt>
                <c:pt idx="43">
                  <c:v>19.12.2022</c:v>
                </c:pt>
                <c:pt idx="44">
                  <c:v>20.12.2022</c:v>
                </c:pt>
                <c:pt idx="45">
                  <c:v>21.12.2022</c:v>
                </c:pt>
                <c:pt idx="46">
                  <c:v>22.12.2022</c:v>
                </c:pt>
                <c:pt idx="47">
                  <c:v>23.12.2022</c:v>
                </c:pt>
                <c:pt idx="48">
                  <c:v>27.12.2022</c:v>
                </c:pt>
                <c:pt idx="49">
                  <c:v>28.12.2022</c:v>
                </c:pt>
                <c:pt idx="50">
                  <c:v>29.12.2022</c:v>
                </c:pt>
                <c:pt idx="51">
                  <c:v>30.12.2022</c:v>
                </c:pt>
                <c:pt idx="52">
                  <c:v>02.01.2023</c:v>
                </c:pt>
                <c:pt idx="53">
                  <c:v>03.01.2023</c:v>
                </c:pt>
                <c:pt idx="54">
                  <c:v>04.01.2023</c:v>
                </c:pt>
                <c:pt idx="55">
                  <c:v>05.01.2023</c:v>
                </c:pt>
                <c:pt idx="56">
                  <c:v>09.01.2023</c:v>
                </c:pt>
                <c:pt idx="57">
                  <c:v>10.01.2023</c:v>
                </c:pt>
                <c:pt idx="58">
                  <c:v>11.01.2023</c:v>
                </c:pt>
                <c:pt idx="59">
                  <c:v>12.01.2023</c:v>
                </c:pt>
                <c:pt idx="60">
                  <c:v>13.01.2023</c:v>
                </c:pt>
                <c:pt idx="61">
                  <c:v>16.01.2023</c:v>
                </c:pt>
                <c:pt idx="62">
                  <c:v>17.01.2023</c:v>
                </c:pt>
                <c:pt idx="63">
                  <c:v>18.01.2023</c:v>
                </c:pt>
                <c:pt idx="64">
                  <c:v>19.01.2023</c:v>
                </c:pt>
                <c:pt idx="65">
                  <c:v>20.01.2023</c:v>
                </c:pt>
                <c:pt idx="66">
                  <c:v>23.01.2023</c:v>
                </c:pt>
                <c:pt idx="67">
                  <c:v>24.01.2023</c:v>
                </c:pt>
                <c:pt idx="68">
                  <c:v>25.01.2023</c:v>
                </c:pt>
                <c:pt idx="69">
                  <c:v>26.01.2023</c:v>
                </c:pt>
                <c:pt idx="70">
                  <c:v>27.01.2023</c:v>
                </c:pt>
                <c:pt idx="71">
                  <c:v>30.01.2023</c:v>
                </c:pt>
                <c:pt idx="72">
                  <c:v>31.01.2023</c:v>
                </c:pt>
                <c:pt idx="73">
                  <c:v>01.02.2023</c:v>
                </c:pt>
                <c:pt idx="74">
                  <c:v>02.02.2023</c:v>
                </c:pt>
                <c:pt idx="75">
                  <c:v>03.02.2023</c:v>
                </c:pt>
                <c:pt idx="76">
                  <c:v>06.02.2023</c:v>
                </c:pt>
                <c:pt idx="77">
                  <c:v>07.02.2023</c:v>
                </c:pt>
                <c:pt idx="78">
                  <c:v>08.02.2023</c:v>
                </c:pt>
                <c:pt idx="79">
                  <c:v>09.02.2023</c:v>
                </c:pt>
                <c:pt idx="80">
                  <c:v>10.02.2023</c:v>
                </c:pt>
                <c:pt idx="81">
                  <c:v>13.02.2023</c:v>
                </c:pt>
                <c:pt idx="82">
                  <c:v>14.02.2023</c:v>
                </c:pt>
                <c:pt idx="83">
                  <c:v>15.02.2023</c:v>
                </c:pt>
                <c:pt idx="84">
                  <c:v>16.02.2023</c:v>
                </c:pt>
                <c:pt idx="85">
                  <c:v>17.02.2023</c:v>
                </c:pt>
                <c:pt idx="86">
                  <c:v>20.02.2023</c:v>
                </c:pt>
                <c:pt idx="87">
                  <c:v>21.02.2023</c:v>
                </c:pt>
                <c:pt idx="88">
                  <c:v>22.02.2023</c:v>
                </c:pt>
                <c:pt idx="89">
                  <c:v>23.02.2023</c:v>
                </c:pt>
                <c:pt idx="90">
                  <c:v>24.02.2023</c:v>
                </c:pt>
                <c:pt idx="91">
                  <c:v>28.02.2023</c:v>
                </c:pt>
                <c:pt idx="92">
                  <c:v>01.03.2023</c:v>
                </c:pt>
                <c:pt idx="93">
                  <c:v>02.03.2023</c:v>
                </c:pt>
                <c:pt idx="94">
                  <c:v>03.03.2023</c:v>
                </c:pt>
                <c:pt idx="95">
                  <c:v>06.03.2023</c:v>
                </c:pt>
                <c:pt idx="96">
                  <c:v>07.03.2023</c:v>
                </c:pt>
                <c:pt idx="97">
                  <c:v>08.03.2023</c:v>
                </c:pt>
                <c:pt idx="98">
                  <c:v>09.03.2023</c:v>
                </c:pt>
                <c:pt idx="99">
                  <c:v>10.03.2023</c:v>
                </c:pt>
                <c:pt idx="100">
                  <c:v>13.03.2023</c:v>
                </c:pt>
                <c:pt idx="101">
                  <c:v>14.03.2023</c:v>
                </c:pt>
                <c:pt idx="102">
                  <c:v>15.03.2023</c:v>
                </c:pt>
                <c:pt idx="103">
                  <c:v>16.03.2023</c:v>
                </c:pt>
                <c:pt idx="104">
                  <c:v>17.03.2023</c:v>
                </c:pt>
                <c:pt idx="105">
                  <c:v>20.03.2023</c:v>
                </c:pt>
                <c:pt idx="106">
                  <c:v>21.03.2023</c:v>
                </c:pt>
                <c:pt idx="107">
                  <c:v>22.03.2023</c:v>
                </c:pt>
                <c:pt idx="108">
                  <c:v>23.03.2023</c:v>
                </c:pt>
                <c:pt idx="109">
                  <c:v>24.03.2023</c:v>
                </c:pt>
                <c:pt idx="110">
                  <c:v>27.03.2023</c:v>
                </c:pt>
                <c:pt idx="111">
                  <c:v>28.03.2023</c:v>
                </c:pt>
                <c:pt idx="112">
                  <c:v>29.03.2023</c:v>
                </c:pt>
                <c:pt idx="113">
                  <c:v>30.03.2023</c:v>
                </c:pt>
                <c:pt idx="114">
                  <c:v>31.03.2023</c:v>
                </c:pt>
                <c:pt idx="115">
                  <c:v>03.04.2023</c:v>
                </c:pt>
                <c:pt idx="116">
                  <c:v>04.04.2023</c:v>
                </c:pt>
                <c:pt idx="117">
                  <c:v>05.04.2023</c:v>
                </c:pt>
                <c:pt idx="118">
                  <c:v>06.04.2023</c:v>
                </c:pt>
                <c:pt idx="119">
                  <c:v>11.04.2023</c:v>
                </c:pt>
                <c:pt idx="120">
                  <c:v>12.04.2023</c:v>
                </c:pt>
                <c:pt idx="121">
                  <c:v>13.04.2023</c:v>
                </c:pt>
                <c:pt idx="122">
                  <c:v>18.04.2023</c:v>
                </c:pt>
                <c:pt idx="123">
                  <c:v>19.04.2023</c:v>
                </c:pt>
                <c:pt idx="124">
                  <c:v>20.04.2023</c:v>
                </c:pt>
                <c:pt idx="125">
                  <c:v>21.04.2023</c:v>
                </c:pt>
                <c:pt idx="126">
                  <c:v>24.04.2023</c:v>
                </c:pt>
                <c:pt idx="127">
                  <c:v>25.04.2023</c:v>
                </c:pt>
                <c:pt idx="128">
                  <c:v>26.04.2023</c:v>
                </c:pt>
                <c:pt idx="129">
                  <c:v>27.04.2023</c:v>
                </c:pt>
                <c:pt idx="130">
                  <c:v>28.04.2023</c:v>
                </c:pt>
                <c:pt idx="131">
                  <c:v>02.05.2023</c:v>
                </c:pt>
                <c:pt idx="132">
                  <c:v>03.05.2023</c:v>
                </c:pt>
                <c:pt idx="133">
                  <c:v>04.05.2023</c:v>
                </c:pt>
                <c:pt idx="134">
                  <c:v>05.05.2023</c:v>
                </c:pt>
                <c:pt idx="135">
                  <c:v>08.05.2023</c:v>
                </c:pt>
                <c:pt idx="136">
                  <c:v>09.05.2023</c:v>
                </c:pt>
                <c:pt idx="137">
                  <c:v>10.05.2023</c:v>
                </c:pt>
                <c:pt idx="138">
                  <c:v>11.05.2023</c:v>
                </c:pt>
                <c:pt idx="139">
                  <c:v>12.05.2023</c:v>
                </c:pt>
                <c:pt idx="140">
                  <c:v>15.05.2023</c:v>
                </c:pt>
                <c:pt idx="141">
                  <c:v>16.05.2023</c:v>
                </c:pt>
                <c:pt idx="142">
                  <c:v>17.05.2023</c:v>
                </c:pt>
                <c:pt idx="143">
                  <c:v>18.05.2023</c:v>
                </c:pt>
                <c:pt idx="144">
                  <c:v>19.05.2023</c:v>
                </c:pt>
                <c:pt idx="145">
                  <c:v>22.05.2023</c:v>
                </c:pt>
                <c:pt idx="146">
                  <c:v>23.05.2023</c:v>
                </c:pt>
                <c:pt idx="147">
                  <c:v>24.05.2023</c:v>
                </c:pt>
                <c:pt idx="148">
                  <c:v>25.05.2023</c:v>
                </c:pt>
                <c:pt idx="149">
                  <c:v>26.05.2023</c:v>
                </c:pt>
                <c:pt idx="150">
                  <c:v>29.05.2023</c:v>
                </c:pt>
                <c:pt idx="151">
                  <c:v>30.05.2023</c:v>
                </c:pt>
                <c:pt idx="152">
                  <c:v>31.05.2023</c:v>
                </c:pt>
                <c:pt idx="153">
                  <c:v>01.06.2023</c:v>
                </c:pt>
                <c:pt idx="154">
                  <c:v>02.06.2023</c:v>
                </c:pt>
                <c:pt idx="155">
                  <c:v>06.06.2023</c:v>
                </c:pt>
                <c:pt idx="156">
                  <c:v>07.06.2023</c:v>
                </c:pt>
                <c:pt idx="157">
                  <c:v>08.06.2023</c:v>
                </c:pt>
                <c:pt idx="158">
                  <c:v>09.06.2023</c:v>
                </c:pt>
                <c:pt idx="159">
                  <c:v>12.06.2023</c:v>
                </c:pt>
                <c:pt idx="160">
                  <c:v>13.06.2023</c:v>
                </c:pt>
                <c:pt idx="161">
                  <c:v>14.06.2023</c:v>
                </c:pt>
                <c:pt idx="162">
                  <c:v>15.06.2023</c:v>
                </c:pt>
                <c:pt idx="163">
                  <c:v>16.06.2023</c:v>
                </c:pt>
                <c:pt idx="164">
                  <c:v>19.06.2023</c:v>
                </c:pt>
                <c:pt idx="165">
                  <c:v>20.06.2023</c:v>
                </c:pt>
                <c:pt idx="166">
                  <c:v>21.06.2023</c:v>
                </c:pt>
                <c:pt idx="167">
                  <c:v>22.06.2023</c:v>
                </c:pt>
                <c:pt idx="168">
                  <c:v>23.06.2023</c:v>
                </c:pt>
                <c:pt idx="169">
                  <c:v>26.06.2023</c:v>
                </c:pt>
                <c:pt idx="170">
                  <c:v>27.06.2023</c:v>
                </c:pt>
                <c:pt idx="171">
                  <c:v>28.06.2023</c:v>
                </c:pt>
                <c:pt idx="172">
                  <c:v>29.06.2023</c:v>
                </c:pt>
                <c:pt idx="173">
                  <c:v>30.06.2023</c:v>
                </c:pt>
                <c:pt idx="174">
                  <c:v>03.07.2023</c:v>
                </c:pt>
                <c:pt idx="175">
                  <c:v>04.07.2023</c:v>
                </c:pt>
                <c:pt idx="176">
                  <c:v>05.07.2023</c:v>
                </c:pt>
                <c:pt idx="177">
                  <c:v>06.07.2023</c:v>
                </c:pt>
                <c:pt idx="178">
                  <c:v>07.07.2023</c:v>
                </c:pt>
                <c:pt idx="179">
                  <c:v>10.07.2023</c:v>
                </c:pt>
                <c:pt idx="180">
                  <c:v>11.07.2023</c:v>
                </c:pt>
                <c:pt idx="181">
                  <c:v>12.07.2023</c:v>
                </c:pt>
                <c:pt idx="182">
                  <c:v>13.07.2023</c:v>
                </c:pt>
                <c:pt idx="183">
                  <c:v>14.07.2023</c:v>
                </c:pt>
                <c:pt idx="184">
                  <c:v>17.07.2023</c:v>
                </c:pt>
                <c:pt idx="185">
                  <c:v>18.07.2023</c:v>
                </c:pt>
                <c:pt idx="186">
                  <c:v>19.07.2023</c:v>
                </c:pt>
                <c:pt idx="187">
                  <c:v>20.07.2023</c:v>
                </c:pt>
                <c:pt idx="188">
                  <c:v>21.07.2023</c:v>
                </c:pt>
                <c:pt idx="189">
                  <c:v>24.07.2023</c:v>
                </c:pt>
                <c:pt idx="190">
                  <c:v>25.07.2023</c:v>
                </c:pt>
                <c:pt idx="191">
                  <c:v>26.07.2023</c:v>
                </c:pt>
                <c:pt idx="192">
                  <c:v>27.07.2023</c:v>
                </c:pt>
                <c:pt idx="193">
                  <c:v>28.07.2023</c:v>
                </c:pt>
                <c:pt idx="194">
                  <c:v>31.07.2023</c:v>
                </c:pt>
                <c:pt idx="195">
                  <c:v>01.08.2023</c:v>
                </c:pt>
                <c:pt idx="196">
                  <c:v>02.08.2023</c:v>
                </c:pt>
                <c:pt idx="197">
                  <c:v>03.08.2023</c:v>
                </c:pt>
                <c:pt idx="198">
                  <c:v>04.08.2023</c:v>
                </c:pt>
                <c:pt idx="199">
                  <c:v>07.08.2023</c:v>
                </c:pt>
                <c:pt idx="200">
                  <c:v>08.08.2023</c:v>
                </c:pt>
                <c:pt idx="201">
                  <c:v>09.08.2023</c:v>
                </c:pt>
                <c:pt idx="202">
                  <c:v>10.08.2023</c:v>
                </c:pt>
                <c:pt idx="203">
                  <c:v>11.08.2023</c:v>
                </c:pt>
                <c:pt idx="204">
                  <c:v>14.08.2023</c:v>
                </c:pt>
                <c:pt idx="205">
                  <c:v>16.08.2023</c:v>
                </c:pt>
                <c:pt idx="206">
                  <c:v>17.08.2023</c:v>
                </c:pt>
                <c:pt idx="207">
                  <c:v>18.08.2023</c:v>
                </c:pt>
                <c:pt idx="208">
                  <c:v>21.08.2023</c:v>
                </c:pt>
                <c:pt idx="209">
                  <c:v>22.08.2023</c:v>
                </c:pt>
                <c:pt idx="210">
                  <c:v>23.08.2023</c:v>
                </c:pt>
                <c:pt idx="211">
                  <c:v>24.08.2023</c:v>
                </c:pt>
                <c:pt idx="212">
                  <c:v>25.08.2023</c:v>
                </c:pt>
                <c:pt idx="213">
                  <c:v>28.08.2023</c:v>
                </c:pt>
                <c:pt idx="214">
                  <c:v>29.08.2023</c:v>
                </c:pt>
                <c:pt idx="215">
                  <c:v>30.08.2023</c:v>
                </c:pt>
                <c:pt idx="216">
                  <c:v>31.08.2023</c:v>
                </c:pt>
                <c:pt idx="217">
                  <c:v>01.09.2023</c:v>
                </c:pt>
                <c:pt idx="218">
                  <c:v>04.09.2023</c:v>
                </c:pt>
                <c:pt idx="219">
                  <c:v>05.09.2023</c:v>
                </c:pt>
                <c:pt idx="220">
                  <c:v>06.09.2023</c:v>
                </c:pt>
                <c:pt idx="221">
                  <c:v>07.09.2023</c:v>
                </c:pt>
                <c:pt idx="222">
                  <c:v>08.09.2023</c:v>
                </c:pt>
                <c:pt idx="223">
                  <c:v>11.09.2023</c:v>
                </c:pt>
                <c:pt idx="224">
                  <c:v>12.09.2023</c:v>
                </c:pt>
                <c:pt idx="225">
                  <c:v>13.09.2023</c:v>
                </c:pt>
                <c:pt idx="226">
                  <c:v>14.09.2023</c:v>
                </c:pt>
                <c:pt idx="227">
                  <c:v>15.09.2023</c:v>
                </c:pt>
                <c:pt idx="228">
                  <c:v>18.09.2023</c:v>
                </c:pt>
                <c:pt idx="229">
                  <c:v>19.09.2023</c:v>
                </c:pt>
                <c:pt idx="230">
                  <c:v>20.09.2023</c:v>
                </c:pt>
                <c:pt idx="231">
                  <c:v>21.09.2023</c:v>
                </c:pt>
                <c:pt idx="232">
                  <c:v>22.09.2023</c:v>
                </c:pt>
                <c:pt idx="233">
                  <c:v>25.09.2023</c:v>
                </c:pt>
                <c:pt idx="234">
                  <c:v>26.09.2023</c:v>
                </c:pt>
                <c:pt idx="235">
                  <c:v>27.09.2023</c:v>
                </c:pt>
                <c:pt idx="236">
                  <c:v>28.09.2023</c:v>
                </c:pt>
                <c:pt idx="237">
                  <c:v>29.09.2023</c:v>
                </c:pt>
                <c:pt idx="238">
                  <c:v>02.10.2023</c:v>
                </c:pt>
                <c:pt idx="239">
                  <c:v>03.10.2023</c:v>
                </c:pt>
                <c:pt idx="240">
                  <c:v>04.10.2023</c:v>
                </c:pt>
                <c:pt idx="241">
                  <c:v>05.10.2023</c:v>
                </c:pt>
                <c:pt idx="242">
                  <c:v>06.10.2023</c:v>
                </c:pt>
                <c:pt idx="243">
                  <c:v>09.10.2023</c:v>
                </c:pt>
                <c:pt idx="244">
                  <c:v>10.10.2023</c:v>
                </c:pt>
                <c:pt idx="245">
                  <c:v>11.10.2023</c:v>
                </c:pt>
                <c:pt idx="246">
                  <c:v>12.10.2023</c:v>
                </c:pt>
                <c:pt idx="247">
                  <c:v>13.10.2023</c:v>
                </c:pt>
                <c:pt idx="248">
                  <c:v>16.10.2023</c:v>
                </c:pt>
                <c:pt idx="249">
                  <c:v>17.10.2023</c:v>
                </c:pt>
                <c:pt idx="250">
                  <c:v>18.10.2023</c:v>
                </c:pt>
                <c:pt idx="251">
                  <c:v>19.10.2023</c:v>
                </c:pt>
                <c:pt idx="252">
                  <c:v>20.10.2023</c:v>
                </c:pt>
                <c:pt idx="253">
                  <c:v>23.10.2023</c:v>
                </c:pt>
                <c:pt idx="254">
                  <c:v>24.10.2023</c:v>
                </c:pt>
                <c:pt idx="255">
                  <c:v>25.10.2023</c:v>
                </c:pt>
                <c:pt idx="256">
                  <c:v>26.10.2023</c:v>
                </c:pt>
                <c:pt idx="257">
                  <c:v>27.10.2023</c:v>
                </c:pt>
                <c:pt idx="258">
                  <c:v>30.10.2023</c:v>
                </c:pt>
                <c:pt idx="259">
                  <c:v>31.10.2023</c:v>
                </c:pt>
                <c:pt idx="260">
                  <c:v>01.11.2023</c:v>
                </c:pt>
                <c:pt idx="261">
                  <c:v>02.11.2023</c:v>
                </c:pt>
                <c:pt idx="262">
                  <c:v>03.11.2023</c:v>
                </c:pt>
                <c:pt idx="263">
                  <c:v>06.11.2023</c:v>
                </c:pt>
                <c:pt idx="264">
                  <c:v>07.11.2023</c:v>
                </c:pt>
                <c:pt idx="265">
                  <c:v>08.11.2023</c:v>
                </c:pt>
                <c:pt idx="266">
                  <c:v>09.11.2023</c:v>
                </c:pt>
                <c:pt idx="267">
                  <c:v>10.11.2023</c:v>
                </c:pt>
                <c:pt idx="268">
                  <c:v>13.11.2023</c:v>
                </c:pt>
                <c:pt idx="269">
                  <c:v>14.11.2023</c:v>
                </c:pt>
                <c:pt idx="270">
                  <c:v>15.11.2023</c:v>
                </c:pt>
                <c:pt idx="271">
                  <c:v>16.11.2023</c:v>
                </c:pt>
                <c:pt idx="272">
                  <c:v>17.11.2023</c:v>
                </c:pt>
                <c:pt idx="273">
                  <c:v>20.11.2023</c:v>
                </c:pt>
                <c:pt idx="274">
                  <c:v>21.11.2023</c:v>
                </c:pt>
                <c:pt idx="275">
                  <c:v>22.11.2023</c:v>
                </c:pt>
                <c:pt idx="276">
                  <c:v>23.11.2023</c:v>
                </c:pt>
                <c:pt idx="277">
                  <c:v>24.11.2023</c:v>
                </c:pt>
                <c:pt idx="278">
                  <c:v>27.11.2023</c:v>
                </c:pt>
                <c:pt idx="279">
                  <c:v>28.11.2023</c:v>
                </c:pt>
                <c:pt idx="280">
                  <c:v>29.11.2023</c:v>
                </c:pt>
                <c:pt idx="281">
                  <c:v>30.11.2023</c:v>
                </c:pt>
                <c:pt idx="282">
                  <c:v>01.12.2023</c:v>
                </c:pt>
                <c:pt idx="283">
                  <c:v>04.12.2023</c:v>
                </c:pt>
                <c:pt idx="284">
                  <c:v>05.12.2023</c:v>
                </c:pt>
                <c:pt idx="285">
                  <c:v>06.12.2023</c:v>
                </c:pt>
                <c:pt idx="286">
                  <c:v>07.12.2023</c:v>
                </c:pt>
                <c:pt idx="287">
                  <c:v>08.12.2023</c:v>
                </c:pt>
                <c:pt idx="288">
                  <c:v>11.12.2023</c:v>
                </c:pt>
                <c:pt idx="289">
                  <c:v>12.12.2023</c:v>
                </c:pt>
                <c:pt idx="290">
                  <c:v>13.12.2023</c:v>
                </c:pt>
                <c:pt idx="291">
                  <c:v>14.12.2023</c:v>
                </c:pt>
                <c:pt idx="292">
                  <c:v>15.12.2023</c:v>
                </c:pt>
                <c:pt idx="293">
                  <c:v>18.12.2023</c:v>
                </c:pt>
                <c:pt idx="294">
                  <c:v>19.12.2023</c:v>
                </c:pt>
                <c:pt idx="295">
                  <c:v>20.12.2023</c:v>
                </c:pt>
              </c:strCache>
            </c:strRef>
          </c:cat>
          <c:val>
            <c:numRef>
              <c:f>'Linear Forecasts'!$C$2:$C$297</c:f>
              <c:numCache>
                <c:formatCode>General</c:formatCode>
                <c:ptCount val="296"/>
                <c:pt idx="0">
                  <c:v>0</c:v>
                </c:pt>
                <c:pt idx="1">
                  <c:v>6.3</c:v>
                </c:pt>
                <c:pt idx="2">
                  <c:v>6.28</c:v>
                </c:pt>
                <c:pt idx="3">
                  <c:v>6.54</c:v>
                </c:pt>
                <c:pt idx="4">
                  <c:v>6.38</c:v>
                </c:pt>
                <c:pt idx="5">
                  <c:v>6.3</c:v>
                </c:pt>
                <c:pt idx="6">
                  <c:v>6.45</c:v>
                </c:pt>
                <c:pt idx="7">
                  <c:v>6.47</c:v>
                </c:pt>
                <c:pt idx="8">
                  <c:v>6.35</c:v>
                </c:pt>
                <c:pt idx="9">
                  <c:v>6.3</c:v>
                </c:pt>
                <c:pt idx="10">
                  <c:v>6.25</c:v>
                </c:pt>
                <c:pt idx="11">
                  <c:v>6.37</c:v>
                </c:pt>
                <c:pt idx="12">
                  <c:v>6.33</c:v>
                </c:pt>
                <c:pt idx="13">
                  <c:v>6.3</c:v>
                </c:pt>
                <c:pt idx="14">
                  <c:v>6.23</c:v>
                </c:pt>
                <c:pt idx="15">
                  <c:v>6.2</c:v>
                </c:pt>
                <c:pt idx="16">
                  <c:v>6.27</c:v>
                </c:pt>
                <c:pt idx="17">
                  <c:v>6.21</c:v>
                </c:pt>
                <c:pt idx="18">
                  <c:v>6.24</c:v>
                </c:pt>
                <c:pt idx="19">
                  <c:v>6.24</c:v>
                </c:pt>
                <c:pt idx="20">
                  <c:v>6.04</c:v>
                </c:pt>
                <c:pt idx="21">
                  <c:v>6.09</c:v>
                </c:pt>
                <c:pt idx="22">
                  <c:v>5.98</c:v>
                </c:pt>
                <c:pt idx="23">
                  <c:v>6.03</c:v>
                </c:pt>
                <c:pt idx="24">
                  <c:v>6.19</c:v>
                </c:pt>
                <c:pt idx="25">
                  <c:v>6.01</c:v>
                </c:pt>
                <c:pt idx="26">
                  <c:v>6.22</c:v>
                </c:pt>
                <c:pt idx="27">
                  <c:v>6.22</c:v>
                </c:pt>
                <c:pt idx="28">
                  <c:v>6.12</c:v>
                </c:pt>
                <c:pt idx="29">
                  <c:v>6.3</c:v>
                </c:pt>
                <c:pt idx="30">
                  <c:v>6.48</c:v>
                </c:pt>
                <c:pt idx="31">
                  <c:v>6.48</c:v>
                </c:pt>
                <c:pt idx="32">
                  <c:v>6.52</c:v>
                </c:pt>
                <c:pt idx="33">
                  <c:v>6.68</c:v>
                </c:pt>
                <c:pt idx="34">
                  <c:v>6.58</c:v>
                </c:pt>
                <c:pt idx="35">
                  <c:v>6.7</c:v>
                </c:pt>
                <c:pt idx="36">
                  <c:v>6.84</c:v>
                </c:pt>
                <c:pt idx="37">
                  <c:v>6.69</c:v>
                </c:pt>
                <c:pt idx="38">
                  <c:v>6.5</c:v>
                </c:pt>
                <c:pt idx="39">
                  <c:v>6.76</c:v>
                </c:pt>
                <c:pt idx="40">
                  <c:v>6.7</c:v>
                </c:pt>
                <c:pt idx="41">
                  <c:v>6.5</c:v>
                </c:pt>
                <c:pt idx="42">
                  <c:v>6.56</c:v>
                </c:pt>
                <c:pt idx="43">
                  <c:v>6.68</c:v>
                </c:pt>
                <c:pt idx="44">
                  <c:v>6.71</c:v>
                </c:pt>
                <c:pt idx="45">
                  <c:v>6.56</c:v>
                </c:pt>
                <c:pt idx="46">
                  <c:v>6.55</c:v>
                </c:pt>
                <c:pt idx="47">
                  <c:v>6.61</c:v>
                </c:pt>
                <c:pt idx="48">
                  <c:v>6.65</c:v>
                </c:pt>
                <c:pt idx="49">
                  <c:v>6.64</c:v>
                </c:pt>
                <c:pt idx="50">
                  <c:v>6.54</c:v>
                </c:pt>
                <c:pt idx="51">
                  <c:v>6.49</c:v>
                </c:pt>
                <c:pt idx="52">
                  <c:v>6.59</c:v>
                </c:pt>
                <c:pt idx="53">
                  <c:v>6.74</c:v>
                </c:pt>
                <c:pt idx="54">
                  <c:v>6.75</c:v>
                </c:pt>
                <c:pt idx="55">
                  <c:v>6.75</c:v>
                </c:pt>
                <c:pt idx="56">
                  <c:v>6.83</c:v>
                </c:pt>
                <c:pt idx="57">
                  <c:v>6.97</c:v>
                </c:pt>
                <c:pt idx="58">
                  <c:v>6.76</c:v>
                </c:pt>
                <c:pt idx="59">
                  <c:v>6.71</c:v>
                </c:pt>
                <c:pt idx="60">
                  <c:v>7.04</c:v>
                </c:pt>
                <c:pt idx="61">
                  <c:v>7.1</c:v>
                </c:pt>
                <c:pt idx="62">
                  <c:v>7.12</c:v>
                </c:pt>
                <c:pt idx="63">
                  <c:v>7.31</c:v>
                </c:pt>
                <c:pt idx="64">
                  <c:v>7.42</c:v>
                </c:pt>
                <c:pt idx="65">
                  <c:v>7.55</c:v>
                </c:pt>
                <c:pt idx="66">
                  <c:v>7.98</c:v>
                </c:pt>
                <c:pt idx="67">
                  <c:v>7.81</c:v>
                </c:pt>
                <c:pt idx="68">
                  <c:v>7.65</c:v>
                </c:pt>
                <c:pt idx="69">
                  <c:v>7.5</c:v>
                </c:pt>
                <c:pt idx="70">
                  <c:v>7.45</c:v>
                </c:pt>
                <c:pt idx="71">
                  <c:v>7.3</c:v>
                </c:pt>
                <c:pt idx="72">
                  <c:v>7.7</c:v>
                </c:pt>
                <c:pt idx="73">
                  <c:v>7.5</c:v>
                </c:pt>
                <c:pt idx="74">
                  <c:v>7.7</c:v>
                </c:pt>
                <c:pt idx="75">
                  <c:v>7.81</c:v>
                </c:pt>
                <c:pt idx="76">
                  <c:v>7.6</c:v>
                </c:pt>
                <c:pt idx="77">
                  <c:v>7.69</c:v>
                </c:pt>
                <c:pt idx="78">
                  <c:v>7.75</c:v>
                </c:pt>
                <c:pt idx="79">
                  <c:v>7.76</c:v>
                </c:pt>
                <c:pt idx="80">
                  <c:v>7.5</c:v>
                </c:pt>
                <c:pt idx="81">
                  <c:v>7.65</c:v>
                </c:pt>
                <c:pt idx="82">
                  <c:v>7.58</c:v>
                </c:pt>
                <c:pt idx="83">
                  <c:v>7.65</c:v>
                </c:pt>
                <c:pt idx="84">
                  <c:v>7.59</c:v>
                </c:pt>
                <c:pt idx="85">
                  <c:v>7.5</c:v>
                </c:pt>
                <c:pt idx="86">
                  <c:v>7.39</c:v>
                </c:pt>
                <c:pt idx="87">
                  <c:v>7.16</c:v>
                </c:pt>
                <c:pt idx="88">
                  <c:v>7.14</c:v>
                </c:pt>
                <c:pt idx="89">
                  <c:v>7.13</c:v>
                </c:pt>
                <c:pt idx="90">
                  <c:v>7.03</c:v>
                </c:pt>
                <c:pt idx="91">
                  <c:v>7.32</c:v>
                </c:pt>
                <c:pt idx="92">
                  <c:v>7.32</c:v>
                </c:pt>
                <c:pt idx="93">
                  <c:v>7.19</c:v>
                </c:pt>
                <c:pt idx="94">
                  <c:v>7.25</c:v>
                </c:pt>
                <c:pt idx="95">
                  <c:v>6.95</c:v>
                </c:pt>
                <c:pt idx="96">
                  <c:v>6.99</c:v>
                </c:pt>
                <c:pt idx="97">
                  <c:v>6.95</c:v>
                </c:pt>
                <c:pt idx="98">
                  <c:v>6.99</c:v>
                </c:pt>
                <c:pt idx="99">
                  <c:v>6.71</c:v>
                </c:pt>
                <c:pt idx="100">
                  <c:v>7</c:v>
                </c:pt>
                <c:pt idx="101">
                  <c:v>7.08</c:v>
                </c:pt>
                <c:pt idx="102">
                  <c:v>6.65</c:v>
                </c:pt>
                <c:pt idx="103">
                  <c:v>6.72</c:v>
                </c:pt>
                <c:pt idx="104">
                  <c:v>6.97</c:v>
                </c:pt>
                <c:pt idx="105">
                  <c:v>6.69</c:v>
                </c:pt>
                <c:pt idx="106">
                  <c:v>6.75</c:v>
                </c:pt>
                <c:pt idx="107">
                  <c:v>6.61</c:v>
                </c:pt>
                <c:pt idx="108">
                  <c:v>6.62</c:v>
                </c:pt>
                <c:pt idx="109">
                  <c:v>6.45</c:v>
                </c:pt>
                <c:pt idx="110">
                  <c:v>6.54</c:v>
                </c:pt>
                <c:pt idx="111">
                  <c:v>6.67</c:v>
                </c:pt>
                <c:pt idx="112">
                  <c:v>6.51</c:v>
                </c:pt>
                <c:pt idx="113">
                  <c:v>6.8</c:v>
                </c:pt>
                <c:pt idx="114">
                  <c:v>6.83</c:v>
                </c:pt>
                <c:pt idx="115">
                  <c:v>6.9</c:v>
                </c:pt>
                <c:pt idx="116">
                  <c:v>6.8</c:v>
                </c:pt>
                <c:pt idx="117">
                  <c:v>6.8</c:v>
                </c:pt>
                <c:pt idx="118">
                  <c:v>6.81</c:v>
                </c:pt>
                <c:pt idx="119">
                  <c:v>6.85</c:v>
                </c:pt>
                <c:pt idx="120">
                  <c:v>6.7</c:v>
                </c:pt>
                <c:pt idx="121">
                  <c:v>6.79</c:v>
                </c:pt>
                <c:pt idx="122">
                  <c:v>6.9</c:v>
                </c:pt>
                <c:pt idx="123">
                  <c:v>7</c:v>
                </c:pt>
                <c:pt idx="124">
                  <c:v>6.75</c:v>
                </c:pt>
                <c:pt idx="125">
                  <c:v>6.75</c:v>
                </c:pt>
                <c:pt idx="126">
                  <c:v>6.83</c:v>
                </c:pt>
                <c:pt idx="127">
                  <c:v>6.76</c:v>
                </c:pt>
                <c:pt idx="128">
                  <c:v>6.94</c:v>
                </c:pt>
                <c:pt idx="129">
                  <c:v>6.9</c:v>
                </c:pt>
                <c:pt idx="130">
                  <c:v>7.18</c:v>
                </c:pt>
                <c:pt idx="131">
                  <c:v>7.28</c:v>
                </c:pt>
                <c:pt idx="132">
                  <c:v>7.07</c:v>
                </c:pt>
                <c:pt idx="133">
                  <c:v>6.96</c:v>
                </c:pt>
                <c:pt idx="134">
                  <c:v>7.24</c:v>
                </c:pt>
                <c:pt idx="135">
                  <c:v>7.27</c:v>
                </c:pt>
                <c:pt idx="136">
                  <c:v>7.15</c:v>
                </c:pt>
                <c:pt idx="137">
                  <c:v>7.22</c:v>
                </c:pt>
                <c:pt idx="138">
                  <c:v>7.22</c:v>
                </c:pt>
                <c:pt idx="139">
                  <c:v>7.28</c:v>
                </c:pt>
                <c:pt idx="140">
                  <c:v>7.4</c:v>
                </c:pt>
                <c:pt idx="141">
                  <c:v>7.5</c:v>
                </c:pt>
                <c:pt idx="142">
                  <c:v>7.2</c:v>
                </c:pt>
                <c:pt idx="143">
                  <c:v>7.35</c:v>
                </c:pt>
                <c:pt idx="144">
                  <c:v>7.22</c:v>
                </c:pt>
                <c:pt idx="145">
                  <c:v>7.34</c:v>
                </c:pt>
                <c:pt idx="146">
                  <c:v>7.23</c:v>
                </c:pt>
                <c:pt idx="147">
                  <c:v>7.2</c:v>
                </c:pt>
                <c:pt idx="148">
                  <c:v>7.31</c:v>
                </c:pt>
                <c:pt idx="149">
                  <c:v>7.4</c:v>
                </c:pt>
                <c:pt idx="150">
                  <c:v>7.72</c:v>
                </c:pt>
                <c:pt idx="151">
                  <c:v>7.76</c:v>
                </c:pt>
                <c:pt idx="152">
                  <c:v>7.42</c:v>
                </c:pt>
                <c:pt idx="153">
                  <c:v>7.47</c:v>
                </c:pt>
                <c:pt idx="154">
                  <c:v>7.4</c:v>
                </c:pt>
                <c:pt idx="155">
                  <c:v>7.4</c:v>
                </c:pt>
                <c:pt idx="156">
                  <c:v>7.6</c:v>
                </c:pt>
                <c:pt idx="157">
                  <c:v>7.65</c:v>
                </c:pt>
                <c:pt idx="158">
                  <c:v>7.6</c:v>
                </c:pt>
                <c:pt idx="159">
                  <c:v>7.52</c:v>
                </c:pt>
                <c:pt idx="160">
                  <c:v>7.65</c:v>
                </c:pt>
                <c:pt idx="161">
                  <c:v>7.8</c:v>
                </c:pt>
                <c:pt idx="162">
                  <c:v>7.7</c:v>
                </c:pt>
                <c:pt idx="163">
                  <c:v>7.44</c:v>
                </c:pt>
                <c:pt idx="164">
                  <c:v>7.52</c:v>
                </c:pt>
                <c:pt idx="165">
                  <c:v>7.41</c:v>
                </c:pt>
                <c:pt idx="166">
                  <c:v>7.5</c:v>
                </c:pt>
                <c:pt idx="167">
                  <c:v>7.52</c:v>
                </c:pt>
                <c:pt idx="168">
                  <c:v>7.63</c:v>
                </c:pt>
                <c:pt idx="169">
                  <c:v>7.3</c:v>
                </c:pt>
                <c:pt idx="170">
                  <c:v>7.43</c:v>
                </c:pt>
                <c:pt idx="171">
                  <c:v>7.48</c:v>
                </c:pt>
                <c:pt idx="172">
                  <c:v>7.48</c:v>
                </c:pt>
                <c:pt idx="173">
                  <c:v>7.48</c:v>
                </c:pt>
                <c:pt idx="174">
                  <c:v>7.53</c:v>
                </c:pt>
                <c:pt idx="175">
                  <c:v>7.5</c:v>
                </c:pt>
                <c:pt idx="176">
                  <c:v>7.66</c:v>
                </c:pt>
                <c:pt idx="177">
                  <c:v>7.64</c:v>
                </c:pt>
                <c:pt idx="178">
                  <c:v>7.5</c:v>
                </c:pt>
                <c:pt idx="179">
                  <c:v>7.8</c:v>
                </c:pt>
                <c:pt idx="180">
                  <c:v>7.9</c:v>
                </c:pt>
                <c:pt idx="181">
                  <c:v>7.9</c:v>
                </c:pt>
                <c:pt idx="182">
                  <c:v>7.73</c:v>
                </c:pt>
                <c:pt idx="183">
                  <c:v>7.88</c:v>
                </c:pt>
                <c:pt idx="184">
                  <c:v>7.58</c:v>
                </c:pt>
                <c:pt idx="185">
                  <c:v>7.74</c:v>
                </c:pt>
                <c:pt idx="186">
                  <c:v>7.6</c:v>
                </c:pt>
                <c:pt idx="187">
                  <c:v>7.65</c:v>
                </c:pt>
                <c:pt idx="188">
                  <c:v>7.85</c:v>
                </c:pt>
                <c:pt idx="189">
                  <c:v>7.82</c:v>
                </c:pt>
                <c:pt idx="190">
                  <c:v>7.87</c:v>
                </c:pt>
                <c:pt idx="191">
                  <c:v>7.72</c:v>
                </c:pt>
                <c:pt idx="192">
                  <c:v>7.85</c:v>
                </c:pt>
                <c:pt idx="193">
                  <c:v>7.8</c:v>
                </c:pt>
                <c:pt idx="194">
                  <c:v>7.61</c:v>
                </c:pt>
                <c:pt idx="195">
                  <c:v>7.72</c:v>
                </c:pt>
                <c:pt idx="196">
                  <c:v>7.62</c:v>
                </c:pt>
                <c:pt idx="197">
                  <c:v>7.74</c:v>
                </c:pt>
                <c:pt idx="198">
                  <c:v>7.8</c:v>
                </c:pt>
                <c:pt idx="199">
                  <c:v>7.91</c:v>
                </c:pt>
                <c:pt idx="200">
                  <c:v>7.93</c:v>
                </c:pt>
                <c:pt idx="201">
                  <c:v>8.36</c:v>
                </c:pt>
                <c:pt idx="202">
                  <c:v>8.26</c:v>
                </c:pt>
                <c:pt idx="203">
                  <c:v>8.23</c:v>
                </c:pt>
                <c:pt idx="204">
                  <c:v>8.19</c:v>
                </c:pt>
                <c:pt idx="205">
                  <c:v>7.91</c:v>
                </c:pt>
                <c:pt idx="206">
                  <c:v>8.02</c:v>
                </c:pt>
                <c:pt idx="207">
                  <c:v>7.8</c:v>
                </c:pt>
                <c:pt idx="208">
                  <c:v>7.59</c:v>
                </c:pt>
                <c:pt idx="209">
                  <c:v>7.93</c:v>
                </c:pt>
                <c:pt idx="210">
                  <c:v>7.95</c:v>
                </c:pt>
                <c:pt idx="211">
                  <c:v>8.02</c:v>
                </c:pt>
                <c:pt idx="212">
                  <c:v>7.87</c:v>
                </c:pt>
                <c:pt idx="213">
                  <c:v>7.95</c:v>
                </c:pt>
                <c:pt idx="214">
                  <c:v>7.85</c:v>
                </c:pt>
                <c:pt idx="215">
                  <c:v>7.78</c:v>
                </c:pt>
                <c:pt idx="216">
                  <c:v>7.74</c:v>
                </c:pt>
                <c:pt idx="217">
                  <c:v>7.75</c:v>
                </c:pt>
                <c:pt idx="218">
                  <c:v>7.78</c:v>
                </c:pt>
                <c:pt idx="219">
                  <c:v>7.84</c:v>
                </c:pt>
                <c:pt idx="220">
                  <c:v>7.89</c:v>
                </c:pt>
                <c:pt idx="221">
                  <c:v>7.8</c:v>
                </c:pt>
                <c:pt idx="222">
                  <c:v>7.88</c:v>
                </c:pt>
                <c:pt idx="223">
                  <c:v>8</c:v>
                </c:pt>
                <c:pt idx="224">
                  <c:v>7.85</c:v>
                </c:pt>
                <c:pt idx="225">
                  <c:v>7.63</c:v>
                </c:pt>
                <c:pt idx="226">
                  <c:v>7.83</c:v>
                </c:pt>
                <c:pt idx="227">
                  <c:v>7.86</c:v>
                </c:pt>
                <c:pt idx="228">
                  <c:v>7.74</c:v>
                </c:pt>
                <c:pt idx="229">
                  <c:v>7.53</c:v>
                </c:pt>
                <c:pt idx="230">
                  <c:v>7.57</c:v>
                </c:pt>
                <c:pt idx="231">
                  <c:v>7.4</c:v>
                </c:pt>
                <c:pt idx="232">
                  <c:v>7.24</c:v>
                </c:pt>
                <c:pt idx="233">
                  <c:v>7.07</c:v>
                </c:pt>
                <c:pt idx="234">
                  <c:v>7.25</c:v>
                </c:pt>
                <c:pt idx="235">
                  <c:v>7.5</c:v>
                </c:pt>
                <c:pt idx="236">
                  <c:v>7.36</c:v>
                </c:pt>
                <c:pt idx="237">
                  <c:v>7.35</c:v>
                </c:pt>
                <c:pt idx="238">
                  <c:v>7.41</c:v>
                </c:pt>
                <c:pt idx="239">
                  <c:v>7.32</c:v>
                </c:pt>
                <c:pt idx="240">
                  <c:v>7.32</c:v>
                </c:pt>
                <c:pt idx="241">
                  <c:v>7.3</c:v>
                </c:pt>
                <c:pt idx="242">
                  <c:v>7.27</c:v>
                </c:pt>
                <c:pt idx="243">
                  <c:v>7.3</c:v>
                </c:pt>
                <c:pt idx="244">
                  <c:v>7.62</c:v>
                </c:pt>
                <c:pt idx="245">
                  <c:v>7.7</c:v>
                </c:pt>
                <c:pt idx="246">
                  <c:v>7.8</c:v>
                </c:pt>
                <c:pt idx="247">
                  <c:v>7.9</c:v>
                </c:pt>
                <c:pt idx="248">
                  <c:v>7.65</c:v>
                </c:pt>
                <c:pt idx="249">
                  <c:v>7.52</c:v>
                </c:pt>
                <c:pt idx="250">
                  <c:v>7.52</c:v>
                </c:pt>
                <c:pt idx="251">
                  <c:v>7.52</c:v>
                </c:pt>
                <c:pt idx="252">
                  <c:v>7.68</c:v>
                </c:pt>
                <c:pt idx="253">
                  <c:v>7.5</c:v>
                </c:pt>
                <c:pt idx="254">
                  <c:v>7.72</c:v>
                </c:pt>
                <c:pt idx="255">
                  <c:v>7.5</c:v>
                </c:pt>
                <c:pt idx="256">
                  <c:v>7.64</c:v>
                </c:pt>
                <c:pt idx="257">
                  <c:v>7.75</c:v>
                </c:pt>
                <c:pt idx="258">
                  <c:v>7.94</c:v>
                </c:pt>
                <c:pt idx="259">
                  <c:v>7.85</c:v>
                </c:pt>
                <c:pt idx="260">
                  <c:v>7.9</c:v>
                </c:pt>
                <c:pt idx="261">
                  <c:v>7.96</c:v>
                </c:pt>
                <c:pt idx="262">
                  <c:v>7.94</c:v>
                </c:pt>
                <c:pt idx="263">
                  <c:v>7.94</c:v>
                </c:pt>
                <c:pt idx="264">
                  <c:v>8</c:v>
                </c:pt>
                <c:pt idx="265">
                  <c:v>8.07</c:v>
                </c:pt>
                <c:pt idx="266">
                  <c:v>8</c:v>
                </c:pt>
                <c:pt idx="267">
                  <c:v>7.9</c:v>
                </c:pt>
                <c:pt idx="268">
                  <c:v>8</c:v>
                </c:pt>
                <c:pt idx="269">
                  <c:v>8.1300000000000008</c:v>
                </c:pt>
                <c:pt idx="270">
                  <c:v>8.31</c:v>
                </c:pt>
                <c:pt idx="271">
                  <c:v>8.5</c:v>
                </c:pt>
                <c:pt idx="272">
                  <c:v>8.5</c:v>
                </c:pt>
                <c:pt idx="273">
                  <c:v>8.39</c:v>
                </c:pt>
                <c:pt idx="274">
                  <c:v>8.08</c:v>
                </c:pt>
                <c:pt idx="275">
                  <c:v>8.08</c:v>
                </c:pt>
                <c:pt idx="276">
                  <c:v>8.18</c:v>
                </c:pt>
                <c:pt idx="277">
                  <c:v>8.0500000000000007</c:v>
                </c:pt>
                <c:pt idx="278">
                  <c:v>8.5</c:v>
                </c:pt>
                <c:pt idx="279">
                  <c:v>8.1199999999999992</c:v>
                </c:pt>
                <c:pt idx="280">
                  <c:v>8.0500000000000007</c:v>
                </c:pt>
                <c:pt idx="281">
                  <c:v>7.83</c:v>
                </c:pt>
                <c:pt idx="282">
                  <c:v>8</c:v>
                </c:pt>
                <c:pt idx="283">
                  <c:v>8.0299999999999994</c:v>
                </c:pt>
                <c:pt idx="284">
                  <c:v>7.94</c:v>
                </c:pt>
                <c:pt idx="285">
                  <c:v>7.85</c:v>
                </c:pt>
                <c:pt idx="286">
                  <c:v>7.67</c:v>
                </c:pt>
                <c:pt idx="287">
                  <c:v>7.89</c:v>
                </c:pt>
                <c:pt idx="288">
                  <c:v>7.98</c:v>
                </c:pt>
                <c:pt idx="289">
                  <c:v>8.08</c:v>
                </c:pt>
                <c:pt idx="290">
                  <c:v>8.06</c:v>
                </c:pt>
                <c:pt idx="291">
                  <c:v>8.18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BD-471F-802E-025962E8D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657984"/>
        <c:axId val="590659296"/>
      </c:lineChart>
      <c:catAx>
        <c:axId val="59065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0659296"/>
        <c:crosses val="autoZero"/>
        <c:auto val="1"/>
        <c:lblAlgn val="ctr"/>
        <c:lblOffset val="100"/>
        <c:noMultiLvlLbl val="0"/>
      </c:catAx>
      <c:valAx>
        <c:axId val="59065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065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861827130763586"/>
          <c:y val="0.49152704870224556"/>
          <c:w val="0.32130571092777366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>
        <c:manualLayout>
          <c:layoutTarget val="inner"/>
          <c:xMode val="edge"/>
          <c:yMode val="edge"/>
          <c:x val="6.555659836526298E-2"/>
          <c:y val="0.17171296296296296"/>
          <c:w val="0.67734941222430445"/>
          <c:h val="0.58183690580344127"/>
        </c:manualLayout>
      </c:layout>
      <c:lineChart>
        <c:grouping val="standard"/>
        <c:varyColors val="0"/>
        <c:ser>
          <c:idx val="0"/>
          <c:order val="0"/>
          <c:tx>
            <c:strRef>
              <c:f>'Linear Forecasts'!$D$1</c:f>
              <c:strCache>
                <c:ptCount val="1"/>
                <c:pt idx="0">
                  <c:v>Mytilineos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50"/>
            <c:dispRSqr val="1"/>
            <c:dispEq val="1"/>
            <c:trendlineLbl>
              <c:layout>
                <c:manualLayout>
                  <c:x val="0.24004562998364573"/>
                  <c:y val="5.82064741907261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l-GR"/>
                </a:p>
              </c:txPr>
            </c:trendlineLbl>
          </c:trendline>
          <c:cat>
            <c:strRef>
              <c:f>'Linear Forecasts'!$A$2:$A$297</c:f>
              <c:strCache>
                <c:ptCount val="296"/>
                <c:pt idx="0">
                  <c:v>Date</c:v>
                </c:pt>
                <c:pt idx="1">
                  <c:v>19.10.2022</c:v>
                </c:pt>
                <c:pt idx="2">
                  <c:v>20.10.2022</c:v>
                </c:pt>
                <c:pt idx="3">
                  <c:v>21.10.2022</c:v>
                </c:pt>
                <c:pt idx="4">
                  <c:v>24.10.2022</c:v>
                </c:pt>
                <c:pt idx="5">
                  <c:v>25.10.2022</c:v>
                </c:pt>
                <c:pt idx="6">
                  <c:v>26.10.2022</c:v>
                </c:pt>
                <c:pt idx="7">
                  <c:v>27.10.2022</c:v>
                </c:pt>
                <c:pt idx="8">
                  <c:v>31.10.2022</c:v>
                </c:pt>
                <c:pt idx="9">
                  <c:v>01.11.2022</c:v>
                </c:pt>
                <c:pt idx="10">
                  <c:v>02.11.2022</c:v>
                </c:pt>
                <c:pt idx="11">
                  <c:v>03.11.2022</c:v>
                </c:pt>
                <c:pt idx="12">
                  <c:v>04.11.2022</c:v>
                </c:pt>
                <c:pt idx="13">
                  <c:v>07.11.2022</c:v>
                </c:pt>
                <c:pt idx="14">
                  <c:v>08.11.2022</c:v>
                </c:pt>
                <c:pt idx="15">
                  <c:v>09.11.2022</c:v>
                </c:pt>
                <c:pt idx="16">
                  <c:v>10.11.2022</c:v>
                </c:pt>
                <c:pt idx="17">
                  <c:v>11.11.2022</c:v>
                </c:pt>
                <c:pt idx="18">
                  <c:v>14.11.2022</c:v>
                </c:pt>
                <c:pt idx="19">
                  <c:v>15.11.2022</c:v>
                </c:pt>
                <c:pt idx="20">
                  <c:v>16.11.2022</c:v>
                </c:pt>
                <c:pt idx="21">
                  <c:v>17.11.2022</c:v>
                </c:pt>
                <c:pt idx="22">
                  <c:v>18.11.2022</c:v>
                </c:pt>
                <c:pt idx="23">
                  <c:v>21.11.2022</c:v>
                </c:pt>
                <c:pt idx="24">
                  <c:v>22.11.2022</c:v>
                </c:pt>
                <c:pt idx="25">
                  <c:v>23.11.2022</c:v>
                </c:pt>
                <c:pt idx="26">
                  <c:v>24.11.2022</c:v>
                </c:pt>
                <c:pt idx="27">
                  <c:v>25.11.2022</c:v>
                </c:pt>
                <c:pt idx="28">
                  <c:v>28.11.2022</c:v>
                </c:pt>
                <c:pt idx="29">
                  <c:v>29.11.2022</c:v>
                </c:pt>
                <c:pt idx="30">
                  <c:v>30.11.2022</c:v>
                </c:pt>
                <c:pt idx="31">
                  <c:v>01.12.2022</c:v>
                </c:pt>
                <c:pt idx="32">
                  <c:v>02.12.2022</c:v>
                </c:pt>
                <c:pt idx="33">
                  <c:v>05.12.2022</c:v>
                </c:pt>
                <c:pt idx="34">
                  <c:v>06.12.2022</c:v>
                </c:pt>
                <c:pt idx="35">
                  <c:v>07.12.2022</c:v>
                </c:pt>
                <c:pt idx="36">
                  <c:v>08.12.2022</c:v>
                </c:pt>
                <c:pt idx="37">
                  <c:v>09.12.2022</c:v>
                </c:pt>
                <c:pt idx="38">
                  <c:v>12.12.2022</c:v>
                </c:pt>
                <c:pt idx="39">
                  <c:v>13.12.2022</c:v>
                </c:pt>
                <c:pt idx="40">
                  <c:v>14.12.2022</c:v>
                </c:pt>
                <c:pt idx="41">
                  <c:v>15.12.2022</c:v>
                </c:pt>
                <c:pt idx="42">
                  <c:v>16.12.2022</c:v>
                </c:pt>
                <c:pt idx="43">
                  <c:v>19.12.2022</c:v>
                </c:pt>
                <c:pt idx="44">
                  <c:v>20.12.2022</c:v>
                </c:pt>
                <c:pt idx="45">
                  <c:v>21.12.2022</c:v>
                </c:pt>
                <c:pt idx="46">
                  <c:v>22.12.2022</c:v>
                </c:pt>
                <c:pt idx="47">
                  <c:v>23.12.2022</c:v>
                </c:pt>
                <c:pt idx="48">
                  <c:v>27.12.2022</c:v>
                </c:pt>
                <c:pt idx="49">
                  <c:v>28.12.2022</c:v>
                </c:pt>
                <c:pt idx="50">
                  <c:v>29.12.2022</c:v>
                </c:pt>
                <c:pt idx="51">
                  <c:v>30.12.2022</c:v>
                </c:pt>
                <c:pt idx="52">
                  <c:v>02.01.2023</c:v>
                </c:pt>
                <c:pt idx="53">
                  <c:v>03.01.2023</c:v>
                </c:pt>
                <c:pt idx="54">
                  <c:v>04.01.2023</c:v>
                </c:pt>
                <c:pt idx="55">
                  <c:v>05.01.2023</c:v>
                </c:pt>
                <c:pt idx="56">
                  <c:v>09.01.2023</c:v>
                </c:pt>
                <c:pt idx="57">
                  <c:v>10.01.2023</c:v>
                </c:pt>
                <c:pt idx="58">
                  <c:v>11.01.2023</c:v>
                </c:pt>
                <c:pt idx="59">
                  <c:v>12.01.2023</c:v>
                </c:pt>
                <c:pt idx="60">
                  <c:v>13.01.2023</c:v>
                </c:pt>
                <c:pt idx="61">
                  <c:v>16.01.2023</c:v>
                </c:pt>
                <c:pt idx="62">
                  <c:v>17.01.2023</c:v>
                </c:pt>
                <c:pt idx="63">
                  <c:v>18.01.2023</c:v>
                </c:pt>
                <c:pt idx="64">
                  <c:v>19.01.2023</c:v>
                </c:pt>
                <c:pt idx="65">
                  <c:v>20.01.2023</c:v>
                </c:pt>
                <c:pt idx="66">
                  <c:v>23.01.2023</c:v>
                </c:pt>
                <c:pt idx="67">
                  <c:v>24.01.2023</c:v>
                </c:pt>
                <c:pt idx="68">
                  <c:v>25.01.2023</c:v>
                </c:pt>
                <c:pt idx="69">
                  <c:v>26.01.2023</c:v>
                </c:pt>
                <c:pt idx="70">
                  <c:v>27.01.2023</c:v>
                </c:pt>
                <c:pt idx="71">
                  <c:v>30.01.2023</c:v>
                </c:pt>
                <c:pt idx="72">
                  <c:v>31.01.2023</c:v>
                </c:pt>
                <c:pt idx="73">
                  <c:v>01.02.2023</c:v>
                </c:pt>
                <c:pt idx="74">
                  <c:v>02.02.2023</c:v>
                </c:pt>
                <c:pt idx="75">
                  <c:v>03.02.2023</c:v>
                </c:pt>
                <c:pt idx="76">
                  <c:v>06.02.2023</c:v>
                </c:pt>
                <c:pt idx="77">
                  <c:v>07.02.2023</c:v>
                </c:pt>
                <c:pt idx="78">
                  <c:v>08.02.2023</c:v>
                </c:pt>
                <c:pt idx="79">
                  <c:v>09.02.2023</c:v>
                </c:pt>
                <c:pt idx="80">
                  <c:v>10.02.2023</c:v>
                </c:pt>
                <c:pt idx="81">
                  <c:v>13.02.2023</c:v>
                </c:pt>
                <c:pt idx="82">
                  <c:v>14.02.2023</c:v>
                </c:pt>
                <c:pt idx="83">
                  <c:v>15.02.2023</c:v>
                </c:pt>
                <c:pt idx="84">
                  <c:v>16.02.2023</c:v>
                </c:pt>
                <c:pt idx="85">
                  <c:v>17.02.2023</c:v>
                </c:pt>
                <c:pt idx="86">
                  <c:v>20.02.2023</c:v>
                </c:pt>
                <c:pt idx="87">
                  <c:v>21.02.2023</c:v>
                </c:pt>
                <c:pt idx="88">
                  <c:v>22.02.2023</c:v>
                </c:pt>
                <c:pt idx="89">
                  <c:v>23.02.2023</c:v>
                </c:pt>
                <c:pt idx="90">
                  <c:v>24.02.2023</c:v>
                </c:pt>
                <c:pt idx="91">
                  <c:v>28.02.2023</c:v>
                </c:pt>
                <c:pt idx="92">
                  <c:v>01.03.2023</c:v>
                </c:pt>
                <c:pt idx="93">
                  <c:v>02.03.2023</c:v>
                </c:pt>
                <c:pt idx="94">
                  <c:v>03.03.2023</c:v>
                </c:pt>
                <c:pt idx="95">
                  <c:v>06.03.2023</c:v>
                </c:pt>
                <c:pt idx="96">
                  <c:v>07.03.2023</c:v>
                </c:pt>
                <c:pt idx="97">
                  <c:v>08.03.2023</c:v>
                </c:pt>
                <c:pt idx="98">
                  <c:v>09.03.2023</c:v>
                </c:pt>
                <c:pt idx="99">
                  <c:v>10.03.2023</c:v>
                </c:pt>
                <c:pt idx="100">
                  <c:v>13.03.2023</c:v>
                </c:pt>
                <c:pt idx="101">
                  <c:v>14.03.2023</c:v>
                </c:pt>
                <c:pt idx="102">
                  <c:v>15.03.2023</c:v>
                </c:pt>
                <c:pt idx="103">
                  <c:v>16.03.2023</c:v>
                </c:pt>
                <c:pt idx="104">
                  <c:v>17.03.2023</c:v>
                </c:pt>
                <c:pt idx="105">
                  <c:v>20.03.2023</c:v>
                </c:pt>
                <c:pt idx="106">
                  <c:v>21.03.2023</c:v>
                </c:pt>
                <c:pt idx="107">
                  <c:v>22.03.2023</c:v>
                </c:pt>
                <c:pt idx="108">
                  <c:v>23.03.2023</c:v>
                </c:pt>
                <c:pt idx="109">
                  <c:v>24.03.2023</c:v>
                </c:pt>
                <c:pt idx="110">
                  <c:v>27.03.2023</c:v>
                </c:pt>
                <c:pt idx="111">
                  <c:v>28.03.2023</c:v>
                </c:pt>
                <c:pt idx="112">
                  <c:v>29.03.2023</c:v>
                </c:pt>
                <c:pt idx="113">
                  <c:v>30.03.2023</c:v>
                </c:pt>
                <c:pt idx="114">
                  <c:v>31.03.2023</c:v>
                </c:pt>
                <c:pt idx="115">
                  <c:v>03.04.2023</c:v>
                </c:pt>
                <c:pt idx="116">
                  <c:v>04.04.2023</c:v>
                </c:pt>
                <c:pt idx="117">
                  <c:v>05.04.2023</c:v>
                </c:pt>
                <c:pt idx="118">
                  <c:v>06.04.2023</c:v>
                </c:pt>
                <c:pt idx="119">
                  <c:v>11.04.2023</c:v>
                </c:pt>
                <c:pt idx="120">
                  <c:v>12.04.2023</c:v>
                </c:pt>
                <c:pt idx="121">
                  <c:v>13.04.2023</c:v>
                </c:pt>
                <c:pt idx="122">
                  <c:v>18.04.2023</c:v>
                </c:pt>
                <c:pt idx="123">
                  <c:v>19.04.2023</c:v>
                </c:pt>
                <c:pt idx="124">
                  <c:v>20.04.2023</c:v>
                </c:pt>
                <c:pt idx="125">
                  <c:v>21.04.2023</c:v>
                </c:pt>
                <c:pt idx="126">
                  <c:v>24.04.2023</c:v>
                </c:pt>
                <c:pt idx="127">
                  <c:v>25.04.2023</c:v>
                </c:pt>
                <c:pt idx="128">
                  <c:v>26.04.2023</c:v>
                </c:pt>
                <c:pt idx="129">
                  <c:v>27.04.2023</c:v>
                </c:pt>
                <c:pt idx="130">
                  <c:v>28.04.2023</c:v>
                </c:pt>
                <c:pt idx="131">
                  <c:v>02.05.2023</c:v>
                </c:pt>
                <c:pt idx="132">
                  <c:v>03.05.2023</c:v>
                </c:pt>
                <c:pt idx="133">
                  <c:v>04.05.2023</c:v>
                </c:pt>
                <c:pt idx="134">
                  <c:v>05.05.2023</c:v>
                </c:pt>
                <c:pt idx="135">
                  <c:v>08.05.2023</c:v>
                </c:pt>
                <c:pt idx="136">
                  <c:v>09.05.2023</c:v>
                </c:pt>
                <c:pt idx="137">
                  <c:v>10.05.2023</c:v>
                </c:pt>
                <c:pt idx="138">
                  <c:v>11.05.2023</c:v>
                </c:pt>
                <c:pt idx="139">
                  <c:v>12.05.2023</c:v>
                </c:pt>
                <c:pt idx="140">
                  <c:v>15.05.2023</c:v>
                </c:pt>
                <c:pt idx="141">
                  <c:v>16.05.2023</c:v>
                </c:pt>
                <c:pt idx="142">
                  <c:v>17.05.2023</c:v>
                </c:pt>
                <c:pt idx="143">
                  <c:v>18.05.2023</c:v>
                </c:pt>
                <c:pt idx="144">
                  <c:v>19.05.2023</c:v>
                </c:pt>
                <c:pt idx="145">
                  <c:v>22.05.2023</c:v>
                </c:pt>
                <c:pt idx="146">
                  <c:v>23.05.2023</c:v>
                </c:pt>
                <c:pt idx="147">
                  <c:v>24.05.2023</c:v>
                </c:pt>
                <c:pt idx="148">
                  <c:v>25.05.2023</c:v>
                </c:pt>
                <c:pt idx="149">
                  <c:v>26.05.2023</c:v>
                </c:pt>
                <c:pt idx="150">
                  <c:v>29.05.2023</c:v>
                </c:pt>
                <c:pt idx="151">
                  <c:v>30.05.2023</c:v>
                </c:pt>
                <c:pt idx="152">
                  <c:v>31.05.2023</c:v>
                </c:pt>
                <c:pt idx="153">
                  <c:v>01.06.2023</c:v>
                </c:pt>
                <c:pt idx="154">
                  <c:v>02.06.2023</c:v>
                </c:pt>
                <c:pt idx="155">
                  <c:v>06.06.2023</c:v>
                </c:pt>
                <c:pt idx="156">
                  <c:v>07.06.2023</c:v>
                </c:pt>
                <c:pt idx="157">
                  <c:v>08.06.2023</c:v>
                </c:pt>
                <c:pt idx="158">
                  <c:v>09.06.2023</c:v>
                </c:pt>
                <c:pt idx="159">
                  <c:v>12.06.2023</c:v>
                </c:pt>
                <c:pt idx="160">
                  <c:v>13.06.2023</c:v>
                </c:pt>
                <c:pt idx="161">
                  <c:v>14.06.2023</c:v>
                </c:pt>
                <c:pt idx="162">
                  <c:v>15.06.2023</c:v>
                </c:pt>
                <c:pt idx="163">
                  <c:v>16.06.2023</c:v>
                </c:pt>
                <c:pt idx="164">
                  <c:v>19.06.2023</c:v>
                </c:pt>
                <c:pt idx="165">
                  <c:v>20.06.2023</c:v>
                </c:pt>
                <c:pt idx="166">
                  <c:v>21.06.2023</c:v>
                </c:pt>
                <c:pt idx="167">
                  <c:v>22.06.2023</c:v>
                </c:pt>
                <c:pt idx="168">
                  <c:v>23.06.2023</c:v>
                </c:pt>
                <c:pt idx="169">
                  <c:v>26.06.2023</c:v>
                </c:pt>
                <c:pt idx="170">
                  <c:v>27.06.2023</c:v>
                </c:pt>
                <c:pt idx="171">
                  <c:v>28.06.2023</c:v>
                </c:pt>
                <c:pt idx="172">
                  <c:v>29.06.2023</c:v>
                </c:pt>
                <c:pt idx="173">
                  <c:v>30.06.2023</c:v>
                </c:pt>
                <c:pt idx="174">
                  <c:v>03.07.2023</c:v>
                </c:pt>
                <c:pt idx="175">
                  <c:v>04.07.2023</c:v>
                </c:pt>
                <c:pt idx="176">
                  <c:v>05.07.2023</c:v>
                </c:pt>
                <c:pt idx="177">
                  <c:v>06.07.2023</c:v>
                </c:pt>
                <c:pt idx="178">
                  <c:v>07.07.2023</c:v>
                </c:pt>
                <c:pt idx="179">
                  <c:v>10.07.2023</c:v>
                </c:pt>
                <c:pt idx="180">
                  <c:v>11.07.2023</c:v>
                </c:pt>
                <c:pt idx="181">
                  <c:v>12.07.2023</c:v>
                </c:pt>
                <c:pt idx="182">
                  <c:v>13.07.2023</c:v>
                </c:pt>
                <c:pt idx="183">
                  <c:v>14.07.2023</c:v>
                </c:pt>
                <c:pt idx="184">
                  <c:v>17.07.2023</c:v>
                </c:pt>
                <c:pt idx="185">
                  <c:v>18.07.2023</c:v>
                </c:pt>
                <c:pt idx="186">
                  <c:v>19.07.2023</c:v>
                </c:pt>
                <c:pt idx="187">
                  <c:v>20.07.2023</c:v>
                </c:pt>
                <c:pt idx="188">
                  <c:v>21.07.2023</c:v>
                </c:pt>
                <c:pt idx="189">
                  <c:v>24.07.2023</c:v>
                </c:pt>
                <c:pt idx="190">
                  <c:v>25.07.2023</c:v>
                </c:pt>
                <c:pt idx="191">
                  <c:v>26.07.2023</c:v>
                </c:pt>
                <c:pt idx="192">
                  <c:v>27.07.2023</c:v>
                </c:pt>
                <c:pt idx="193">
                  <c:v>28.07.2023</c:v>
                </c:pt>
                <c:pt idx="194">
                  <c:v>31.07.2023</c:v>
                </c:pt>
                <c:pt idx="195">
                  <c:v>01.08.2023</c:v>
                </c:pt>
                <c:pt idx="196">
                  <c:v>02.08.2023</c:v>
                </c:pt>
                <c:pt idx="197">
                  <c:v>03.08.2023</c:v>
                </c:pt>
                <c:pt idx="198">
                  <c:v>04.08.2023</c:v>
                </c:pt>
                <c:pt idx="199">
                  <c:v>07.08.2023</c:v>
                </c:pt>
                <c:pt idx="200">
                  <c:v>08.08.2023</c:v>
                </c:pt>
                <c:pt idx="201">
                  <c:v>09.08.2023</c:v>
                </c:pt>
                <c:pt idx="202">
                  <c:v>10.08.2023</c:v>
                </c:pt>
                <c:pt idx="203">
                  <c:v>11.08.2023</c:v>
                </c:pt>
                <c:pt idx="204">
                  <c:v>14.08.2023</c:v>
                </c:pt>
                <c:pt idx="205">
                  <c:v>16.08.2023</c:v>
                </c:pt>
                <c:pt idx="206">
                  <c:v>17.08.2023</c:v>
                </c:pt>
                <c:pt idx="207">
                  <c:v>18.08.2023</c:v>
                </c:pt>
                <c:pt idx="208">
                  <c:v>21.08.2023</c:v>
                </c:pt>
                <c:pt idx="209">
                  <c:v>22.08.2023</c:v>
                </c:pt>
                <c:pt idx="210">
                  <c:v>23.08.2023</c:v>
                </c:pt>
                <c:pt idx="211">
                  <c:v>24.08.2023</c:v>
                </c:pt>
                <c:pt idx="212">
                  <c:v>25.08.2023</c:v>
                </c:pt>
                <c:pt idx="213">
                  <c:v>28.08.2023</c:v>
                </c:pt>
                <c:pt idx="214">
                  <c:v>29.08.2023</c:v>
                </c:pt>
                <c:pt idx="215">
                  <c:v>30.08.2023</c:v>
                </c:pt>
                <c:pt idx="216">
                  <c:v>31.08.2023</c:v>
                </c:pt>
                <c:pt idx="217">
                  <c:v>01.09.2023</c:v>
                </c:pt>
                <c:pt idx="218">
                  <c:v>04.09.2023</c:v>
                </c:pt>
                <c:pt idx="219">
                  <c:v>05.09.2023</c:v>
                </c:pt>
                <c:pt idx="220">
                  <c:v>06.09.2023</c:v>
                </c:pt>
                <c:pt idx="221">
                  <c:v>07.09.2023</c:v>
                </c:pt>
                <c:pt idx="222">
                  <c:v>08.09.2023</c:v>
                </c:pt>
                <c:pt idx="223">
                  <c:v>11.09.2023</c:v>
                </c:pt>
                <c:pt idx="224">
                  <c:v>12.09.2023</c:v>
                </c:pt>
                <c:pt idx="225">
                  <c:v>13.09.2023</c:v>
                </c:pt>
                <c:pt idx="226">
                  <c:v>14.09.2023</c:v>
                </c:pt>
                <c:pt idx="227">
                  <c:v>15.09.2023</c:v>
                </c:pt>
                <c:pt idx="228">
                  <c:v>18.09.2023</c:v>
                </c:pt>
                <c:pt idx="229">
                  <c:v>19.09.2023</c:v>
                </c:pt>
                <c:pt idx="230">
                  <c:v>20.09.2023</c:v>
                </c:pt>
                <c:pt idx="231">
                  <c:v>21.09.2023</c:v>
                </c:pt>
                <c:pt idx="232">
                  <c:v>22.09.2023</c:v>
                </c:pt>
                <c:pt idx="233">
                  <c:v>25.09.2023</c:v>
                </c:pt>
                <c:pt idx="234">
                  <c:v>26.09.2023</c:v>
                </c:pt>
                <c:pt idx="235">
                  <c:v>27.09.2023</c:v>
                </c:pt>
                <c:pt idx="236">
                  <c:v>28.09.2023</c:v>
                </c:pt>
                <c:pt idx="237">
                  <c:v>29.09.2023</c:v>
                </c:pt>
                <c:pt idx="238">
                  <c:v>02.10.2023</c:v>
                </c:pt>
                <c:pt idx="239">
                  <c:v>03.10.2023</c:v>
                </c:pt>
                <c:pt idx="240">
                  <c:v>04.10.2023</c:v>
                </c:pt>
                <c:pt idx="241">
                  <c:v>05.10.2023</c:v>
                </c:pt>
                <c:pt idx="242">
                  <c:v>06.10.2023</c:v>
                </c:pt>
                <c:pt idx="243">
                  <c:v>09.10.2023</c:v>
                </c:pt>
                <c:pt idx="244">
                  <c:v>10.10.2023</c:v>
                </c:pt>
                <c:pt idx="245">
                  <c:v>11.10.2023</c:v>
                </c:pt>
                <c:pt idx="246">
                  <c:v>12.10.2023</c:v>
                </c:pt>
                <c:pt idx="247">
                  <c:v>13.10.2023</c:v>
                </c:pt>
                <c:pt idx="248">
                  <c:v>16.10.2023</c:v>
                </c:pt>
                <c:pt idx="249">
                  <c:v>17.10.2023</c:v>
                </c:pt>
                <c:pt idx="250">
                  <c:v>18.10.2023</c:v>
                </c:pt>
                <c:pt idx="251">
                  <c:v>19.10.2023</c:v>
                </c:pt>
                <c:pt idx="252">
                  <c:v>20.10.2023</c:v>
                </c:pt>
                <c:pt idx="253">
                  <c:v>23.10.2023</c:v>
                </c:pt>
                <c:pt idx="254">
                  <c:v>24.10.2023</c:v>
                </c:pt>
                <c:pt idx="255">
                  <c:v>25.10.2023</c:v>
                </c:pt>
                <c:pt idx="256">
                  <c:v>26.10.2023</c:v>
                </c:pt>
                <c:pt idx="257">
                  <c:v>27.10.2023</c:v>
                </c:pt>
                <c:pt idx="258">
                  <c:v>30.10.2023</c:v>
                </c:pt>
                <c:pt idx="259">
                  <c:v>31.10.2023</c:v>
                </c:pt>
                <c:pt idx="260">
                  <c:v>01.11.2023</c:v>
                </c:pt>
                <c:pt idx="261">
                  <c:v>02.11.2023</c:v>
                </c:pt>
                <c:pt idx="262">
                  <c:v>03.11.2023</c:v>
                </c:pt>
                <c:pt idx="263">
                  <c:v>06.11.2023</c:v>
                </c:pt>
                <c:pt idx="264">
                  <c:v>07.11.2023</c:v>
                </c:pt>
                <c:pt idx="265">
                  <c:v>08.11.2023</c:v>
                </c:pt>
                <c:pt idx="266">
                  <c:v>09.11.2023</c:v>
                </c:pt>
                <c:pt idx="267">
                  <c:v>10.11.2023</c:v>
                </c:pt>
                <c:pt idx="268">
                  <c:v>13.11.2023</c:v>
                </c:pt>
                <c:pt idx="269">
                  <c:v>14.11.2023</c:v>
                </c:pt>
                <c:pt idx="270">
                  <c:v>15.11.2023</c:v>
                </c:pt>
                <c:pt idx="271">
                  <c:v>16.11.2023</c:v>
                </c:pt>
                <c:pt idx="272">
                  <c:v>17.11.2023</c:v>
                </c:pt>
                <c:pt idx="273">
                  <c:v>20.11.2023</c:v>
                </c:pt>
                <c:pt idx="274">
                  <c:v>21.11.2023</c:v>
                </c:pt>
                <c:pt idx="275">
                  <c:v>22.11.2023</c:v>
                </c:pt>
                <c:pt idx="276">
                  <c:v>23.11.2023</c:v>
                </c:pt>
                <c:pt idx="277">
                  <c:v>24.11.2023</c:v>
                </c:pt>
                <c:pt idx="278">
                  <c:v>27.11.2023</c:v>
                </c:pt>
                <c:pt idx="279">
                  <c:v>28.11.2023</c:v>
                </c:pt>
                <c:pt idx="280">
                  <c:v>29.11.2023</c:v>
                </c:pt>
                <c:pt idx="281">
                  <c:v>30.11.2023</c:v>
                </c:pt>
                <c:pt idx="282">
                  <c:v>01.12.2023</c:v>
                </c:pt>
                <c:pt idx="283">
                  <c:v>04.12.2023</c:v>
                </c:pt>
                <c:pt idx="284">
                  <c:v>05.12.2023</c:v>
                </c:pt>
                <c:pt idx="285">
                  <c:v>06.12.2023</c:v>
                </c:pt>
                <c:pt idx="286">
                  <c:v>07.12.2023</c:v>
                </c:pt>
                <c:pt idx="287">
                  <c:v>08.12.2023</c:v>
                </c:pt>
                <c:pt idx="288">
                  <c:v>11.12.2023</c:v>
                </c:pt>
                <c:pt idx="289">
                  <c:v>12.12.2023</c:v>
                </c:pt>
                <c:pt idx="290">
                  <c:v>13.12.2023</c:v>
                </c:pt>
                <c:pt idx="291">
                  <c:v>14.12.2023</c:v>
                </c:pt>
                <c:pt idx="292">
                  <c:v>15.12.2023</c:v>
                </c:pt>
                <c:pt idx="293">
                  <c:v>18.12.2023</c:v>
                </c:pt>
                <c:pt idx="294">
                  <c:v>19.12.2023</c:v>
                </c:pt>
                <c:pt idx="295">
                  <c:v>20.12.2023</c:v>
                </c:pt>
              </c:strCache>
            </c:strRef>
          </c:cat>
          <c:val>
            <c:numRef>
              <c:f>'Linear Forecasts'!$D$2:$D$297</c:f>
              <c:numCache>
                <c:formatCode>General</c:formatCode>
                <c:ptCount val="296"/>
                <c:pt idx="0">
                  <c:v>0</c:v>
                </c:pt>
                <c:pt idx="1">
                  <c:v>16.04</c:v>
                </c:pt>
                <c:pt idx="2">
                  <c:v>16.2</c:v>
                </c:pt>
                <c:pt idx="3">
                  <c:v>16.399999999999999</c:v>
                </c:pt>
                <c:pt idx="4">
                  <c:v>16.760000000000002</c:v>
                </c:pt>
                <c:pt idx="5">
                  <c:v>16.75</c:v>
                </c:pt>
                <c:pt idx="6">
                  <c:v>16.7</c:v>
                </c:pt>
                <c:pt idx="7">
                  <c:v>16.72</c:v>
                </c:pt>
                <c:pt idx="8">
                  <c:v>16.98</c:v>
                </c:pt>
                <c:pt idx="9">
                  <c:v>16.61</c:v>
                </c:pt>
                <c:pt idx="10">
                  <c:v>16.940000000000001</c:v>
                </c:pt>
                <c:pt idx="11">
                  <c:v>16.82</c:v>
                </c:pt>
                <c:pt idx="12">
                  <c:v>17.010000000000002</c:v>
                </c:pt>
                <c:pt idx="13">
                  <c:v>17.079999999999998</c:v>
                </c:pt>
                <c:pt idx="14">
                  <c:v>16.989999999999998</c:v>
                </c:pt>
                <c:pt idx="15">
                  <c:v>17.010000000000002</c:v>
                </c:pt>
                <c:pt idx="16">
                  <c:v>17.059999999999999</c:v>
                </c:pt>
                <c:pt idx="17">
                  <c:v>16.989999999999998</c:v>
                </c:pt>
                <c:pt idx="18">
                  <c:v>16.989999999999998</c:v>
                </c:pt>
                <c:pt idx="19">
                  <c:v>16.98</c:v>
                </c:pt>
                <c:pt idx="20">
                  <c:v>16.940000000000001</c:v>
                </c:pt>
                <c:pt idx="21">
                  <c:v>16.850000000000001</c:v>
                </c:pt>
                <c:pt idx="22">
                  <c:v>16.940000000000001</c:v>
                </c:pt>
                <c:pt idx="23">
                  <c:v>17.059999999999999</c:v>
                </c:pt>
                <c:pt idx="24">
                  <c:v>17.16</c:v>
                </c:pt>
                <c:pt idx="25">
                  <c:v>17.29</c:v>
                </c:pt>
                <c:pt idx="26">
                  <c:v>17.489999999999998</c:v>
                </c:pt>
                <c:pt idx="27">
                  <c:v>17.77</c:v>
                </c:pt>
                <c:pt idx="28">
                  <c:v>17.62</c:v>
                </c:pt>
                <c:pt idx="29">
                  <c:v>17.89</c:v>
                </c:pt>
                <c:pt idx="30">
                  <c:v>17.940000000000001</c:v>
                </c:pt>
                <c:pt idx="31">
                  <c:v>18.04</c:v>
                </c:pt>
                <c:pt idx="32">
                  <c:v>18</c:v>
                </c:pt>
                <c:pt idx="33">
                  <c:v>18.309999999999999</c:v>
                </c:pt>
                <c:pt idx="34">
                  <c:v>18.489999999999998</c:v>
                </c:pt>
                <c:pt idx="35">
                  <c:v>18.78</c:v>
                </c:pt>
                <c:pt idx="36">
                  <c:v>18.940000000000001</c:v>
                </c:pt>
                <c:pt idx="37">
                  <c:v>18.86</c:v>
                </c:pt>
                <c:pt idx="38">
                  <c:v>18.899999999999999</c:v>
                </c:pt>
                <c:pt idx="39">
                  <c:v>19.47</c:v>
                </c:pt>
                <c:pt idx="40">
                  <c:v>19.940000000000001</c:v>
                </c:pt>
                <c:pt idx="41">
                  <c:v>19.66</c:v>
                </c:pt>
                <c:pt idx="42">
                  <c:v>19.52</c:v>
                </c:pt>
                <c:pt idx="43">
                  <c:v>19.329999999999998</c:v>
                </c:pt>
                <c:pt idx="44">
                  <c:v>19.28</c:v>
                </c:pt>
                <c:pt idx="45">
                  <c:v>19.86</c:v>
                </c:pt>
                <c:pt idx="46">
                  <c:v>19.84</c:v>
                </c:pt>
                <c:pt idx="47">
                  <c:v>19.78</c:v>
                </c:pt>
                <c:pt idx="48">
                  <c:v>19.98</c:v>
                </c:pt>
                <c:pt idx="49">
                  <c:v>19.78</c:v>
                </c:pt>
                <c:pt idx="50">
                  <c:v>19.8</c:v>
                </c:pt>
                <c:pt idx="51">
                  <c:v>20.3</c:v>
                </c:pt>
                <c:pt idx="52">
                  <c:v>20.18</c:v>
                </c:pt>
                <c:pt idx="53">
                  <c:v>20.399999999999999</c:v>
                </c:pt>
                <c:pt idx="54">
                  <c:v>20.18</c:v>
                </c:pt>
                <c:pt idx="55">
                  <c:v>20.399999999999999</c:v>
                </c:pt>
                <c:pt idx="56">
                  <c:v>20.18</c:v>
                </c:pt>
                <c:pt idx="57">
                  <c:v>20.059999999999999</c:v>
                </c:pt>
                <c:pt idx="58">
                  <c:v>20.18</c:v>
                </c:pt>
                <c:pt idx="59">
                  <c:v>20.079999999999998</c:v>
                </c:pt>
                <c:pt idx="60">
                  <c:v>20.34</c:v>
                </c:pt>
                <c:pt idx="61">
                  <c:v>21.08</c:v>
                </c:pt>
                <c:pt idx="62">
                  <c:v>21.38</c:v>
                </c:pt>
                <c:pt idx="63">
                  <c:v>21.54</c:v>
                </c:pt>
                <c:pt idx="64">
                  <c:v>21.42</c:v>
                </c:pt>
                <c:pt idx="65">
                  <c:v>22.2</c:v>
                </c:pt>
                <c:pt idx="66">
                  <c:v>22.66</c:v>
                </c:pt>
                <c:pt idx="67">
                  <c:v>22.76</c:v>
                </c:pt>
                <c:pt idx="68">
                  <c:v>22.86</c:v>
                </c:pt>
                <c:pt idx="69">
                  <c:v>23.12</c:v>
                </c:pt>
                <c:pt idx="70">
                  <c:v>23.8</c:v>
                </c:pt>
                <c:pt idx="71">
                  <c:v>24.5</c:v>
                </c:pt>
                <c:pt idx="72">
                  <c:v>23.7</c:v>
                </c:pt>
                <c:pt idx="73">
                  <c:v>23.8</c:v>
                </c:pt>
                <c:pt idx="74">
                  <c:v>24.12</c:v>
                </c:pt>
                <c:pt idx="75">
                  <c:v>24</c:v>
                </c:pt>
                <c:pt idx="76">
                  <c:v>23.92</c:v>
                </c:pt>
                <c:pt idx="77">
                  <c:v>24.32</c:v>
                </c:pt>
                <c:pt idx="78">
                  <c:v>24.5</c:v>
                </c:pt>
                <c:pt idx="79">
                  <c:v>24.52</c:v>
                </c:pt>
                <c:pt idx="80">
                  <c:v>24.5</c:v>
                </c:pt>
                <c:pt idx="81">
                  <c:v>24.6</c:v>
                </c:pt>
                <c:pt idx="82">
                  <c:v>24.3</c:v>
                </c:pt>
                <c:pt idx="83">
                  <c:v>24.3</c:v>
                </c:pt>
                <c:pt idx="84">
                  <c:v>24.6</c:v>
                </c:pt>
                <c:pt idx="85">
                  <c:v>25.08</c:v>
                </c:pt>
                <c:pt idx="86">
                  <c:v>25.46</c:v>
                </c:pt>
                <c:pt idx="87">
                  <c:v>25.2</c:v>
                </c:pt>
                <c:pt idx="88">
                  <c:v>24.88</c:v>
                </c:pt>
                <c:pt idx="89">
                  <c:v>24.9</c:v>
                </c:pt>
                <c:pt idx="90">
                  <c:v>25</c:v>
                </c:pt>
                <c:pt idx="91">
                  <c:v>25.52</c:v>
                </c:pt>
                <c:pt idx="92">
                  <c:v>25.18</c:v>
                </c:pt>
                <c:pt idx="93">
                  <c:v>24.7</c:v>
                </c:pt>
                <c:pt idx="94">
                  <c:v>24.8</c:v>
                </c:pt>
                <c:pt idx="95">
                  <c:v>24.02</c:v>
                </c:pt>
                <c:pt idx="96">
                  <c:v>24.18</c:v>
                </c:pt>
                <c:pt idx="97">
                  <c:v>24.54</c:v>
                </c:pt>
                <c:pt idx="98">
                  <c:v>24.8</c:v>
                </c:pt>
                <c:pt idx="99">
                  <c:v>24.18</c:v>
                </c:pt>
                <c:pt idx="100">
                  <c:v>23.46</c:v>
                </c:pt>
                <c:pt idx="101">
                  <c:v>24.72</c:v>
                </c:pt>
                <c:pt idx="102">
                  <c:v>23.56</c:v>
                </c:pt>
                <c:pt idx="103">
                  <c:v>23.88</c:v>
                </c:pt>
                <c:pt idx="104">
                  <c:v>24</c:v>
                </c:pt>
                <c:pt idx="105">
                  <c:v>24.7</c:v>
                </c:pt>
                <c:pt idx="106">
                  <c:v>24.94</c:v>
                </c:pt>
                <c:pt idx="107">
                  <c:v>25</c:v>
                </c:pt>
                <c:pt idx="108">
                  <c:v>25.34</c:v>
                </c:pt>
                <c:pt idx="109">
                  <c:v>24.66</c:v>
                </c:pt>
                <c:pt idx="110">
                  <c:v>25.14</c:v>
                </c:pt>
                <c:pt idx="111">
                  <c:v>25.06</c:v>
                </c:pt>
                <c:pt idx="112">
                  <c:v>25.28</c:v>
                </c:pt>
                <c:pt idx="113">
                  <c:v>25.8</c:v>
                </c:pt>
                <c:pt idx="114">
                  <c:v>26.2</c:v>
                </c:pt>
                <c:pt idx="115">
                  <c:v>26.7</c:v>
                </c:pt>
                <c:pt idx="116">
                  <c:v>27.18</c:v>
                </c:pt>
                <c:pt idx="117">
                  <c:v>27</c:v>
                </c:pt>
                <c:pt idx="118">
                  <c:v>27.48</c:v>
                </c:pt>
                <c:pt idx="119">
                  <c:v>28.12</c:v>
                </c:pt>
                <c:pt idx="120">
                  <c:v>27.88</c:v>
                </c:pt>
                <c:pt idx="121">
                  <c:v>28</c:v>
                </c:pt>
                <c:pt idx="122">
                  <c:v>27.66</c:v>
                </c:pt>
                <c:pt idx="123">
                  <c:v>27.38</c:v>
                </c:pt>
                <c:pt idx="124">
                  <c:v>27.14</c:v>
                </c:pt>
                <c:pt idx="125">
                  <c:v>27.66</c:v>
                </c:pt>
                <c:pt idx="126">
                  <c:v>27.18</c:v>
                </c:pt>
                <c:pt idx="127">
                  <c:v>26.94</c:v>
                </c:pt>
                <c:pt idx="128">
                  <c:v>26.52</c:v>
                </c:pt>
                <c:pt idx="129">
                  <c:v>26.58</c:v>
                </c:pt>
                <c:pt idx="130">
                  <c:v>26.3</c:v>
                </c:pt>
                <c:pt idx="131">
                  <c:v>26</c:v>
                </c:pt>
                <c:pt idx="132">
                  <c:v>25.8</c:v>
                </c:pt>
                <c:pt idx="133">
                  <c:v>26.18</c:v>
                </c:pt>
                <c:pt idx="134">
                  <c:v>25.98</c:v>
                </c:pt>
                <c:pt idx="135">
                  <c:v>25.76</c:v>
                </c:pt>
                <c:pt idx="136">
                  <c:v>25.56</c:v>
                </c:pt>
                <c:pt idx="137">
                  <c:v>25.44</c:v>
                </c:pt>
                <c:pt idx="138">
                  <c:v>25.32</c:v>
                </c:pt>
                <c:pt idx="139">
                  <c:v>25.98</c:v>
                </c:pt>
                <c:pt idx="140">
                  <c:v>26.24</c:v>
                </c:pt>
                <c:pt idx="141">
                  <c:v>26.74</c:v>
                </c:pt>
                <c:pt idx="142">
                  <c:v>26.76</c:v>
                </c:pt>
                <c:pt idx="143">
                  <c:v>26.78</c:v>
                </c:pt>
                <c:pt idx="144">
                  <c:v>27.38</c:v>
                </c:pt>
                <c:pt idx="145">
                  <c:v>29.5</c:v>
                </c:pt>
                <c:pt idx="146">
                  <c:v>29.46</c:v>
                </c:pt>
                <c:pt idx="147">
                  <c:v>28.56</c:v>
                </c:pt>
                <c:pt idx="148">
                  <c:v>29</c:v>
                </c:pt>
                <c:pt idx="149">
                  <c:v>29.1</c:v>
                </c:pt>
                <c:pt idx="150">
                  <c:v>29.48</c:v>
                </c:pt>
                <c:pt idx="151">
                  <c:v>29.06</c:v>
                </c:pt>
                <c:pt idx="152">
                  <c:v>29.48</c:v>
                </c:pt>
                <c:pt idx="153">
                  <c:v>28.82</c:v>
                </c:pt>
                <c:pt idx="154">
                  <c:v>29.08</c:v>
                </c:pt>
                <c:pt idx="155">
                  <c:v>29.8</c:v>
                </c:pt>
                <c:pt idx="156">
                  <c:v>29.74</c:v>
                </c:pt>
                <c:pt idx="157">
                  <c:v>30.38</c:v>
                </c:pt>
                <c:pt idx="158">
                  <c:v>31</c:v>
                </c:pt>
                <c:pt idx="159">
                  <c:v>30.9</c:v>
                </c:pt>
                <c:pt idx="160">
                  <c:v>31.3</c:v>
                </c:pt>
                <c:pt idx="161">
                  <c:v>30.7</c:v>
                </c:pt>
                <c:pt idx="162">
                  <c:v>30.78</c:v>
                </c:pt>
                <c:pt idx="163">
                  <c:v>31.9</c:v>
                </c:pt>
                <c:pt idx="164">
                  <c:v>31.4</c:v>
                </c:pt>
                <c:pt idx="165">
                  <c:v>32.159999999999997</c:v>
                </c:pt>
                <c:pt idx="166">
                  <c:v>32.799999999999997</c:v>
                </c:pt>
                <c:pt idx="167">
                  <c:v>33</c:v>
                </c:pt>
                <c:pt idx="168">
                  <c:v>32.96</c:v>
                </c:pt>
                <c:pt idx="169">
                  <c:v>32.5</c:v>
                </c:pt>
                <c:pt idx="170">
                  <c:v>31.5</c:v>
                </c:pt>
                <c:pt idx="171">
                  <c:v>31.7</c:v>
                </c:pt>
                <c:pt idx="172">
                  <c:v>32.32</c:v>
                </c:pt>
                <c:pt idx="173">
                  <c:v>32.340000000000003</c:v>
                </c:pt>
                <c:pt idx="174">
                  <c:v>32.9</c:v>
                </c:pt>
                <c:pt idx="175">
                  <c:v>32.880000000000003</c:v>
                </c:pt>
                <c:pt idx="176">
                  <c:v>32.24</c:v>
                </c:pt>
                <c:pt idx="177">
                  <c:v>31.68</c:v>
                </c:pt>
                <c:pt idx="178">
                  <c:v>30.96</c:v>
                </c:pt>
                <c:pt idx="179">
                  <c:v>31.1</c:v>
                </c:pt>
                <c:pt idx="180">
                  <c:v>32.4</c:v>
                </c:pt>
                <c:pt idx="181">
                  <c:v>32.6</c:v>
                </c:pt>
                <c:pt idx="182">
                  <c:v>32</c:v>
                </c:pt>
                <c:pt idx="183">
                  <c:v>32.82</c:v>
                </c:pt>
                <c:pt idx="184">
                  <c:v>33.299999999999997</c:v>
                </c:pt>
                <c:pt idx="185">
                  <c:v>34.54</c:v>
                </c:pt>
                <c:pt idx="186">
                  <c:v>35.68</c:v>
                </c:pt>
                <c:pt idx="187">
                  <c:v>36.299999999999997</c:v>
                </c:pt>
                <c:pt idx="188">
                  <c:v>35.82</c:v>
                </c:pt>
                <c:pt idx="189">
                  <c:v>35.74</c:v>
                </c:pt>
                <c:pt idx="190">
                  <c:v>36.159999999999997</c:v>
                </c:pt>
                <c:pt idx="191">
                  <c:v>36.68</c:v>
                </c:pt>
                <c:pt idx="192">
                  <c:v>36.74</c:v>
                </c:pt>
                <c:pt idx="193">
                  <c:v>36.340000000000003</c:v>
                </c:pt>
                <c:pt idx="194">
                  <c:v>37.86</c:v>
                </c:pt>
                <c:pt idx="195">
                  <c:v>36.54</c:v>
                </c:pt>
                <c:pt idx="196">
                  <c:v>36.32</c:v>
                </c:pt>
                <c:pt idx="197">
                  <c:v>37.119999999999997</c:v>
                </c:pt>
                <c:pt idx="198">
                  <c:v>36.840000000000003</c:v>
                </c:pt>
                <c:pt idx="199">
                  <c:v>36.26</c:v>
                </c:pt>
                <c:pt idx="200">
                  <c:v>36.28</c:v>
                </c:pt>
                <c:pt idx="201">
                  <c:v>36.6</c:v>
                </c:pt>
                <c:pt idx="202">
                  <c:v>36.659999999999997</c:v>
                </c:pt>
                <c:pt idx="203">
                  <c:v>35.74</c:v>
                </c:pt>
                <c:pt idx="204">
                  <c:v>35.299999999999997</c:v>
                </c:pt>
                <c:pt idx="205">
                  <c:v>35.380000000000003</c:v>
                </c:pt>
                <c:pt idx="206">
                  <c:v>35.700000000000003</c:v>
                </c:pt>
                <c:pt idx="207">
                  <c:v>35.200000000000003</c:v>
                </c:pt>
                <c:pt idx="208">
                  <c:v>36.08</c:v>
                </c:pt>
                <c:pt idx="209">
                  <c:v>36.28</c:v>
                </c:pt>
                <c:pt idx="210">
                  <c:v>35.58</c:v>
                </c:pt>
                <c:pt idx="211">
                  <c:v>35.380000000000003</c:v>
                </c:pt>
                <c:pt idx="212">
                  <c:v>36.9</c:v>
                </c:pt>
                <c:pt idx="213">
                  <c:v>37.76</c:v>
                </c:pt>
                <c:pt idx="214">
                  <c:v>38.28</c:v>
                </c:pt>
                <c:pt idx="215">
                  <c:v>37.44</c:v>
                </c:pt>
                <c:pt idx="216">
                  <c:v>37.44</c:v>
                </c:pt>
                <c:pt idx="217">
                  <c:v>37.200000000000003</c:v>
                </c:pt>
                <c:pt idx="218">
                  <c:v>36.1</c:v>
                </c:pt>
                <c:pt idx="219">
                  <c:v>35.979999999999997</c:v>
                </c:pt>
                <c:pt idx="220">
                  <c:v>36.119999999999997</c:v>
                </c:pt>
                <c:pt idx="221">
                  <c:v>35.4</c:v>
                </c:pt>
                <c:pt idx="222">
                  <c:v>35.159999999999997</c:v>
                </c:pt>
                <c:pt idx="223">
                  <c:v>34.54</c:v>
                </c:pt>
                <c:pt idx="224">
                  <c:v>35.18</c:v>
                </c:pt>
                <c:pt idx="225">
                  <c:v>34.979999999999997</c:v>
                </c:pt>
                <c:pt idx="226">
                  <c:v>35.5</c:v>
                </c:pt>
                <c:pt idx="227">
                  <c:v>37.58</c:v>
                </c:pt>
                <c:pt idx="228">
                  <c:v>37.64</c:v>
                </c:pt>
                <c:pt idx="229">
                  <c:v>36.82</c:v>
                </c:pt>
                <c:pt idx="230">
                  <c:v>35.200000000000003</c:v>
                </c:pt>
                <c:pt idx="231">
                  <c:v>35.68</c:v>
                </c:pt>
                <c:pt idx="232">
                  <c:v>36.5</c:v>
                </c:pt>
                <c:pt idx="233">
                  <c:v>35.68</c:v>
                </c:pt>
                <c:pt idx="234">
                  <c:v>35.619999999999997</c:v>
                </c:pt>
                <c:pt idx="235">
                  <c:v>34.56</c:v>
                </c:pt>
                <c:pt idx="236">
                  <c:v>34</c:v>
                </c:pt>
                <c:pt idx="237">
                  <c:v>34.880000000000003</c:v>
                </c:pt>
                <c:pt idx="238">
                  <c:v>33.619999999999997</c:v>
                </c:pt>
                <c:pt idx="239">
                  <c:v>32.82</c:v>
                </c:pt>
                <c:pt idx="240">
                  <c:v>32</c:v>
                </c:pt>
                <c:pt idx="241">
                  <c:v>32.14</c:v>
                </c:pt>
                <c:pt idx="242">
                  <c:v>31.44</c:v>
                </c:pt>
                <c:pt idx="243">
                  <c:v>31.02</c:v>
                </c:pt>
                <c:pt idx="244">
                  <c:v>33.520000000000003</c:v>
                </c:pt>
                <c:pt idx="245">
                  <c:v>34.24</c:v>
                </c:pt>
                <c:pt idx="246">
                  <c:v>35.22</c:v>
                </c:pt>
                <c:pt idx="247">
                  <c:v>34.78</c:v>
                </c:pt>
                <c:pt idx="248">
                  <c:v>35.119999999999997</c:v>
                </c:pt>
                <c:pt idx="249">
                  <c:v>35.6</c:v>
                </c:pt>
                <c:pt idx="250">
                  <c:v>35.200000000000003</c:v>
                </c:pt>
                <c:pt idx="251">
                  <c:v>35.200000000000003</c:v>
                </c:pt>
                <c:pt idx="252">
                  <c:v>35.840000000000003</c:v>
                </c:pt>
                <c:pt idx="253">
                  <c:v>35.9</c:v>
                </c:pt>
                <c:pt idx="254">
                  <c:v>36.880000000000003</c:v>
                </c:pt>
                <c:pt idx="255">
                  <c:v>36.78</c:v>
                </c:pt>
                <c:pt idx="256">
                  <c:v>35.28</c:v>
                </c:pt>
                <c:pt idx="257">
                  <c:v>35.1</c:v>
                </c:pt>
                <c:pt idx="258">
                  <c:v>34.520000000000003</c:v>
                </c:pt>
                <c:pt idx="259">
                  <c:v>34.979999999999997</c:v>
                </c:pt>
                <c:pt idx="260">
                  <c:v>35.5</c:v>
                </c:pt>
                <c:pt idx="261">
                  <c:v>36.26</c:v>
                </c:pt>
                <c:pt idx="262">
                  <c:v>35.799999999999997</c:v>
                </c:pt>
                <c:pt idx="263">
                  <c:v>35.840000000000003</c:v>
                </c:pt>
                <c:pt idx="264">
                  <c:v>34.840000000000003</c:v>
                </c:pt>
                <c:pt idx="265">
                  <c:v>35.36</c:v>
                </c:pt>
                <c:pt idx="266">
                  <c:v>34.78</c:v>
                </c:pt>
                <c:pt idx="267">
                  <c:v>34.74</c:v>
                </c:pt>
                <c:pt idx="268">
                  <c:v>34.5</c:v>
                </c:pt>
                <c:pt idx="269">
                  <c:v>35</c:v>
                </c:pt>
                <c:pt idx="270">
                  <c:v>35.46</c:v>
                </c:pt>
                <c:pt idx="271">
                  <c:v>34.78</c:v>
                </c:pt>
                <c:pt idx="272">
                  <c:v>34.44</c:v>
                </c:pt>
                <c:pt idx="273">
                  <c:v>35.08</c:v>
                </c:pt>
                <c:pt idx="274">
                  <c:v>35.26</c:v>
                </c:pt>
                <c:pt idx="275">
                  <c:v>35.72</c:v>
                </c:pt>
                <c:pt idx="276">
                  <c:v>36.36</c:v>
                </c:pt>
                <c:pt idx="277">
                  <c:v>36.299999999999997</c:v>
                </c:pt>
                <c:pt idx="278">
                  <c:v>36.74</c:v>
                </c:pt>
                <c:pt idx="279">
                  <c:v>36.340000000000003</c:v>
                </c:pt>
                <c:pt idx="280">
                  <c:v>36.18</c:v>
                </c:pt>
                <c:pt idx="281">
                  <c:v>36.74</c:v>
                </c:pt>
                <c:pt idx="282">
                  <c:v>36.6</c:v>
                </c:pt>
                <c:pt idx="283">
                  <c:v>36.6</c:v>
                </c:pt>
                <c:pt idx="284">
                  <c:v>36.380000000000003</c:v>
                </c:pt>
                <c:pt idx="285">
                  <c:v>36.26</c:v>
                </c:pt>
                <c:pt idx="286">
                  <c:v>36.1</c:v>
                </c:pt>
                <c:pt idx="287">
                  <c:v>36</c:v>
                </c:pt>
                <c:pt idx="288">
                  <c:v>36.58</c:v>
                </c:pt>
                <c:pt idx="289">
                  <c:v>36.94</c:v>
                </c:pt>
                <c:pt idx="290">
                  <c:v>37.36</c:v>
                </c:pt>
                <c:pt idx="291">
                  <c:v>36.86</c:v>
                </c:pt>
                <c:pt idx="292">
                  <c:v>36.700000000000003</c:v>
                </c:pt>
                <c:pt idx="293">
                  <c:v>36.18</c:v>
                </c:pt>
                <c:pt idx="294">
                  <c:v>36.9</c:v>
                </c:pt>
                <c:pt idx="295">
                  <c:v>36.94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0-4CF2-B02F-3693201C5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734584"/>
        <c:axId val="774736224"/>
      </c:lineChart>
      <c:catAx>
        <c:axId val="77473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74736224"/>
        <c:crosses val="autoZero"/>
        <c:auto val="1"/>
        <c:lblAlgn val="ctr"/>
        <c:lblOffset val="100"/>
        <c:noMultiLvlLbl val="0"/>
      </c:catAx>
      <c:valAx>
        <c:axId val="7747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7473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>
        <c:manualLayout>
          <c:layoutTarget val="inner"/>
          <c:xMode val="edge"/>
          <c:yMode val="edge"/>
          <c:x val="4.5736308277920953E-2"/>
          <c:y val="0.17634259259259263"/>
          <c:w val="0.70485956160465846"/>
          <c:h val="0.58183690580344127"/>
        </c:manualLayout>
      </c:layout>
      <c:lineChart>
        <c:grouping val="standard"/>
        <c:varyColors val="0"/>
        <c:ser>
          <c:idx val="0"/>
          <c:order val="0"/>
          <c:tx>
            <c:strRef>
              <c:f>'Linear Forecasts'!$K$1</c:f>
              <c:strCache>
                <c:ptCount val="1"/>
                <c:pt idx="0">
                  <c:v>Marathon Oil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50"/>
            <c:dispRSqr val="1"/>
            <c:dispEq val="1"/>
            <c:trendlineLbl>
              <c:layout>
                <c:manualLayout>
                  <c:x val="0.2593789474201762"/>
                  <c:y val="-4.02562700495771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l-GR"/>
                </a:p>
              </c:txPr>
            </c:trendlineLbl>
          </c:trendline>
          <c:cat>
            <c:strRef>
              <c:f>'Linear Forecasts'!$J$2:$J$297</c:f>
              <c:strCache>
                <c:ptCount val="296"/>
                <c:pt idx="0">
                  <c:v>Date</c:v>
                </c:pt>
                <c:pt idx="1">
                  <c:v>19.10.2022</c:v>
                </c:pt>
                <c:pt idx="2">
                  <c:v>20.10.2022</c:v>
                </c:pt>
                <c:pt idx="3">
                  <c:v>21.10.2022</c:v>
                </c:pt>
                <c:pt idx="4">
                  <c:v>24.10.2022</c:v>
                </c:pt>
                <c:pt idx="5">
                  <c:v>25.10.2022</c:v>
                </c:pt>
                <c:pt idx="6">
                  <c:v>26.10.2022</c:v>
                </c:pt>
                <c:pt idx="7">
                  <c:v>27.10.2022</c:v>
                </c:pt>
                <c:pt idx="8">
                  <c:v>28.10.2022</c:v>
                </c:pt>
                <c:pt idx="9">
                  <c:v>31.10.2022</c:v>
                </c:pt>
                <c:pt idx="10">
                  <c:v>01.11.2022</c:v>
                </c:pt>
                <c:pt idx="11">
                  <c:v>02.11.2022</c:v>
                </c:pt>
                <c:pt idx="12">
                  <c:v>03.11.2022</c:v>
                </c:pt>
                <c:pt idx="13">
                  <c:v>04.11.2022</c:v>
                </c:pt>
                <c:pt idx="14">
                  <c:v>07.11.2022</c:v>
                </c:pt>
                <c:pt idx="15">
                  <c:v>08.11.2022</c:v>
                </c:pt>
                <c:pt idx="16">
                  <c:v>09.11.2022</c:v>
                </c:pt>
                <c:pt idx="17">
                  <c:v>10.11.2022</c:v>
                </c:pt>
                <c:pt idx="18">
                  <c:v>11.11.2022</c:v>
                </c:pt>
                <c:pt idx="19">
                  <c:v>14.11.2022</c:v>
                </c:pt>
                <c:pt idx="20">
                  <c:v>15.11.2022</c:v>
                </c:pt>
                <c:pt idx="21">
                  <c:v>16.11.2022</c:v>
                </c:pt>
                <c:pt idx="22">
                  <c:v>17.11.2022</c:v>
                </c:pt>
                <c:pt idx="23">
                  <c:v>18.11.2022</c:v>
                </c:pt>
                <c:pt idx="24">
                  <c:v>21.11.2022</c:v>
                </c:pt>
                <c:pt idx="25">
                  <c:v>22.11.2022</c:v>
                </c:pt>
                <c:pt idx="26">
                  <c:v>23.11.2022</c:v>
                </c:pt>
                <c:pt idx="27">
                  <c:v>25.11.2022</c:v>
                </c:pt>
                <c:pt idx="28">
                  <c:v>28.11.2022</c:v>
                </c:pt>
                <c:pt idx="29">
                  <c:v>29.11.2022</c:v>
                </c:pt>
                <c:pt idx="30">
                  <c:v>30.11.2022</c:v>
                </c:pt>
                <c:pt idx="31">
                  <c:v>01.12.2022</c:v>
                </c:pt>
                <c:pt idx="32">
                  <c:v>02.12.2022</c:v>
                </c:pt>
                <c:pt idx="33">
                  <c:v>05.12.2022</c:v>
                </c:pt>
                <c:pt idx="34">
                  <c:v>06.12.2022</c:v>
                </c:pt>
                <c:pt idx="35">
                  <c:v>07.12.2022</c:v>
                </c:pt>
                <c:pt idx="36">
                  <c:v>08.12.2022</c:v>
                </c:pt>
                <c:pt idx="37">
                  <c:v>09.12.2022</c:v>
                </c:pt>
                <c:pt idx="38">
                  <c:v>12.12.2022</c:v>
                </c:pt>
                <c:pt idx="39">
                  <c:v>13.12.2022</c:v>
                </c:pt>
                <c:pt idx="40">
                  <c:v>14.12.2022</c:v>
                </c:pt>
                <c:pt idx="41">
                  <c:v>15.12.2022</c:v>
                </c:pt>
                <c:pt idx="42">
                  <c:v>16.12.2022</c:v>
                </c:pt>
                <c:pt idx="43">
                  <c:v>19.12.2022</c:v>
                </c:pt>
                <c:pt idx="44">
                  <c:v>20.12.2022</c:v>
                </c:pt>
                <c:pt idx="45">
                  <c:v>21.12.2022</c:v>
                </c:pt>
                <c:pt idx="46">
                  <c:v>22.12.2022</c:v>
                </c:pt>
                <c:pt idx="47">
                  <c:v>23.12.2022</c:v>
                </c:pt>
                <c:pt idx="48">
                  <c:v>27.12.2022</c:v>
                </c:pt>
                <c:pt idx="49">
                  <c:v>28.12.2022</c:v>
                </c:pt>
                <c:pt idx="50">
                  <c:v>29.12.2022</c:v>
                </c:pt>
                <c:pt idx="51">
                  <c:v>30.12.2022</c:v>
                </c:pt>
                <c:pt idx="52">
                  <c:v>03.01.2023</c:v>
                </c:pt>
                <c:pt idx="53">
                  <c:v>04.01.2023</c:v>
                </c:pt>
                <c:pt idx="54">
                  <c:v>05.01.2023</c:v>
                </c:pt>
                <c:pt idx="55">
                  <c:v>06.01.2023</c:v>
                </c:pt>
                <c:pt idx="56">
                  <c:v>09.01.2023</c:v>
                </c:pt>
                <c:pt idx="57">
                  <c:v>10.01.2023</c:v>
                </c:pt>
                <c:pt idx="58">
                  <c:v>11.01.2023</c:v>
                </c:pt>
                <c:pt idx="59">
                  <c:v>12.01.2023</c:v>
                </c:pt>
                <c:pt idx="60">
                  <c:v>13.01.2023</c:v>
                </c:pt>
                <c:pt idx="61">
                  <c:v>17.01.2023</c:v>
                </c:pt>
                <c:pt idx="62">
                  <c:v>18.01.2023</c:v>
                </c:pt>
                <c:pt idx="63">
                  <c:v>19.01.2023</c:v>
                </c:pt>
                <c:pt idx="64">
                  <c:v>20.01.2023</c:v>
                </c:pt>
                <c:pt idx="65">
                  <c:v>23.01.2023</c:v>
                </c:pt>
                <c:pt idx="66">
                  <c:v>24.01.2023</c:v>
                </c:pt>
                <c:pt idx="67">
                  <c:v>25.01.2023</c:v>
                </c:pt>
                <c:pt idx="68">
                  <c:v>26.01.2023</c:v>
                </c:pt>
                <c:pt idx="69">
                  <c:v>27.01.2023</c:v>
                </c:pt>
                <c:pt idx="70">
                  <c:v>30.01.2023</c:v>
                </c:pt>
                <c:pt idx="71">
                  <c:v>31.01.2023</c:v>
                </c:pt>
                <c:pt idx="72">
                  <c:v>01.02.2023</c:v>
                </c:pt>
                <c:pt idx="73">
                  <c:v>02.02.2023</c:v>
                </c:pt>
                <c:pt idx="74">
                  <c:v>03.02.2023</c:v>
                </c:pt>
                <c:pt idx="75">
                  <c:v>06.02.2023</c:v>
                </c:pt>
                <c:pt idx="76">
                  <c:v>07.02.2023</c:v>
                </c:pt>
                <c:pt idx="77">
                  <c:v>08.02.2023</c:v>
                </c:pt>
                <c:pt idx="78">
                  <c:v>09.02.2023</c:v>
                </c:pt>
                <c:pt idx="79">
                  <c:v>10.02.2023</c:v>
                </c:pt>
                <c:pt idx="80">
                  <c:v>13.02.2023</c:v>
                </c:pt>
                <c:pt idx="81">
                  <c:v>14.02.2023</c:v>
                </c:pt>
                <c:pt idx="82">
                  <c:v>15.02.2023</c:v>
                </c:pt>
                <c:pt idx="83">
                  <c:v>16.02.2023</c:v>
                </c:pt>
                <c:pt idx="84">
                  <c:v>17.02.2023</c:v>
                </c:pt>
                <c:pt idx="85">
                  <c:v>21.02.2023</c:v>
                </c:pt>
                <c:pt idx="86">
                  <c:v>22.02.2023</c:v>
                </c:pt>
                <c:pt idx="87">
                  <c:v>23.02.2023</c:v>
                </c:pt>
                <c:pt idx="88">
                  <c:v>24.02.2023</c:v>
                </c:pt>
                <c:pt idx="89">
                  <c:v>27.02.2023</c:v>
                </c:pt>
                <c:pt idx="90">
                  <c:v>28.02.2023</c:v>
                </c:pt>
                <c:pt idx="91">
                  <c:v>01.03.2023</c:v>
                </c:pt>
                <c:pt idx="92">
                  <c:v>02.03.2023</c:v>
                </c:pt>
                <c:pt idx="93">
                  <c:v>03.03.2023</c:v>
                </c:pt>
                <c:pt idx="94">
                  <c:v>06.03.2023</c:v>
                </c:pt>
                <c:pt idx="95">
                  <c:v>07.03.2023</c:v>
                </c:pt>
                <c:pt idx="96">
                  <c:v>08.03.2023</c:v>
                </c:pt>
                <c:pt idx="97">
                  <c:v>09.03.2023</c:v>
                </c:pt>
                <c:pt idx="98">
                  <c:v>10.03.2023</c:v>
                </c:pt>
                <c:pt idx="99">
                  <c:v>13.03.2023</c:v>
                </c:pt>
                <c:pt idx="100">
                  <c:v>14.03.2023</c:v>
                </c:pt>
                <c:pt idx="101">
                  <c:v>15.03.2023</c:v>
                </c:pt>
                <c:pt idx="102">
                  <c:v>16.03.2023</c:v>
                </c:pt>
                <c:pt idx="103">
                  <c:v>17.03.2023</c:v>
                </c:pt>
                <c:pt idx="104">
                  <c:v>20.03.2023</c:v>
                </c:pt>
                <c:pt idx="105">
                  <c:v>21.03.2023</c:v>
                </c:pt>
                <c:pt idx="106">
                  <c:v>22.03.2023</c:v>
                </c:pt>
                <c:pt idx="107">
                  <c:v>23.03.2023</c:v>
                </c:pt>
                <c:pt idx="108">
                  <c:v>24.03.2023</c:v>
                </c:pt>
                <c:pt idx="109">
                  <c:v>27.03.2023</c:v>
                </c:pt>
                <c:pt idx="110">
                  <c:v>28.03.2023</c:v>
                </c:pt>
                <c:pt idx="111">
                  <c:v>29.03.2023</c:v>
                </c:pt>
                <c:pt idx="112">
                  <c:v>30.03.2023</c:v>
                </c:pt>
                <c:pt idx="113">
                  <c:v>31.03.2023</c:v>
                </c:pt>
                <c:pt idx="114">
                  <c:v>03.04.2023</c:v>
                </c:pt>
                <c:pt idx="115">
                  <c:v>04.04.2023</c:v>
                </c:pt>
                <c:pt idx="116">
                  <c:v>05.04.2023</c:v>
                </c:pt>
                <c:pt idx="117">
                  <c:v>06.04.2023</c:v>
                </c:pt>
                <c:pt idx="118">
                  <c:v>10.04.2023</c:v>
                </c:pt>
                <c:pt idx="119">
                  <c:v>11.04.2023</c:v>
                </c:pt>
                <c:pt idx="120">
                  <c:v>12.04.2023</c:v>
                </c:pt>
                <c:pt idx="121">
                  <c:v>13.04.2023</c:v>
                </c:pt>
                <c:pt idx="122">
                  <c:v>14.04.2023</c:v>
                </c:pt>
                <c:pt idx="123">
                  <c:v>17.04.2023</c:v>
                </c:pt>
                <c:pt idx="124">
                  <c:v>18.04.2023</c:v>
                </c:pt>
                <c:pt idx="125">
                  <c:v>19.04.2023</c:v>
                </c:pt>
                <c:pt idx="126">
                  <c:v>20.04.2023</c:v>
                </c:pt>
                <c:pt idx="127">
                  <c:v>21.04.2023</c:v>
                </c:pt>
                <c:pt idx="128">
                  <c:v>24.04.2023</c:v>
                </c:pt>
                <c:pt idx="129">
                  <c:v>25.04.2023</c:v>
                </c:pt>
                <c:pt idx="130">
                  <c:v>26.04.2023</c:v>
                </c:pt>
                <c:pt idx="131">
                  <c:v>27.04.2023</c:v>
                </c:pt>
                <c:pt idx="132">
                  <c:v>28.04.2023</c:v>
                </c:pt>
                <c:pt idx="133">
                  <c:v>01.05.2023</c:v>
                </c:pt>
                <c:pt idx="134">
                  <c:v>02.05.2023</c:v>
                </c:pt>
                <c:pt idx="135">
                  <c:v>03.05.2023</c:v>
                </c:pt>
                <c:pt idx="136">
                  <c:v>04.05.2023</c:v>
                </c:pt>
                <c:pt idx="137">
                  <c:v>05.05.2023</c:v>
                </c:pt>
                <c:pt idx="138">
                  <c:v>08.05.2023</c:v>
                </c:pt>
                <c:pt idx="139">
                  <c:v>09.05.2023</c:v>
                </c:pt>
                <c:pt idx="140">
                  <c:v>10.05.2023</c:v>
                </c:pt>
                <c:pt idx="141">
                  <c:v>11.05.2023</c:v>
                </c:pt>
                <c:pt idx="142">
                  <c:v>12.05.2023</c:v>
                </c:pt>
                <c:pt idx="143">
                  <c:v>15.05.2023</c:v>
                </c:pt>
                <c:pt idx="144">
                  <c:v>16.05.2023</c:v>
                </c:pt>
                <c:pt idx="145">
                  <c:v>17.05.2023</c:v>
                </c:pt>
                <c:pt idx="146">
                  <c:v>18.05.2023</c:v>
                </c:pt>
                <c:pt idx="147">
                  <c:v>19.05.2023</c:v>
                </c:pt>
                <c:pt idx="148">
                  <c:v>22.05.2023</c:v>
                </c:pt>
                <c:pt idx="149">
                  <c:v>23.05.2023</c:v>
                </c:pt>
                <c:pt idx="150">
                  <c:v>24.05.2023</c:v>
                </c:pt>
                <c:pt idx="151">
                  <c:v>25.05.2023</c:v>
                </c:pt>
                <c:pt idx="152">
                  <c:v>26.05.2023</c:v>
                </c:pt>
                <c:pt idx="153">
                  <c:v>30.05.2023</c:v>
                </c:pt>
                <c:pt idx="154">
                  <c:v>31.05.2023</c:v>
                </c:pt>
                <c:pt idx="155">
                  <c:v>01.06.2023</c:v>
                </c:pt>
                <c:pt idx="156">
                  <c:v>02.06.2023</c:v>
                </c:pt>
                <c:pt idx="157">
                  <c:v>05.06.2023</c:v>
                </c:pt>
                <c:pt idx="158">
                  <c:v>06.06.2023</c:v>
                </c:pt>
                <c:pt idx="159">
                  <c:v>07.06.2023</c:v>
                </c:pt>
                <c:pt idx="160">
                  <c:v>08.06.2023</c:v>
                </c:pt>
                <c:pt idx="161">
                  <c:v>09.06.2023</c:v>
                </c:pt>
                <c:pt idx="162">
                  <c:v>12.06.2023</c:v>
                </c:pt>
                <c:pt idx="163">
                  <c:v>13.06.2023</c:v>
                </c:pt>
                <c:pt idx="164">
                  <c:v>14.06.2023</c:v>
                </c:pt>
                <c:pt idx="165">
                  <c:v>15.06.2023</c:v>
                </c:pt>
                <c:pt idx="166">
                  <c:v>16.06.2023</c:v>
                </c:pt>
                <c:pt idx="167">
                  <c:v>20.06.2023</c:v>
                </c:pt>
                <c:pt idx="168">
                  <c:v>21.06.2023</c:v>
                </c:pt>
                <c:pt idx="169">
                  <c:v>22.06.2023</c:v>
                </c:pt>
                <c:pt idx="170">
                  <c:v>23.06.2023</c:v>
                </c:pt>
                <c:pt idx="171">
                  <c:v>26.06.2023</c:v>
                </c:pt>
                <c:pt idx="172">
                  <c:v>27.06.2023</c:v>
                </c:pt>
                <c:pt idx="173">
                  <c:v>28.06.2023</c:v>
                </c:pt>
                <c:pt idx="174">
                  <c:v>29.06.2023</c:v>
                </c:pt>
                <c:pt idx="175">
                  <c:v>30.06.2023</c:v>
                </c:pt>
                <c:pt idx="176">
                  <c:v>03.07.2023</c:v>
                </c:pt>
                <c:pt idx="177">
                  <c:v>05.07.2023</c:v>
                </c:pt>
                <c:pt idx="178">
                  <c:v>06.07.2023</c:v>
                </c:pt>
                <c:pt idx="179">
                  <c:v>07.07.2023</c:v>
                </c:pt>
                <c:pt idx="180">
                  <c:v>10.07.2023</c:v>
                </c:pt>
                <c:pt idx="181">
                  <c:v>11.07.2023</c:v>
                </c:pt>
                <c:pt idx="182">
                  <c:v>12.07.2023</c:v>
                </c:pt>
                <c:pt idx="183">
                  <c:v>13.07.2023</c:v>
                </c:pt>
                <c:pt idx="184">
                  <c:v>14.07.2023</c:v>
                </c:pt>
                <c:pt idx="185">
                  <c:v>17.07.2023</c:v>
                </c:pt>
                <c:pt idx="186">
                  <c:v>18.07.2023</c:v>
                </c:pt>
                <c:pt idx="187">
                  <c:v>19.07.2023</c:v>
                </c:pt>
                <c:pt idx="188">
                  <c:v>20.07.2023</c:v>
                </c:pt>
                <c:pt idx="189">
                  <c:v>21.07.2023</c:v>
                </c:pt>
                <c:pt idx="190">
                  <c:v>24.07.2023</c:v>
                </c:pt>
                <c:pt idx="191">
                  <c:v>25.07.2023</c:v>
                </c:pt>
                <c:pt idx="192">
                  <c:v>26.07.2023</c:v>
                </c:pt>
                <c:pt idx="193">
                  <c:v>27.07.2023</c:v>
                </c:pt>
                <c:pt idx="194">
                  <c:v>28.07.2023</c:v>
                </c:pt>
                <c:pt idx="195">
                  <c:v>31.07.2023</c:v>
                </c:pt>
                <c:pt idx="196">
                  <c:v>01.08.2023</c:v>
                </c:pt>
                <c:pt idx="197">
                  <c:v>02.08.2023</c:v>
                </c:pt>
                <c:pt idx="198">
                  <c:v>03.08.2023</c:v>
                </c:pt>
                <c:pt idx="199">
                  <c:v>04.08.2023</c:v>
                </c:pt>
                <c:pt idx="200">
                  <c:v>07.08.2023</c:v>
                </c:pt>
                <c:pt idx="201">
                  <c:v>08.08.2023</c:v>
                </c:pt>
                <c:pt idx="202">
                  <c:v>09.08.2023</c:v>
                </c:pt>
                <c:pt idx="203">
                  <c:v>10.08.2023</c:v>
                </c:pt>
                <c:pt idx="204">
                  <c:v>11.08.2023</c:v>
                </c:pt>
                <c:pt idx="205">
                  <c:v>14.08.2023</c:v>
                </c:pt>
                <c:pt idx="206">
                  <c:v>15.08.2023</c:v>
                </c:pt>
                <c:pt idx="207">
                  <c:v>16.08.2023</c:v>
                </c:pt>
                <c:pt idx="208">
                  <c:v>17.08.2023</c:v>
                </c:pt>
                <c:pt idx="209">
                  <c:v>18.08.2023</c:v>
                </c:pt>
                <c:pt idx="210">
                  <c:v>21.08.2023</c:v>
                </c:pt>
                <c:pt idx="211">
                  <c:v>22.08.2023</c:v>
                </c:pt>
                <c:pt idx="212">
                  <c:v>23.08.2023</c:v>
                </c:pt>
                <c:pt idx="213">
                  <c:v>24.08.2023</c:v>
                </c:pt>
                <c:pt idx="214">
                  <c:v>25.08.2023</c:v>
                </c:pt>
                <c:pt idx="215">
                  <c:v>28.08.2023</c:v>
                </c:pt>
                <c:pt idx="216">
                  <c:v>29.08.2023</c:v>
                </c:pt>
                <c:pt idx="217">
                  <c:v>30.08.2023</c:v>
                </c:pt>
                <c:pt idx="218">
                  <c:v>31.08.2023</c:v>
                </c:pt>
                <c:pt idx="219">
                  <c:v>01.09.2023</c:v>
                </c:pt>
                <c:pt idx="220">
                  <c:v>05.09.2023</c:v>
                </c:pt>
                <c:pt idx="221">
                  <c:v>06.09.2023</c:v>
                </c:pt>
                <c:pt idx="222">
                  <c:v>07.09.2023</c:v>
                </c:pt>
                <c:pt idx="223">
                  <c:v>08.09.2023</c:v>
                </c:pt>
                <c:pt idx="224">
                  <c:v>11.09.2023</c:v>
                </c:pt>
                <c:pt idx="225">
                  <c:v>12.09.2023</c:v>
                </c:pt>
                <c:pt idx="226">
                  <c:v>13.09.2023</c:v>
                </c:pt>
                <c:pt idx="227">
                  <c:v>14.09.2023</c:v>
                </c:pt>
                <c:pt idx="228">
                  <c:v>15.09.2023</c:v>
                </c:pt>
                <c:pt idx="229">
                  <c:v>18.09.2023</c:v>
                </c:pt>
                <c:pt idx="230">
                  <c:v>19.09.2023</c:v>
                </c:pt>
                <c:pt idx="231">
                  <c:v>20.09.2023</c:v>
                </c:pt>
                <c:pt idx="232">
                  <c:v>21.09.2023</c:v>
                </c:pt>
                <c:pt idx="233">
                  <c:v>22.09.2023</c:v>
                </c:pt>
                <c:pt idx="234">
                  <c:v>25.09.2023</c:v>
                </c:pt>
                <c:pt idx="235">
                  <c:v>26.09.2023</c:v>
                </c:pt>
                <c:pt idx="236">
                  <c:v>27.09.2023</c:v>
                </c:pt>
                <c:pt idx="237">
                  <c:v>28.09.2023</c:v>
                </c:pt>
                <c:pt idx="238">
                  <c:v>29.09.2023</c:v>
                </c:pt>
                <c:pt idx="239">
                  <c:v>02.10.2023</c:v>
                </c:pt>
                <c:pt idx="240">
                  <c:v>03.10.2023</c:v>
                </c:pt>
                <c:pt idx="241">
                  <c:v>04.10.2023</c:v>
                </c:pt>
                <c:pt idx="242">
                  <c:v>05.10.2023</c:v>
                </c:pt>
                <c:pt idx="243">
                  <c:v>06.10.2023</c:v>
                </c:pt>
                <c:pt idx="244">
                  <c:v>09.10.2023</c:v>
                </c:pt>
                <c:pt idx="245">
                  <c:v>10.10.2023</c:v>
                </c:pt>
                <c:pt idx="246">
                  <c:v>11.10.2023</c:v>
                </c:pt>
                <c:pt idx="247">
                  <c:v>12.10.2023</c:v>
                </c:pt>
                <c:pt idx="248">
                  <c:v>13.10.2023</c:v>
                </c:pt>
                <c:pt idx="249">
                  <c:v>16.10.2023</c:v>
                </c:pt>
                <c:pt idx="250">
                  <c:v>17.10.2023</c:v>
                </c:pt>
                <c:pt idx="251">
                  <c:v>18.10.2023</c:v>
                </c:pt>
                <c:pt idx="252">
                  <c:v>19.10.2023</c:v>
                </c:pt>
                <c:pt idx="253">
                  <c:v>20.10.2023</c:v>
                </c:pt>
                <c:pt idx="254">
                  <c:v>23.10.2023</c:v>
                </c:pt>
                <c:pt idx="255">
                  <c:v>24.10.2023</c:v>
                </c:pt>
                <c:pt idx="256">
                  <c:v>25.10.2023</c:v>
                </c:pt>
                <c:pt idx="257">
                  <c:v>26.10.2023</c:v>
                </c:pt>
                <c:pt idx="258">
                  <c:v>27.10.2023</c:v>
                </c:pt>
                <c:pt idx="259">
                  <c:v>30.10.2023</c:v>
                </c:pt>
                <c:pt idx="260">
                  <c:v>31.10.2023</c:v>
                </c:pt>
                <c:pt idx="261">
                  <c:v>01.11.2023</c:v>
                </c:pt>
                <c:pt idx="262">
                  <c:v>02.11.2023</c:v>
                </c:pt>
                <c:pt idx="263">
                  <c:v>03.11.2023</c:v>
                </c:pt>
                <c:pt idx="264">
                  <c:v>06.11.2023</c:v>
                </c:pt>
                <c:pt idx="265">
                  <c:v>07.11.2023</c:v>
                </c:pt>
                <c:pt idx="266">
                  <c:v>08.11.2023</c:v>
                </c:pt>
                <c:pt idx="267">
                  <c:v>09.11.2023</c:v>
                </c:pt>
                <c:pt idx="268">
                  <c:v>10.11.2023</c:v>
                </c:pt>
                <c:pt idx="269">
                  <c:v>13.11.2023</c:v>
                </c:pt>
                <c:pt idx="270">
                  <c:v>14.11.2023</c:v>
                </c:pt>
                <c:pt idx="271">
                  <c:v>15.11.2023</c:v>
                </c:pt>
                <c:pt idx="272">
                  <c:v>16.11.2023</c:v>
                </c:pt>
                <c:pt idx="273">
                  <c:v>17.11.2023</c:v>
                </c:pt>
                <c:pt idx="274">
                  <c:v>20.11.2023</c:v>
                </c:pt>
                <c:pt idx="275">
                  <c:v>21.11.2023</c:v>
                </c:pt>
                <c:pt idx="276">
                  <c:v>22.11.2023</c:v>
                </c:pt>
                <c:pt idx="277">
                  <c:v>24.11.2023</c:v>
                </c:pt>
                <c:pt idx="278">
                  <c:v>27.11.2023</c:v>
                </c:pt>
                <c:pt idx="279">
                  <c:v>28.11.2023</c:v>
                </c:pt>
                <c:pt idx="280">
                  <c:v>29.11.2023</c:v>
                </c:pt>
                <c:pt idx="281">
                  <c:v>30.11.2023</c:v>
                </c:pt>
                <c:pt idx="282">
                  <c:v>01.12.2023</c:v>
                </c:pt>
                <c:pt idx="283">
                  <c:v>04.12.2023</c:v>
                </c:pt>
                <c:pt idx="284">
                  <c:v>05.12.2023</c:v>
                </c:pt>
                <c:pt idx="285">
                  <c:v>06.12.2023</c:v>
                </c:pt>
                <c:pt idx="286">
                  <c:v>07.12.2023</c:v>
                </c:pt>
                <c:pt idx="287">
                  <c:v>08.12.2023</c:v>
                </c:pt>
                <c:pt idx="288">
                  <c:v>11.12.2023</c:v>
                </c:pt>
                <c:pt idx="289">
                  <c:v>12.12.2023</c:v>
                </c:pt>
                <c:pt idx="290">
                  <c:v>13.12.2023</c:v>
                </c:pt>
                <c:pt idx="291">
                  <c:v>14.12.2023</c:v>
                </c:pt>
                <c:pt idx="292">
                  <c:v>15.12.2023</c:v>
                </c:pt>
                <c:pt idx="293">
                  <c:v>18.12.2023</c:v>
                </c:pt>
                <c:pt idx="294">
                  <c:v>19.12.2023</c:v>
                </c:pt>
                <c:pt idx="295">
                  <c:v>20.12.2023</c:v>
                </c:pt>
              </c:strCache>
            </c:strRef>
          </c:cat>
          <c:val>
            <c:numRef>
              <c:f>'Linear Forecasts'!$K$2:$K$297</c:f>
              <c:numCache>
                <c:formatCode>General</c:formatCode>
                <c:ptCount val="296"/>
                <c:pt idx="0">
                  <c:v>0</c:v>
                </c:pt>
                <c:pt idx="1">
                  <c:v>28.35</c:v>
                </c:pt>
                <c:pt idx="2">
                  <c:v>28.23</c:v>
                </c:pt>
                <c:pt idx="3">
                  <c:v>29.15</c:v>
                </c:pt>
                <c:pt idx="4">
                  <c:v>29.47</c:v>
                </c:pt>
                <c:pt idx="5">
                  <c:v>29.65</c:v>
                </c:pt>
                <c:pt idx="6">
                  <c:v>30.18</c:v>
                </c:pt>
                <c:pt idx="7">
                  <c:v>30.52</c:v>
                </c:pt>
                <c:pt idx="8">
                  <c:v>30.16</c:v>
                </c:pt>
                <c:pt idx="9">
                  <c:v>30.45</c:v>
                </c:pt>
                <c:pt idx="10">
                  <c:v>30.93</c:v>
                </c:pt>
                <c:pt idx="11">
                  <c:v>29.76</c:v>
                </c:pt>
                <c:pt idx="12">
                  <c:v>31.42</c:v>
                </c:pt>
                <c:pt idx="13">
                  <c:v>32.03</c:v>
                </c:pt>
                <c:pt idx="14">
                  <c:v>33.03</c:v>
                </c:pt>
                <c:pt idx="15">
                  <c:v>32.729999999999997</c:v>
                </c:pt>
                <c:pt idx="16">
                  <c:v>30.63</c:v>
                </c:pt>
                <c:pt idx="17">
                  <c:v>31.6</c:v>
                </c:pt>
                <c:pt idx="18">
                  <c:v>32.880000000000003</c:v>
                </c:pt>
                <c:pt idx="19">
                  <c:v>32.5</c:v>
                </c:pt>
                <c:pt idx="20">
                  <c:v>32.94</c:v>
                </c:pt>
                <c:pt idx="21">
                  <c:v>31.45</c:v>
                </c:pt>
                <c:pt idx="22">
                  <c:v>31.3</c:v>
                </c:pt>
                <c:pt idx="23">
                  <c:v>30.8</c:v>
                </c:pt>
                <c:pt idx="24">
                  <c:v>30.04</c:v>
                </c:pt>
                <c:pt idx="25">
                  <c:v>31.19</c:v>
                </c:pt>
                <c:pt idx="26">
                  <c:v>30.65</c:v>
                </c:pt>
                <c:pt idx="27">
                  <c:v>30.38</c:v>
                </c:pt>
                <c:pt idx="28">
                  <c:v>29.81</c:v>
                </c:pt>
                <c:pt idx="29">
                  <c:v>30.35</c:v>
                </c:pt>
                <c:pt idx="30">
                  <c:v>30.63</c:v>
                </c:pt>
                <c:pt idx="31">
                  <c:v>30.09</c:v>
                </c:pt>
                <c:pt idx="32">
                  <c:v>29.74</c:v>
                </c:pt>
                <c:pt idx="33">
                  <c:v>28.52</c:v>
                </c:pt>
                <c:pt idx="34">
                  <c:v>27.45</c:v>
                </c:pt>
                <c:pt idx="35">
                  <c:v>27.41</c:v>
                </c:pt>
                <c:pt idx="36">
                  <c:v>26.84</c:v>
                </c:pt>
                <c:pt idx="37">
                  <c:v>26.17</c:v>
                </c:pt>
                <c:pt idx="38">
                  <c:v>27.18</c:v>
                </c:pt>
                <c:pt idx="39">
                  <c:v>27.68</c:v>
                </c:pt>
                <c:pt idx="40">
                  <c:v>27.47</c:v>
                </c:pt>
                <c:pt idx="41">
                  <c:v>27.86</c:v>
                </c:pt>
                <c:pt idx="42">
                  <c:v>27.33</c:v>
                </c:pt>
                <c:pt idx="43">
                  <c:v>27.03</c:v>
                </c:pt>
                <c:pt idx="44">
                  <c:v>27.15</c:v>
                </c:pt>
                <c:pt idx="45">
                  <c:v>27.74</c:v>
                </c:pt>
                <c:pt idx="46">
                  <c:v>26.7</c:v>
                </c:pt>
                <c:pt idx="47">
                  <c:v>27.44</c:v>
                </c:pt>
                <c:pt idx="48">
                  <c:v>27.65</c:v>
                </c:pt>
                <c:pt idx="49">
                  <c:v>26.58</c:v>
                </c:pt>
                <c:pt idx="50">
                  <c:v>26.78</c:v>
                </c:pt>
                <c:pt idx="51">
                  <c:v>27.07</c:v>
                </c:pt>
                <c:pt idx="52">
                  <c:v>25.64</c:v>
                </c:pt>
                <c:pt idx="53">
                  <c:v>25.32</c:v>
                </c:pt>
                <c:pt idx="54">
                  <c:v>25.87</c:v>
                </c:pt>
                <c:pt idx="55">
                  <c:v>26.6</c:v>
                </c:pt>
                <c:pt idx="56">
                  <c:v>27.03</c:v>
                </c:pt>
                <c:pt idx="57">
                  <c:v>27.01</c:v>
                </c:pt>
                <c:pt idx="58">
                  <c:v>27.05</c:v>
                </c:pt>
                <c:pt idx="59">
                  <c:v>27.38</c:v>
                </c:pt>
                <c:pt idx="60">
                  <c:v>27.08</c:v>
                </c:pt>
                <c:pt idx="61">
                  <c:v>26.8</c:v>
                </c:pt>
                <c:pt idx="62">
                  <c:v>26.88</c:v>
                </c:pt>
                <c:pt idx="63">
                  <c:v>27.39</c:v>
                </c:pt>
                <c:pt idx="64">
                  <c:v>27.88</c:v>
                </c:pt>
                <c:pt idx="65">
                  <c:v>28.1</c:v>
                </c:pt>
                <c:pt idx="66">
                  <c:v>27.85</c:v>
                </c:pt>
                <c:pt idx="67">
                  <c:v>27.86</c:v>
                </c:pt>
                <c:pt idx="68">
                  <c:v>28.76</c:v>
                </c:pt>
                <c:pt idx="69">
                  <c:v>28.31</c:v>
                </c:pt>
                <c:pt idx="70">
                  <c:v>27.09</c:v>
                </c:pt>
                <c:pt idx="71">
                  <c:v>27.47</c:v>
                </c:pt>
                <c:pt idx="72">
                  <c:v>26.78</c:v>
                </c:pt>
                <c:pt idx="73">
                  <c:v>26.19</c:v>
                </c:pt>
                <c:pt idx="74">
                  <c:v>26.03</c:v>
                </c:pt>
                <c:pt idx="75">
                  <c:v>25.79</c:v>
                </c:pt>
                <c:pt idx="76">
                  <c:v>26.87</c:v>
                </c:pt>
                <c:pt idx="77">
                  <c:v>26.6</c:v>
                </c:pt>
                <c:pt idx="78">
                  <c:v>26.13</c:v>
                </c:pt>
                <c:pt idx="79">
                  <c:v>27.75</c:v>
                </c:pt>
                <c:pt idx="80">
                  <c:v>27.33</c:v>
                </c:pt>
                <c:pt idx="81">
                  <c:v>27.16</c:v>
                </c:pt>
                <c:pt idx="82">
                  <c:v>26.07</c:v>
                </c:pt>
                <c:pt idx="83">
                  <c:v>26.78</c:v>
                </c:pt>
                <c:pt idx="84">
                  <c:v>25.86</c:v>
                </c:pt>
                <c:pt idx="85">
                  <c:v>25.42</c:v>
                </c:pt>
                <c:pt idx="86">
                  <c:v>25.11</c:v>
                </c:pt>
                <c:pt idx="87">
                  <c:v>25.48</c:v>
                </c:pt>
                <c:pt idx="88">
                  <c:v>25.59</c:v>
                </c:pt>
                <c:pt idx="89">
                  <c:v>25.83</c:v>
                </c:pt>
                <c:pt idx="90">
                  <c:v>25.15</c:v>
                </c:pt>
                <c:pt idx="91">
                  <c:v>25.79</c:v>
                </c:pt>
                <c:pt idx="92">
                  <c:v>26.1</c:v>
                </c:pt>
                <c:pt idx="93">
                  <c:v>26.53</c:v>
                </c:pt>
                <c:pt idx="94">
                  <c:v>26.24</c:v>
                </c:pt>
                <c:pt idx="95">
                  <c:v>25.66</c:v>
                </c:pt>
                <c:pt idx="96">
                  <c:v>25.39</c:v>
                </c:pt>
                <c:pt idx="97">
                  <c:v>24.58</c:v>
                </c:pt>
                <c:pt idx="98">
                  <c:v>23.97</c:v>
                </c:pt>
                <c:pt idx="99">
                  <c:v>22.95</c:v>
                </c:pt>
                <c:pt idx="100">
                  <c:v>23.23</c:v>
                </c:pt>
                <c:pt idx="101">
                  <c:v>21.26</c:v>
                </c:pt>
                <c:pt idx="102">
                  <c:v>22.01</c:v>
                </c:pt>
                <c:pt idx="103">
                  <c:v>21.2</c:v>
                </c:pt>
                <c:pt idx="104">
                  <c:v>21.74</c:v>
                </c:pt>
                <c:pt idx="105">
                  <c:v>22.96</c:v>
                </c:pt>
                <c:pt idx="106">
                  <c:v>22.28</c:v>
                </c:pt>
                <c:pt idx="107">
                  <c:v>22</c:v>
                </c:pt>
                <c:pt idx="108">
                  <c:v>22.16</c:v>
                </c:pt>
                <c:pt idx="109">
                  <c:v>22.9</c:v>
                </c:pt>
                <c:pt idx="110">
                  <c:v>23.27</c:v>
                </c:pt>
                <c:pt idx="111">
                  <c:v>23.64</c:v>
                </c:pt>
                <c:pt idx="112">
                  <c:v>23.71</c:v>
                </c:pt>
                <c:pt idx="113">
                  <c:v>23.96</c:v>
                </c:pt>
                <c:pt idx="114">
                  <c:v>26.33</c:v>
                </c:pt>
                <c:pt idx="115">
                  <c:v>25.73</c:v>
                </c:pt>
                <c:pt idx="116">
                  <c:v>25.7</c:v>
                </c:pt>
                <c:pt idx="117">
                  <c:v>25.52</c:v>
                </c:pt>
                <c:pt idx="118">
                  <c:v>25.76</c:v>
                </c:pt>
                <c:pt idx="119">
                  <c:v>26.11</c:v>
                </c:pt>
                <c:pt idx="120">
                  <c:v>25.62</c:v>
                </c:pt>
                <c:pt idx="121">
                  <c:v>25.66</c:v>
                </c:pt>
                <c:pt idx="122">
                  <c:v>25.73</c:v>
                </c:pt>
                <c:pt idx="123">
                  <c:v>24.8</c:v>
                </c:pt>
                <c:pt idx="124">
                  <c:v>24.74</c:v>
                </c:pt>
                <c:pt idx="125">
                  <c:v>24.66</c:v>
                </c:pt>
                <c:pt idx="126">
                  <c:v>24.27</c:v>
                </c:pt>
                <c:pt idx="127">
                  <c:v>24.09</c:v>
                </c:pt>
                <c:pt idx="128">
                  <c:v>24.73</c:v>
                </c:pt>
                <c:pt idx="129">
                  <c:v>23.74</c:v>
                </c:pt>
                <c:pt idx="130">
                  <c:v>23.29</c:v>
                </c:pt>
                <c:pt idx="131">
                  <c:v>23.48</c:v>
                </c:pt>
                <c:pt idx="132">
                  <c:v>24.16</c:v>
                </c:pt>
                <c:pt idx="133">
                  <c:v>24.04</c:v>
                </c:pt>
                <c:pt idx="134">
                  <c:v>22.74</c:v>
                </c:pt>
                <c:pt idx="135">
                  <c:v>22.27</c:v>
                </c:pt>
                <c:pt idx="136">
                  <c:v>22.08</c:v>
                </c:pt>
                <c:pt idx="137">
                  <c:v>22.93</c:v>
                </c:pt>
                <c:pt idx="138">
                  <c:v>22.82</c:v>
                </c:pt>
                <c:pt idx="139">
                  <c:v>22.9</c:v>
                </c:pt>
                <c:pt idx="140">
                  <c:v>22.67</c:v>
                </c:pt>
                <c:pt idx="141">
                  <c:v>22.47</c:v>
                </c:pt>
                <c:pt idx="142">
                  <c:v>22.39</c:v>
                </c:pt>
                <c:pt idx="143">
                  <c:v>22.67</c:v>
                </c:pt>
                <c:pt idx="144">
                  <c:v>21.97</c:v>
                </c:pt>
                <c:pt idx="145">
                  <c:v>22.71</c:v>
                </c:pt>
                <c:pt idx="146">
                  <c:v>23.05</c:v>
                </c:pt>
                <c:pt idx="147">
                  <c:v>23.07</c:v>
                </c:pt>
                <c:pt idx="148">
                  <c:v>23.43</c:v>
                </c:pt>
                <c:pt idx="149">
                  <c:v>23.64</c:v>
                </c:pt>
                <c:pt idx="150">
                  <c:v>24.02</c:v>
                </c:pt>
                <c:pt idx="151">
                  <c:v>23.33</c:v>
                </c:pt>
                <c:pt idx="152">
                  <c:v>23.26</c:v>
                </c:pt>
                <c:pt idx="153">
                  <c:v>22.84</c:v>
                </c:pt>
                <c:pt idx="154">
                  <c:v>22.16</c:v>
                </c:pt>
                <c:pt idx="155">
                  <c:v>22.47</c:v>
                </c:pt>
                <c:pt idx="156">
                  <c:v>23.26</c:v>
                </c:pt>
                <c:pt idx="157">
                  <c:v>22.94</c:v>
                </c:pt>
                <c:pt idx="158">
                  <c:v>23.18</c:v>
                </c:pt>
                <c:pt idx="159">
                  <c:v>24.31</c:v>
                </c:pt>
                <c:pt idx="160">
                  <c:v>23.95</c:v>
                </c:pt>
                <c:pt idx="161">
                  <c:v>23.55</c:v>
                </c:pt>
                <c:pt idx="162">
                  <c:v>23.25</c:v>
                </c:pt>
                <c:pt idx="163">
                  <c:v>23.34</c:v>
                </c:pt>
                <c:pt idx="164">
                  <c:v>22.81</c:v>
                </c:pt>
                <c:pt idx="165">
                  <c:v>23.29</c:v>
                </c:pt>
                <c:pt idx="166">
                  <c:v>23.5</c:v>
                </c:pt>
                <c:pt idx="167">
                  <c:v>22.82</c:v>
                </c:pt>
                <c:pt idx="168">
                  <c:v>23.04</c:v>
                </c:pt>
                <c:pt idx="169">
                  <c:v>22.25</c:v>
                </c:pt>
                <c:pt idx="170">
                  <c:v>21.95</c:v>
                </c:pt>
                <c:pt idx="171">
                  <c:v>22.16</c:v>
                </c:pt>
                <c:pt idx="172">
                  <c:v>22.11</c:v>
                </c:pt>
                <c:pt idx="173">
                  <c:v>22.34</c:v>
                </c:pt>
                <c:pt idx="174">
                  <c:v>22.93</c:v>
                </c:pt>
                <c:pt idx="175">
                  <c:v>23.02</c:v>
                </c:pt>
                <c:pt idx="176">
                  <c:v>23</c:v>
                </c:pt>
                <c:pt idx="177">
                  <c:v>22.9</c:v>
                </c:pt>
                <c:pt idx="178">
                  <c:v>22.54</c:v>
                </c:pt>
                <c:pt idx="179">
                  <c:v>23.52</c:v>
                </c:pt>
                <c:pt idx="180">
                  <c:v>23.8</c:v>
                </c:pt>
                <c:pt idx="181">
                  <c:v>24.33</c:v>
                </c:pt>
                <c:pt idx="182">
                  <c:v>24.79</c:v>
                </c:pt>
                <c:pt idx="183">
                  <c:v>25.13</c:v>
                </c:pt>
                <c:pt idx="184">
                  <c:v>24.08</c:v>
                </c:pt>
                <c:pt idx="185">
                  <c:v>23.96</c:v>
                </c:pt>
                <c:pt idx="186">
                  <c:v>24.8</c:v>
                </c:pt>
                <c:pt idx="187">
                  <c:v>24.87</c:v>
                </c:pt>
                <c:pt idx="188">
                  <c:v>25.23</c:v>
                </c:pt>
                <c:pt idx="189">
                  <c:v>25.29</c:v>
                </c:pt>
                <c:pt idx="190">
                  <c:v>25.64</c:v>
                </c:pt>
                <c:pt idx="191">
                  <c:v>25.98</c:v>
                </c:pt>
                <c:pt idx="192">
                  <c:v>26.11</c:v>
                </c:pt>
                <c:pt idx="193">
                  <c:v>25.86</c:v>
                </c:pt>
                <c:pt idx="194">
                  <c:v>26.1</c:v>
                </c:pt>
                <c:pt idx="195">
                  <c:v>26.27</c:v>
                </c:pt>
                <c:pt idx="196">
                  <c:v>26.18</c:v>
                </c:pt>
                <c:pt idx="197">
                  <c:v>25.71</c:v>
                </c:pt>
                <c:pt idx="198">
                  <c:v>25.78</c:v>
                </c:pt>
                <c:pt idx="199">
                  <c:v>26.18</c:v>
                </c:pt>
                <c:pt idx="200">
                  <c:v>26.02</c:v>
                </c:pt>
                <c:pt idx="201">
                  <c:v>25.82</c:v>
                </c:pt>
                <c:pt idx="202">
                  <c:v>26.27</c:v>
                </c:pt>
                <c:pt idx="203">
                  <c:v>26.24</c:v>
                </c:pt>
                <c:pt idx="204">
                  <c:v>26.84</c:v>
                </c:pt>
                <c:pt idx="205">
                  <c:v>26.45</c:v>
                </c:pt>
                <c:pt idx="206">
                  <c:v>25.86</c:v>
                </c:pt>
                <c:pt idx="207">
                  <c:v>25.56</c:v>
                </c:pt>
                <c:pt idx="208">
                  <c:v>26</c:v>
                </c:pt>
                <c:pt idx="209">
                  <c:v>26.39</c:v>
                </c:pt>
                <c:pt idx="210">
                  <c:v>26.44</c:v>
                </c:pt>
                <c:pt idx="211">
                  <c:v>26.11</c:v>
                </c:pt>
                <c:pt idx="212">
                  <c:v>25.73</c:v>
                </c:pt>
                <c:pt idx="213">
                  <c:v>25.52</c:v>
                </c:pt>
                <c:pt idx="214">
                  <c:v>25.62</c:v>
                </c:pt>
                <c:pt idx="215">
                  <c:v>25.92</c:v>
                </c:pt>
                <c:pt idx="216">
                  <c:v>26.14</c:v>
                </c:pt>
                <c:pt idx="217">
                  <c:v>26.38</c:v>
                </c:pt>
                <c:pt idx="218">
                  <c:v>26.35</c:v>
                </c:pt>
                <c:pt idx="219">
                  <c:v>27.11</c:v>
                </c:pt>
                <c:pt idx="220">
                  <c:v>27.16</c:v>
                </c:pt>
                <c:pt idx="221">
                  <c:v>27.09</c:v>
                </c:pt>
                <c:pt idx="222">
                  <c:v>26.7</c:v>
                </c:pt>
                <c:pt idx="223">
                  <c:v>27.31</c:v>
                </c:pt>
                <c:pt idx="224">
                  <c:v>26.16</c:v>
                </c:pt>
                <c:pt idx="225">
                  <c:v>27.13</c:v>
                </c:pt>
                <c:pt idx="226">
                  <c:v>26.57</c:v>
                </c:pt>
                <c:pt idx="227">
                  <c:v>27.33</c:v>
                </c:pt>
                <c:pt idx="228">
                  <c:v>26.88</c:v>
                </c:pt>
                <c:pt idx="229">
                  <c:v>26.9</c:v>
                </c:pt>
                <c:pt idx="230">
                  <c:v>26.75</c:v>
                </c:pt>
                <c:pt idx="231">
                  <c:v>26.15</c:v>
                </c:pt>
                <c:pt idx="232">
                  <c:v>25.87</c:v>
                </c:pt>
                <c:pt idx="233">
                  <c:v>26.16</c:v>
                </c:pt>
                <c:pt idx="234">
                  <c:v>26.61</c:v>
                </c:pt>
                <c:pt idx="235">
                  <c:v>26.29</c:v>
                </c:pt>
                <c:pt idx="236">
                  <c:v>27.39</c:v>
                </c:pt>
                <c:pt idx="237">
                  <c:v>27.41</c:v>
                </c:pt>
                <c:pt idx="238">
                  <c:v>26.75</c:v>
                </c:pt>
                <c:pt idx="239">
                  <c:v>25.59</c:v>
                </c:pt>
                <c:pt idx="240">
                  <c:v>25.68</c:v>
                </c:pt>
                <c:pt idx="241">
                  <c:v>24.4</c:v>
                </c:pt>
                <c:pt idx="242">
                  <c:v>24.24</c:v>
                </c:pt>
                <c:pt idx="243">
                  <c:v>24.59</c:v>
                </c:pt>
                <c:pt idx="244">
                  <c:v>26.22</c:v>
                </c:pt>
                <c:pt idx="245">
                  <c:v>26.23</c:v>
                </c:pt>
                <c:pt idx="246">
                  <c:v>26.49</c:v>
                </c:pt>
                <c:pt idx="247">
                  <c:v>26.8</c:v>
                </c:pt>
                <c:pt idx="248">
                  <c:v>28.07</c:v>
                </c:pt>
                <c:pt idx="249">
                  <c:v>28.45</c:v>
                </c:pt>
                <c:pt idx="250">
                  <c:v>28.63</c:v>
                </c:pt>
                <c:pt idx="251">
                  <c:v>28.85</c:v>
                </c:pt>
                <c:pt idx="252">
                  <c:v>29.19</c:v>
                </c:pt>
                <c:pt idx="253">
                  <c:v>28.49</c:v>
                </c:pt>
                <c:pt idx="254">
                  <c:v>28.17</c:v>
                </c:pt>
                <c:pt idx="255">
                  <c:v>28.16</c:v>
                </c:pt>
                <c:pt idx="256">
                  <c:v>28.12</c:v>
                </c:pt>
                <c:pt idx="257">
                  <c:v>27.7</c:v>
                </c:pt>
                <c:pt idx="258">
                  <c:v>27.48</c:v>
                </c:pt>
                <c:pt idx="259">
                  <c:v>27.16</c:v>
                </c:pt>
                <c:pt idx="260">
                  <c:v>27.31</c:v>
                </c:pt>
                <c:pt idx="261">
                  <c:v>27.11</c:v>
                </c:pt>
                <c:pt idx="262">
                  <c:v>28.02</c:v>
                </c:pt>
                <c:pt idx="263">
                  <c:v>27.46</c:v>
                </c:pt>
                <c:pt idx="264">
                  <c:v>26.61</c:v>
                </c:pt>
                <c:pt idx="265">
                  <c:v>25.53</c:v>
                </c:pt>
                <c:pt idx="266">
                  <c:v>24.85</c:v>
                </c:pt>
                <c:pt idx="267">
                  <c:v>24.8</c:v>
                </c:pt>
                <c:pt idx="268">
                  <c:v>25.09</c:v>
                </c:pt>
                <c:pt idx="269">
                  <c:v>25.08</c:v>
                </c:pt>
                <c:pt idx="270">
                  <c:v>25.6</c:v>
                </c:pt>
                <c:pt idx="271">
                  <c:v>25.41</c:v>
                </c:pt>
                <c:pt idx="272">
                  <c:v>24.75</c:v>
                </c:pt>
                <c:pt idx="273">
                  <c:v>25.56</c:v>
                </c:pt>
                <c:pt idx="274">
                  <c:v>25.57</c:v>
                </c:pt>
                <c:pt idx="275">
                  <c:v>25.31</c:v>
                </c:pt>
                <c:pt idx="276">
                  <c:v>25.24</c:v>
                </c:pt>
                <c:pt idx="277">
                  <c:v>25.35</c:v>
                </c:pt>
                <c:pt idx="278">
                  <c:v>25.32</c:v>
                </c:pt>
                <c:pt idx="279">
                  <c:v>25.32</c:v>
                </c:pt>
                <c:pt idx="280">
                  <c:v>25.3</c:v>
                </c:pt>
                <c:pt idx="281">
                  <c:v>25.43</c:v>
                </c:pt>
                <c:pt idx="282">
                  <c:v>25.44</c:v>
                </c:pt>
                <c:pt idx="283">
                  <c:v>25.06</c:v>
                </c:pt>
                <c:pt idx="284">
                  <c:v>24.4</c:v>
                </c:pt>
                <c:pt idx="285">
                  <c:v>23.54</c:v>
                </c:pt>
                <c:pt idx="286">
                  <c:v>23.66</c:v>
                </c:pt>
                <c:pt idx="287">
                  <c:v>24.09</c:v>
                </c:pt>
                <c:pt idx="288">
                  <c:v>24.05</c:v>
                </c:pt>
                <c:pt idx="289">
                  <c:v>23.35</c:v>
                </c:pt>
                <c:pt idx="290">
                  <c:v>23.93</c:v>
                </c:pt>
                <c:pt idx="291">
                  <c:v>24.44</c:v>
                </c:pt>
                <c:pt idx="292">
                  <c:v>24.32</c:v>
                </c:pt>
                <c:pt idx="293">
                  <c:v>24.57</c:v>
                </c:pt>
                <c:pt idx="294">
                  <c:v>24.84</c:v>
                </c:pt>
                <c:pt idx="295">
                  <c:v>24.47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2D-4E12-9F82-25911BAD4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758240"/>
        <c:axId val="591758896"/>
      </c:lineChart>
      <c:catAx>
        <c:axId val="59175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1758896"/>
        <c:crosses val="autoZero"/>
        <c:auto val="1"/>
        <c:lblAlgn val="ctr"/>
        <c:lblOffset val="100"/>
        <c:noMultiLvlLbl val="0"/>
      </c:catAx>
      <c:valAx>
        <c:axId val="59175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175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199338046586055"/>
          <c:y val="0.44060112277631952"/>
          <c:w val="0.31476250115906984"/>
          <c:h val="0.19791776027996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>
        <c:manualLayout>
          <c:layoutTarget val="inner"/>
          <c:xMode val="edge"/>
          <c:yMode val="edge"/>
          <c:x val="4.5736308277920953E-2"/>
          <c:y val="0.17634259259259263"/>
          <c:w val="0.70485956160465846"/>
          <c:h val="0.58183690580344127"/>
        </c:manualLayout>
      </c:layout>
      <c:lineChart>
        <c:grouping val="standard"/>
        <c:varyColors val="0"/>
        <c:ser>
          <c:idx val="0"/>
          <c:order val="0"/>
          <c:tx>
            <c:strRef>
              <c:f>'Linear Forecasts'!$L$1</c:f>
              <c:strCache>
                <c:ptCount val="1"/>
                <c:pt idx="0">
                  <c:v>Abercrombie &amp; Fitch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50"/>
            <c:dispRSqr val="1"/>
            <c:dispEq val="1"/>
            <c:trendlineLbl>
              <c:layout>
                <c:manualLayout>
                  <c:x val="0.2593789474201762"/>
                  <c:y val="-4.02562700495771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l-GR"/>
                </a:p>
              </c:txPr>
            </c:trendlineLbl>
          </c:trendline>
          <c:cat>
            <c:strRef>
              <c:f>'Linear Forecasts'!$J$2:$J$297</c:f>
              <c:strCache>
                <c:ptCount val="296"/>
                <c:pt idx="0">
                  <c:v>Date</c:v>
                </c:pt>
                <c:pt idx="1">
                  <c:v>19.10.2022</c:v>
                </c:pt>
                <c:pt idx="2">
                  <c:v>20.10.2022</c:v>
                </c:pt>
                <c:pt idx="3">
                  <c:v>21.10.2022</c:v>
                </c:pt>
                <c:pt idx="4">
                  <c:v>24.10.2022</c:v>
                </c:pt>
                <c:pt idx="5">
                  <c:v>25.10.2022</c:v>
                </c:pt>
                <c:pt idx="6">
                  <c:v>26.10.2022</c:v>
                </c:pt>
                <c:pt idx="7">
                  <c:v>27.10.2022</c:v>
                </c:pt>
                <c:pt idx="8">
                  <c:v>28.10.2022</c:v>
                </c:pt>
                <c:pt idx="9">
                  <c:v>31.10.2022</c:v>
                </c:pt>
                <c:pt idx="10">
                  <c:v>01.11.2022</c:v>
                </c:pt>
                <c:pt idx="11">
                  <c:v>02.11.2022</c:v>
                </c:pt>
                <c:pt idx="12">
                  <c:v>03.11.2022</c:v>
                </c:pt>
                <c:pt idx="13">
                  <c:v>04.11.2022</c:v>
                </c:pt>
                <c:pt idx="14">
                  <c:v>07.11.2022</c:v>
                </c:pt>
                <c:pt idx="15">
                  <c:v>08.11.2022</c:v>
                </c:pt>
                <c:pt idx="16">
                  <c:v>09.11.2022</c:v>
                </c:pt>
                <c:pt idx="17">
                  <c:v>10.11.2022</c:v>
                </c:pt>
                <c:pt idx="18">
                  <c:v>11.11.2022</c:v>
                </c:pt>
                <c:pt idx="19">
                  <c:v>14.11.2022</c:v>
                </c:pt>
                <c:pt idx="20">
                  <c:v>15.11.2022</c:v>
                </c:pt>
                <c:pt idx="21">
                  <c:v>16.11.2022</c:v>
                </c:pt>
                <c:pt idx="22">
                  <c:v>17.11.2022</c:v>
                </c:pt>
                <c:pt idx="23">
                  <c:v>18.11.2022</c:v>
                </c:pt>
                <c:pt idx="24">
                  <c:v>21.11.2022</c:v>
                </c:pt>
                <c:pt idx="25">
                  <c:v>22.11.2022</c:v>
                </c:pt>
                <c:pt idx="26">
                  <c:v>23.11.2022</c:v>
                </c:pt>
                <c:pt idx="27">
                  <c:v>25.11.2022</c:v>
                </c:pt>
                <c:pt idx="28">
                  <c:v>28.11.2022</c:v>
                </c:pt>
                <c:pt idx="29">
                  <c:v>29.11.2022</c:v>
                </c:pt>
                <c:pt idx="30">
                  <c:v>30.11.2022</c:v>
                </c:pt>
                <c:pt idx="31">
                  <c:v>01.12.2022</c:v>
                </c:pt>
                <c:pt idx="32">
                  <c:v>02.12.2022</c:v>
                </c:pt>
                <c:pt idx="33">
                  <c:v>05.12.2022</c:v>
                </c:pt>
                <c:pt idx="34">
                  <c:v>06.12.2022</c:v>
                </c:pt>
                <c:pt idx="35">
                  <c:v>07.12.2022</c:v>
                </c:pt>
                <c:pt idx="36">
                  <c:v>08.12.2022</c:v>
                </c:pt>
                <c:pt idx="37">
                  <c:v>09.12.2022</c:v>
                </c:pt>
                <c:pt idx="38">
                  <c:v>12.12.2022</c:v>
                </c:pt>
                <c:pt idx="39">
                  <c:v>13.12.2022</c:v>
                </c:pt>
                <c:pt idx="40">
                  <c:v>14.12.2022</c:v>
                </c:pt>
                <c:pt idx="41">
                  <c:v>15.12.2022</c:v>
                </c:pt>
                <c:pt idx="42">
                  <c:v>16.12.2022</c:v>
                </c:pt>
                <c:pt idx="43">
                  <c:v>19.12.2022</c:v>
                </c:pt>
                <c:pt idx="44">
                  <c:v>20.12.2022</c:v>
                </c:pt>
                <c:pt idx="45">
                  <c:v>21.12.2022</c:v>
                </c:pt>
                <c:pt idx="46">
                  <c:v>22.12.2022</c:v>
                </c:pt>
                <c:pt idx="47">
                  <c:v>23.12.2022</c:v>
                </c:pt>
                <c:pt idx="48">
                  <c:v>27.12.2022</c:v>
                </c:pt>
                <c:pt idx="49">
                  <c:v>28.12.2022</c:v>
                </c:pt>
                <c:pt idx="50">
                  <c:v>29.12.2022</c:v>
                </c:pt>
                <c:pt idx="51">
                  <c:v>30.12.2022</c:v>
                </c:pt>
                <c:pt idx="52">
                  <c:v>03.01.2023</c:v>
                </c:pt>
                <c:pt idx="53">
                  <c:v>04.01.2023</c:v>
                </c:pt>
                <c:pt idx="54">
                  <c:v>05.01.2023</c:v>
                </c:pt>
                <c:pt idx="55">
                  <c:v>06.01.2023</c:v>
                </c:pt>
                <c:pt idx="56">
                  <c:v>09.01.2023</c:v>
                </c:pt>
                <c:pt idx="57">
                  <c:v>10.01.2023</c:v>
                </c:pt>
                <c:pt idx="58">
                  <c:v>11.01.2023</c:v>
                </c:pt>
                <c:pt idx="59">
                  <c:v>12.01.2023</c:v>
                </c:pt>
                <c:pt idx="60">
                  <c:v>13.01.2023</c:v>
                </c:pt>
                <c:pt idx="61">
                  <c:v>17.01.2023</c:v>
                </c:pt>
                <c:pt idx="62">
                  <c:v>18.01.2023</c:v>
                </c:pt>
                <c:pt idx="63">
                  <c:v>19.01.2023</c:v>
                </c:pt>
                <c:pt idx="64">
                  <c:v>20.01.2023</c:v>
                </c:pt>
                <c:pt idx="65">
                  <c:v>23.01.2023</c:v>
                </c:pt>
                <c:pt idx="66">
                  <c:v>24.01.2023</c:v>
                </c:pt>
                <c:pt idx="67">
                  <c:v>25.01.2023</c:v>
                </c:pt>
                <c:pt idx="68">
                  <c:v>26.01.2023</c:v>
                </c:pt>
                <c:pt idx="69">
                  <c:v>27.01.2023</c:v>
                </c:pt>
                <c:pt idx="70">
                  <c:v>30.01.2023</c:v>
                </c:pt>
                <c:pt idx="71">
                  <c:v>31.01.2023</c:v>
                </c:pt>
                <c:pt idx="72">
                  <c:v>01.02.2023</c:v>
                </c:pt>
                <c:pt idx="73">
                  <c:v>02.02.2023</c:v>
                </c:pt>
                <c:pt idx="74">
                  <c:v>03.02.2023</c:v>
                </c:pt>
                <c:pt idx="75">
                  <c:v>06.02.2023</c:v>
                </c:pt>
                <c:pt idx="76">
                  <c:v>07.02.2023</c:v>
                </c:pt>
                <c:pt idx="77">
                  <c:v>08.02.2023</c:v>
                </c:pt>
                <c:pt idx="78">
                  <c:v>09.02.2023</c:v>
                </c:pt>
                <c:pt idx="79">
                  <c:v>10.02.2023</c:v>
                </c:pt>
                <c:pt idx="80">
                  <c:v>13.02.2023</c:v>
                </c:pt>
                <c:pt idx="81">
                  <c:v>14.02.2023</c:v>
                </c:pt>
                <c:pt idx="82">
                  <c:v>15.02.2023</c:v>
                </c:pt>
                <c:pt idx="83">
                  <c:v>16.02.2023</c:v>
                </c:pt>
                <c:pt idx="84">
                  <c:v>17.02.2023</c:v>
                </c:pt>
                <c:pt idx="85">
                  <c:v>21.02.2023</c:v>
                </c:pt>
                <c:pt idx="86">
                  <c:v>22.02.2023</c:v>
                </c:pt>
                <c:pt idx="87">
                  <c:v>23.02.2023</c:v>
                </c:pt>
                <c:pt idx="88">
                  <c:v>24.02.2023</c:v>
                </c:pt>
                <c:pt idx="89">
                  <c:v>27.02.2023</c:v>
                </c:pt>
                <c:pt idx="90">
                  <c:v>28.02.2023</c:v>
                </c:pt>
                <c:pt idx="91">
                  <c:v>01.03.2023</c:v>
                </c:pt>
                <c:pt idx="92">
                  <c:v>02.03.2023</c:v>
                </c:pt>
                <c:pt idx="93">
                  <c:v>03.03.2023</c:v>
                </c:pt>
                <c:pt idx="94">
                  <c:v>06.03.2023</c:v>
                </c:pt>
                <c:pt idx="95">
                  <c:v>07.03.2023</c:v>
                </c:pt>
                <c:pt idx="96">
                  <c:v>08.03.2023</c:v>
                </c:pt>
                <c:pt idx="97">
                  <c:v>09.03.2023</c:v>
                </c:pt>
                <c:pt idx="98">
                  <c:v>10.03.2023</c:v>
                </c:pt>
                <c:pt idx="99">
                  <c:v>13.03.2023</c:v>
                </c:pt>
                <c:pt idx="100">
                  <c:v>14.03.2023</c:v>
                </c:pt>
                <c:pt idx="101">
                  <c:v>15.03.2023</c:v>
                </c:pt>
                <c:pt idx="102">
                  <c:v>16.03.2023</c:v>
                </c:pt>
                <c:pt idx="103">
                  <c:v>17.03.2023</c:v>
                </c:pt>
                <c:pt idx="104">
                  <c:v>20.03.2023</c:v>
                </c:pt>
                <c:pt idx="105">
                  <c:v>21.03.2023</c:v>
                </c:pt>
                <c:pt idx="106">
                  <c:v>22.03.2023</c:v>
                </c:pt>
                <c:pt idx="107">
                  <c:v>23.03.2023</c:v>
                </c:pt>
                <c:pt idx="108">
                  <c:v>24.03.2023</c:v>
                </c:pt>
                <c:pt idx="109">
                  <c:v>27.03.2023</c:v>
                </c:pt>
                <c:pt idx="110">
                  <c:v>28.03.2023</c:v>
                </c:pt>
                <c:pt idx="111">
                  <c:v>29.03.2023</c:v>
                </c:pt>
                <c:pt idx="112">
                  <c:v>30.03.2023</c:v>
                </c:pt>
                <c:pt idx="113">
                  <c:v>31.03.2023</c:v>
                </c:pt>
                <c:pt idx="114">
                  <c:v>03.04.2023</c:v>
                </c:pt>
                <c:pt idx="115">
                  <c:v>04.04.2023</c:v>
                </c:pt>
                <c:pt idx="116">
                  <c:v>05.04.2023</c:v>
                </c:pt>
                <c:pt idx="117">
                  <c:v>06.04.2023</c:v>
                </c:pt>
                <c:pt idx="118">
                  <c:v>10.04.2023</c:v>
                </c:pt>
                <c:pt idx="119">
                  <c:v>11.04.2023</c:v>
                </c:pt>
                <c:pt idx="120">
                  <c:v>12.04.2023</c:v>
                </c:pt>
                <c:pt idx="121">
                  <c:v>13.04.2023</c:v>
                </c:pt>
                <c:pt idx="122">
                  <c:v>14.04.2023</c:v>
                </c:pt>
                <c:pt idx="123">
                  <c:v>17.04.2023</c:v>
                </c:pt>
                <c:pt idx="124">
                  <c:v>18.04.2023</c:v>
                </c:pt>
                <c:pt idx="125">
                  <c:v>19.04.2023</c:v>
                </c:pt>
                <c:pt idx="126">
                  <c:v>20.04.2023</c:v>
                </c:pt>
                <c:pt idx="127">
                  <c:v>21.04.2023</c:v>
                </c:pt>
                <c:pt idx="128">
                  <c:v>24.04.2023</c:v>
                </c:pt>
                <c:pt idx="129">
                  <c:v>25.04.2023</c:v>
                </c:pt>
                <c:pt idx="130">
                  <c:v>26.04.2023</c:v>
                </c:pt>
                <c:pt idx="131">
                  <c:v>27.04.2023</c:v>
                </c:pt>
                <c:pt idx="132">
                  <c:v>28.04.2023</c:v>
                </c:pt>
                <c:pt idx="133">
                  <c:v>01.05.2023</c:v>
                </c:pt>
                <c:pt idx="134">
                  <c:v>02.05.2023</c:v>
                </c:pt>
                <c:pt idx="135">
                  <c:v>03.05.2023</c:v>
                </c:pt>
                <c:pt idx="136">
                  <c:v>04.05.2023</c:v>
                </c:pt>
                <c:pt idx="137">
                  <c:v>05.05.2023</c:v>
                </c:pt>
                <c:pt idx="138">
                  <c:v>08.05.2023</c:v>
                </c:pt>
                <c:pt idx="139">
                  <c:v>09.05.2023</c:v>
                </c:pt>
                <c:pt idx="140">
                  <c:v>10.05.2023</c:v>
                </c:pt>
                <c:pt idx="141">
                  <c:v>11.05.2023</c:v>
                </c:pt>
                <c:pt idx="142">
                  <c:v>12.05.2023</c:v>
                </c:pt>
                <c:pt idx="143">
                  <c:v>15.05.2023</c:v>
                </c:pt>
                <c:pt idx="144">
                  <c:v>16.05.2023</c:v>
                </c:pt>
                <c:pt idx="145">
                  <c:v>17.05.2023</c:v>
                </c:pt>
                <c:pt idx="146">
                  <c:v>18.05.2023</c:v>
                </c:pt>
                <c:pt idx="147">
                  <c:v>19.05.2023</c:v>
                </c:pt>
                <c:pt idx="148">
                  <c:v>22.05.2023</c:v>
                </c:pt>
                <c:pt idx="149">
                  <c:v>23.05.2023</c:v>
                </c:pt>
                <c:pt idx="150">
                  <c:v>24.05.2023</c:v>
                </c:pt>
                <c:pt idx="151">
                  <c:v>25.05.2023</c:v>
                </c:pt>
                <c:pt idx="152">
                  <c:v>26.05.2023</c:v>
                </c:pt>
                <c:pt idx="153">
                  <c:v>30.05.2023</c:v>
                </c:pt>
                <c:pt idx="154">
                  <c:v>31.05.2023</c:v>
                </c:pt>
                <c:pt idx="155">
                  <c:v>01.06.2023</c:v>
                </c:pt>
                <c:pt idx="156">
                  <c:v>02.06.2023</c:v>
                </c:pt>
                <c:pt idx="157">
                  <c:v>05.06.2023</c:v>
                </c:pt>
                <c:pt idx="158">
                  <c:v>06.06.2023</c:v>
                </c:pt>
                <c:pt idx="159">
                  <c:v>07.06.2023</c:v>
                </c:pt>
                <c:pt idx="160">
                  <c:v>08.06.2023</c:v>
                </c:pt>
                <c:pt idx="161">
                  <c:v>09.06.2023</c:v>
                </c:pt>
                <c:pt idx="162">
                  <c:v>12.06.2023</c:v>
                </c:pt>
                <c:pt idx="163">
                  <c:v>13.06.2023</c:v>
                </c:pt>
                <c:pt idx="164">
                  <c:v>14.06.2023</c:v>
                </c:pt>
                <c:pt idx="165">
                  <c:v>15.06.2023</c:v>
                </c:pt>
                <c:pt idx="166">
                  <c:v>16.06.2023</c:v>
                </c:pt>
                <c:pt idx="167">
                  <c:v>20.06.2023</c:v>
                </c:pt>
                <c:pt idx="168">
                  <c:v>21.06.2023</c:v>
                </c:pt>
                <c:pt idx="169">
                  <c:v>22.06.2023</c:v>
                </c:pt>
                <c:pt idx="170">
                  <c:v>23.06.2023</c:v>
                </c:pt>
                <c:pt idx="171">
                  <c:v>26.06.2023</c:v>
                </c:pt>
                <c:pt idx="172">
                  <c:v>27.06.2023</c:v>
                </c:pt>
                <c:pt idx="173">
                  <c:v>28.06.2023</c:v>
                </c:pt>
                <c:pt idx="174">
                  <c:v>29.06.2023</c:v>
                </c:pt>
                <c:pt idx="175">
                  <c:v>30.06.2023</c:v>
                </c:pt>
                <c:pt idx="176">
                  <c:v>03.07.2023</c:v>
                </c:pt>
                <c:pt idx="177">
                  <c:v>05.07.2023</c:v>
                </c:pt>
                <c:pt idx="178">
                  <c:v>06.07.2023</c:v>
                </c:pt>
                <c:pt idx="179">
                  <c:v>07.07.2023</c:v>
                </c:pt>
                <c:pt idx="180">
                  <c:v>10.07.2023</c:v>
                </c:pt>
                <c:pt idx="181">
                  <c:v>11.07.2023</c:v>
                </c:pt>
                <c:pt idx="182">
                  <c:v>12.07.2023</c:v>
                </c:pt>
                <c:pt idx="183">
                  <c:v>13.07.2023</c:v>
                </c:pt>
                <c:pt idx="184">
                  <c:v>14.07.2023</c:v>
                </c:pt>
                <c:pt idx="185">
                  <c:v>17.07.2023</c:v>
                </c:pt>
                <c:pt idx="186">
                  <c:v>18.07.2023</c:v>
                </c:pt>
                <c:pt idx="187">
                  <c:v>19.07.2023</c:v>
                </c:pt>
                <c:pt idx="188">
                  <c:v>20.07.2023</c:v>
                </c:pt>
                <c:pt idx="189">
                  <c:v>21.07.2023</c:v>
                </c:pt>
                <c:pt idx="190">
                  <c:v>24.07.2023</c:v>
                </c:pt>
                <c:pt idx="191">
                  <c:v>25.07.2023</c:v>
                </c:pt>
                <c:pt idx="192">
                  <c:v>26.07.2023</c:v>
                </c:pt>
                <c:pt idx="193">
                  <c:v>27.07.2023</c:v>
                </c:pt>
                <c:pt idx="194">
                  <c:v>28.07.2023</c:v>
                </c:pt>
                <c:pt idx="195">
                  <c:v>31.07.2023</c:v>
                </c:pt>
                <c:pt idx="196">
                  <c:v>01.08.2023</c:v>
                </c:pt>
                <c:pt idx="197">
                  <c:v>02.08.2023</c:v>
                </c:pt>
                <c:pt idx="198">
                  <c:v>03.08.2023</c:v>
                </c:pt>
                <c:pt idx="199">
                  <c:v>04.08.2023</c:v>
                </c:pt>
                <c:pt idx="200">
                  <c:v>07.08.2023</c:v>
                </c:pt>
                <c:pt idx="201">
                  <c:v>08.08.2023</c:v>
                </c:pt>
                <c:pt idx="202">
                  <c:v>09.08.2023</c:v>
                </c:pt>
                <c:pt idx="203">
                  <c:v>10.08.2023</c:v>
                </c:pt>
                <c:pt idx="204">
                  <c:v>11.08.2023</c:v>
                </c:pt>
                <c:pt idx="205">
                  <c:v>14.08.2023</c:v>
                </c:pt>
                <c:pt idx="206">
                  <c:v>15.08.2023</c:v>
                </c:pt>
                <c:pt idx="207">
                  <c:v>16.08.2023</c:v>
                </c:pt>
                <c:pt idx="208">
                  <c:v>17.08.2023</c:v>
                </c:pt>
                <c:pt idx="209">
                  <c:v>18.08.2023</c:v>
                </c:pt>
                <c:pt idx="210">
                  <c:v>21.08.2023</c:v>
                </c:pt>
                <c:pt idx="211">
                  <c:v>22.08.2023</c:v>
                </c:pt>
                <c:pt idx="212">
                  <c:v>23.08.2023</c:v>
                </c:pt>
                <c:pt idx="213">
                  <c:v>24.08.2023</c:v>
                </c:pt>
                <c:pt idx="214">
                  <c:v>25.08.2023</c:v>
                </c:pt>
                <c:pt idx="215">
                  <c:v>28.08.2023</c:v>
                </c:pt>
                <c:pt idx="216">
                  <c:v>29.08.2023</c:v>
                </c:pt>
                <c:pt idx="217">
                  <c:v>30.08.2023</c:v>
                </c:pt>
                <c:pt idx="218">
                  <c:v>31.08.2023</c:v>
                </c:pt>
                <c:pt idx="219">
                  <c:v>01.09.2023</c:v>
                </c:pt>
                <c:pt idx="220">
                  <c:v>05.09.2023</c:v>
                </c:pt>
                <c:pt idx="221">
                  <c:v>06.09.2023</c:v>
                </c:pt>
                <c:pt idx="222">
                  <c:v>07.09.2023</c:v>
                </c:pt>
                <c:pt idx="223">
                  <c:v>08.09.2023</c:v>
                </c:pt>
                <c:pt idx="224">
                  <c:v>11.09.2023</c:v>
                </c:pt>
                <c:pt idx="225">
                  <c:v>12.09.2023</c:v>
                </c:pt>
                <c:pt idx="226">
                  <c:v>13.09.2023</c:v>
                </c:pt>
                <c:pt idx="227">
                  <c:v>14.09.2023</c:v>
                </c:pt>
                <c:pt idx="228">
                  <c:v>15.09.2023</c:v>
                </c:pt>
                <c:pt idx="229">
                  <c:v>18.09.2023</c:v>
                </c:pt>
                <c:pt idx="230">
                  <c:v>19.09.2023</c:v>
                </c:pt>
                <c:pt idx="231">
                  <c:v>20.09.2023</c:v>
                </c:pt>
                <c:pt idx="232">
                  <c:v>21.09.2023</c:v>
                </c:pt>
                <c:pt idx="233">
                  <c:v>22.09.2023</c:v>
                </c:pt>
                <c:pt idx="234">
                  <c:v>25.09.2023</c:v>
                </c:pt>
                <c:pt idx="235">
                  <c:v>26.09.2023</c:v>
                </c:pt>
                <c:pt idx="236">
                  <c:v>27.09.2023</c:v>
                </c:pt>
                <c:pt idx="237">
                  <c:v>28.09.2023</c:v>
                </c:pt>
                <c:pt idx="238">
                  <c:v>29.09.2023</c:v>
                </c:pt>
                <c:pt idx="239">
                  <c:v>02.10.2023</c:v>
                </c:pt>
                <c:pt idx="240">
                  <c:v>03.10.2023</c:v>
                </c:pt>
                <c:pt idx="241">
                  <c:v>04.10.2023</c:v>
                </c:pt>
                <c:pt idx="242">
                  <c:v>05.10.2023</c:v>
                </c:pt>
                <c:pt idx="243">
                  <c:v>06.10.2023</c:v>
                </c:pt>
                <c:pt idx="244">
                  <c:v>09.10.2023</c:v>
                </c:pt>
                <c:pt idx="245">
                  <c:v>10.10.2023</c:v>
                </c:pt>
                <c:pt idx="246">
                  <c:v>11.10.2023</c:v>
                </c:pt>
                <c:pt idx="247">
                  <c:v>12.10.2023</c:v>
                </c:pt>
                <c:pt idx="248">
                  <c:v>13.10.2023</c:v>
                </c:pt>
                <c:pt idx="249">
                  <c:v>16.10.2023</c:v>
                </c:pt>
                <c:pt idx="250">
                  <c:v>17.10.2023</c:v>
                </c:pt>
                <c:pt idx="251">
                  <c:v>18.10.2023</c:v>
                </c:pt>
                <c:pt idx="252">
                  <c:v>19.10.2023</c:v>
                </c:pt>
                <c:pt idx="253">
                  <c:v>20.10.2023</c:v>
                </c:pt>
                <c:pt idx="254">
                  <c:v>23.10.2023</c:v>
                </c:pt>
                <c:pt idx="255">
                  <c:v>24.10.2023</c:v>
                </c:pt>
                <c:pt idx="256">
                  <c:v>25.10.2023</c:v>
                </c:pt>
                <c:pt idx="257">
                  <c:v>26.10.2023</c:v>
                </c:pt>
                <c:pt idx="258">
                  <c:v>27.10.2023</c:v>
                </c:pt>
                <c:pt idx="259">
                  <c:v>30.10.2023</c:v>
                </c:pt>
                <c:pt idx="260">
                  <c:v>31.10.2023</c:v>
                </c:pt>
                <c:pt idx="261">
                  <c:v>01.11.2023</c:v>
                </c:pt>
                <c:pt idx="262">
                  <c:v>02.11.2023</c:v>
                </c:pt>
                <c:pt idx="263">
                  <c:v>03.11.2023</c:v>
                </c:pt>
                <c:pt idx="264">
                  <c:v>06.11.2023</c:v>
                </c:pt>
                <c:pt idx="265">
                  <c:v>07.11.2023</c:v>
                </c:pt>
                <c:pt idx="266">
                  <c:v>08.11.2023</c:v>
                </c:pt>
                <c:pt idx="267">
                  <c:v>09.11.2023</c:v>
                </c:pt>
                <c:pt idx="268">
                  <c:v>10.11.2023</c:v>
                </c:pt>
                <c:pt idx="269">
                  <c:v>13.11.2023</c:v>
                </c:pt>
                <c:pt idx="270">
                  <c:v>14.11.2023</c:v>
                </c:pt>
                <c:pt idx="271">
                  <c:v>15.11.2023</c:v>
                </c:pt>
                <c:pt idx="272">
                  <c:v>16.11.2023</c:v>
                </c:pt>
                <c:pt idx="273">
                  <c:v>17.11.2023</c:v>
                </c:pt>
                <c:pt idx="274">
                  <c:v>20.11.2023</c:v>
                </c:pt>
                <c:pt idx="275">
                  <c:v>21.11.2023</c:v>
                </c:pt>
                <c:pt idx="276">
                  <c:v>22.11.2023</c:v>
                </c:pt>
                <c:pt idx="277">
                  <c:v>24.11.2023</c:v>
                </c:pt>
                <c:pt idx="278">
                  <c:v>27.11.2023</c:v>
                </c:pt>
                <c:pt idx="279">
                  <c:v>28.11.2023</c:v>
                </c:pt>
                <c:pt idx="280">
                  <c:v>29.11.2023</c:v>
                </c:pt>
                <c:pt idx="281">
                  <c:v>30.11.2023</c:v>
                </c:pt>
                <c:pt idx="282">
                  <c:v>01.12.2023</c:v>
                </c:pt>
                <c:pt idx="283">
                  <c:v>04.12.2023</c:v>
                </c:pt>
                <c:pt idx="284">
                  <c:v>05.12.2023</c:v>
                </c:pt>
                <c:pt idx="285">
                  <c:v>06.12.2023</c:v>
                </c:pt>
                <c:pt idx="286">
                  <c:v>07.12.2023</c:v>
                </c:pt>
                <c:pt idx="287">
                  <c:v>08.12.2023</c:v>
                </c:pt>
                <c:pt idx="288">
                  <c:v>11.12.2023</c:v>
                </c:pt>
                <c:pt idx="289">
                  <c:v>12.12.2023</c:v>
                </c:pt>
                <c:pt idx="290">
                  <c:v>13.12.2023</c:v>
                </c:pt>
                <c:pt idx="291">
                  <c:v>14.12.2023</c:v>
                </c:pt>
                <c:pt idx="292">
                  <c:v>15.12.2023</c:v>
                </c:pt>
                <c:pt idx="293">
                  <c:v>18.12.2023</c:v>
                </c:pt>
                <c:pt idx="294">
                  <c:v>19.12.2023</c:v>
                </c:pt>
                <c:pt idx="295">
                  <c:v>20.12.2023</c:v>
                </c:pt>
              </c:strCache>
            </c:strRef>
          </c:cat>
          <c:val>
            <c:numRef>
              <c:f>'Linear Forecasts'!$L$2:$L$297</c:f>
              <c:numCache>
                <c:formatCode>General</c:formatCode>
                <c:ptCount val="296"/>
                <c:pt idx="0">
                  <c:v>0</c:v>
                </c:pt>
                <c:pt idx="1">
                  <c:v>16.649999999999999</c:v>
                </c:pt>
                <c:pt idx="2">
                  <c:v>16.52</c:v>
                </c:pt>
                <c:pt idx="3">
                  <c:v>16.940000000000001</c:v>
                </c:pt>
                <c:pt idx="4">
                  <c:v>17.329999999999998</c:v>
                </c:pt>
                <c:pt idx="5">
                  <c:v>18.190000000000001</c:v>
                </c:pt>
                <c:pt idx="6">
                  <c:v>18.149999999999999</c:v>
                </c:pt>
                <c:pt idx="7">
                  <c:v>18.079999999999998</c:v>
                </c:pt>
                <c:pt idx="8">
                  <c:v>18.71</c:v>
                </c:pt>
                <c:pt idx="9">
                  <c:v>17.579999999999998</c:v>
                </c:pt>
                <c:pt idx="10">
                  <c:v>17.739999999999998</c:v>
                </c:pt>
                <c:pt idx="11">
                  <c:v>16.54</c:v>
                </c:pt>
                <c:pt idx="12">
                  <c:v>17.25</c:v>
                </c:pt>
                <c:pt idx="13">
                  <c:v>17.149999999999999</c:v>
                </c:pt>
                <c:pt idx="14">
                  <c:v>17.309999999999999</c:v>
                </c:pt>
                <c:pt idx="15">
                  <c:v>17.61</c:v>
                </c:pt>
                <c:pt idx="16">
                  <c:v>16.89</c:v>
                </c:pt>
                <c:pt idx="17">
                  <c:v>19.05</c:v>
                </c:pt>
                <c:pt idx="18">
                  <c:v>18.97</c:v>
                </c:pt>
                <c:pt idx="19">
                  <c:v>18.829999999999998</c:v>
                </c:pt>
                <c:pt idx="20">
                  <c:v>19.3</c:v>
                </c:pt>
                <c:pt idx="21">
                  <c:v>17.88</c:v>
                </c:pt>
                <c:pt idx="22">
                  <c:v>18.59</c:v>
                </c:pt>
                <c:pt idx="23">
                  <c:v>18.78</c:v>
                </c:pt>
                <c:pt idx="24">
                  <c:v>18.63</c:v>
                </c:pt>
                <c:pt idx="25">
                  <c:v>22.62</c:v>
                </c:pt>
                <c:pt idx="26">
                  <c:v>23.98</c:v>
                </c:pt>
                <c:pt idx="27">
                  <c:v>23.77</c:v>
                </c:pt>
                <c:pt idx="28">
                  <c:v>24.08</c:v>
                </c:pt>
                <c:pt idx="29">
                  <c:v>23.78</c:v>
                </c:pt>
                <c:pt idx="30">
                  <c:v>23.98</c:v>
                </c:pt>
                <c:pt idx="31">
                  <c:v>23.88</c:v>
                </c:pt>
                <c:pt idx="32">
                  <c:v>24.31</c:v>
                </c:pt>
                <c:pt idx="33">
                  <c:v>22.87</c:v>
                </c:pt>
                <c:pt idx="34">
                  <c:v>22.9</c:v>
                </c:pt>
                <c:pt idx="35">
                  <c:v>23.71</c:v>
                </c:pt>
                <c:pt idx="36">
                  <c:v>24.17</c:v>
                </c:pt>
                <c:pt idx="37">
                  <c:v>23.59</c:v>
                </c:pt>
                <c:pt idx="38">
                  <c:v>23.15</c:v>
                </c:pt>
                <c:pt idx="39">
                  <c:v>23.11</c:v>
                </c:pt>
                <c:pt idx="40">
                  <c:v>23.21</c:v>
                </c:pt>
                <c:pt idx="41">
                  <c:v>21.78</c:v>
                </c:pt>
                <c:pt idx="42">
                  <c:v>21.78</c:v>
                </c:pt>
                <c:pt idx="43">
                  <c:v>21.71</c:v>
                </c:pt>
                <c:pt idx="44">
                  <c:v>21.61</c:v>
                </c:pt>
                <c:pt idx="45">
                  <c:v>21.92</c:v>
                </c:pt>
                <c:pt idx="46">
                  <c:v>21.44</c:v>
                </c:pt>
                <c:pt idx="47">
                  <c:v>22.26</c:v>
                </c:pt>
                <c:pt idx="48">
                  <c:v>22.06</c:v>
                </c:pt>
                <c:pt idx="49">
                  <c:v>22.36</c:v>
                </c:pt>
                <c:pt idx="50">
                  <c:v>22.88</c:v>
                </c:pt>
                <c:pt idx="51">
                  <c:v>22.91</c:v>
                </c:pt>
                <c:pt idx="52">
                  <c:v>23.6</c:v>
                </c:pt>
                <c:pt idx="53">
                  <c:v>25.21</c:v>
                </c:pt>
                <c:pt idx="54">
                  <c:v>24.74</c:v>
                </c:pt>
                <c:pt idx="55">
                  <c:v>25.2</c:v>
                </c:pt>
                <c:pt idx="56">
                  <c:v>27.4</c:v>
                </c:pt>
                <c:pt idx="57">
                  <c:v>27.8</c:v>
                </c:pt>
                <c:pt idx="58">
                  <c:v>27.23</c:v>
                </c:pt>
                <c:pt idx="59">
                  <c:v>26.91</c:v>
                </c:pt>
                <c:pt idx="60">
                  <c:v>27.98</c:v>
                </c:pt>
                <c:pt idx="61">
                  <c:v>27.11</c:v>
                </c:pt>
                <c:pt idx="62">
                  <c:v>27.13</c:v>
                </c:pt>
                <c:pt idx="63">
                  <c:v>27.06</c:v>
                </c:pt>
                <c:pt idx="64">
                  <c:v>27.79</c:v>
                </c:pt>
                <c:pt idx="65">
                  <c:v>28.86</c:v>
                </c:pt>
                <c:pt idx="66">
                  <c:v>28.09</c:v>
                </c:pt>
                <c:pt idx="67">
                  <c:v>27.99</c:v>
                </c:pt>
                <c:pt idx="68">
                  <c:v>27.84</c:v>
                </c:pt>
                <c:pt idx="69">
                  <c:v>27.31</c:v>
                </c:pt>
                <c:pt idx="70">
                  <c:v>27.59</c:v>
                </c:pt>
                <c:pt idx="71">
                  <c:v>28.96</c:v>
                </c:pt>
                <c:pt idx="72">
                  <c:v>29.23</c:v>
                </c:pt>
                <c:pt idx="73">
                  <c:v>29.87</c:v>
                </c:pt>
                <c:pt idx="74">
                  <c:v>30.07</c:v>
                </c:pt>
                <c:pt idx="75">
                  <c:v>30.51</c:v>
                </c:pt>
                <c:pt idx="76">
                  <c:v>31.25</c:v>
                </c:pt>
                <c:pt idx="77">
                  <c:v>30.1</c:v>
                </c:pt>
                <c:pt idx="78">
                  <c:v>30.41</c:v>
                </c:pt>
                <c:pt idx="79">
                  <c:v>30.49</c:v>
                </c:pt>
                <c:pt idx="80">
                  <c:v>31.05</c:v>
                </c:pt>
                <c:pt idx="81">
                  <c:v>31.01</c:v>
                </c:pt>
                <c:pt idx="82">
                  <c:v>30.8</c:v>
                </c:pt>
                <c:pt idx="83">
                  <c:v>30.09</c:v>
                </c:pt>
                <c:pt idx="84">
                  <c:v>31.19</c:v>
                </c:pt>
                <c:pt idx="85">
                  <c:v>28.9</c:v>
                </c:pt>
                <c:pt idx="86">
                  <c:v>29.31</c:v>
                </c:pt>
                <c:pt idx="87">
                  <c:v>28.96</c:v>
                </c:pt>
                <c:pt idx="88">
                  <c:v>28.99</c:v>
                </c:pt>
                <c:pt idx="89">
                  <c:v>28.73</c:v>
                </c:pt>
                <c:pt idx="90">
                  <c:v>29.41</c:v>
                </c:pt>
                <c:pt idx="91">
                  <c:v>29.23</c:v>
                </c:pt>
                <c:pt idx="92">
                  <c:v>28.34</c:v>
                </c:pt>
                <c:pt idx="93">
                  <c:v>28.52</c:v>
                </c:pt>
                <c:pt idx="94">
                  <c:v>27.73</c:v>
                </c:pt>
                <c:pt idx="95">
                  <c:v>28.36</c:v>
                </c:pt>
                <c:pt idx="96">
                  <c:v>27.68</c:v>
                </c:pt>
                <c:pt idx="97">
                  <c:v>27.03</c:v>
                </c:pt>
                <c:pt idx="98">
                  <c:v>26.97</c:v>
                </c:pt>
                <c:pt idx="99">
                  <c:v>25.62</c:v>
                </c:pt>
                <c:pt idx="100">
                  <c:v>26.79</c:v>
                </c:pt>
                <c:pt idx="101">
                  <c:v>26.6</c:v>
                </c:pt>
                <c:pt idx="102">
                  <c:v>26.61</c:v>
                </c:pt>
                <c:pt idx="103">
                  <c:v>25.96</c:v>
                </c:pt>
                <c:pt idx="104">
                  <c:v>26.06</c:v>
                </c:pt>
                <c:pt idx="105">
                  <c:v>25.83</c:v>
                </c:pt>
                <c:pt idx="106">
                  <c:v>25.31</c:v>
                </c:pt>
                <c:pt idx="107">
                  <c:v>24.62</c:v>
                </c:pt>
                <c:pt idx="108">
                  <c:v>24.62</c:v>
                </c:pt>
                <c:pt idx="109">
                  <c:v>25.2</c:v>
                </c:pt>
                <c:pt idx="110">
                  <c:v>25.73</c:v>
                </c:pt>
                <c:pt idx="111">
                  <c:v>26.16</c:v>
                </c:pt>
                <c:pt idx="112">
                  <c:v>26.75</c:v>
                </c:pt>
                <c:pt idx="113">
                  <c:v>27.75</c:v>
                </c:pt>
                <c:pt idx="114">
                  <c:v>27.9</c:v>
                </c:pt>
                <c:pt idx="115">
                  <c:v>27.55</c:v>
                </c:pt>
                <c:pt idx="116">
                  <c:v>26.6</c:v>
                </c:pt>
                <c:pt idx="117">
                  <c:v>26.34</c:v>
                </c:pt>
                <c:pt idx="118">
                  <c:v>27.28</c:v>
                </c:pt>
                <c:pt idx="119">
                  <c:v>27.43</c:v>
                </c:pt>
                <c:pt idx="120">
                  <c:v>25.6</c:v>
                </c:pt>
                <c:pt idx="121">
                  <c:v>25.49</c:v>
                </c:pt>
                <c:pt idx="122">
                  <c:v>25.56</c:v>
                </c:pt>
                <c:pt idx="123">
                  <c:v>24.89</c:v>
                </c:pt>
                <c:pt idx="124">
                  <c:v>25.15</c:v>
                </c:pt>
                <c:pt idx="125">
                  <c:v>24.67</c:v>
                </c:pt>
                <c:pt idx="126">
                  <c:v>24.35</c:v>
                </c:pt>
                <c:pt idx="127">
                  <c:v>24.24</c:v>
                </c:pt>
                <c:pt idx="128">
                  <c:v>24.2</c:v>
                </c:pt>
                <c:pt idx="129">
                  <c:v>22.96</c:v>
                </c:pt>
                <c:pt idx="130">
                  <c:v>23</c:v>
                </c:pt>
                <c:pt idx="131">
                  <c:v>23.39</c:v>
                </c:pt>
                <c:pt idx="132">
                  <c:v>23.54</c:v>
                </c:pt>
                <c:pt idx="133">
                  <c:v>23.3</c:v>
                </c:pt>
                <c:pt idx="134">
                  <c:v>23.06</c:v>
                </c:pt>
                <c:pt idx="135">
                  <c:v>22.77</c:v>
                </c:pt>
                <c:pt idx="136">
                  <c:v>21.83</c:v>
                </c:pt>
                <c:pt idx="137">
                  <c:v>22.72</c:v>
                </c:pt>
                <c:pt idx="138">
                  <c:v>23.29</c:v>
                </c:pt>
                <c:pt idx="139">
                  <c:v>23.44</c:v>
                </c:pt>
                <c:pt idx="140">
                  <c:v>22.95</c:v>
                </c:pt>
                <c:pt idx="141">
                  <c:v>23.34</c:v>
                </c:pt>
                <c:pt idx="142">
                  <c:v>23.96</c:v>
                </c:pt>
                <c:pt idx="143">
                  <c:v>24.45</c:v>
                </c:pt>
                <c:pt idx="144">
                  <c:v>23.07</c:v>
                </c:pt>
                <c:pt idx="145">
                  <c:v>24.23</c:v>
                </c:pt>
                <c:pt idx="146">
                  <c:v>24.13</c:v>
                </c:pt>
                <c:pt idx="147">
                  <c:v>22.86</c:v>
                </c:pt>
                <c:pt idx="148">
                  <c:v>22.76</c:v>
                </c:pt>
                <c:pt idx="149">
                  <c:v>23.01</c:v>
                </c:pt>
                <c:pt idx="150">
                  <c:v>30.16</c:v>
                </c:pt>
                <c:pt idx="151">
                  <c:v>28.56</c:v>
                </c:pt>
                <c:pt idx="152">
                  <c:v>29.95</c:v>
                </c:pt>
                <c:pt idx="153">
                  <c:v>31.4</c:v>
                </c:pt>
                <c:pt idx="154">
                  <c:v>31.03</c:v>
                </c:pt>
                <c:pt idx="155">
                  <c:v>30.31</c:v>
                </c:pt>
                <c:pt idx="156">
                  <c:v>31.8</c:v>
                </c:pt>
                <c:pt idx="157">
                  <c:v>31.6</c:v>
                </c:pt>
                <c:pt idx="158">
                  <c:v>32.729999999999997</c:v>
                </c:pt>
                <c:pt idx="159">
                  <c:v>33.75</c:v>
                </c:pt>
                <c:pt idx="160">
                  <c:v>34.950000000000003</c:v>
                </c:pt>
                <c:pt idx="161">
                  <c:v>34.24</c:v>
                </c:pt>
                <c:pt idx="162">
                  <c:v>34.39</c:v>
                </c:pt>
                <c:pt idx="163">
                  <c:v>34.99</c:v>
                </c:pt>
                <c:pt idx="164">
                  <c:v>35.590000000000003</c:v>
                </c:pt>
                <c:pt idx="165">
                  <c:v>36.24</c:v>
                </c:pt>
                <c:pt idx="166">
                  <c:v>36.08</c:v>
                </c:pt>
                <c:pt idx="167">
                  <c:v>36.24</c:v>
                </c:pt>
                <c:pt idx="168">
                  <c:v>36.9</c:v>
                </c:pt>
                <c:pt idx="169">
                  <c:v>37.21</c:v>
                </c:pt>
                <c:pt idx="170">
                  <c:v>36.93</c:v>
                </c:pt>
                <c:pt idx="171">
                  <c:v>37.18</c:v>
                </c:pt>
                <c:pt idx="172">
                  <c:v>37.47</c:v>
                </c:pt>
                <c:pt idx="173">
                  <c:v>36.700000000000003</c:v>
                </c:pt>
                <c:pt idx="174">
                  <c:v>37.85</c:v>
                </c:pt>
                <c:pt idx="175">
                  <c:v>37.68</c:v>
                </c:pt>
                <c:pt idx="176">
                  <c:v>37.29</c:v>
                </c:pt>
                <c:pt idx="177">
                  <c:v>36.119999999999997</c:v>
                </c:pt>
                <c:pt idx="178">
                  <c:v>35.520000000000003</c:v>
                </c:pt>
                <c:pt idx="179">
                  <c:v>35.54</c:v>
                </c:pt>
                <c:pt idx="180">
                  <c:v>35.32</c:v>
                </c:pt>
                <c:pt idx="181">
                  <c:v>35.799999999999997</c:v>
                </c:pt>
                <c:pt idx="182">
                  <c:v>35.299999999999997</c:v>
                </c:pt>
                <c:pt idx="183">
                  <c:v>33.979999999999997</c:v>
                </c:pt>
                <c:pt idx="184">
                  <c:v>34.909999999999997</c:v>
                </c:pt>
                <c:pt idx="185">
                  <c:v>37.42</c:v>
                </c:pt>
                <c:pt idx="186">
                  <c:v>37.159999999999997</c:v>
                </c:pt>
                <c:pt idx="187">
                  <c:v>37.03</c:v>
                </c:pt>
                <c:pt idx="188">
                  <c:v>36.33</c:v>
                </c:pt>
                <c:pt idx="189">
                  <c:v>36.06</c:v>
                </c:pt>
                <c:pt idx="190">
                  <c:v>37.21</c:v>
                </c:pt>
                <c:pt idx="191">
                  <c:v>37.700000000000003</c:v>
                </c:pt>
                <c:pt idx="192">
                  <c:v>38.71</c:v>
                </c:pt>
                <c:pt idx="193">
                  <c:v>38.96</c:v>
                </c:pt>
                <c:pt idx="194">
                  <c:v>39.979999999999997</c:v>
                </c:pt>
                <c:pt idx="195">
                  <c:v>39.61</c:v>
                </c:pt>
                <c:pt idx="196">
                  <c:v>39.5</c:v>
                </c:pt>
                <c:pt idx="197">
                  <c:v>38.92</c:v>
                </c:pt>
                <c:pt idx="198">
                  <c:v>39</c:v>
                </c:pt>
                <c:pt idx="199">
                  <c:v>39.229999999999997</c:v>
                </c:pt>
                <c:pt idx="200">
                  <c:v>39.450000000000003</c:v>
                </c:pt>
                <c:pt idx="201">
                  <c:v>39.659999999999997</c:v>
                </c:pt>
                <c:pt idx="202">
                  <c:v>39.93</c:v>
                </c:pt>
                <c:pt idx="203">
                  <c:v>40.29</c:v>
                </c:pt>
                <c:pt idx="204">
                  <c:v>39.44</c:v>
                </c:pt>
                <c:pt idx="205">
                  <c:v>41.36</c:v>
                </c:pt>
                <c:pt idx="206">
                  <c:v>41.43</c:v>
                </c:pt>
                <c:pt idx="207">
                  <c:v>41.96</c:v>
                </c:pt>
                <c:pt idx="208">
                  <c:v>41.11</c:v>
                </c:pt>
                <c:pt idx="209">
                  <c:v>43.2</c:v>
                </c:pt>
                <c:pt idx="210">
                  <c:v>41.76</c:v>
                </c:pt>
                <c:pt idx="211">
                  <c:v>41.17</c:v>
                </c:pt>
                <c:pt idx="212">
                  <c:v>50.86</c:v>
                </c:pt>
                <c:pt idx="213">
                  <c:v>50.46</c:v>
                </c:pt>
                <c:pt idx="214">
                  <c:v>50.16</c:v>
                </c:pt>
                <c:pt idx="215">
                  <c:v>49.51</c:v>
                </c:pt>
                <c:pt idx="216">
                  <c:v>51.32</c:v>
                </c:pt>
                <c:pt idx="217">
                  <c:v>52.29</c:v>
                </c:pt>
                <c:pt idx="218">
                  <c:v>53.75</c:v>
                </c:pt>
                <c:pt idx="219">
                  <c:v>54.5</c:v>
                </c:pt>
                <c:pt idx="220">
                  <c:v>54.85</c:v>
                </c:pt>
                <c:pt idx="221">
                  <c:v>54.98</c:v>
                </c:pt>
                <c:pt idx="222">
                  <c:v>54.61</c:v>
                </c:pt>
                <c:pt idx="223">
                  <c:v>53.32</c:v>
                </c:pt>
                <c:pt idx="224">
                  <c:v>53.4</c:v>
                </c:pt>
                <c:pt idx="225">
                  <c:v>52.26</c:v>
                </c:pt>
                <c:pt idx="226">
                  <c:v>50.64</c:v>
                </c:pt>
                <c:pt idx="227">
                  <c:v>51.26</c:v>
                </c:pt>
                <c:pt idx="228">
                  <c:v>52.4</c:v>
                </c:pt>
                <c:pt idx="229">
                  <c:v>50.89</c:v>
                </c:pt>
                <c:pt idx="230">
                  <c:v>50.58</c:v>
                </c:pt>
                <c:pt idx="231">
                  <c:v>50.25</c:v>
                </c:pt>
                <c:pt idx="232">
                  <c:v>49.32</c:v>
                </c:pt>
                <c:pt idx="233">
                  <c:v>50.63</c:v>
                </c:pt>
                <c:pt idx="234">
                  <c:v>51.76</c:v>
                </c:pt>
                <c:pt idx="235">
                  <c:v>52.84</c:v>
                </c:pt>
                <c:pt idx="236">
                  <c:v>54.56</c:v>
                </c:pt>
                <c:pt idx="237">
                  <c:v>56.05</c:v>
                </c:pt>
                <c:pt idx="238">
                  <c:v>56.37</c:v>
                </c:pt>
                <c:pt idx="239">
                  <c:v>58.31</c:v>
                </c:pt>
                <c:pt idx="240">
                  <c:v>55.49</c:v>
                </c:pt>
                <c:pt idx="241">
                  <c:v>55.13</c:v>
                </c:pt>
                <c:pt idx="242">
                  <c:v>54.54</c:v>
                </c:pt>
                <c:pt idx="243">
                  <c:v>55.01</c:v>
                </c:pt>
                <c:pt idx="244">
                  <c:v>56.88</c:v>
                </c:pt>
                <c:pt idx="245">
                  <c:v>59.77</c:v>
                </c:pt>
                <c:pt idx="246">
                  <c:v>61.5</c:v>
                </c:pt>
                <c:pt idx="247">
                  <c:v>61.74</c:v>
                </c:pt>
                <c:pt idx="248">
                  <c:v>60.39</c:v>
                </c:pt>
                <c:pt idx="249">
                  <c:v>62.72</c:v>
                </c:pt>
                <c:pt idx="250">
                  <c:v>62.98</c:v>
                </c:pt>
                <c:pt idx="251">
                  <c:v>63.24</c:v>
                </c:pt>
                <c:pt idx="252">
                  <c:v>60.66</c:v>
                </c:pt>
                <c:pt idx="253">
                  <c:v>60.9</c:v>
                </c:pt>
                <c:pt idx="254">
                  <c:v>59.97</c:v>
                </c:pt>
                <c:pt idx="255">
                  <c:v>62.35</c:v>
                </c:pt>
                <c:pt idx="256">
                  <c:v>61.58</c:v>
                </c:pt>
                <c:pt idx="257">
                  <c:v>59.85</c:v>
                </c:pt>
                <c:pt idx="258">
                  <c:v>58.72</c:v>
                </c:pt>
                <c:pt idx="259">
                  <c:v>59.61</c:v>
                </c:pt>
                <c:pt idx="260">
                  <c:v>60.82</c:v>
                </c:pt>
                <c:pt idx="261">
                  <c:v>62.13</c:v>
                </c:pt>
                <c:pt idx="262">
                  <c:v>63.31</c:v>
                </c:pt>
                <c:pt idx="263">
                  <c:v>65.5</c:v>
                </c:pt>
                <c:pt idx="264">
                  <c:v>66.27</c:v>
                </c:pt>
                <c:pt idx="265">
                  <c:v>67.81</c:v>
                </c:pt>
                <c:pt idx="266">
                  <c:v>67.92</c:v>
                </c:pt>
                <c:pt idx="267">
                  <c:v>66.75</c:v>
                </c:pt>
                <c:pt idx="268">
                  <c:v>66.97</c:v>
                </c:pt>
                <c:pt idx="269">
                  <c:v>66.39</c:v>
                </c:pt>
                <c:pt idx="270">
                  <c:v>68.680000000000007</c:v>
                </c:pt>
                <c:pt idx="271">
                  <c:v>69.8</c:v>
                </c:pt>
                <c:pt idx="272">
                  <c:v>68.98</c:v>
                </c:pt>
                <c:pt idx="273">
                  <c:v>73.569999999999993</c:v>
                </c:pt>
                <c:pt idx="274">
                  <c:v>72.290000000000006</c:v>
                </c:pt>
                <c:pt idx="275">
                  <c:v>74.03</c:v>
                </c:pt>
                <c:pt idx="276">
                  <c:v>72.81</c:v>
                </c:pt>
                <c:pt idx="277">
                  <c:v>73.31</c:v>
                </c:pt>
                <c:pt idx="278">
                  <c:v>76.400000000000006</c:v>
                </c:pt>
                <c:pt idx="279">
                  <c:v>77.73</c:v>
                </c:pt>
                <c:pt idx="280">
                  <c:v>76.13</c:v>
                </c:pt>
                <c:pt idx="281">
                  <c:v>75.89</c:v>
                </c:pt>
                <c:pt idx="282">
                  <c:v>77.88</c:v>
                </c:pt>
                <c:pt idx="283">
                  <c:v>77.22</c:v>
                </c:pt>
                <c:pt idx="284">
                  <c:v>77.73</c:v>
                </c:pt>
                <c:pt idx="285">
                  <c:v>77.13</c:v>
                </c:pt>
                <c:pt idx="286">
                  <c:v>77.94</c:v>
                </c:pt>
                <c:pt idx="287">
                  <c:v>78.650000000000006</c:v>
                </c:pt>
                <c:pt idx="288">
                  <c:v>81.63</c:v>
                </c:pt>
                <c:pt idx="289">
                  <c:v>83.52</c:v>
                </c:pt>
                <c:pt idx="290">
                  <c:v>83.75</c:v>
                </c:pt>
                <c:pt idx="291">
                  <c:v>83.82</c:v>
                </c:pt>
                <c:pt idx="292">
                  <c:v>84.17</c:v>
                </c:pt>
                <c:pt idx="293">
                  <c:v>86.67</c:v>
                </c:pt>
                <c:pt idx="294">
                  <c:v>90.96</c:v>
                </c:pt>
                <c:pt idx="295">
                  <c:v>89.89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0-45BF-BDED-6E108E6F4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758240"/>
        <c:axId val="591758896"/>
      </c:lineChart>
      <c:catAx>
        <c:axId val="59175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1758896"/>
        <c:crosses val="autoZero"/>
        <c:auto val="1"/>
        <c:lblAlgn val="ctr"/>
        <c:lblOffset val="100"/>
        <c:noMultiLvlLbl val="0"/>
      </c:catAx>
      <c:valAx>
        <c:axId val="59175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175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199338046586055"/>
          <c:y val="0.44060112277631952"/>
          <c:w val="0.31476250115906984"/>
          <c:h val="0.19791776027996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>
        <c:manualLayout>
          <c:layoutTarget val="inner"/>
          <c:xMode val="edge"/>
          <c:yMode val="edge"/>
          <c:x val="4.5736308277920953E-2"/>
          <c:y val="0.17634259259259263"/>
          <c:w val="0.70485956160465846"/>
          <c:h val="0.58183690580344127"/>
        </c:manualLayout>
      </c:layout>
      <c:lineChart>
        <c:grouping val="standard"/>
        <c:varyColors val="0"/>
        <c:ser>
          <c:idx val="0"/>
          <c:order val="0"/>
          <c:tx>
            <c:strRef>
              <c:f>'Linear Forecasts'!$M$1</c:f>
              <c:strCache>
                <c:ptCount val="1"/>
                <c:pt idx="0">
                  <c:v>Exxon Mobil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50"/>
            <c:dispRSqr val="1"/>
            <c:dispEq val="1"/>
            <c:trendlineLbl>
              <c:layout>
                <c:manualLayout>
                  <c:x val="0.2593789474201762"/>
                  <c:y val="-4.02562700495771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l-GR"/>
                </a:p>
              </c:txPr>
            </c:trendlineLbl>
          </c:trendline>
          <c:cat>
            <c:strRef>
              <c:f>'Linear Forecasts'!$J$2:$J$297</c:f>
              <c:strCache>
                <c:ptCount val="296"/>
                <c:pt idx="0">
                  <c:v>Date</c:v>
                </c:pt>
                <c:pt idx="1">
                  <c:v>19.10.2022</c:v>
                </c:pt>
                <c:pt idx="2">
                  <c:v>20.10.2022</c:v>
                </c:pt>
                <c:pt idx="3">
                  <c:v>21.10.2022</c:v>
                </c:pt>
                <c:pt idx="4">
                  <c:v>24.10.2022</c:v>
                </c:pt>
                <c:pt idx="5">
                  <c:v>25.10.2022</c:v>
                </c:pt>
                <c:pt idx="6">
                  <c:v>26.10.2022</c:v>
                </c:pt>
                <c:pt idx="7">
                  <c:v>27.10.2022</c:v>
                </c:pt>
                <c:pt idx="8">
                  <c:v>28.10.2022</c:v>
                </c:pt>
                <c:pt idx="9">
                  <c:v>31.10.2022</c:v>
                </c:pt>
                <c:pt idx="10">
                  <c:v>01.11.2022</c:v>
                </c:pt>
                <c:pt idx="11">
                  <c:v>02.11.2022</c:v>
                </c:pt>
                <c:pt idx="12">
                  <c:v>03.11.2022</c:v>
                </c:pt>
                <c:pt idx="13">
                  <c:v>04.11.2022</c:v>
                </c:pt>
                <c:pt idx="14">
                  <c:v>07.11.2022</c:v>
                </c:pt>
                <c:pt idx="15">
                  <c:v>08.11.2022</c:v>
                </c:pt>
                <c:pt idx="16">
                  <c:v>09.11.2022</c:v>
                </c:pt>
                <c:pt idx="17">
                  <c:v>10.11.2022</c:v>
                </c:pt>
                <c:pt idx="18">
                  <c:v>11.11.2022</c:v>
                </c:pt>
                <c:pt idx="19">
                  <c:v>14.11.2022</c:v>
                </c:pt>
                <c:pt idx="20">
                  <c:v>15.11.2022</c:v>
                </c:pt>
                <c:pt idx="21">
                  <c:v>16.11.2022</c:v>
                </c:pt>
                <c:pt idx="22">
                  <c:v>17.11.2022</c:v>
                </c:pt>
                <c:pt idx="23">
                  <c:v>18.11.2022</c:v>
                </c:pt>
                <c:pt idx="24">
                  <c:v>21.11.2022</c:v>
                </c:pt>
                <c:pt idx="25">
                  <c:v>22.11.2022</c:v>
                </c:pt>
                <c:pt idx="26">
                  <c:v>23.11.2022</c:v>
                </c:pt>
                <c:pt idx="27">
                  <c:v>25.11.2022</c:v>
                </c:pt>
                <c:pt idx="28">
                  <c:v>28.11.2022</c:v>
                </c:pt>
                <c:pt idx="29">
                  <c:v>29.11.2022</c:v>
                </c:pt>
                <c:pt idx="30">
                  <c:v>30.11.2022</c:v>
                </c:pt>
                <c:pt idx="31">
                  <c:v>01.12.2022</c:v>
                </c:pt>
                <c:pt idx="32">
                  <c:v>02.12.2022</c:v>
                </c:pt>
                <c:pt idx="33">
                  <c:v>05.12.2022</c:v>
                </c:pt>
                <c:pt idx="34">
                  <c:v>06.12.2022</c:v>
                </c:pt>
                <c:pt idx="35">
                  <c:v>07.12.2022</c:v>
                </c:pt>
                <c:pt idx="36">
                  <c:v>08.12.2022</c:v>
                </c:pt>
                <c:pt idx="37">
                  <c:v>09.12.2022</c:v>
                </c:pt>
                <c:pt idx="38">
                  <c:v>12.12.2022</c:v>
                </c:pt>
                <c:pt idx="39">
                  <c:v>13.12.2022</c:v>
                </c:pt>
                <c:pt idx="40">
                  <c:v>14.12.2022</c:v>
                </c:pt>
                <c:pt idx="41">
                  <c:v>15.12.2022</c:v>
                </c:pt>
                <c:pt idx="42">
                  <c:v>16.12.2022</c:v>
                </c:pt>
                <c:pt idx="43">
                  <c:v>19.12.2022</c:v>
                </c:pt>
                <c:pt idx="44">
                  <c:v>20.12.2022</c:v>
                </c:pt>
                <c:pt idx="45">
                  <c:v>21.12.2022</c:v>
                </c:pt>
                <c:pt idx="46">
                  <c:v>22.12.2022</c:v>
                </c:pt>
                <c:pt idx="47">
                  <c:v>23.12.2022</c:v>
                </c:pt>
                <c:pt idx="48">
                  <c:v>27.12.2022</c:v>
                </c:pt>
                <c:pt idx="49">
                  <c:v>28.12.2022</c:v>
                </c:pt>
                <c:pt idx="50">
                  <c:v>29.12.2022</c:v>
                </c:pt>
                <c:pt idx="51">
                  <c:v>30.12.2022</c:v>
                </c:pt>
                <c:pt idx="52">
                  <c:v>03.01.2023</c:v>
                </c:pt>
                <c:pt idx="53">
                  <c:v>04.01.2023</c:v>
                </c:pt>
                <c:pt idx="54">
                  <c:v>05.01.2023</c:v>
                </c:pt>
                <c:pt idx="55">
                  <c:v>06.01.2023</c:v>
                </c:pt>
                <c:pt idx="56">
                  <c:v>09.01.2023</c:v>
                </c:pt>
                <c:pt idx="57">
                  <c:v>10.01.2023</c:v>
                </c:pt>
                <c:pt idx="58">
                  <c:v>11.01.2023</c:v>
                </c:pt>
                <c:pt idx="59">
                  <c:v>12.01.2023</c:v>
                </c:pt>
                <c:pt idx="60">
                  <c:v>13.01.2023</c:v>
                </c:pt>
                <c:pt idx="61">
                  <c:v>17.01.2023</c:v>
                </c:pt>
                <c:pt idx="62">
                  <c:v>18.01.2023</c:v>
                </c:pt>
                <c:pt idx="63">
                  <c:v>19.01.2023</c:v>
                </c:pt>
                <c:pt idx="64">
                  <c:v>20.01.2023</c:v>
                </c:pt>
                <c:pt idx="65">
                  <c:v>23.01.2023</c:v>
                </c:pt>
                <c:pt idx="66">
                  <c:v>24.01.2023</c:v>
                </c:pt>
                <c:pt idx="67">
                  <c:v>25.01.2023</c:v>
                </c:pt>
                <c:pt idx="68">
                  <c:v>26.01.2023</c:v>
                </c:pt>
                <c:pt idx="69">
                  <c:v>27.01.2023</c:v>
                </c:pt>
                <c:pt idx="70">
                  <c:v>30.01.2023</c:v>
                </c:pt>
                <c:pt idx="71">
                  <c:v>31.01.2023</c:v>
                </c:pt>
                <c:pt idx="72">
                  <c:v>01.02.2023</c:v>
                </c:pt>
                <c:pt idx="73">
                  <c:v>02.02.2023</c:v>
                </c:pt>
                <c:pt idx="74">
                  <c:v>03.02.2023</c:v>
                </c:pt>
                <c:pt idx="75">
                  <c:v>06.02.2023</c:v>
                </c:pt>
                <c:pt idx="76">
                  <c:v>07.02.2023</c:v>
                </c:pt>
                <c:pt idx="77">
                  <c:v>08.02.2023</c:v>
                </c:pt>
                <c:pt idx="78">
                  <c:v>09.02.2023</c:v>
                </c:pt>
                <c:pt idx="79">
                  <c:v>10.02.2023</c:v>
                </c:pt>
                <c:pt idx="80">
                  <c:v>13.02.2023</c:v>
                </c:pt>
                <c:pt idx="81">
                  <c:v>14.02.2023</c:v>
                </c:pt>
                <c:pt idx="82">
                  <c:v>15.02.2023</c:v>
                </c:pt>
                <c:pt idx="83">
                  <c:v>16.02.2023</c:v>
                </c:pt>
                <c:pt idx="84">
                  <c:v>17.02.2023</c:v>
                </c:pt>
                <c:pt idx="85">
                  <c:v>21.02.2023</c:v>
                </c:pt>
                <c:pt idx="86">
                  <c:v>22.02.2023</c:v>
                </c:pt>
                <c:pt idx="87">
                  <c:v>23.02.2023</c:v>
                </c:pt>
                <c:pt idx="88">
                  <c:v>24.02.2023</c:v>
                </c:pt>
                <c:pt idx="89">
                  <c:v>27.02.2023</c:v>
                </c:pt>
                <c:pt idx="90">
                  <c:v>28.02.2023</c:v>
                </c:pt>
                <c:pt idx="91">
                  <c:v>01.03.2023</c:v>
                </c:pt>
                <c:pt idx="92">
                  <c:v>02.03.2023</c:v>
                </c:pt>
                <c:pt idx="93">
                  <c:v>03.03.2023</c:v>
                </c:pt>
                <c:pt idx="94">
                  <c:v>06.03.2023</c:v>
                </c:pt>
                <c:pt idx="95">
                  <c:v>07.03.2023</c:v>
                </c:pt>
                <c:pt idx="96">
                  <c:v>08.03.2023</c:v>
                </c:pt>
                <c:pt idx="97">
                  <c:v>09.03.2023</c:v>
                </c:pt>
                <c:pt idx="98">
                  <c:v>10.03.2023</c:v>
                </c:pt>
                <c:pt idx="99">
                  <c:v>13.03.2023</c:v>
                </c:pt>
                <c:pt idx="100">
                  <c:v>14.03.2023</c:v>
                </c:pt>
                <c:pt idx="101">
                  <c:v>15.03.2023</c:v>
                </c:pt>
                <c:pt idx="102">
                  <c:v>16.03.2023</c:v>
                </c:pt>
                <c:pt idx="103">
                  <c:v>17.03.2023</c:v>
                </c:pt>
                <c:pt idx="104">
                  <c:v>20.03.2023</c:v>
                </c:pt>
                <c:pt idx="105">
                  <c:v>21.03.2023</c:v>
                </c:pt>
                <c:pt idx="106">
                  <c:v>22.03.2023</c:v>
                </c:pt>
                <c:pt idx="107">
                  <c:v>23.03.2023</c:v>
                </c:pt>
                <c:pt idx="108">
                  <c:v>24.03.2023</c:v>
                </c:pt>
                <c:pt idx="109">
                  <c:v>27.03.2023</c:v>
                </c:pt>
                <c:pt idx="110">
                  <c:v>28.03.2023</c:v>
                </c:pt>
                <c:pt idx="111">
                  <c:v>29.03.2023</c:v>
                </c:pt>
                <c:pt idx="112">
                  <c:v>30.03.2023</c:v>
                </c:pt>
                <c:pt idx="113">
                  <c:v>31.03.2023</c:v>
                </c:pt>
                <c:pt idx="114">
                  <c:v>03.04.2023</c:v>
                </c:pt>
                <c:pt idx="115">
                  <c:v>04.04.2023</c:v>
                </c:pt>
                <c:pt idx="116">
                  <c:v>05.04.2023</c:v>
                </c:pt>
                <c:pt idx="117">
                  <c:v>06.04.2023</c:v>
                </c:pt>
                <c:pt idx="118">
                  <c:v>10.04.2023</c:v>
                </c:pt>
                <c:pt idx="119">
                  <c:v>11.04.2023</c:v>
                </c:pt>
                <c:pt idx="120">
                  <c:v>12.04.2023</c:v>
                </c:pt>
                <c:pt idx="121">
                  <c:v>13.04.2023</c:v>
                </c:pt>
                <c:pt idx="122">
                  <c:v>14.04.2023</c:v>
                </c:pt>
                <c:pt idx="123">
                  <c:v>17.04.2023</c:v>
                </c:pt>
                <c:pt idx="124">
                  <c:v>18.04.2023</c:v>
                </c:pt>
                <c:pt idx="125">
                  <c:v>19.04.2023</c:v>
                </c:pt>
                <c:pt idx="126">
                  <c:v>20.04.2023</c:v>
                </c:pt>
                <c:pt idx="127">
                  <c:v>21.04.2023</c:v>
                </c:pt>
                <c:pt idx="128">
                  <c:v>24.04.2023</c:v>
                </c:pt>
                <c:pt idx="129">
                  <c:v>25.04.2023</c:v>
                </c:pt>
                <c:pt idx="130">
                  <c:v>26.04.2023</c:v>
                </c:pt>
                <c:pt idx="131">
                  <c:v>27.04.2023</c:v>
                </c:pt>
                <c:pt idx="132">
                  <c:v>28.04.2023</c:v>
                </c:pt>
                <c:pt idx="133">
                  <c:v>01.05.2023</c:v>
                </c:pt>
                <c:pt idx="134">
                  <c:v>02.05.2023</c:v>
                </c:pt>
                <c:pt idx="135">
                  <c:v>03.05.2023</c:v>
                </c:pt>
                <c:pt idx="136">
                  <c:v>04.05.2023</c:v>
                </c:pt>
                <c:pt idx="137">
                  <c:v>05.05.2023</c:v>
                </c:pt>
                <c:pt idx="138">
                  <c:v>08.05.2023</c:v>
                </c:pt>
                <c:pt idx="139">
                  <c:v>09.05.2023</c:v>
                </c:pt>
                <c:pt idx="140">
                  <c:v>10.05.2023</c:v>
                </c:pt>
                <c:pt idx="141">
                  <c:v>11.05.2023</c:v>
                </c:pt>
                <c:pt idx="142">
                  <c:v>12.05.2023</c:v>
                </c:pt>
                <c:pt idx="143">
                  <c:v>15.05.2023</c:v>
                </c:pt>
                <c:pt idx="144">
                  <c:v>16.05.2023</c:v>
                </c:pt>
                <c:pt idx="145">
                  <c:v>17.05.2023</c:v>
                </c:pt>
                <c:pt idx="146">
                  <c:v>18.05.2023</c:v>
                </c:pt>
                <c:pt idx="147">
                  <c:v>19.05.2023</c:v>
                </c:pt>
                <c:pt idx="148">
                  <c:v>22.05.2023</c:v>
                </c:pt>
                <c:pt idx="149">
                  <c:v>23.05.2023</c:v>
                </c:pt>
                <c:pt idx="150">
                  <c:v>24.05.2023</c:v>
                </c:pt>
                <c:pt idx="151">
                  <c:v>25.05.2023</c:v>
                </c:pt>
                <c:pt idx="152">
                  <c:v>26.05.2023</c:v>
                </c:pt>
                <c:pt idx="153">
                  <c:v>30.05.2023</c:v>
                </c:pt>
                <c:pt idx="154">
                  <c:v>31.05.2023</c:v>
                </c:pt>
                <c:pt idx="155">
                  <c:v>01.06.2023</c:v>
                </c:pt>
                <c:pt idx="156">
                  <c:v>02.06.2023</c:v>
                </c:pt>
                <c:pt idx="157">
                  <c:v>05.06.2023</c:v>
                </c:pt>
                <c:pt idx="158">
                  <c:v>06.06.2023</c:v>
                </c:pt>
                <c:pt idx="159">
                  <c:v>07.06.2023</c:v>
                </c:pt>
                <c:pt idx="160">
                  <c:v>08.06.2023</c:v>
                </c:pt>
                <c:pt idx="161">
                  <c:v>09.06.2023</c:v>
                </c:pt>
                <c:pt idx="162">
                  <c:v>12.06.2023</c:v>
                </c:pt>
                <c:pt idx="163">
                  <c:v>13.06.2023</c:v>
                </c:pt>
                <c:pt idx="164">
                  <c:v>14.06.2023</c:v>
                </c:pt>
                <c:pt idx="165">
                  <c:v>15.06.2023</c:v>
                </c:pt>
                <c:pt idx="166">
                  <c:v>16.06.2023</c:v>
                </c:pt>
                <c:pt idx="167">
                  <c:v>20.06.2023</c:v>
                </c:pt>
                <c:pt idx="168">
                  <c:v>21.06.2023</c:v>
                </c:pt>
                <c:pt idx="169">
                  <c:v>22.06.2023</c:v>
                </c:pt>
                <c:pt idx="170">
                  <c:v>23.06.2023</c:v>
                </c:pt>
                <c:pt idx="171">
                  <c:v>26.06.2023</c:v>
                </c:pt>
                <c:pt idx="172">
                  <c:v>27.06.2023</c:v>
                </c:pt>
                <c:pt idx="173">
                  <c:v>28.06.2023</c:v>
                </c:pt>
                <c:pt idx="174">
                  <c:v>29.06.2023</c:v>
                </c:pt>
                <c:pt idx="175">
                  <c:v>30.06.2023</c:v>
                </c:pt>
                <c:pt idx="176">
                  <c:v>03.07.2023</c:v>
                </c:pt>
                <c:pt idx="177">
                  <c:v>05.07.2023</c:v>
                </c:pt>
                <c:pt idx="178">
                  <c:v>06.07.2023</c:v>
                </c:pt>
                <c:pt idx="179">
                  <c:v>07.07.2023</c:v>
                </c:pt>
                <c:pt idx="180">
                  <c:v>10.07.2023</c:v>
                </c:pt>
                <c:pt idx="181">
                  <c:v>11.07.2023</c:v>
                </c:pt>
                <c:pt idx="182">
                  <c:v>12.07.2023</c:v>
                </c:pt>
                <c:pt idx="183">
                  <c:v>13.07.2023</c:v>
                </c:pt>
                <c:pt idx="184">
                  <c:v>14.07.2023</c:v>
                </c:pt>
                <c:pt idx="185">
                  <c:v>17.07.2023</c:v>
                </c:pt>
                <c:pt idx="186">
                  <c:v>18.07.2023</c:v>
                </c:pt>
                <c:pt idx="187">
                  <c:v>19.07.2023</c:v>
                </c:pt>
                <c:pt idx="188">
                  <c:v>20.07.2023</c:v>
                </c:pt>
                <c:pt idx="189">
                  <c:v>21.07.2023</c:v>
                </c:pt>
                <c:pt idx="190">
                  <c:v>24.07.2023</c:v>
                </c:pt>
                <c:pt idx="191">
                  <c:v>25.07.2023</c:v>
                </c:pt>
                <c:pt idx="192">
                  <c:v>26.07.2023</c:v>
                </c:pt>
                <c:pt idx="193">
                  <c:v>27.07.2023</c:v>
                </c:pt>
                <c:pt idx="194">
                  <c:v>28.07.2023</c:v>
                </c:pt>
                <c:pt idx="195">
                  <c:v>31.07.2023</c:v>
                </c:pt>
                <c:pt idx="196">
                  <c:v>01.08.2023</c:v>
                </c:pt>
                <c:pt idx="197">
                  <c:v>02.08.2023</c:v>
                </c:pt>
                <c:pt idx="198">
                  <c:v>03.08.2023</c:v>
                </c:pt>
                <c:pt idx="199">
                  <c:v>04.08.2023</c:v>
                </c:pt>
                <c:pt idx="200">
                  <c:v>07.08.2023</c:v>
                </c:pt>
                <c:pt idx="201">
                  <c:v>08.08.2023</c:v>
                </c:pt>
                <c:pt idx="202">
                  <c:v>09.08.2023</c:v>
                </c:pt>
                <c:pt idx="203">
                  <c:v>10.08.2023</c:v>
                </c:pt>
                <c:pt idx="204">
                  <c:v>11.08.2023</c:v>
                </c:pt>
                <c:pt idx="205">
                  <c:v>14.08.2023</c:v>
                </c:pt>
                <c:pt idx="206">
                  <c:v>15.08.2023</c:v>
                </c:pt>
                <c:pt idx="207">
                  <c:v>16.08.2023</c:v>
                </c:pt>
                <c:pt idx="208">
                  <c:v>17.08.2023</c:v>
                </c:pt>
                <c:pt idx="209">
                  <c:v>18.08.2023</c:v>
                </c:pt>
                <c:pt idx="210">
                  <c:v>21.08.2023</c:v>
                </c:pt>
                <c:pt idx="211">
                  <c:v>22.08.2023</c:v>
                </c:pt>
                <c:pt idx="212">
                  <c:v>23.08.2023</c:v>
                </c:pt>
                <c:pt idx="213">
                  <c:v>24.08.2023</c:v>
                </c:pt>
                <c:pt idx="214">
                  <c:v>25.08.2023</c:v>
                </c:pt>
                <c:pt idx="215">
                  <c:v>28.08.2023</c:v>
                </c:pt>
                <c:pt idx="216">
                  <c:v>29.08.2023</c:v>
                </c:pt>
                <c:pt idx="217">
                  <c:v>30.08.2023</c:v>
                </c:pt>
                <c:pt idx="218">
                  <c:v>31.08.2023</c:v>
                </c:pt>
                <c:pt idx="219">
                  <c:v>01.09.2023</c:v>
                </c:pt>
                <c:pt idx="220">
                  <c:v>05.09.2023</c:v>
                </c:pt>
                <c:pt idx="221">
                  <c:v>06.09.2023</c:v>
                </c:pt>
                <c:pt idx="222">
                  <c:v>07.09.2023</c:v>
                </c:pt>
                <c:pt idx="223">
                  <c:v>08.09.2023</c:v>
                </c:pt>
                <c:pt idx="224">
                  <c:v>11.09.2023</c:v>
                </c:pt>
                <c:pt idx="225">
                  <c:v>12.09.2023</c:v>
                </c:pt>
                <c:pt idx="226">
                  <c:v>13.09.2023</c:v>
                </c:pt>
                <c:pt idx="227">
                  <c:v>14.09.2023</c:v>
                </c:pt>
                <c:pt idx="228">
                  <c:v>15.09.2023</c:v>
                </c:pt>
                <c:pt idx="229">
                  <c:v>18.09.2023</c:v>
                </c:pt>
                <c:pt idx="230">
                  <c:v>19.09.2023</c:v>
                </c:pt>
                <c:pt idx="231">
                  <c:v>20.09.2023</c:v>
                </c:pt>
                <c:pt idx="232">
                  <c:v>21.09.2023</c:v>
                </c:pt>
                <c:pt idx="233">
                  <c:v>22.09.2023</c:v>
                </c:pt>
                <c:pt idx="234">
                  <c:v>25.09.2023</c:v>
                </c:pt>
                <c:pt idx="235">
                  <c:v>26.09.2023</c:v>
                </c:pt>
                <c:pt idx="236">
                  <c:v>27.09.2023</c:v>
                </c:pt>
                <c:pt idx="237">
                  <c:v>28.09.2023</c:v>
                </c:pt>
                <c:pt idx="238">
                  <c:v>29.09.2023</c:v>
                </c:pt>
                <c:pt idx="239">
                  <c:v>02.10.2023</c:v>
                </c:pt>
                <c:pt idx="240">
                  <c:v>03.10.2023</c:v>
                </c:pt>
                <c:pt idx="241">
                  <c:v>04.10.2023</c:v>
                </c:pt>
                <c:pt idx="242">
                  <c:v>05.10.2023</c:v>
                </c:pt>
                <c:pt idx="243">
                  <c:v>06.10.2023</c:v>
                </c:pt>
                <c:pt idx="244">
                  <c:v>09.10.2023</c:v>
                </c:pt>
                <c:pt idx="245">
                  <c:v>10.10.2023</c:v>
                </c:pt>
                <c:pt idx="246">
                  <c:v>11.10.2023</c:v>
                </c:pt>
                <c:pt idx="247">
                  <c:v>12.10.2023</c:v>
                </c:pt>
                <c:pt idx="248">
                  <c:v>13.10.2023</c:v>
                </c:pt>
                <c:pt idx="249">
                  <c:v>16.10.2023</c:v>
                </c:pt>
                <c:pt idx="250">
                  <c:v>17.10.2023</c:v>
                </c:pt>
                <c:pt idx="251">
                  <c:v>18.10.2023</c:v>
                </c:pt>
                <c:pt idx="252">
                  <c:v>19.10.2023</c:v>
                </c:pt>
                <c:pt idx="253">
                  <c:v>20.10.2023</c:v>
                </c:pt>
                <c:pt idx="254">
                  <c:v>23.10.2023</c:v>
                </c:pt>
                <c:pt idx="255">
                  <c:v>24.10.2023</c:v>
                </c:pt>
                <c:pt idx="256">
                  <c:v>25.10.2023</c:v>
                </c:pt>
                <c:pt idx="257">
                  <c:v>26.10.2023</c:v>
                </c:pt>
                <c:pt idx="258">
                  <c:v>27.10.2023</c:v>
                </c:pt>
                <c:pt idx="259">
                  <c:v>30.10.2023</c:v>
                </c:pt>
                <c:pt idx="260">
                  <c:v>31.10.2023</c:v>
                </c:pt>
                <c:pt idx="261">
                  <c:v>01.11.2023</c:v>
                </c:pt>
                <c:pt idx="262">
                  <c:v>02.11.2023</c:v>
                </c:pt>
                <c:pt idx="263">
                  <c:v>03.11.2023</c:v>
                </c:pt>
                <c:pt idx="264">
                  <c:v>06.11.2023</c:v>
                </c:pt>
                <c:pt idx="265">
                  <c:v>07.11.2023</c:v>
                </c:pt>
                <c:pt idx="266">
                  <c:v>08.11.2023</c:v>
                </c:pt>
                <c:pt idx="267">
                  <c:v>09.11.2023</c:v>
                </c:pt>
                <c:pt idx="268">
                  <c:v>10.11.2023</c:v>
                </c:pt>
                <c:pt idx="269">
                  <c:v>13.11.2023</c:v>
                </c:pt>
                <c:pt idx="270">
                  <c:v>14.11.2023</c:v>
                </c:pt>
                <c:pt idx="271">
                  <c:v>15.11.2023</c:v>
                </c:pt>
                <c:pt idx="272">
                  <c:v>16.11.2023</c:v>
                </c:pt>
                <c:pt idx="273">
                  <c:v>17.11.2023</c:v>
                </c:pt>
                <c:pt idx="274">
                  <c:v>20.11.2023</c:v>
                </c:pt>
                <c:pt idx="275">
                  <c:v>21.11.2023</c:v>
                </c:pt>
                <c:pt idx="276">
                  <c:v>22.11.2023</c:v>
                </c:pt>
                <c:pt idx="277">
                  <c:v>24.11.2023</c:v>
                </c:pt>
                <c:pt idx="278">
                  <c:v>27.11.2023</c:v>
                </c:pt>
                <c:pt idx="279">
                  <c:v>28.11.2023</c:v>
                </c:pt>
                <c:pt idx="280">
                  <c:v>29.11.2023</c:v>
                </c:pt>
                <c:pt idx="281">
                  <c:v>30.11.2023</c:v>
                </c:pt>
                <c:pt idx="282">
                  <c:v>01.12.2023</c:v>
                </c:pt>
                <c:pt idx="283">
                  <c:v>04.12.2023</c:v>
                </c:pt>
                <c:pt idx="284">
                  <c:v>05.12.2023</c:v>
                </c:pt>
                <c:pt idx="285">
                  <c:v>06.12.2023</c:v>
                </c:pt>
                <c:pt idx="286">
                  <c:v>07.12.2023</c:v>
                </c:pt>
                <c:pt idx="287">
                  <c:v>08.12.2023</c:v>
                </c:pt>
                <c:pt idx="288">
                  <c:v>11.12.2023</c:v>
                </c:pt>
                <c:pt idx="289">
                  <c:v>12.12.2023</c:v>
                </c:pt>
                <c:pt idx="290">
                  <c:v>13.12.2023</c:v>
                </c:pt>
                <c:pt idx="291">
                  <c:v>14.12.2023</c:v>
                </c:pt>
                <c:pt idx="292">
                  <c:v>15.12.2023</c:v>
                </c:pt>
                <c:pt idx="293">
                  <c:v>18.12.2023</c:v>
                </c:pt>
                <c:pt idx="294">
                  <c:v>19.12.2023</c:v>
                </c:pt>
                <c:pt idx="295">
                  <c:v>20.12.2023</c:v>
                </c:pt>
              </c:strCache>
            </c:strRef>
          </c:cat>
          <c:val>
            <c:numRef>
              <c:f>'Linear Forecasts'!$M$2:$M$297</c:f>
              <c:numCache>
                <c:formatCode>General</c:formatCode>
                <c:ptCount val="296"/>
                <c:pt idx="0">
                  <c:v>0</c:v>
                </c:pt>
                <c:pt idx="1">
                  <c:v>103.79</c:v>
                </c:pt>
                <c:pt idx="2">
                  <c:v>103.93</c:v>
                </c:pt>
                <c:pt idx="3">
                  <c:v>105.86</c:v>
                </c:pt>
                <c:pt idx="4">
                  <c:v>106.6</c:v>
                </c:pt>
                <c:pt idx="5">
                  <c:v>105.88</c:v>
                </c:pt>
                <c:pt idx="6">
                  <c:v>107.14</c:v>
                </c:pt>
                <c:pt idx="7">
                  <c:v>107.55</c:v>
                </c:pt>
                <c:pt idx="8">
                  <c:v>110.7</c:v>
                </c:pt>
                <c:pt idx="9">
                  <c:v>110.81</c:v>
                </c:pt>
                <c:pt idx="10">
                  <c:v>111.91</c:v>
                </c:pt>
                <c:pt idx="11">
                  <c:v>109.61</c:v>
                </c:pt>
                <c:pt idx="12">
                  <c:v>111.1</c:v>
                </c:pt>
                <c:pt idx="13">
                  <c:v>112.31</c:v>
                </c:pt>
                <c:pt idx="14">
                  <c:v>113.64</c:v>
                </c:pt>
                <c:pt idx="15">
                  <c:v>114</c:v>
                </c:pt>
                <c:pt idx="16">
                  <c:v>108.9</c:v>
                </c:pt>
                <c:pt idx="17">
                  <c:v>110.5</c:v>
                </c:pt>
                <c:pt idx="18">
                  <c:v>113.95</c:v>
                </c:pt>
                <c:pt idx="19">
                  <c:v>113.37</c:v>
                </c:pt>
                <c:pt idx="20">
                  <c:v>114.13</c:v>
                </c:pt>
                <c:pt idx="21">
                  <c:v>112.91</c:v>
                </c:pt>
                <c:pt idx="22">
                  <c:v>113.06</c:v>
                </c:pt>
                <c:pt idx="23">
                  <c:v>112.08</c:v>
                </c:pt>
                <c:pt idx="24">
                  <c:v>110.97</c:v>
                </c:pt>
                <c:pt idx="25">
                  <c:v>114.18</c:v>
                </c:pt>
                <c:pt idx="26">
                  <c:v>113.61</c:v>
                </c:pt>
                <c:pt idx="27">
                  <c:v>113.21</c:v>
                </c:pt>
                <c:pt idx="28">
                  <c:v>109.81</c:v>
                </c:pt>
                <c:pt idx="29">
                  <c:v>110.54</c:v>
                </c:pt>
                <c:pt idx="30">
                  <c:v>111.34</c:v>
                </c:pt>
                <c:pt idx="31">
                  <c:v>110.8</c:v>
                </c:pt>
                <c:pt idx="32">
                  <c:v>109.86</c:v>
                </c:pt>
                <c:pt idx="33">
                  <c:v>106.85</c:v>
                </c:pt>
                <c:pt idx="34">
                  <c:v>103.88</c:v>
                </c:pt>
                <c:pt idx="35">
                  <c:v>103.65</c:v>
                </c:pt>
                <c:pt idx="36">
                  <c:v>104.42</c:v>
                </c:pt>
                <c:pt idx="37">
                  <c:v>103.54</c:v>
                </c:pt>
                <c:pt idx="38">
                  <c:v>106.09</c:v>
                </c:pt>
                <c:pt idx="39">
                  <c:v>107.25</c:v>
                </c:pt>
                <c:pt idx="40">
                  <c:v>106.46</c:v>
                </c:pt>
                <c:pt idx="41">
                  <c:v>105.44</c:v>
                </c:pt>
                <c:pt idx="42">
                  <c:v>104.7</c:v>
                </c:pt>
                <c:pt idx="43">
                  <c:v>105.17</c:v>
                </c:pt>
                <c:pt idx="44">
                  <c:v>106.69</c:v>
                </c:pt>
                <c:pt idx="45">
                  <c:v>108.06</c:v>
                </c:pt>
                <c:pt idx="46">
                  <c:v>105.88</c:v>
                </c:pt>
                <c:pt idx="47">
                  <c:v>108.68</c:v>
                </c:pt>
                <c:pt idx="48">
                  <c:v>110.19</c:v>
                </c:pt>
                <c:pt idx="49">
                  <c:v>108.38</c:v>
                </c:pt>
                <c:pt idx="50">
                  <c:v>109.2</c:v>
                </c:pt>
                <c:pt idx="51">
                  <c:v>110.3</c:v>
                </c:pt>
                <c:pt idx="52">
                  <c:v>106.51</c:v>
                </c:pt>
                <c:pt idx="53">
                  <c:v>106.82</c:v>
                </c:pt>
                <c:pt idx="54">
                  <c:v>109.21</c:v>
                </c:pt>
                <c:pt idx="55">
                  <c:v>110.53</c:v>
                </c:pt>
                <c:pt idx="56">
                  <c:v>108.47</c:v>
                </c:pt>
                <c:pt idx="57">
                  <c:v>110.09</c:v>
                </c:pt>
                <c:pt idx="58">
                  <c:v>111.37</c:v>
                </c:pt>
                <c:pt idx="59">
                  <c:v>113.22</c:v>
                </c:pt>
                <c:pt idx="60">
                  <c:v>113.15</c:v>
                </c:pt>
                <c:pt idx="61">
                  <c:v>112.93</c:v>
                </c:pt>
                <c:pt idx="62">
                  <c:v>110.61</c:v>
                </c:pt>
                <c:pt idx="63">
                  <c:v>111.32</c:v>
                </c:pt>
                <c:pt idx="64">
                  <c:v>113.35</c:v>
                </c:pt>
                <c:pt idx="65">
                  <c:v>112.76</c:v>
                </c:pt>
                <c:pt idx="66">
                  <c:v>113.81</c:v>
                </c:pt>
                <c:pt idx="67">
                  <c:v>113.21</c:v>
                </c:pt>
                <c:pt idx="68">
                  <c:v>117.76</c:v>
                </c:pt>
                <c:pt idx="69">
                  <c:v>115.61</c:v>
                </c:pt>
                <c:pt idx="70">
                  <c:v>113.56</c:v>
                </c:pt>
                <c:pt idx="71">
                  <c:v>116.01</c:v>
                </c:pt>
                <c:pt idx="72">
                  <c:v>114.74</c:v>
                </c:pt>
                <c:pt idx="73">
                  <c:v>111.15</c:v>
                </c:pt>
                <c:pt idx="74">
                  <c:v>111.92</c:v>
                </c:pt>
                <c:pt idx="75">
                  <c:v>111.73</c:v>
                </c:pt>
                <c:pt idx="76">
                  <c:v>114.92</c:v>
                </c:pt>
                <c:pt idx="77">
                  <c:v>113.92</c:v>
                </c:pt>
                <c:pt idx="78">
                  <c:v>114.35</c:v>
                </c:pt>
                <c:pt idx="79">
                  <c:v>119.17</c:v>
                </c:pt>
                <c:pt idx="80">
                  <c:v>117.8</c:v>
                </c:pt>
                <c:pt idx="81">
                  <c:v>116.42</c:v>
                </c:pt>
                <c:pt idx="82">
                  <c:v>116.07</c:v>
                </c:pt>
                <c:pt idx="83">
                  <c:v>115.73</c:v>
                </c:pt>
                <c:pt idx="84">
                  <c:v>111.28</c:v>
                </c:pt>
                <c:pt idx="85">
                  <c:v>111.17</c:v>
                </c:pt>
                <c:pt idx="86">
                  <c:v>109.73</c:v>
                </c:pt>
                <c:pt idx="87">
                  <c:v>110.74</c:v>
                </c:pt>
                <c:pt idx="88">
                  <c:v>110.75</c:v>
                </c:pt>
                <c:pt idx="89">
                  <c:v>110.55</c:v>
                </c:pt>
                <c:pt idx="90">
                  <c:v>109.91</c:v>
                </c:pt>
                <c:pt idx="91">
                  <c:v>110.89</c:v>
                </c:pt>
                <c:pt idx="92">
                  <c:v>111.4</c:v>
                </c:pt>
                <c:pt idx="93">
                  <c:v>112.81</c:v>
                </c:pt>
                <c:pt idx="94">
                  <c:v>113.81</c:v>
                </c:pt>
                <c:pt idx="95">
                  <c:v>111.61</c:v>
                </c:pt>
                <c:pt idx="96">
                  <c:v>109.98</c:v>
                </c:pt>
                <c:pt idx="97">
                  <c:v>109.13</c:v>
                </c:pt>
                <c:pt idx="98">
                  <c:v>107.78</c:v>
                </c:pt>
                <c:pt idx="99">
                  <c:v>106.54</c:v>
                </c:pt>
                <c:pt idx="100">
                  <c:v>106.94</c:v>
                </c:pt>
                <c:pt idx="101">
                  <c:v>101.62</c:v>
                </c:pt>
                <c:pt idx="102">
                  <c:v>101.03</c:v>
                </c:pt>
                <c:pt idx="103">
                  <c:v>99.84</c:v>
                </c:pt>
                <c:pt idx="104">
                  <c:v>102.45</c:v>
                </c:pt>
                <c:pt idx="105">
                  <c:v>107.04</c:v>
                </c:pt>
                <c:pt idx="106">
                  <c:v>104.59</c:v>
                </c:pt>
                <c:pt idx="107">
                  <c:v>103.41</c:v>
                </c:pt>
                <c:pt idx="108">
                  <c:v>103.53</c:v>
                </c:pt>
                <c:pt idx="109">
                  <c:v>105.8</c:v>
                </c:pt>
                <c:pt idx="110">
                  <c:v>107.12</c:v>
                </c:pt>
                <c:pt idx="111">
                  <c:v>108.96</c:v>
                </c:pt>
                <c:pt idx="112">
                  <c:v>109.49</c:v>
                </c:pt>
                <c:pt idx="113">
                  <c:v>109.66</c:v>
                </c:pt>
                <c:pt idx="114">
                  <c:v>116.13</c:v>
                </c:pt>
                <c:pt idx="115">
                  <c:v>115.02</c:v>
                </c:pt>
                <c:pt idx="116">
                  <c:v>116.99</c:v>
                </c:pt>
                <c:pt idx="117">
                  <c:v>115.05</c:v>
                </c:pt>
                <c:pt idx="118">
                  <c:v>114.54</c:v>
                </c:pt>
                <c:pt idx="119">
                  <c:v>115.35</c:v>
                </c:pt>
                <c:pt idx="120">
                  <c:v>115.23</c:v>
                </c:pt>
                <c:pt idx="121">
                  <c:v>115.77</c:v>
                </c:pt>
                <c:pt idx="122">
                  <c:v>116.05</c:v>
                </c:pt>
                <c:pt idx="123">
                  <c:v>114.7</c:v>
                </c:pt>
                <c:pt idx="124">
                  <c:v>116.94</c:v>
                </c:pt>
                <c:pt idx="125">
                  <c:v>116.57</c:v>
                </c:pt>
                <c:pt idx="126">
                  <c:v>115.64</c:v>
                </c:pt>
                <c:pt idx="127">
                  <c:v>116.01</c:v>
                </c:pt>
                <c:pt idx="128">
                  <c:v>118.2</c:v>
                </c:pt>
                <c:pt idx="129">
                  <c:v>116.52</c:v>
                </c:pt>
                <c:pt idx="130">
                  <c:v>115.45</c:v>
                </c:pt>
                <c:pt idx="131">
                  <c:v>116.83</c:v>
                </c:pt>
                <c:pt idx="132">
                  <c:v>118.34</c:v>
                </c:pt>
                <c:pt idx="133">
                  <c:v>114.67</c:v>
                </c:pt>
                <c:pt idx="134">
                  <c:v>110.1</c:v>
                </c:pt>
                <c:pt idx="135">
                  <c:v>107.93</c:v>
                </c:pt>
                <c:pt idx="136">
                  <c:v>106.04</c:v>
                </c:pt>
                <c:pt idx="137">
                  <c:v>108.68</c:v>
                </c:pt>
                <c:pt idx="138">
                  <c:v>109.11</c:v>
                </c:pt>
                <c:pt idx="139">
                  <c:v>109.14</c:v>
                </c:pt>
                <c:pt idx="140">
                  <c:v>107.74</c:v>
                </c:pt>
                <c:pt idx="141">
                  <c:v>105.79</c:v>
                </c:pt>
                <c:pt idx="142">
                  <c:v>105.78</c:v>
                </c:pt>
                <c:pt idx="143">
                  <c:v>105.07</c:v>
                </c:pt>
                <c:pt idx="144">
                  <c:v>102.52</c:v>
                </c:pt>
                <c:pt idx="145">
                  <c:v>104.82</c:v>
                </c:pt>
                <c:pt idx="146">
                  <c:v>105.77</c:v>
                </c:pt>
                <c:pt idx="147">
                  <c:v>106.26</c:v>
                </c:pt>
                <c:pt idx="148">
                  <c:v>104.97</c:v>
                </c:pt>
                <c:pt idx="149">
                  <c:v>106.4</c:v>
                </c:pt>
                <c:pt idx="150">
                  <c:v>107.59</c:v>
                </c:pt>
                <c:pt idx="151">
                  <c:v>105.66</c:v>
                </c:pt>
                <c:pt idx="152">
                  <c:v>104.97</c:v>
                </c:pt>
                <c:pt idx="153">
                  <c:v>104.04</c:v>
                </c:pt>
                <c:pt idx="154">
                  <c:v>102.18</c:v>
                </c:pt>
                <c:pt idx="155">
                  <c:v>103.36</c:v>
                </c:pt>
                <c:pt idx="156">
                  <c:v>105.76</c:v>
                </c:pt>
                <c:pt idx="157">
                  <c:v>105.29</c:v>
                </c:pt>
                <c:pt idx="158">
                  <c:v>106.15</c:v>
                </c:pt>
                <c:pt idx="159">
                  <c:v>108.53</c:v>
                </c:pt>
                <c:pt idx="160">
                  <c:v>108.19</c:v>
                </c:pt>
                <c:pt idx="161">
                  <c:v>107.39</c:v>
                </c:pt>
                <c:pt idx="162">
                  <c:v>106.42</c:v>
                </c:pt>
                <c:pt idx="163">
                  <c:v>106.44</c:v>
                </c:pt>
                <c:pt idx="164">
                  <c:v>105.16</c:v>
                </c:pt>
                <c:pt idx="165">
                  <c:v>105.89</c:v>
                </c:pt>
                <c:pt idx="166">
                  <c:v>105.13</c:v>
                </c:pt>
                <c:pt idx="167">
                  <c:v>102.72</c:v>
                </c:pt>
                <c:pt idx="168">
                  <c:v>103.87</c:v>
                </c:pt>
                <c:pt idx="169">
                  <c:v>103.3</c:v>
                </c:pt>
                <c:pt idx="170">
                  <c:v>102.4</c:v>
                </c:pt>
                <c:pt idx="171">
                  <c:v>104.29</c:v>
                </c:pt>
                <c:pt idx="172">
                  <c:v>104.55</c:v>
                </c:pt>
                <c:pt idx="173">
                  <c:v>105.4</c:v>
                </c:pt>
                <c:pt idx="174">
                  <c:v>106.7</c:v>
                </c:pt>
                <c:pt idx="175">
                  <c:v>107.25</c:v>
                </c:pt>
                <c:pt idx="176">
                  <c:v>107.46</c:v>
                </c:pt>
                <c:pt idx="177">
                  <c:v>106.91</c:v>
                </c:pt>
                <c:pt idx="178">
                  <c:v>102.92</c:v>
                </c:pt>
                <c:pt idx="179">
                  <c:v>103.16</c:v>
                </c:pt>
                <c:pt idx="180">
                  <c:v>104.69</c:v>
                </c:pt>
                <c:pt idx="181">
                  <c:v>105.97</c:v>
                </c:pt>
                <c:pt idx="182">
                  <c:v>106.49</c:v>
                </c:pt>
                <c:pt idx="183">
                  <c:v>104.54</c:v>
                </c:pt>
                <c:pt idx="184">
                  <c:v>100.94</c:v>
                </c:pt>
                <c:pt idx="185">
                  <c:v>101.38</c:v>
                </c:pt>
                <c:pt idx="186">
                  <c:v>100.92</c:v>
                </c:pt>
                <c:pt idx="187">
                  <c:v>101.62</c:v>
                </c:pt>
                <c:pt idx="188">
                  <c:v>103.41</c:v>
                </c:pt>
                <c:pt idx="189">
                  <c:v>103.89</c:v>
                </c:pt>
                <c:pt idx="190">
                  <c:v>105.52</c:v>
                </c:pt>
                <c:pt idx="191">
                  <c:v>105.68</c:v>
                </c:pt>
                <c:pt idx="192">
                  <c:v>105.09</c:v>
                </c:pt>
                <c:pt idx="193">
                  <c:v>105.42</c:v>
                </c:pt>
                <c:pt idx="194">
                  <c:v>104.16</c:v>
                </c:pt>
                <c:pt idx="195">
                  <c:v>107.24</c:v>
                </c:pt>
                <c:pt idx="196">
                  <c:v>106.62</c:v>
                </c:pt>
                <c:pt idx="197">
                  <c:v>105.29</c:v>
                </c:pt>
                <c:pt idx="198">
                  <c:v>107.12</c:v>
                </c:pt>
                <c:pt idx="199">
                  <c:v>107.42</c:v>
                </c:pt>
                <c:pt idx="200">
                  <c:v>107.2</c:v>
                </c:pt>
                <c:pt idx="201">
                  <c:v>107.73</c:v>
                </c:pt>
                <c:pt idx="202">
                  <c:v>109.56</c:v>
                </c:pt>
                <c:pt idx="203">
                  <c:v>110.12</c:v>
                </c:pt>
                <c:pt idx="204">
                  <c:v>111.83</c:v>
                </c:pt>
                <c:pt idx="205">
                  <c:v>111.92</c:v>
                </c:pt>
                <c:pt idx="206">
                  <c:v>108.16</c:v>
                </c:pt>
                <c:pt idx="207">
                  <c:v>106.34</c:v>
                </c:pt>
                <c:pt idx="208">
                  <c:v>108.4</c:v>
                </c:pt>
                <c:pt idx="209">
                  <c:v>110.04</c:v>
                </c:pt>
                <c:pt idx="210">
                  <c:v>108.71</c:v>
                </c:pt>
                <c:pt idx="211">
                  <c:v>108.1</c:v>
                </c:pt>
                <c:pt idx="212">
                  <c:v>107.15</c:v>
                </c:pt>
                <c:pt idx="213">
                  <c:v>106.35</c:v>
                </c:pt>
                <c:pt idx="214">
                  <c:v>108.25</c:v>
                </c:pt>
                <c:pt idx="215">
                  <c:v>109.16</c:v>
                </c:pt>
                <c:pt idx="216">
                  <c:v>109.81</c:v>
                </c:pt>
                <c:pt idx="217">
                  <c:v>110.88</c:v>
                </c:pt>
                <c:pt idx="218">
                  <c:v>111.19</c:v>
                </c:pt>
                <c:pt idx="219">
                  <c:v>113.52</c:v>
                </c:pt>
                <c:pt idx="220">
                  <c:v>113.53</c:v>
                </c:pt>
                <c:pt idx="221">
                  <c:v>114.51</c:v>
                </c:pt>
                <c:pt idx="222">
                  <c:v>113.95</c:v>
                </c:pt>
                <c:pt idx="223">
                  <c:v>115.61</c:v>
                </c:pt>
                <c:pt idx="224">
                  <c:v>114.16</c:v>
                </c:pt>
                <c:pt idx="225">
                  <c:v>117.49</c:v>
                </c:pt>
                <c:pt idx="226">
                  <c:v>116.44</c:v>
                </c:pt>
                <c:pt idx="227">
                  <c:v>118.52</c:v>
                </c:pt>
                <c:pt idx="228">
                  <c:v>116.7</c:v>
                </c:pt>
                <c:pt idx="229">
                  <c:v>117.64</c:v>
                </c:pt>
                <c:pt idx="230">
                  <c:v>117.33</c:v>
                </c:pt>
                <c:pt idx="231">
                  <c:v>116.4</c:v>
                </c:pt>
                <c:pt idx="232">
                  <c:v>114.76</c:v>
                </c:pt>
                <c:pt idx="233">
                  <c:v>114.94</c:v>
                </c:pt>
                <c:pt idx="234">
                  <c:v>116.23</c:v>
                </c:pt>
                <c:pt idx="235">
                  <c:v>116.41</c:v>
                </c:pt>
                <c:pt idx="236">
                  <c:v>120.2</c:v>
                </c:pt>
                <c:pt idx="237">
                  <c:v>119.47</c:v>
                </c:pt>
                <c:pt idx="238">
                  <c:v>117.58</c:v>
                </c:pt>
                <c:pt idx="239">
                  <c:v>115.63</c:v>
                </c:pt>
                <c:pt idx="240">
                  <c:v>115.83</c:v>
                </c:pt>
                <c:pt idx="241">
                  <c:v>111.5</c:v>
                </c:pt>
                <c:pt idx="242">
                  <c:v>108.99</c:v>
                </c:pt>
                <c:pt idx="243">
                  <c:v>107.17</c:v>
                </c:pt>
                <c:pt idx="244">
                  <c:v>110.92</c:v>
                </c:pt>
                <c:pt idx="245">
                  <c:v>110.45</c:v>
                </c:pt>
                <c:pt idx="246">
                  <c:v>106.49</c:v>
                </c:pt>
                <c:pt idx="247">
                  <c:v>106.47</c:v>
                </c:pt>
                <c:pt idx="248">
                  <c:v>109.87</c:v>
                </c:pt>
                <c:pt idx="249">
                  <c:v>109.95</c:v>
                </c:pt>
                <c:pt idx="250">
                  <c:v>111.39</c:v>
                </c:pt>
                <c:pt idx="251">
                  <c:v>112.95</c:v>
                </c:pt>
                <c:pt idx="252">
                  <c:v>113.02</c:v>
                </c:pt>
                <c:pt idx="253">
                  <c:v>111.08</c:v>
                </c:pt>
                <c:pt idx="254">
                  <c:v>109.45</c:v>
                </c:pt>
                <c:pt idx="255">
                  <c:v>108.39</c:v>
                </c:pt>
                <c:pt idx="256">
                  <c:v>108.59</c:v>
                </c:pt>
                <c:pt idx="257">
                  <c:v>107.6</c:v>
                </c:pt>
                <c:pt idx="258">
                  <c:v>105.55</c:v>
                </c:pt>
                <c:pt idx="259">
                  <c:v>105.88</c:v>
                </c:pt>
                <c:pt idx="260">
                  <c:v>105.85</c:v>
                </c:pt>
                <c:pt idx="261">
                  <c:v>105.64</c:v>
                </c:pt>
                <c:pt idx="262">
                  <c:v>109.11</c:v>
                </c:pt>
                <c:pt idx="263">
                  <c:v>107.78</c:v>
                </c:pt>
                <c:pt idx="264">
                  <c:v>105.87</c:v>
                </c:pt>
                <c:pt idx="265">
                  <c:v>104.21</c:v>
                </c:pt>
                <c:pt idx="266">
                  <c:v>102.93</c:v>
                </c:pt>
                <c:pt idx="267">
                  <c:v>102.96</c:v>
                </c:pt>
                <c:pt idx="268">
                  <c:v>103.75</c:v>
                </c:pt>
                <c:pt idx="269">
                  <c:v>104.84</c:v>
                </c:pt>
                <c:pt idx="270">
                  <c:v>104.29</c:v>
                </c:pt>
                <c:pt idx="271">
                  <c:v>103.66</c:v>
                </c:pt>
                <c:pt idx="272">
                  <c:v>102.46</c:v>
                </c:pt>
                <c:pt idx="273">
                  <c:v>104.96</c:v>
                </c:pt>
                <c:pt idx="274">
                  <c:v>104.5</c:v>
                </c:pt>
                <c:pt idx="275">
                  <c:v>104.46</c:v>
                </c:pt>
                <c:pt idx="276">
                  <c:v>104.01</c:v>
                </c:pt>
                <c:pt idx="277">
                  <c:v>104.57</c:v>
                </c:pt>
                <c:pt idx="278">
                  <c:v>103.96</c:v>
                </c:pt>
                <c:pt idx="279">
                  <c:v>103.9</c:v>
                </c:pt>
                <c:pt idx="280">
                  <c:v>102.34</c:v>
                </c:pt>
                <c:pt idx="281">
                  <c:v>102.74</c:v>
                </c:pt>
                <c:pt idx="282">
                  <c:v>102.99</c:v>
                </c:pt>
                <c:pt idx="283">
                  <c:v>102.43</c:v>
                </c:pt>
                <c:pt idx="284">
                  <c:v>100.44</c:v>
                </c:pt>
                <c:pt idx="285">
                  <c:v>99.11</c:v>
                </c:pt>
                <c:pt idx="286">
                  <c:v>98.42</c:v>
                </c:pt>
                <c:pt idx="287">
                  <c:v>99.55</c:v>
                </c:pt>
                <c:pt idx="288">
                  <c:v>99.62</c:v>
                </c:pt>
                <c:pt idx="289">
                  <c:v>98.05</c:v>
                </c:pt>
                <c:pt idx="290">
                  <c:v>98.92</c:v>
                </c:pt>
                <c:pt idx="291">
                  <c:v>101.58</c:v>
                </c:pt>
                <c:pt idx="292">
                  <c:v>100.9</c:v>
                </c:pt>
                <c:pt idx="293">
                  <c:v>101.65</c:v>
                </c:pt>
                <c:pt idx="294">
                  <c:v>102.99</c:v>
                </c:pt>
                <c:pt idx="295">
                  <c:v>101.27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9-4CA5-A7CD-944E9A6DD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758240"/>
        <c:axId val="591758896"/>
      </c:lineChart>
      <c:catAx>
        <c:axId val="59175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1758896"/>
        <c:crosses val="autoZero"/>
        <c:auto val="1"/>
        <c:lblAlgn val="ctr"/>
        <c:lblOffset val="100"/>
        <c:noMultiLvlLbl val="0"/>
      </c:catAx>
      <c:valAx>
        <c:axId val="59175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175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199338046586055"/>
          <c:y val="0.44060112277631952"/>
          <c:w val="0.31476250115906984"/>
          <c:h val="0.19791776027996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>
        <c:manualLayout>
          <c:layoutTarget val="inner"/>
          <c:xMode val="edge"/>
          <c:yMode val="edge"/>
          <c:x val="4.5736308277920953E-2"/>
          <c:y val="0.17634259259259263"/>
          <c:w val="0.70485956160465846"/>
          <c:h val="0.58183690580344127"/>
        </c:manualLayout>
      </c:layout>
      <c:lineChart>
        <c:grouping val="standard"/>
        <c:varyColors val="0"/>
        <c:ser>
          <c:idx val="0"/>
          <c:order val="0"/>
          <c:tx>
            <c:strRef>
              <c:f>'Linear Forecasts'!$Q$1</c:f>
              <c:strCache>
                <c:ptCount val="1"/>
                <c:pt idx="0">
                  <c:v>PC Connection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50"/>
            <c:dispRSqr val="1"/>
            <c:dispEq val="1"/>
            <c:trendlineLbl>
              <c:layout>
                <c:manualLayout>
                  <c:x val="0.2593789474201762"/>
                  <c:y val="-4.02562700495771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l-GR"/>
                </a:p>
              </c:txPr>
            </c:trendlineLbl>
          </c:trendline>
          <c:cat>
            <c:strRef>
              <c:f>'Linear Forecasts'!$P$2:$P$297</c:f>
              <c:strCache>
                <c:ptCount val="296"/>
                <c:pt idx="0">
                  <c:v>Date</c:v>
                </c:pt>
                <c:pt idx="1">
                  <c:v>19.10.2022</c:v>
                </c:pt>
                <c:pt idx="2">
                  <c:v>20.10.2022</c:v>
                </c:pt>
                <c:pt idx="3">
                  <c:v>21.10.2022</c:v>
                </c:pt>
                <c:pt idx="4">
                  <c:v>24.10.2022</c:v>
                </c:pt>
                <c:pt idx="5">
                  <c:v>25.10.2022</c:v>
                </c:pt>
                <c:pt idx="6">
                  <c:v>26.10.2022</c:v>
                </c:pt>
                <c:pt idx="7">
                  <c:v>27.10.2022</c:v>
                </c:pt>
                <c:pt idx="8">
                  <c:v>28.10.2022</c:v>
                </c:pt>
                <c:pt idx="9">
                  <c:v>31.10.2022</c:v>
                </c:pt>
                <c:pt idx="10">
                  <c:v>01.11.2022</c:v>
                </c:pt>
                <c:pt idx="11">
                  <c:v>02.11.2022</c:v>
                </c:pt>
                <c:pt idx="12">
                  <c:v>03.11.2022</c:v>
                </c:pt>
                <c:pt idx="13">
                  <c:v>04.11.2022</c:v>
                </c:pt>
                <c:pt idx="14">
                  <c:v>07.11.2022</c:v>
                </c:pt>
                <c:pt idx="15">
                  <c:v>08.11.2022</c:v>
                </c:pt>
                <c:pt idx="16">
                  <c:v>09.11.2022</c:v>
                </c:pt>
                <c:pt idx="17">
                  <c:v>10.11.2022</c:v>
                </c:pt>
                <c:pt idx="18">
                  <c:v>11.11.2022</c:v>
                </c:pt>
                <c:pt idx="19">
                  <c:v>14.11.2022</c:v>
                </c:pt>
                <c:pt idx="20">
                  <c:v>15.11.2022</c:v>
                </c:pt>
                <c:pt idx="21">
                  <c:v>16.11.2022</c:v>
                </c:pt>
                <c:pt idx="22">
                  <c:v>17.11.2022</c:v>
                </c:pt>
                <c:pt idx="23">
                  <c:v>18.11.2022</c:v>
                </c:pt>
                <c:pt idx="24">
                  <c:v>21.11.2022</c:v>
                </c:pt>
                <c:pt idx="25">
                  <c:v>22.11.2022</c:v>
                </c:pt>
                <c:pt idx="26">
                  <c:v>23.11.2022</c:v>
                </c:pt>
                <c:pt idx="27">
                  <c:v>25.11.2022</c:v>
                </c:pt>
                <c:pt idx="28">
                  <c:v>28.11.2022</c:v>
                </c:pt>
                <c:pt idx="29">
                  <c:v>29.11.2022</c:v>
                </c:pt>
                <c:pt idx="30">
                  <c:v>30.11.2022</c:v>
                </c:pt>
                <c:pt idx="31">
                  <c:v>01.12.2022</c:v>
                </c:pt>
                <c:pt idx="32">
                  <c:v>02.12.2022</c:v>
                </c:pt>
                <c:pt idx="33">
                  <c:v>05.12.2022</c:v>
                </c:pt>
                <c:pt idx="34">
                  <c:v>06.12.2022</c:v>
                </c:pt>
                <c:pt idx="35">
                  <c:v>07.12.2022</c:v>
                </c:pt>
                <c:pt idx="36">
                  <c:v>08.12.2022</c:v>
                </c:pt>
                <c:pt idx="37">
                  <c:v>09.12.2022</c:v>
                </c:pt>
                <c:pt idx="38">
                  <c:v>12.12.2022</c:v>
                </c:pt>
                <c:pt idx="39">
                  <c:v>13.12.2022</c:v>
                </c:pt>
                <c:pt idx="40">
                  <c:v>14.12.2022</c:v>
                </c:pt>
                <c:pt idx="41">
                  <c:v>15.12.2022</c:v>
                </c:pt>
                <c:pt idx="42">
                  <c:v>16.12.2022</c:v>
                </c:pt>
                <c:pt idx="43">
                  <c:v>19.12.2022</c:v>
                </c:pt>
                <c:pt idx="44">
                  <c:v>20.12.2022</c:v>
                </c:pt>
                <c:pt idx="45">
                  <c:v>21.12.2022</c:v>
                </c:pt>
                <c:pt idx="46">
                  <c:v>22.12.2022</c:v>
                </c:pt>
                <c:pt idx="47">
                  <c:v>23.12.2022</c:v>
                </c:pt>
                <c:pt idx="48">
                  <c:v>27.12.2022</c:v>
                </c:pt>
                <c:pt idx="49">
                  <c:v>28.12.2022</c:v>
                </c:pt>
                <c:pt idx="50">
                  <c:v>29.12.2022</c:v>
                </c:pt>
                <c:pt idx="51">
                  <c:v>30.12.2022</c:v>
                </c:pt>
                <c:pt idx="52">
                  <c:v>03.01.2023</c:v>
                </c:pt>
                <c:pt idx="53">
                  <c:v>04.01.2023</c:v>
                </c:pt>
                <c:pt idx="54">
                  <c:v>05.01.2023</c:v>
                </c:pt>
                <c:pt idx="55">
                  <c:v>06.01.2023</c:v>
                </c:pt>
                <c:pt idx="56">
                  <c:v>09.01.2023</c:v>
                </c:pt>
                <c:pt idx="57">
                  <c:v>10.01.2023</c:v>
                </c:pt>
                <c:pt idx="58">
                  <c:v>11.01.2023</c:v>
                </c:pt>
                <c:pt idx="59">
                  <c:v>12.01.2023</c:v>
                </c:pt>
                <c:pt idx="60">
                  <c:v>13.01.2023</c:v>
                </c:pt>
                <c:pt idx="61">
                  <c:v>17.01.2023</c:v>
                </c:pt>
                <c:pt idx="62">
                  <c:v>18.01.2023</c:v>
                </c:pt>
                <c:pt idx="63">
                  <c:v>19.01.2023</c:v>
                </c:pt>
                <c:pt idx="64">
                  <c:v>20.01.2023</c:v>
                </c:pt>
                <c:pt idx="65">
                  <c:v>23.01.2023</c:v>
                </c:pt>
                <c:pt idx="66">
                  <c:v>24.01.2023</c:v>
                </c:pt>
                <c:pt idx="67">
                  <c:v>25.01.2023</c:v>
                </c:pt>
                <c:pt idx="68">
                  <c:v>26.01.2023</c:v>
                </c:pt>
                <c:pt idx="69">
                  <c:v>27.01.2023</c:v>
                </c:pt>
                <c:pt idx="70">
                  <c:v>30.01.2023</c:v>
                </c:pt>
                <c:pt idx="71">
                  <c:v>31.01.2023</c:v>
                </c:pt>
                <c:pt idx="72">
                  <c:v>01.02.2023</c:v>
                </c:pt>
                <c:pt idx="73">
                  <c:v>02.02.2023</c:v>
                </c:pt>
                <c:pt idx="74">
                  <c:v>03.02.2023</c:v>
                </c:pt>
                <c:pt idx="75">
                  <c:v>06.02.2023</c:v>
                </c:pt>
                <c:pt idx="76">
                  <c:v>07.02.2023</c:v>
                </c:pt>
                <c:pt idx="77">
                  <c:v>08.02.2023</c:v>
                </c:pt>
                <c:pt idx="78">
                  <c:v>09.02.2023</c:v>
                </c:pt>
                <c:pt idx="79">
                  <c:v>10.02.2023</c:v>
                </c:pt>
                <c:pt idx="80">
                  <c:v>13.02.2023</c:v>
                </c:pt>
                <c:pt idx="81">
                  <c:v>14.02.2023</c:v>
                </c:pt>
                <c:pt idx="82">
                  <c:v>15.02.2023</c:v>
                </c:pt>
                <c:pt idx="83">
                  <c:v>16.02.2023</c:v>
                </c:pt>
                <c:pt idx="84">
                  <c:v>17.02.2023</c:v>
                </c:pt>
                <c:pt idx="85">
                  <c:v>21.02.2023</c:v>
                </c:pt>
                <c:pt idx="86">
                  <c:v>22.02.2023</c:v>
                </c:pt>
                <c:pt idx="87">
                  <c:v>23.02.2023</c:v>
                </c:pt>
                <c:pt idx="88">
                  <c:v>24.02.2023</c:v>
                </c:pt>
                <c:pt idx="89">
                  <c:v>27.02.2023</c:v>
                </c:pt>
                <c:pt idx="90">
                  <c:v>28.02.2023</c:v>
                </c:pt>
                <c:pt idx="91">
                  <c:v>01.03.2023</c:v>
                </c:pt>
                <c:pt idx="92">
                  <c:v>02.03.2023</c:v>
                </c:pt>
                <c:pt idx="93">
                  <c:v>03.03.2023</c:v>
                </c:pt>
                <c:pt idx="94">
                  <c:v>06.03.2023</c:v>
                </c:pt>
                <c:pt idx="95">
                  <c:v>07.03.2023</c:v>
                </c:pt>
                <c:pt idx="96">
                  <c:v>08.03.2023</c:v>
                </c:pt>
                <c:pt idx="97">
                  <c:v>09.03.2023</c:v>
                </c:pt>
                <c:pt idx="98">
                  <c:v>10.03.2023</c:v>
                </c:pt>
                <c:pt idx="99">
                  <c:v>13.03.2023</c:v>
                </c:pt>
                <c:pt idx="100">
                  <c:v>14.03.2023</c:v>
                </c:pt>
                <c:pt idx="101">
                  <c:v>15.03.2023</c:v>
                </c:pt>
                <c:pt idx="102">
                  <c:v>16.03.2023</c:v>
                </c:pt>
                <c:pt idx="103">
                  <c:v>17.03.2023</c:v>
                </c:pt>
                <c:pt idx="104">
                  <c:v>20.03.2023</c:v>
                </c:pt>
                <c:pt idx="105">
                  <c:v>21.03.2023</c:v>
                </c:pt>
                <c:pt idx="106">
                  <c:v>22.03.2023</c:v>
                </c:pt>
                <c:pt idx="107">
                  <c:v>23.03.2023</c:v>
                </c:pt>
                <c:pt idx="108">
                  <c:v>24.03.2023</c:v>
                </c:pt>
                <c:pt idx="109">
                  <c:v>27.03.2023</c:v>
                </c:pt>
                <c:pt idx="110">
                  <c:v>28.03.2023</c:v>
                </c:pt>
                <c:pt idx="111">
                  <c:v>29.03.2023</c:v>
                </c:pt>
                <c:pt idx="112">
                  <c:v>30.03.2023</c:v>
                </c:pt>
                <c:pt idx="113">
                  <c:v>31.03.2023</c:v>
                </c:pt>
                <c:pt idx="114">
                  <c:v>03.04.2023</c:v>
                </c:pt>
                <c:pt idx="115">
                  <c:v>04.04.2023</c:v>
                </c:pt>
                <c:pt idx="116">
                  <c:v>05.04.2023</c:v>
                </c:pt>
                <c:pt idx="117">
                  <c:v>06.04.2023</c:v>
                </c:pt>
                <c:pt idx="118">
                  <c:v>10.04.2023</c:v>
                </c:pt>
                <c:pt idx="119">
                  <c:v>11.04.2023</c:v>
                </c:pt>
                <c:pt idx="120">
                  <c:v>12.04.2023</c:v>
                </c:pt>
                <c:pt idx="121">
                  <c:v>13.04.2023</c:v>
                </c:pt>
                <c:pt idx="122">
                  <c:v>14.04.2023</c:v>
                </c:pt>
                <c:pt idx="123">
                  <c:v>17.04.2023</c:v>
                </c:pt>
                <c:pt idx="124">
                  <c:v>18.04.2023</c:v>
                </c:pt>
                <c:pt idx="125">
                  <c:v>19.04.2023</c:v>
                </c:pt>
                <c:pt idx="126">
                  <c:v>20.04.2023</c:v>
                </c:pt>
                <c:pt idx="127">
                  <c:v>21.04.2023</c:v>
                </c:pt>
                <c:pt idx="128">
                  <c:v>24.04.2023</c:v>
                </c:pt>
                <c:pt idx="129">
                  <c:v>25.04.2023</c:v>
                </c:pt>
                <c:pt idx="130">
                  <c:v>26.04.2023</c:v>
                </c:pt>
                <c:pt idx="131">
                  <c:v>27.04.2023</c:v>
                </c:pt>
                <c:pt idx="132">
                  <c:v>28.04.2023</c:v>
                </c:pt>
                <c:pt idx="133">
                  <c:v>01.05.2023</c:v>
                </c:pt>
                <c:pt idx="134">
                  <c:v>02.05.2023</c:v>
                </c:pt>
                <c:pt idx="135">
                  <c:v>03.05.2023</c:v>
                </c:pt>
                <c:pt idx="136">
                  <c:v>04.05.2023</c:v>
                </c:pt>
                <c:pt idx="137">
                  <c:v>05.05.2023</c:v>
                </c:pt>
                <c:pt idx="138">
                  <c:v>08.05.2023</c:v>
                </c:pt>
                <c:pt idx="139">
                  <c:v>09.05.2023</c:v>
                </c:pt>
                <c:pt idx="140">
                  <c:v>10.05.2023</c:v>
                </c:pt>
                <c:pt idx="141">
                  <c:v>11.05.2023</c:v>
                </c:pt>
                <c:pt idx="142">
                  <c:v>12.05.2023</c:v>
                </c:pt>
                <c:pt idx="143">
                  <c:v>15.05.2023</c:v>
                </c:pt>
                <c:pt idx="144">
                  <c:v>16.05.2023</c:v>
                </c:pt>
                <c:pt idx="145">
                  <c:v>17.05.2023</c:v>
                </c:pt>
                <c:pt idx="146">
                  <c:v>18.05.2023</c:v>
                </c:pt>
                <c:pt idx="147">
                  <c:v>19.05.2023</c:v>
                </c:pt>
                <c:pt idx="148">
                  <c:v>22.05.2023</c:v>
                </c:pt>
                <c:pt idx="149">
                  <c:v>23.05.2023</c:v>
                </c:pt>
                <c:pt idx="150">
                  <c:v>24.05.2023</c:v>
                </c:pt>
                <c:pt idx="151">
                  <c:v>25.05.2023</c:v>
                </c:pt>
                <c:pt idx="152">
                  <c:v>26.05.2023</c:v>
                </c:pt>
                <c:pt idx="153">
                  <c:v>30.05.2023</c:v>
                </c:pt>
                <c:pt idx="154">
                  <c:v>31.05.2023</c:v>
                </c:pt>
                <c:pt idx="155">
                  <c:v>01.06.2023</c:v>
                </c:pt>
                <c:pt idx="156">
                  <c:v>02.06.2023</c:v>
                </c:pt>
                <c:pt idx="157">
                  <c:v>05.06.2023</c:v>
                </c:pt>
                <c:pt idx="158">
                  <c:v>06.06.2023</c:v>
                </c:pt>
                <c:pt idx="159">
                  <c:v>07.06.2023</c:v>
                </c:pt>
                <c:pt idx="160">
                  <c:v>08.06.2023</c:v>
                </c:pt>
                <c:pt idx="161">
                  <c:v>09.06.2023</c:v>
                </c:pt>
                <c:pt idx="162">
                  <c:v>12.06.2023</c:v>
                </c:pt>
                <c:pt idx="163">
                  <c:v>13.06.2023</c:v>
                </c:pt>
                <c:pt idx="164">
                  <c:v>14.06.2023</c:v>
                </c:pt>
                <c:pt idx="165">
                  <c:v>15.06.2023</c:v>
                </c:pt>
                <c:pt idx="166">
                  <c:v>16.06.2023</c:v>
                </c:pt>
                <c:pt idx="167">
                  <c:v>20.06.2023</c:v>
                </c:pt>
                <c:pt idx="168">
                  <c:v>21.06.2023</c:v>
                </c:pt>
                <c:pt idx="169">
                  <c:v>22.06.2023</c:v>
                </c:pt>
                <c:pt idx="170">
                  <c:v>23.06.2023</c:v>
                </c:pt>
                <c:pt idx="171">
                  <c:v>26.06.2023</c:v>
                </c:pt>
                <c:pt idx="172">
                  <c:v>27.06.2023</c:v>
                </c:pt>
                <c:pt idx="173">
                  <c:v>28.06.2023</c:v>
                </c:pt>
                <c:pt idx="174">
                  <c:v>29.06.2023</c:v>
                </c:pt>
                <c:pt idx="175">
                  <c:v>30.06.2023</c:v>
                </c:pt>
                <c:pt idx="176">
                  <c:v>03.07.2023</c:v>
                </c:pt>
                <c:pt idx="177">
                  <c:v>05.07.2023</c:v>
                </c:pt>
                <c:pt idx="178">
                  <c:v>06.07.2023</c:v>
                </c:pt>
                <c:pt idx="179">
                  <c:v>07.07.2023</c:v>
                </c:pt>
                <c:pt idx="180">
                  <c:v>10.07.2023</c:v>
                </c:pt>
                <c:pt idx="181">
                  <c:v>11.07.2023</c:v>
                </c:pt>
                <c:pt idx="182">
                  <c:v>12.07.2023</c:v>
                </c:pt>
                <c:pt idx="183">
                  <c:v>13.07.2023</c:v>
                </c:pt>
                <c:pt idx="184">
                  <c:v>14.07.2023</c:v>
                </c:pt>
                <c:pt idx="185">
                  <c:v>17.07.2023</c:v>
                </c:pt>
                <c:pt idx="186">
                  <c:v>18.07.2023</c:v>
                </c:pt>
                <c:pt idx="187">
                  <c:v>19.07.2023</c:v>
                </c:pt>
                <c:pt idx="188">
                  <c:v>20.07.2023</c:v>
                </c:pt>
                <c:pt idx="189">
                  <c:v>21.07.2023</c:v>
                </c:pt>
                <c:pt idx="190">
                  <c:v>24.07.2023</c:v>
                </c:pt>
                <c:pt idx="191">
                  <c:v>25.07.2023</c:v>
                </c:pt>
                <c:pt idx="192">
                  <c:v>26.07.2023</c:v>
                </c:pt>
                <c:pt idx="193">
                  <c:v>27.07.2023</c:v>
                </c:pt>
                <c:pt idx="194">
                  <c:v>28.07.2023</c:v>
                </c:pt>
                <c:pt idx="195">
                  <c:v>31.07.2023</c:v>
                </c:pt>
                <c:pt idx="196">
                  <c:v>01.08.2023</c:v>
                </c:pt>
                <c:pt idx="197">
                  <c:v>02.08.2023</c:v>
                </c:pt>
                <c:pt idx="198">
                  <c:v>03.08.2023</c:v>
                </c:pt>
                <c:pt idx="199">
                  <c:v>04.08.2023</c:v>
                </c:pt>
                <c:pt idx="200">
                  <c:v>07.08.2023</c:v>
                </c:pt>
                <c:pt idx="201">
                  <c:v>08.08.2023</c:v>
                </c:pt>
                <c:pt idx="202">
                  <c:v>09.08.2023</c:v>
                </c:pt>
                <c:pt idx="203">
                  <c:v>10.08.2023</c:v>
                </c:pt>
                <c:pt idx="204">
                  <c:v>11.08.2023</c:v>
                </c:pt>
                <c:pt idx="205">
                  <c:v>14.08.2023</c:v>
                </c:pt>
                <c:pt idx="206">
                  <c:v>15.08.2023</c:v>
                </c:pt>
                <c:pt idx="207">
                  <c:v>16.08.2023</c:v>
                </c:pt>
                <c:pt idx="208">
                  <c:v>17.08.2023</c:v>
                </c:pt>
                <c:pt idx="209">
                  <c:v>18.08.2023</c:v>
                </c:pt>
                <c:pt idx="210">
                  <c:v>21.08.2023</c:v>
                </c:pt>
                <c:pt idx="211">
                  <c:v>22.08.2023</c:v>
                </c:pt>
                <c:pt idx="212">
                  <c:v>23.08.2023</c:v>
                </c:pt>
                <c:pt idx="213">
                  <c:v>24.08.2023</c:v>
                </c:pt>
                <c:pt idx="214">
                  <c:v>25.08.2023</c:v>
                </c:pt>
                <c:pt idx="215">
                  <c:v>28.08.2023</c:v>
                </c:pt>
                <c:pt idx="216">
                  <c:v>29.08.2023</c:v>
                </c:pt>
                <c:pt idx="217">
                  <c:v>30.08.2023</c:v>
                </c:pt>
                <c:pt idx="218">
                  <c:v>31.08.2023</c:v>
                </c:pt>
                <c:pt idx="219">
                  <c:v>01.09.2023</c:v>
                </c:pt>
                <c:pt idx="220">
                  <c:v>05.09.2023</c:v>
                </c:pt>
                <c:pt idx="221">
                  <c:v>06.09.2023</c:v>
                </c:pt>
                <c:pt idx="222">
                  <c:v>07.09.2023</c:v>
                </c:pt>
                <c:pt idx="223">
                  <c:v>08.09.2023</c:v>
                </c:pt>
                <c:pt idx="224">
                  <c:v>11.09.2023</c:v>
                </c:pt>
                <c:pt idx="225">
                  <c:v>12.09.2023</c:v>
                </c:pt>
                <c:pt idx="226">
                  <c:v>13.09.2023</c:v>
                </c:pt>
                <c:pt idx="227">
                  <c:v>14.09.2023</c:v>
                </c:pt>
                <c:pt idx="228">
                  <c:v>15.09.2023</c:v>
                </c:pt>
                <c:pt idx="229">
                  <c:v>18.09.2023</c:v>
                </c:pt>
                <c:pt idx="230">
                  <c:v>19.09.2023</c:v>
                </c:pt>
                <c:pt idx="231">
                  <c:v>20.09.2023</c:v>
                </c:pt>
                <c:pt idx="232">
                  <c:v>21.09.2023</c:v>
                </c:pt>
                <c:pt idx="233">
                  <c:v>22.09.2023</c:v>
                </c:pt>
                <c:pt idx="234">
                  <c:v>25.09.2023</c:v>
                </c:pt>
                <c:pt idx="235">
                  <c:v>26.09.2023</c:v>
                </c:pt>
                <c:pt idx="236">
                  <c:v>27.09.2023</c:v>
                </c:pt>
                <c:pt idx="237">
                  <c:v>28.09.2023</c:v>
                </c:pt>
                <c:pt idx="238">
                  <c:v>29.09.2023</c:v>
                </c:pt>
                <c:pt idx="239">
                  <c:v>02.10.2023</c:v>
                </c:pt>
                <c:pt idx="240">
                  <c:v>03.10.2023</c:v>
                </c:pt>
                <c:pt idx="241">
                  <c:v>04.10.2023</c:v>
                </c:pt>
                <c:pt idx="242">
                  <c:v>05.10.2023</c:v>
                </c:pt>
                <c:pt idx="243">
                  <c:v>06.10.2023</c:v>
                </c:pt>
                <c:pt idx="244">
                  <c:v>09.10.2023</c:v>
                </c:pt>
                <c:pt idx="245">
                  <c:v>10.10.2023</c:v>
                </c:pt>
                <c:pt idx="246">
                  <c:v>11.10.2023</c:v>
                </c:pt>
                <c:pt idx="247">
                  <c:v>12.10.2023</c:v>
                </c:pt>
                <c:pt idx="248">
                  <c:v>13.10.2023</c:v>
                </c:pt>
                <c:pt idx="249">
                  <c:v>16.10.2023</c:v>
                </c:pt>
                <c:pt idx="250">
                  <c:v>17.10.2023</c:v>
                </c:pt>
                <c:pt idx="251">
                  <c:v>18.10.2023</c:v>
                </c:pt>
                <c:pt idx="252">
                  <c:v>19.10.2023</c:v>
                </c:pt>
                <c:pt idx="253">
                  <c:v>20.10.2023</c:v>
                </c:pt>
                <c:pt idx="254">
                  <c:v>23.10.2023</c:v>
                </c:pt>
                <c:pt idx="255">
                  <c:v>24.10.2023</c:v>
                </c:pt>
                <c:pt idx="256">
                  <c:v>25.10.2023</c:v>
                </c:pt>
                <c:pt idx="257">
                  <c:v>26.10.2023</c:v>
                </c:pt>
                <c:pt idx="258">
                  <c:v>27.10.2023</c:v>
                </c:pt>
                <c:pt idx="259">
                  <c:v>30.10.2023</c:v>
                </c:pt>
                <c:pt idx="260">
                  <c:v>31.10.2023</c:v>
                </c:pt>
                <c:pt idx="261">
                  <c:v>01.11.2023</c:v>
                </c:pt>
                <c:pt idx="262">
                  <c:v>02.11.2023</c:v>
                </c:pt>
                <c:pt idx="263">
                  <c:v>03.11.2023</c:v>
                </c:pt>
                <c:pt idx="264">
                  <c:v>06.11.2023</c:v>
                </c:pt>
                <c:pt idx="265">
                  <c:v>07.11.2023</c:v>
                </c:pt>
                <c:pt idx="266">
                  <c:v>08.11.2023</c:v>
                </c:pt>
                <c:pt idx="267">
                  <c:v>09.11.2023</c:v>
                </c:pt>
                <c:pt idx="268">
                  <c:v>10.11.2023</c:v>
                </c:pt>
                <c:pt idx="269">
                  <c:v>13.11.2023</c:v>
                </c:pt>
                <c:pt idx="270">
                  <c:v>14.11.2023</c:v>
                </c:pt>
                <c:pt idx="271">
                  <c:v>15.11.2023</c:v>
                </c:pt>
                <c:pt idx="272">
                  <c:v>16.11.2023</c:v>
                </c:pt>
                <c:pt idx="273">
                  <c:v>17.11.2023</c:v>
                </c:pt>
                <c:pt idx="274">
                  <c:v>20.11.2023</c:v>
                </c:pt>
                <c:pt idx="275">
                  <c:v>21.11.2023</c:v>
                </c:pt>
                <c:pt idx="276">
                  <c:v>22.11.2023</c:v>
                </c:pt>
                <c:pt idx="277">
                  <c:v>24.11.2023</c:v>
                </c:pt>
                <c:pt idx="278">
                  <c:v>27.11.2023</c:v>
                </c:pt>
                <c:pt idx="279">
                  <c:v>28.11.2023</c:v>
                </c:pt>
                <c:pt idx="280">
                  <c:v>29.11.2023</c:v>
                </c:pt>
                <c:pt idx="281">
                  <c:v>30.11.2023</c:v>
                </c:pt>
                <c:pt idx="282">
                  <c:v>01.12.2023</c:v>
                </c:pt>
                <c:pt idx="283">
                  <c:v>04.12.2023</c:v>
                </c:pt>
                <c:pt idx="284">
                  <c:v>05.12.2023</c:v>
                </c:pt>
                <c:pt idx="285">
                  <c:v>06.12.2023</c:v>
                </c:pt>
                <c:pt idx="286">
                  <c:v>07.12.2023</c:v>
                </c:pt>
                <c:pt idx="287">
                  <c:v>08.12.2023</c:v>
                </c:pt>
                <c:pt idx="288">
                  <c:v>11.12.2023</c:v>
                </c:pt>
                <c:pt idx="289">
                  <c:v>12.12.2023</c:v>
                </c:pt>
                <c:pt idx="290">
                  <c:v>13.12.2023</c:v>
                </c:pt>
                <c:pt idx="291">
                  <c:v>14.12.2023</c:v>
                </c:pt>
                <c:pt idx="292">
                  <c:v>15.12.2023</c:v>
                </c:pt>
                <c:pt idx="293">
                  <c:v>18.12.2023</c:v>
                </c:pt>
                <c:pt idx="294">
                  <c:v>19.12.2023</c:v>
                </c:pt>
                <c:pt idx="295">
                  <c:v>20.12.2023</c:v>
                </c:pt>
              </c:strCache>
            </c:strRef>
          </c:cat>
          <c:val>
            <c:numRef>
              <c:f>'Linear Forecasts'!$Q$2:$Q$297</c:f>
              <c:numCache>
                <c:formatCode>General</c:formatCode>
                <c:ptCount val="296"/>
                <c:pt idx="0">
                  <c:v>0</c:v>
                </c:pt>
                <c:pt idx="1">
                  <c:v>47.18</c:v>
                </c:pt>
                <c:pt idx="2">
                  <c:v>47.25</c:v>
                </c:pt>
                <c:pt idx="3">
                  <c:v>49.33</c:v>
                </c:pt>
                <c:pt idx="4">
                  <c:v>50.76</c:v>
                </c:pt>
                <c:pt idx="5">
                  <c:v>51.85</c:v>
                </c:pt>
                <c:pt idx="6">
                  <c:v>51.71</c:v>
                </c:pt>
                <c:pt idx="7">
                  <c:v>51.26</c:v>
                </c:pt>
                <c:pt idx="8">
                  <c:v>52.35</c:v>
                </c:pt>
                <c:pt idx="9">
                  <c:v>53.14</c:v>
                </c:pt>
                <c:pt idx="10">
                  <c:v>53.05</c:v>
                </c:pt>
                <c:pt idx="11">
                  <c:v>51.88</c:v>
                </c:pt>
                <c:pt idx="12">
                  <c:v>51.74</c:v>
                </c:pt>
                <c:pt idx="13">
                  <c:v>48.06</c:v>
                </c:pt>
                <c:pt idx="14">
                  <c:v>49.79</c:v>
                </c:pt>
                <c:pt idx="15">
                  <c:v>49.11</c:v>
                </c:pt>
                <c:pt idx="16">
                  <c:v>48.54</c:v>
                </c:pt>
                <c:pt idx="17">
                  <c:v>50.81</c:v>
                </c:pt>
                <c:pt idx="18">
                  <c:v>50.81</c:v>
                </c:pt>
                <c:pt idx="19">
                  <c:v>50.91</c:v>
                </c:pt>
                <c:pt idx="20">
                  <c:v>52.31</c:v>
                </c:pt>
                <c:pt idx="21">
                  <c:v>52.81</c:v>
                </c:pt>
                <c:pt idx="22">
                  <c:v>53.26</c:v>
                </c:pt>
                <c:pt idx="23">
                  <c:v>53.93</c:v>
                </c:pt>
                <c:pt idx="24">
                  <c:v>54.13</c:v>
                </c:pt>
                <c:pt idx="25">
                  <c:v>55.2</c:v>
                </c:pt>
                <c:pt idx="26">
                  <c:v>55.77</c:v>
                </c:pt>
                <c:pt idx="27">
                  <c:v>55.57</c:v>
                </c:pt>
                <c:pt idx="28">
                  <c:v>53.88</c:v>
                </c:pt>
                <c:pt idx="29">
                  <c:v>54.54</c:v>
                </c:pt>
                <c:pt idx="30">
                  <c:v>55.55</c:v>
                </c:pt>
                <c:pt idx="31">
                  <c:v>55.58</c:v>
                </c:pt>
                <c:pt idx="32">
                  <c:v>54.75</c:v>
                </c:pt>
                <c:pt idx="33">
                  <c:v>53.68</c:v>
                </c:pt>
                <c:pt idx="34">
                  <c:v>53</c:v>
                </c:pt>
                <c:pt idx="35">
                  <c:v>52.1</c:v>
                </c:pt>
                <c:pt idx="36">
                  <c:v>49.72</c:v>
                </c:pt>
                <c:pt idx="37">
                  <c:v>50.89</c:v>
                </c:pt>
                <c:pt idx="38">
                  <c:v>50.96</c:v>
                </c:pt>
                <c:pt idx="39">
                  <c:v>51.52</c:v>
                </c:pt>
                <c:pt idx="40">
                  <c:v>50.62</c:v>
                </c:pt>
                <c:pt idx="41">
                  <c:v>48.97</c:v>
                </c:pt>
                <c:pt idx="42">
                  <c:v>48.42</c:v>
                </c:pt>
                <c:pt idx="43">
                  <c:v>48.7</c:v>
                </c:pt>
                <c:pt idx="44">
                  <c:v>48.77</c:v>
                </c:pt>
                <c:pt idx="45">
                  <c:v>49.32</c:v>
                </c:pt>
                <c:pt idx="46">
                  <c:v>47.74</c:v>
                </c:pt>
                <c:pt idx="47">
                  <c:v>47.71</c:v>
                </c:pt>
                <c:pt idx="48">
                  <c:v>47.52</c:v>
                </c:pt>
                <c:pt idx="49">
                  <c:v>45.98</c:v>
                </c:pt>
                <c:pt idx="50">
                  <c:v>47.27</c:v>
                </c:pt>
                <c:pt idx="51">
                  <c:v>46.9</c:v>
                </c:pt>
                <c:pt idx="52">
                  <c:v>50.29</c:v>
                </c:pt>
                <c:pt idx="53">
                  <c:v>47.41</c:v>
                </c:pt>
                <c:pt idx="54">
                  <c:v>46.5</c:v>
                </c:pt>
                <c:pt idx="55">
                  <c:v>47.17</c:v>
                </c:pt>
                <c:pt idx="56">
                  <c:v>46.81</c:v>
                </c:pt>
                <c:pt idx="57">
                  <c:v>47.55</c:v>
                </c:pt>
                <c:pt idx="58">
                  <c:v>48.19</c:v>
                </c:pt>
                <c:pt idx="59">
                  <c:v>48.9</c:v>
                </c:pt>
                <c:pt idx="60">
                  <c:v>49.76</c:v>
                </c:pt>
                <c:pt idx="61">
                  <c:v>50</c:v>
                </c:pt>
                <c:pt idx="62">
                  <c:v>49.98</c:v>
                </c:pt>
                <c:pt idx="63">
                  <c:v>49.78</c:v>
                </c:pt>
                <c:pt idx="64">
                  <c:v>49.87</c:v>
                </c:pt>
                <c:pt idx="65">
                  <c:v>49.55</c:v>
                </c:pt>
                <c:pt idx="66">
                  <c:v>48.92</c:v>
                </c:pt>
                <c:pt idx="67">
                  <c:v>48.41</c:v>
                </c:pt>
                <c:pt idx="68">
                  <c:v>48.4</c:v>
                </c:pt>
                <c:pt idx="69">
                  <c:v>47.98</c:v>
                </c:pt>
                <c:pt idx="70">
                  <c:v>48.13</c:v>
                </c:pt>
                <c:pt idx="71">
                  <c:v>49.03</c:v>
                </c:pt>
                <c:pt idx="72">
                  <c:v>49.63</c:v>
                </c:pt>
                <c:pt idx="73">
                  <c:v>51.39</c:v>
                </c:pt>
                <c:pt idx="74">
                  <c:v>51.67</c:v>
                </c:pt>
                <c:pt idx="75">
                  <c:v>48.34</c:v>
                </c:pt>
                <c:pt idx="76">
                  <c:v>48.67</c:v>
                </c:pt>
                <c:pt idx="77">
                  <c:v>48.44</c:v>
                </c:pt>
                <c:pt idx="78">
                  <c:v>48.31</c:v>
                </c:pt>
                <c:pt idx="79">
                  <c:v>41.55</c:v>
                </c:pt>
                <c:pt idx="80">
                  <c:v>42.27</c:v>
                </c:pt>
                <c:pt idx="81">
                  <c:v>41.88</c:v>
                </c:pt>
                <c:pt idx="82">
                  <c:v>42.02</c:v>
                </c:pt>
                <c:pt idx="83">
                  <c:v>43.53</c:v>
                </c:pt>
                <c:pt idx="84">
                  <c:v>43.45</c:v>
                </c:pt>
                <c:pt idx="85">
                  <c:v>42.98</c:v>
                </c:pt>
                <c:pt idx="86">
                  <c:v>43.49</c:v>
                </c:pt>
                <c:pt idx="87">
                  <c:v>43.16</c:v>
                </c:pt>
                <c:pt idx="88">
                  <c:v>42.99</c:v>
                </c:pt>
                <c:pt idx="89">
                  <c:v>43.28</c:v>
                </c:pt>
                <c:pt idx="90">
                  <c:v>43.8</c:v>
                </c:pt>
                <c:pt idx="91">
                  <c:v>43.87</c:v>
                </c:pt>
                <c:pt idx="92">
                  <c:v>44.42</c:v>
                </c:pt>
                <c:pt idx="93">
                  <c:v>44.66</c:v>
                </c:pt>
                <c:pt idx="94">
                  <c:v>43.89</c:v>
                </c:pt>
                <c:pt idx="95">
                  <c:v>42.82</c:v>
                </c:pt>
                <c:pt idx="96">
                  <c:v>42.77</c:v>
                </c:pt>
                <c:pt idx="97">
                  <c:v>43.24</c:v>
                </c:pt>
                <c:pt idx="98">
                  <c:v>42.95</c:v>
                </c:pt>
                <c:pt idx="99">
                  <c:v>41.8</c:v>
                </c:pt>
                <c:pt idx="100">
                  <c:v>42.72</c:v>
                </c:pt>
                <c:pt idx="101">
                  <c:v>42.73</c:v>
                </c:pt>
                <c:pt idx="102">
                  <c:v>43.35</c:v>
                </c:pt>
                <c:pt idx="103">
                  <c:v>42.67</c:v>
                </c:pt>
                <c:pt idx="104">
                  <c:v>42.73</c:v>
                </c:pt>
                <c:pt idx="105">
                  <c:v>43.41</c:v>
                </c:pt>
                <c:pt idx="106">
                  <c:v>42.66</c:v>
                </c:pt>
                <c:pt idx="107">
                  <c:v>42.61</c:v>
                </c:pt>
                <c:pt idx="108">
                  <c:v>42.89</c:v>
                </c:pt>
                <c:pt idx="109">
                  <c:v>43.34</c:v>
                </c:pt>
                <c:pt idx="110">
                  <c:v>43.34</c:v>
                </c:pt>
                <c:pt idx="111">
                  <c:v>43.76</c:v>
                </c:pt>
                <c:pt idx="112">
                  <c:v>44.02</c:v>
                </c:pt>
                <c:pt idx="113">
                  <c:v>44.96</c:v>
                </c:pt>
                <c:pt idx="114">
                  <c:v>44.72</c:v>
                </c:pt>
                <c:pt idx="115">
                  <c:v>44.76</c:v>
                </c:pt>
                <c:pt idx="116">
                  <c:v>44.89</c:v>
                </c:pt>
                <c:pt idx="117">
                  <c:v>44.79</c:v>
                </c:pt>
                <c:pt idx="118">
                  <c:v>44.53</c:v>
                </c:pt>
                <c:pt idx="119">
                  <c:v>44.86</c:v>
                </c:pt>
                <c:pt idx="120">
                  <c:v>44.74</c:v>
                </c:pt>
                <c:pt idx="121">
                  <c:v>45.54</c:v>
                </c:pt>
                <c:pt idx="122">
                  <c:v>45.29</c:v>
                </c:pt>
                <c:pt idx="123">
                  <c:v>45.11</c:v>
                </c:pt>
                <c:pt idx="124">
                  <c:v>44.92</c:v>
                </c:pt>
                <c:pt idx="125">
                  <c:v>42.44</c:v>
                </c:pt>
                <c:pt idx="126">
                  <c:v>42.7</c:v>
                </c:pt>
                <c:pt idx="127">
                  <c:v>40.590000000000003</c:v>
                </c:pt>
                <c:pt idx="128">
                  <c:v>40.96</c:v>
                </c:pt>
                <c:pt idx="129">
                  <c:v>39.71</c:v>
                </c:pt>
                <c:pt idx="130">
                  <c:v>39.520000000000003</c:v>
                </c:pt>
                <c:pt idx="131">
                  <c:v>40.090000000000003</c:v>
                </c:pt>
                <c:pt idx="132">
                  <c:v>40.270000000000003</c:v>
                </c:pt>
                <c:pt idx="133">
                  <c:v>40.29</c:v>
                </c:pt>
                <c:pt idx="134">
                  <c:v>39.4</c:v>
                </c:pt>
                <c:pt idx="135">
                  <c:v>39.71</c:v>
                </c:pt>
                <c:pt idx="136">
                  <c:v>39.6</c:v>
                </c:pt>
                <c:pt idx="137">
                  <c:v>38.590000000000003</c:v>
                </c:pt>
                <c:pt idx="138">
                  <c:v>38.89</c:v>
                </c:pt>
                <c:pt idx="139">
                  <c:v>38.93</c:v>
                </c:pt>
                <c:pt idx="140">
                  <c:v>40.619999999999997</c:v>
                </c:pt>
                <c:pt idx="141">
                  <c:v>41.86</c:v>
                </c:pt>
                <c:pt idx="142">
                  <c:v>42.12</c:v>
                </c:pt>
                <c:pt idx="143">
                  <c:v>41.66</c:v>
                </c:pt>
                <c:pt idx="144">
                  <c:v>42.13</c:v>
                </c:pt>
                <c:pt idx="145">
                  <c:v>43.38</c:v>
                </c:pt>
                <c:pt idx="146">
                  <c:v>43.96</c:v>
                </c:pt>
                <c:pt idx="147">
                  <c:v>44.1</c:v>
                </c:pt>
                <c:pt idx="148">
                  <c:v>44.7</c:v>
                </c:pt>
                <c:pt idx="149">
                  <c:v>44.35</c:v>
                </c:pt>
                <c:pt idx="150">
                  <c:v>43.72</c:v>
                </c:pt>
                <c:pt idx="151">
                  <c:v>44.49</c:v>
                </c:pt>
                <c:pt idx="152">
                  <c:v>45.77</c:v>
                </c:pt>
                <c:pt idx="153">
                  <c:v>45.26</c:v>
                </c:pt>
                <c:pt idx="154">
                  <c:v>44.97</c:v>
                </c:pt>
                <c:pt idx="155">
                  <c:v>44.46</c:v>
                </c:pt>
                <c:pt idx="156">
                  <c:v>46.25</c:v>
                </c:pt>
                <c:pt idx="157">
                  <c:v>45.26</c:v>
                </c:pt>
                <c:pt idx="158">
                  <c:v>46.19</c:v>
                </c:pt>
                <c:pt idx="159">
                  <c:v>46.79</c:v>
                </c:pt>
                <c:pt idx="160">
                  <c:v>45.85</c:v>
                </c:pt>
                <c:pt idx="161">
                  <c:v>46.08</c:v>
                </c:pt>
                <c:pt idx="162">
                  <c:v>46.51</c:v>
                </c:pt>
                <c:pt idx="163">
                  <c:v>46.19</c:v>
                </c:pt>
                <c:pt idx="164">
                  <c:v>45.89</c:v>
                </c:pt>
                <c:pt idx="165">
                  <c:v>45.85</c:v>
                </c:pt>
                <c:pt idx="166">
                  <c:v>45.73</c:v>
                </c:pt>
                <c:pt idx="167">
                  <c:v>45.37</c:v>
                </c:pt>
                <c:pt idx="168">
                  <c:v>45.86</c:v>
                </c:pt>
                <c:pt idx="169">
                  <c:v>45.22</c:v>
                </c:pt>
                <c:pt idx="170">
                  <c:v>44.22</c:v>
                </c:pt>
                <c:pt idx="171">
                  <c:v>44.36</c:v>
                </c:pt>
                <c:pt idx="172">
                  <c:v>44.31</c:v>
                </c:pt>
                <c:pt idx="173">
                  <c:v>44.42</c:v>
                </c:pt>
                <c:pt idx="174">
                  <c:v>45.14</c:v>
                </c:pt>
                <c:pt idx="175">
                  <c:v>45.1</c:v>
                </c:pt>
                <c:pt idx="176">
                  <c:v>45.42</c:v>
                </c:pt>
                <c:pt idx="177">
                  <c:v>44.95</c:v>
                </c:pt>
                <c:pt idx="178">
                  <c:v>44.61</c:v>
                </c:pt>
                <c:pt idx="179">
                  <c:v>44.43</c:v>
                </c:pt>
                <c:pt idx="180">
                  <c:v>44.87</c:v>
                </c:pt>
                <c:pt idx="181">
                  <c:v>45.4</c:v>
                </c:pt>
                <c:pt idx="182">
                  <c:v>46.06</c:v>
                </c:pt>
                <c:pt idx="183">
                  <c:v>46.02</c:v>
                </c:pt>
                <c:pt idx="184">
                  <c:v>46.11</c:v>
                </c:pt>
                <c:pt idx="185">
                  <c:v>45.81</c:v>
                </c:pt>
                <c:pt idx="186">
                  <c:v>45.67</c:v>
                </c:pt>
                <c:pt idx="187">
                  <c:v>46.56</c:v>
                </c:pt>
                <c:pt idx="188">
                  <c:v>46.21</c:v>
                </c:pt>
                <c:pt idx="189">
                  <c:v>46.04</c:v>
                </c:pt>
                <c:pt idx="190">
                  <c:v>46.64</c:v>
                </c:pt>
                <c:pt idx="191">
                  <c:v>47.52</c:v>
                </c:pt>
                <c:pt idx="192">
                  <c:v>48.01</c:v>
                </c:pt>
                <c:pt idx="193">
                  <c:v>47.7</c:v>
                </c:pt>
                <c:pt idx="194">
                  <c:v>47.82</c:v>
                </c:pt>
                <c:pt idx="195">
                  <c:v>48.41</c:v>
                </c:pt>
                <c:pt idx="196">
                  <c:v>49.27</c:v>
                </c:pt>
                <c:pt idx="197">
                  <c:v>49.57</c:v>
                </c:pt>
                <c:pt idx="198">
                  <c:v>51.98</c:v>
                </c:pt>
                <c:pt idx="199">
                  <c:v>52.07</c:v>
                </c:pt>
                <c:pt idx="200">
                  <c:v>53.47</c:v>
                </c:pt>
                <c:pt idx="201">
                  <c:v>53.98</c:v>
                </c:pt>
                <c:pt idx="202">
                  <c:v>52.84</c:v>
                </c:pt>
                <c:pt idx="203">
                  <c:v>52.06</c:v>
                </c:pt>
                <c:pt idx="204">
                  <c:v>52.71</c:v>
                </c:pt>
                <c:pt idx="205">
                  <c:v>51.41</c:v>
                </c:pt>
                <c:pt idx="206">
                  <c:v>51.75</c:v>
                </c:pt>
                <c:pt idx="207">
                  <c:v>51.96</c:v>
                </c:pt>
                <c:pt idx="208">
                  <c:v>51.59</c:v>
                </c:pt>
                <c:pt idx="209">
                  <c:v>52.37</c:v>
                </c:pt>
                <c:pt idx="210">
                  <c:v>53.34</c:v>
                </c:pt>
                <c:pt idx="211">
                  <c:v>52.88</c:v>
                </c:pt>
                <c:pt idx="212">
                  <c:v>53.51</c:v>
                </c:pt>
                <c:pt idx="213">
                  <c:v>52.54</c:v>
                </c:pt>
                <c:pt idx="214">
                  <c:v>52.14</c:v>
                </c:pt>
                <c:pt idx="215">
                  <c:v>52.42</c:v>
                </c:pt>
                <c:pt idx="216">
                  <c:v>52.3</c:v>
                </c:pt>
                <c:pt idx="217">
                  <c:v>52.43</c:v>
                </c:pt>
                <c:pt idx="218">
                  <c:v>53.12</c:v>
                </c:pt>
                <c:pt idx="219">
                  <c:v>53.8</c:v>
                </c:pt>
                <c:pt idx="220">
                  <c:v>52.89</c:v>
                </c:pt>
                <c:pt idx="221">
                  <c:v>54.46</c:v>
                </c:pt>
                <c:pt idx="222">
                  <c:v>54.09</c:v>
                </c:pt>
                <c:pt idx="223">
                  <c:v>54.26</c:v>
                </c:pt>
                <c:pt idx="224">
                  <c:v>53.97</c:v>
                </c:pt>
                <c:pt idx="225">
                  <c:v>53.41</c:v>
                </c:pt>
                <c:pt idx="226">
                  <c:v>52.64</c:v>
                </c:pt>
                <c:pt idx="227">
                  <c:v>53.8</c:v>
                </c:pt>
                <c:pt idx="228">
                  <c:v>53.43</c:v>
                </c:pt>
                <c:pt idx="229">
                  <c:v>53.58</c:v>
                </c:pt>
                <c:pt idx="230">
                  <c:v>53.46</c:v>
                </c:pt>
                <c:pt idx="231">
                  <c:v>53.37</c:v>
                </c:pt>
                <c:pt idx="232">
                  <c:v>54.28</c:v>
                </c:pt>
                <c:pt idx="233">
                  <c:v>53.86</c:v>
                </c:pt>
                <c:pt idx="234">
                  <c:v>53.7</c:v>
                </c:pt>
                <c:pt idx="235">
                  <c:v>52.45</c:v>
                </c:pt>
                <c:pt idx="236">
                  <c:v>53.76</c:v>
                </c:pt>
                <c:pt idx="237">
                  <c:v>54.33</c:v>
                </c:pt>
                <c:pt idx="238">
                  <c:v>53.38</c:v>
                </c:pt>
                <c:pt idx="239">
                  <c:v>54.13</c:v>
                </c:pt>
                <c:pt idx="240">
                  <c:v>53.14</c:v>
                </c:pt>
                <c:pt idx="241">
                  <c:v>53.54</c:v>
                </c:pt>
                <c:pt idx="242">
                  <c:v>53.32</c:v>
                </c:pt>
                <c:pt idx="243">
                  <c:v>54.37</c:v>
                </c:pt>
                <c:pt idx="244">
                  <c:v>55.13</c:v>
                </c:pt>
                <c:pt idx="245">
                  <c:v>55.55</c:v>
                </c:pt>
                <c:pt idx="246">
                  <c:v>55.1</c:v>
                </c:pt>
                <c:pt idx="247">
                  <c:v>54.6</c:v>
                </c:pt>
                <c:pt idx="248">
                  <c:v>53.68</c:v>
                </c:pt>
                <c:pt idx="249">
                  <c:v>53.75</c:v>
                </c:pt>
                <c:pt idx="250">
                  <c:v>54.48</c:v>
                </c:pt>
                <c:pt idx="251">
                  <c:v>54.26</c:v>
                </c:pt>
                <c:pt idx="252">
                  <c:v>53.55</c:v>
                </c:pt>
                <c:pt idx="253">
                  <c:v>52.86</c:v>
                </c:pt>
                <c:pt idx="254">
                  <c:v>52.34</c:v>
                </c:pt>
                <c:pt idx="255">
                  <c:v>52.39</c:v>
                </c:pt>
                <c:pt idx="256">
                  <c:v>52.32</c:v>
                </c:pt>
                <c:pt idx="257">
                  <c:v>52.67</c:v>
                </c:pt>
                <c:pt idx="258">
                  <c:v>52.5</c:v>
                </c:pt>
                <c:pt idx="259">
                  <c:v>52.92</c:v>
                </c:pt>
                <c:pt idx="260">
                  <c:v>53.58</c:v>
                </c:pt>
                <c:pt idx="261">
                  <c:v>53.72</c:v>
                </c:pt>
                <c:pt idx="262">
                  <c:v>56.4</c:v>
                </c:pt>
                <c:pt idx="263">
                  <c:v>59.65</c:v>
                </c:pt>
                <c:pt idx="264">
                  <c:v>59.9</c:v>
                </c:pt>
                <c:pt idx="265">
                  <c:v>60.08</c:v>
                </c:pt>
                <c:pt idx="266">
                  <c:v>59.72</c:v>
                </c:pt>
                <c:pt idx="267">
                  <c:v>58.73</c:v>
                </c:pt>
                <c:pt idx="268">
                  <c:v>58.82</c:v>
                </c:pt>
                <c:pt idx="269">
                  <c:v>58.21</c:v>
                </c:pt>
                <c:pt idx="270">
                  <c:v>60.03</c:v>
                </c:pt>
                <c:pt idx="271">
                  <c:v>60.25</c:v>
                </c:pt>
                <c:pt idx="272">
                  <c:v>60.08</c:v>
                </c:pt>
                <c:pt idx="273">
                  <c:v>60.48</c:v>
                </c:pt>
                <c:pt idx="274">
                  <c:v>60.99</c:v>
                </c:pt>
                <c:pt idx="275">
                  <c:v>61.11</c:v>
                </c:pt>
                <c:pt idx="276">
                  <c:v>60.63</c:v>
                </c:pt>
                <c:pt idx="277">
                  <c:v>60.31</c:v>
                </c:pt>
                <c:pt idx="278">
                  <c:v>60.84</c:v>
                </c:pt>
                <c:pt idx="279">
                  <c:v>59.66</c:v>
                </c:pt>
                <c:pt idx="280">
                  <c:v>59.44</c:v>
                </c:pt>
                <c:pt idx="281">
                  <c:v>59.63</c:v>
                </c:pt>
                <c:pt idx="282">
                  <c:v>59.9</c:v>
                </c:pt>
                <c:pt idx="283">
                  <c:v>61.79</c:v>
                </c:pt>
                <c:pt idx="284">
                  <c:v>62.54</c:v>
                </c:pt>
                <c:pt idx="285">
                  <c:v>62.78</c:v>
                </c:pt>
                <c:pt idx="286">
                  <c:v>63.98</c:v>
                </c:pt>
                <c:pt idx="287">
                  <c:v>65.209999999999994</c:v>
                </c:pt>
                <c:pt idx="288">
                  <c:v>65.400000000000006</c:v>
                </c:pt>
                <c:pt idx="289">
                  <c:v>65.97</c:v>
                </c:pt>
                <c:pt idx="290">
                  <c:v>64.650000000000006</c:v>
                </c:pt>
                <c:pt idx="291">
                  <c:v>66.52</c:v>
                </c:pt>
                <c:pt idx="292">
                  <c:v>67.45</c:v>
                </c:pt>
                <c:pt idx="293">
                  <c:v>66.900000000000006</c:v>
                </c:pt>
                <c:pt idx="294">
                  <c:v>68.36</c:v>
                </c:pt>
                <c:pt idx="295">
                  <c:v>68.69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BE-4AF8-9C0B-96A2F9305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758240"/>
        <c:axId val="591758896"/>
      </c:lineChart>
      <c:catAx>
        <c:axId val="59175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1758896"/>
        <c:crosses val="autoZero"/>
        <c:auto val="1"/>
        <c:lblAlgn val="ctr"/>
        <c:lblOffset val="100"/>
        <c:noMultiLvlLbl val="0"/>
      </c:catAx>
      <c:valAx>
        <c:axId val="59175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175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199338046586055"/>
          <c:y val="0.44060112277631952"/>
          <c:w val="0.31476250115906984"/>
          <c:h val="0.19791776027996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>
        <c:manualLayout>
          <c:layoutTarget val="inner"/>
          <c:xMode val="edge"/>
          <c:yMode val="edge"/>
          <c:x val="4.5736308277920953E-2"/>
          <c:y val="0.17634259259259263"/>
          <c:w val="0.70485956160465846"/>
          <c:h val="0.58183690580344127"/>
        </c:manualLayout>
      </c:layout>
      <c:lineChart>
        <c:grouping val="standard"/>
        <c:varyColors val="0"/>
        <c:ser>
          <c:idx val="0"/>
          <c:order val="0"/>
          <c:tx>
            <c:strRef>
              <c:f>'Linear Forecasts'!$R$1</c:f>
              <c:strCache>
                <c:ptCount val="1"/>
                <c:pt idx="0">
                  <c:v>Daktronics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50"/>
            <c:dispRSqr val="1"/>
            <c:dispEq val="1"/>
            <c:trendlineLbl>
              <c:layout>
                <c:manualLayout>
                  <c:x val="0.2593789474201762"/>
                  <c:y val="-4.02562700495771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l-GR"/>
                </a:p>
              </c:txPr>
            </c:trendlineLbl>
          </c:trendline>
          <c:cat>
            <c:strRef>
              <c:f>'Linear Forecasts'!$P$2:$P$297</c:f>
              <c:strCache>
                <c:ptCount val="296"/>
                <c:pt idx="0">
                  <c:v>Date</c:v>
                </c:pt>
                <c:pt idx="1">
                  <c:v>19.10.2022</c:v>
                </c:pt>
                <c:pt idx="2">
                  <c:v>20.10.2022</c:v>
                </c:pt>
                <c:pt idx="3">
                  <c:v>21.10.2022</c:v>
                </c:pt>
                <c:pt idx="4">
                  <c:v>24.10.2022</c:v>
                </c:pt>
                <c:pt idx="5">
                  <c:v>25.10.2022</c:v>
                </c:pt>
                <c:pt idx="6">
                  <c:v>26.10.2022</c:v>
                </c:pt>
                <c:pt idx="7">
                  <c:v>27.10.2022</c:v>
                </c:pt>
                <c:pt idx="8">
                  <c:v>28.10.2022</c:v>
                </c:pt>
                <c:pt idx="9">
                  <c:v>31.10.2022</c:v>
                </c:pt>
                <c:pt idx="10">
                  <c:v>01.11.2022</c:v>
                </c:pt>
                <c:pt idx="11">
                  <c:v>02.11.2022</c:v>
                </c:pt>
                <c:pt idx="12">
                  <c:v>03.11.2022</c:v>
                </c:pt>
                <c:pt idx="13">
                  <c:v>04.11.2022</c:v>
                </c:pt>
                <c:pt idx="14">
                  <c:v>07.11.2022</c:v>
                </c:pt>
                <c:pt idx="15">
                  <c:v>08.11.2022</c:v>
                </c:pt>
                <c:pt idx="16">
                  <c:v>09.11.2022</c:v>
                </c:pt>
                <c:pt idx="17">
                  <c:v>10.11.2022</c:v>
                </c:pt>
                <c:pt idx="18">
                  <c:v>11.11.2022</c:v>
                </c:pt>
                <c:pt idx="19">
                  <c:v>14.11.2022</c:v>
                </c:pt>
                <c:pt idx="20">
                  <c:v>15.11.2022</c:v>
                </c:pt>
                <c:pt idx="21">
                  <c:v>16.11.2022</c:v>
                </c:pt>
                <c:pt idx="22">
                  <c:v>17.11.2022</c:v>
                </c:pt>
                <c:pt idx="23">
                  <c:v>18.11.2022</c:v>
                </c:pt>
                <c:pt idx="24">
                  <c:v>21.11.2022</c:v>
                </c:pt>
                <c:pt idx="25">
                  <c:v>22.11.2022</c:v>
                </c:pt>
                <c:pt idx="26">
                  <c:v>23.11.2022</c:v>
                </c:pt>
                <c:pt idx="27">
                  <c:v>25.11.2022</c:v>
                </c:pt>
                <c:pt idx="28">
                  <c:v>28.11.2022</c:v>
                </c:pt>
                <c:pt idx="29">
                  <c:v>29.11.2022</c:v>
                </c:pt>
                <c:pt idx="30">
                  <c:v>30.11.2022</c:v>
                </c:pt>
                <c:pt idx="31">
                  <c:v>01.12.2022</c:v>
                </c:pt>
                <c:pt idx="32">
                  <c:v>02.12.2022</c:v>
                </c:pt>
                <c:pt idx="33">
                  <c:v>05.12.2022</c:v>
                </c:pt>
                <c:pt idx="34">
                  <c:v>06.12.2022</c:v>
                </c:pt>
                <c:pt idx="35">
                  <c:v>07.12.2022</c:v>
                </c:pt>
                <c:pt idx="36">
                  <c:v>08.12.2022</c:v>
                </c:pt>
                <c:pt idx="37">
                  <c:v>09.12.2022</c:v>
                </c:pt>
                <c:pt idx="38">
                  <c:v>12.12.2022</c:v>
                </c:pt>
                <c:pt idx="39">
                  <c:v>13.12.2022</c:v>
                </c:pt>
                <c:pt idx="40">
                  <c:v>14.12.2022</c:v>
                </c:pt>
                <c:pt idx="41">
                  <c:v>15.12.2022</c:v>
                </c:pt>
                <c:pt idx="42">
                  <c:v>16.12.2022</c:v>
                </c:pt>
                <c:pt idx="43">
                  <c:v>19.12.2022</c:v>
                </c:pt>
                <c:pt idx="44">
                  <c:v>20.12.2022</c:v>
                </c:pt>
                <c:pt idx="45">
                  <c:v>21.12.2022</c:v>
                </c:pt>
                <c:pt idx="46">
                  <c:v>22.12.2022</c:v>
                </c:pt>
                <c:pt idx="47">
                  <c:v>23.12.2022</c:v>
                </c:pt>
                <c:pt idx="48">
                  <c:v>27.12.2022</c:v>
                </c:pt>
                <c:pt idx="49">
                  <c:v>28.12.2022</c:v>
                </c:pt>
                <c:pt idx="50">
                  <c:v>29.12.2022</c:v>
                </c:pt>
                <c:pt idx="51">
                  <c:v>30.12.2022</c:v>
                </c:pt>
                <c:pt idx="52">
                  <c:v>03.01.2023</c:v>
                </c:pt>
                <c:pt idx="53">
                  <c:v>04.01.2023</c:v>
                </c:pt>
                <c:pt idx="54">
                  <c:v>05.01.2023</c:v>
                </c:pt>
                <c:pt idx="55">
                  <c:v>06.01.2023</c:v>
                </c:pt>
                <c:pt idx="56">
                  <c:v>09.01.2023</c:v>
                </c:pt>
                <c:pt idx="57">
                  <c:v>10.01.2023</c:v>
                </c:pt>
                <c:pt idx="58">
                  <c:v>11.01.2023</c:v>
                </c:pt>
                <c:pt idx="59">
                  <c:v>12.01.2023</c:v>
                </c:pt>
                <c:pt idx="60">
                  <c:v>13.01.2023</c:v>
                </c:pt>
                <c:pt idx="61">
                  <c:v>17.01.2023</c:v>
                </c:pt>
                <c:pt idx="62">
                  <c:v>18.01.2023</c:v>
                </c:pt>
                <c:pt idx="63">
                  <c:v>19.01.2023</c:v>
                </c:pt>
                <c:pt idx="64">
                  <c:v>20.01.2023</c:v>
                </c:pt>
                <c:pt idx="65">
                  <c:v>23.01.2023</c:v>
                </c:pt>
                <c:pt idx="66">
                  <c:v>24.01.2023</c:v>
                </c:pt>
                <c:pt idx="67">
                  <c:v>25.01.2023</c:v>
                </c:pt>
                <c:pt idx="68">
                  <c:v>26.01.2023</c:v>
                </c:pt>
                <c:pt idx="69">
                  <c:v>27.01.2023</c:v>
                </c:pt>
                <c:pt idx="70">
                  <c:v>30.01.2023</c:v>
                </c:pt>
                <c:pt idx="71">
                  <c:v>31.01.2023</c:v>
                </c:pt>
                <c:pt idx="72">
                  <c:v>01.02.2023</c:v>
                </c:pt>
                <c:pt idx="73">
                  <c:v>02.02.2023</c:v>
                </c:pt>
                <c:pt idx="74">
                  <c:v>03.02.2023</c:v>
                </c:pt>
                <c:pt idx="75">
                  <c:v>06.02.2023</c:v>
                </c:pt>
                <c:pt idx="76">
                  <c:v>07.02.2023</c:v>
                </c:pt>
                <c:pt idx="77">
                  <c:v>08.02.2023</c:v>
                </c:pt>
                <c:pt idx="78">
                  <c:v>09.02.2023</c:v>
                </c:pt>
                <c:pt idx="79">
                  <c:v>10.02.2023</c:v>
                </c:pt>
                <c:pt idx="80">
                  <c:v>13.02.2023</c:v>
                </c:pt>
                <c:pt idx="81">
                  <c:v>14.02.2023</c:v>
                </c:pt>
                <c:pt idx="82">
                  <c:v>15.02.2023</c:v>
                </c:pt>
                <c:pt idx="83">
                  <c:v>16.02.2023</c:v>
                </c:pt>
                <c:pt idx="84">
                  <c:v>17.02.2023</c:v>
                </c:pt>
                <c:pt idx="85">
                  <c:v>21.02.2023</c:v>
                </c:pt>
                <c:pt idx="86">
                  <c:v>22.02.2023</c:v>
                </c:pt>
                <c:pt idx="87">
                  <c:v>23.02.2023</c:v>
                </c:pt>
                <c:pt idx="88">
                  <c:v>24.02.2023</c:v>
                </c:pt>
                <c:pt idx="89">
                  <c:v>27.02.2023</c:v>
                </c:pt>
                <c:pt idx="90">
                  <c:v>28.02.2023</c:v>
                </c:pt>
                <c:pt idx="91">
                  <c:v>01.03.2023</c:v>
                </c:pt>
                <c:pt idx="92">
                  <c:v>02.03.2023</c:v>
                </c:pt>
                <c:pt idx="93">
                  <c:v>03.03.2023</c:v>
                </c:pt>
                <c:pt idx="94">
                  <c:v>06.03.2023</c:v>
                </c:pt>
                <c:pt idx="95">
                  <c:v>07.03.2023</c:v>
                </c:pt>
                <c:pt idx="96">
                  <c:v>08.03.2023</c:v>
                </c:pt>
                <c:pt idx="97">
                  <c:v>09.03.2023</c:v>
                </c:pt>
                <c:pt idx="98">
                  <c:v>10.03.2023</c:v>
                </c:pt>
                <c:pt idx="99">
                  <c:v>13.03.2023</c:v>
                </c:pt>
                <c:pt idx="100">
                  <c:v>14.03.2023</c:v>
                </c:pt>
                <c:pt idx="101">
                  <c:v>15.03.2023</c:v>
                </c:pt>
                <c:pt idx="102">
                  <c:v>16.03.2023</c:v>
                </c:pt>
                <c:pt idx="103">
                  <c:v>17.03.2023</c:v>
                </c:pt>
                <c:pt idx="104">
                  <c:v>20.03.2023</c:v>
                </c:pt>
                <c:pt idx="105">
                  <c:v>21.03.2023</c:v>
                </c:pt>
                <c:pt idx="106">
                  <c:v>22.03.2023</c:v>
                </c:pt>
                <c:pt idx="107">
                  <c:v>23.03.2023</c:v>
                </c:pt>
                <c:pt idx="108">
                  <c:v>24.03.2023</c:v>
                </c:pt>
                <c:pt idx="109">
                  <c:v>27.03.2023</c:v>
                </c:pt>
                <c:pt idx="110">
                  <c:v>28.03.2023</c:v>
                </c:pt>
                <c:pt idx="111">
                  <c:v>29.03.2023</c:v>
                </c:pt>
                <c:pt idx="112">
                  <c:v>30.03.2023</c:v>
                </c:pt>
                <c:pt idx="113">
                  <c:v>31.03.2023</c:v>
                </c:pt>
                <c:pt idx="114">
                  <c:v>03.04.2023</c:v>
                </c:pt>
                <c:pt idx="115">
                  <c:v>04.04.2023</c:v>
                </c:pt>
                <c:pt idx="116">
                  <c:v>05.04.2023</c:v>
                </c:pt>
                <c:pt idx="117">
                  <c:v>06.04.2023</c:v>
                </c:pt>
                <c:pt idx="118">
                  <c:v>10.04.2023</c:v>
                </c:pt>
                <c:pt idx="119">
                  <c:v>11.04.2023</c:v>
                </c:pt>
                <c:pt idx="120">
                  <c:v>12.04.2023</c:v>
                </c:pt>
                <c:pt idx="121">
                  <c:v>13.04.2023</c:v>
                </c:pt>
                <c:pt idx="122">
                  <c:v>14.04.2023</c:v>
                </c:pt>
                <c:pt idx="123">
                  <c:v>17.04.2023</c:v>
                </c:pt>
                <c:pt idx="124">
                  <c:v>18.04.2023</c:v>
                </c:pt>
                <c:pt idx="125">
                  <c:v>19.04.2023</c:v>
                </c:pt>
                <c:pt idx="126">
                  <c:v>20.04.2023</c:v>
                </c:pt>
                <c:pt idx="127">
                  <c:v>21.04.2023</c:v>
                </c:pt>
                <c:pt idx="128">
                  <c:v>24.04.2023</c:v>
                </c:pt>
                <c:pt idx="129">
                  <c:v>25.04.2023</c:v>
                </c:pt>
                <c:pt idx="130">
                  <c:v>26.04.2023</c:v>
                </c:pt>
                <c:pt idx="131">
                  <c:v>27.04.2023</c:v>
                </c:pt>
                <c:pt idx="132">
                  <c:v>28.04.2023</c:v>
                </c:pt>
                <c:pt idx="133">
                  <c:v>01.05.2023</c:v>
                </c:pt>
                <c:pt idx="134">
                  <c:v>02.05.2023</c:v>
                </c:pt>
                <c:pt idx="135">
                  <c:v>03.05.2023</c:v>
                </c:pt>
                <c:pt idx="136">
                  <c:v>04.05.2023</c:v>
                </c:pt>
                <c:pt idx="137">
                  <c:v>05.05.2023</c:v>
                </c:pt>
                <c:pt idx="138">
                  <c:v>08.05.2023</c:v>
                </c:pt>
                <c:pt idx="139">
                  <c:v>09.05.2023</c:v>
                </c:pt>
                <c:pt idx="140">
                  <c:v>10.05.2023</c:v>
                </c:pt>
                <c:pt idx="141">
                  <c:v>11.05.2023</c:v>
                </c:pt>
                <c:pt idx="142">
                  <c:v>12.05.2023</c:v>
                </c:pt>
                <c:pt idx="143">
                  <c:v>15.05.2023</c:v>
                </c:pt>
                <c:pt idx="144">
                  <c:v>16.05.2023</c:v>
                </c:pt>
                <c:pt idx="145">
                  <c:v>17.05.2023</c:v>
                </c:pt>
                <c:pt idx="146">
                  <c:v>18.05.2023</c:v>
                </c:pt>
                <c:pt idx="147">
                  <c:v>19.05.2023</c:v>
                </c:pt>
                <c:pt idx="148">
                  <c:v>22.05.2023</c:v>
                </c:pt>
                <c:pt idx="149">
                  <c:v>23.05.2023</c:v>
                </c:pt>
                <c:pt idx="150">
                  <c:v>24.05.2023</c:v>
                </c:pt>
                <c:pt idx="151">
                  <c:v>25.05.2023</c:v>
                </c:pt>
                <c:pt idx="152">
                  <c:v>26.05.2023</c:v>
                </c:pt>
                <c:pt idx="153">
                  <c:v>30.05.2023</c:v>
                </c:pt>
                <c:pt idx="154">
                  <c:v>31.05.2023</c:v>
                </c:pt>
                <c:pt idx="155">
                  <c:v>01.06.2023</c:v>
                </c:pt>
                <c:pt idx="156">
                  <c:v>02.06.2023</c:v>
                </c:pt>
                <c:pt idx="157">
                  <c:v>05.06.2023</c:v>
                </c:pt>
                <c:pt idx="158">
                  <c:v>06.06.2023</c:v>
                </c:pt>
                <c:pt idx="159">
                  <c:v>07.06.2023</c:v>
                </c:pt>
                <c:pt idx="160">
                  <c:v>08.06.2023</c:v>
                </c:pt>
                <c:pt idx="161">
                  <c:v>09.06.2023</c:v>
                </c:pt>
                <c:pt idx="162">
                  <c:v>12.06.2023</c:v>
                </c:pt>
                <c:pt idx="163">
                  <c:v>13.06.2023</c:v>
                </c:pt>
                <c:pt idx="164">
                  <c:v>14.06.2023</c:v>
                </c:pt>
                <c:pt idx="165">
                  <c:v>15.06.2023</c:v>
                </c:pt>
                <c:pt idx="166">
                  <c:v>16.06.2023</c:v>
                </c:pt>
                <c:pt idx="167">
                  <c:v>20.06.2023</c:v>
                </c:pt>
                <c:pt idx="168">
                  <c:v>21.06.2023</c:v>
                </c:pt>
                <c:pt idx="169">
                  <c:v>22.06.2023</c:v>
                </c:pt>
                <c:pt idx="170">
                  <c:v>23.06.2023</c:v>
                </c:pt>
                <c:pt idx="171">
                  <c:v>26.06.2023</c:v>
                </c:pt>
                <c:pt idx="172">
                  <c:v>27.06.2023</c:v>
                </c:pt>
                <c:pt idx="173">
                  <c:v>28.06.2023</c:v>
                </c:pt>
                <c:pt idx="174">
                  <c:v>29.06.2023</c:v>
                </c:pt>
                <c:pt idx="175">
                  <c:v>30.06.2023</c:v>
                </c:pt>
                <c:pt idx="176">
                  <c:v>03.07.2023</c:v>
                </c:pt>
                <c:pt idx="177">
                  <c:v>05.07.2023</c:v>
                </c:pt>
                <c:pt idx="178">
                  <c:v>06.07.2023</c:v>
                </c:pt>
                <c:pt idx="179">
                  <c:v>07.07.2023</c:v>
                </c:pt>
                <c:pt idx="180">
                  <c:v>10.07.2023</c:v>
                </c:pt>
                <c:pt idx="181">
                  <c:v>11.07.2023</c:v>
                </c:pt>
                <c:pt idx="182">
                  <c:v>12.07.2023</c:v>
                </c:pt>
                <c:pt idx="183">
                  <c:v>13.07.2023</c:v>
                </c:pt>
                <c:pt idx="184">
                  <c:v>14.07.2023</c:v>
                </c:pt>
                <c:pt idx="185">
                  <c:v>17.07.2023</c:v>
                </c:pt>
                <c:pt idx="186">
                  <c:v>18.07.2023</c:v>
                </c:pt>
                <c:pt idx="187">
                  <c:v>19.07.2023</c:v>
                </c:pt>
                <c:pt idx="188">
                  <c:v>20.07.2023</c:v>
                </c:pt>
                <c:pt idx="189">
                  <c:v>21.07.2023</c:v>
                </c:pt>
                <c:pt idx="190">
                  <c:v>24.07.2023</c:v>
                </c:pt>
                <c:pt idx="191">
                  <c:v>25.07.2023</c:v>
                </c:pt>
                <c:pt idx="192">
                  <c:v>26.07.2023</c:v>
                </c:pt>
                <c:pt idx="193">
                  <c:v>27.07.2023</c:v>
                </c:pt>
                <c:pt idx="194">
                  <c:v>28.07.2023</c:v>
                </c:pt>
                <c:pt idx="195">
                  <c:v>31.07.2023</c:v>
                </c:pt>
                <c:pt idx="196">
                  <c:v>01.08.2023</c:v>
                </c:pt>
                <c:pt idx="197">
                  <c:v>02.08.2023</c:v>
                </c:pt>
                <c:pt idx="198">
                  <c:v>03.08.2023</c:v>
                </c:pt>
                <c:pt idx="199">
                  <c:v>04.08.2023</c:v>
                </c:pt>
                <c:pt idx="200">
                  <c:v>07.08.2023</c:v>
                </c:pt>
                <c:pt idx="201">
                  <c:v>08.08.2023</c:v>
                </c:pt>
                <c:pt idx="202">
                  <c:v>09.08.2023</c:v>
                </c:pt>
                <c:pt idx="203">
                  <c:v>10.08.2023</c:v>
                </c:pt>
                <c:pt idx="204">
                  <c:v>11.08.2023</c:v>
                </c:pt>
                <c:pt idx="205">
                  <c:v>14.08.2023</c:v>
                </c:pt>
                <c:pt idx="206">
                  <c:v>15.08.2023</c:v>
                </c:pt>
                <c:pt idx="207">
                  <c:v>16.08.2023</c:v>
                </c:pt>
                <c:pt idx="208">
                  <c:v>17.08.2023</c:v>
                </c:pt>
                <c:pt idx="209">
                  <c:v>18.08.2023</c:v>
                </c:pt>
                <c:pt idx="210">
                  <c:v>21.08.2023</c:v>
                </c:pt>
                <c:pt idx="211">
                  <c:v>22.08.2023</c:v>
                </c:pt>
                <c:pt idx="212">
                  <c:v>23.08.2023</c:v>
                </c:pt>
                <c:pt idx="213">
                  <c:v>24.08.2023</c:v>
                </c:pt>
                <c:pt idx="214">
                  <c:v>25.08.2023</c:v>
                </c:pt>
                <c:pt idx="215">
                  <c:v>28.08.2023</c:v>
                </c:pt>
                <c:pt idx="216">
                  <c:v>29.08.2023</c:v>
                </c:pt>
                <c:pt idx="217">
                  <c:v>30.08.2023</c:v>
                </c:pt>
                <c:pt idx="218">
                  <c:v>31.08.2023</c:v>
                </c:pt>
                <c:pt idx="219">
                  <c:v>01.09.2023</c:v>
                </c:pt>
                <c:pt idx="220">
                  <c:v>05.09.2023</c:v>
                </c:pt>
                <c:pt idx="221">
                  <c:v>06.09.2023</c:v>
                </c:pt>
                <c:pt idx="222">
                  <c:v>07.09.2023</c:v>
                </c:pt>
                <c:pt idx="223">
                  <c:v>08.09.2023</c:v>
                </c:pt>
                <c:pt idx="224">
                  <c:v>11.09.2023</c:v>
                </c:pt>
                <c:pt idx="225">
                  <c:v>12.09.2023</c:v>
                </c:pt>
                <c:pt idx="226">
                  <c:v>13.09.2023</c:v>
                </c:pt>
                <c:pt idx="227">
                  <c:v>14.09.2023</c:v>
                </c:pt>
                <c:pt idx="228">
                  <c:v>15.09.2023</c:v>
                </c:pt>
                <c:pt idx="229">
                  <c:v>18.09.2023</c:v>
                </c:pt>
                <c:pt idx="230">
                  <c:v>19.09.2023</c:v>
                </c:pt>
                <c:pt idx="231">
                  <c:v>20.09.2023</c:v>
                </c:pt>
                <c:pt idx="232">
                  <c:v>21.09.2023</c:v>
                </c:pt>
                <c:pt idx="233">
                  <c:v>22.09.2023</c:v>
                </c:pt>
                <c:pt idx="234">
                  <c:v>25.09.2023</c:v>
                </c:pt>
                <c:pt idx="235">
                  <c:v>26.09.2023</c:v>
                </c:pt>
                <c:pt idx="236">
                  <c:v>27.09.2023</c:v>
                </c:pt>
                <c:pt idx="237">
                  <c:v>28.09.2023</c:v>
                </c:pt>
                <c:pt idx="238">
                  <c:v>29.09.2023</c:v>
                </c:pt>
                <c:pt idx="239">
                  <c:v>02.10.2023</c:v>
                </c:pt>
                <c:pt idx="240">
                  <c:v>03.10.2023</c:v>
                </c:pt>
                <c:pt idx="241">
                  <c:v>04.10.2023</c:v>
                </c:pt>
                <c:pt idx="242">
                  <c:v>05.10.2023</c:v>
                </c:pt>
                <c:pt idx="243">
                  <c:v>06.10.2023</c:v>
                </c:pt>
                <c:pt idx="244">
                  <c:v>09.10.2023</c:v>
                </c:pt>
                <c:pt idx="245">
                  <c:v>10.10.2023</c:v>
                </c:pt>
                <c:pt idx="246">
                  <c:v>11.10.2023</c:v>
                </c:pt>
                <c:pt idx="247">
                  <c:v>12.10.2023</c:v>
                </c:pt>
                <c:pt idx="248">
                  <c:v>13.10.2023</c:v>
                </c:pt>
                <c:pt idx="249">
                  <c:v>16.10.2023</c:v>
                </c:pt>
                <c:pt idx="250">
                  <c:v>17.10.2023</c:v>
                </c:pt>
                <c:pt idx="251">
                  <c:v>18.10.2023</c:v>
                </c:pt>
                <c:pt idx="252">
                  <c:v>19.10.2023</c:v>
                </c:pt>
                <c:pt idx="253">
                  <c:v>20.10.2023</c:v>
                </c:pt>
                <c:pt idx="254">
                  <c:v>23.10.2023</c:v>
                </c:pt>
                <c:pt idx="255">
                  <c:v>24.10.2023</c:v>
                </c:pt>
                <c:pt idx="256">
                  <c:v>25.10.2023</c:v>
                </c:pt>
                <c:pt idx="257">
                  <c:v>26.10.2023</c:v>
                </c:pt>
                <c:pt idx="258">
                  <c:v>27.10.2023</c:v>
                </c:pt>
                <c:pt idx="259">
                  <c:v>30.10.2023</c:v>
                </c:pt>
                <c:pt idx="260">
                  <c:v>31.10.2023</c:v>
                </c:pt>
                <c:pt idx="261">
                  <c:v>01.11.2023</c:v>
                </c:pt>
                <c:pt idx="262">
                  <c:v>02.11.2023</c:v>
                </c:pt>
                <c:pt idx="263">
                  <c:v>03.11.2023</c:v>
                </c:pt>
                <c:pt idx="264">
                  <c:v>06.11.2023</c:v>
                </c:pt>
                <c:pt idx="265">
                  <c:v>07.11.2023</c:v>
                </c:pt>
                <c:pt idx="266">
                  <c:v>08.11.2023</c:v>
                </c:pt>
                <c:pt idx="267">
                  <c:v>09.11.2023</c:v>
                </c:pt>
                <c:pt idx="268">
                  <c:v>10.11.2023</c:v>
                </c:pt>
                <c:pt idx="269">
                  <c:v>13.11.2023</c:v>
                </c:pt>
                <c:pt idx="270">
                  <c:v>14.11.2023</c:v>
                </c:pt>
                <c:pt idx="271">
                  <c:v>15.11.2023</c:v>
                </c:pt>
                <c:pt idx="272">
                  <c:v>16.11.2023</c:v>
                </c:pt>
                <c:pt idx="273">
                  <c:v>17.11.2023</c:v>
                </c:pt>
                <c:pt idx="274">
                  <c:v>20.11.2023</c:v>
                </c:pt>
                <c:pt idx="275">
                  <c:v>21.11.2023</c:v>
                </c:pt>
                <c:pt idx="276">
                  <c:v>22.11.2023</c:v>
                </c:pt>
                <c:pt idx="277">
                  <c:v>24.11.2023</c:v>
                </c:pt>
                <c:pt idx="278">
                  <c:v>27.11.2023</c:v>
                </c:pt>
                <c:pt idx="279">
                  <c:v>28.11.2023</c:v>
                </c:pt>
                <c:pt idx="280">
                  <c:v>29.11.2023</c:v>
                </c:pt>
                <c:pt idx="281">
                  <c:v>30.11.2023</c:v>
                </c:pt>
                <c:pt idx="282">
                  <c:v>01.12.2023</c:v>
                </c:pt>
                <c:pt idx="283">
                  <c:v>04.12.2023</c:v>
                </c:pt>
                <c:pt idx="284">
                  <c:v>05.12.2023</c:v>
                </c:pt>
                <c:pt idx="285">
                  <c:v>06.12.2023</c:v>
                </c:pt>
                <c:pt idx="286">
                  <c:v>07.12.2023</c:v>
                </c:pt>
                <c:pt idx="287">
                  <c:v>08.12.2023</c:v>
                </c:pt>
                <c:pt idx="288">
                  <c:v>11.12.2023</c:v>
                </c:pt>
                <c:pt idx="289">
                  <c:v>12.12.2023</c:v>
                </c:pt>
                <c:pt idx="290">
                  <c:v>13.12.2023</c:v>
                </c:pt>
                <c:pt idx="291">
                  <c:v>14.12.2023</c:v>
                </c:pt>
                <c:pt idx="292">
                  <c:v>15.12.2023</c:v>
                </c:pt>
                <c:pt idx="293">
                  <c:v>18.12.2023</c:v>
                </c:pt>
                <c:pt idx="294">
                  <c:v>19.12.2023</c:v>
                </c:pt>
                <c:pt idx="295">
                  <c:v>20.12.2023</c:v>
                </c:pt>
              </c:strCache>
            </c:strRef>
          </c:cat>
          <c:val>
            <c:numRef>
              <c:f>'Linear Forecasts'!$R$2:$R$297</c:f>
              <c:numCache>
                <c:formatCode>General</c:formatCode>
                <c:ptCount val="296"/>
                <c:pt idx="0">
                  <c:v>0</c:v>
                </c:pt>
                <c:pt idx="1">
                  <c:v>2.91</c:v>
                </c:pt>
                <c:pt idx="2">
                  <c:v>3.02</c:v>
                </c:pt>
                <c:pt idx="3">
                  <c:v>3.07</c:v>
                </c:pt>
                <c:pt idx="4">
                  <c:v>3.12</c:v>
                </c:pt>
                <c:pt idx="5">
                  <c:v>3.25</c:v>
                </c:pt>
                <c:pt idx="6">
                  <c:v>3.33</c:v>
                </c:pt>
                <c:pt idx="7">
                  <c:v>3.34</c:v>
                </c:pt>
                <c:pt idx="8">
                  <c:v>3.39</c:v>
                </c:pt>
                <c:pt idx="9">
                  <c:v>3.42</c:v>
                </c:pt>
                <c:pt idx="10">
                  <c:v>3.43</c:v>
                </c:pt>
                <c:pt idx="11">
                  <c:v>3.48</c:v>
                </c:pt>
                <c:pt idx="12">
                  <c:v>3.42</c:v>
                </c:pt>
                <c:pt idx="13">
                  <c:v>3.58</c:v>
                </c:pt>
                <c:pt idx="14">
                  <c:v>3.51</c:v>
                </c:pt>
                <c:pt idx="15">
                  <c:v>3.51</c:v>
                </c:pt>
                <c:pt idx="16">
                  <c:v>3.5</c:v>
                </c:pt>
                <c:pt idx="17">
                  <c:v>3.6</c:v>
                </c:pt>
                <c:pt idx="18">
                  <c:v>3.66</c:v>
                </c:pt>
                <c:pt idx="19">
                  <c:v>3.59</c:v>
                </c:pt>
                <c:pt idx="20">
                  <c:v>3.66</c:v>
                </c:pt>
                <c:pt idx="21">
                  <c:v>3.65</c:v>
                </c:pt>
                <c:pt idx="22">
                  <c:v>3.64</c:v>
                </c:pt>
                <c:pt idx="23">
                  <c:v>3.64</c:v>
                </c:pt>
                <c:pt idx="24">
                  <c:v>3.6</c:v>
                </c:pt>
                <c:pt idx="25">
                  <c:v>3.47</c:v>
                </c:pt>
                <c:pt idx="26">
                  <c:v>3.55</c:v>
                </c:pt>
                <c:pt idx="27">
                  <c:v>3.54</c:v>
                </c:pt>
                <c:pt idx="28">
                  <c:v>3.41</c:v>
                </c:pt>
                <c:pt idx="29">
                  <c:v>3.33</c:v>
                </c:pt>
                <c:pt idx="30">
                  <c:v>3.45</c:v>
                </c:pt>
                <c:pt idx="31">
                  <c:v>3.42</c:v>
                </c:pt>
                <c:pt idx="32">
                  <c:v>3.5</c:v>
                </c:pt>
                <c:pt idx="33">
                  <c:v>3.32</c:v>
                </c:pt>
                <c:pt idx="34">
                  <c:v>3.32</c:v>
                </c:pt>
                <c:pt idx="35">
                  <c:v>2.02</c:v>
                </c:pt>
                <c:pt idx="36">
                  <c:v>1.75</c:v>
                </c:pt>
                <c:pt idx="37">
                  <c:v>1.98</c:v>
                </c:pt>
                <c:pt idx="38">
                  <c:v>2.36</c:v>
                </c:pt>
                <c:pt idx="39">
                  <c:v>2.29</c:v>
                </c:pt>
                <c:pt idx="40">
                  <c:v>2.35</c:v>
                </c:pt>
                <c:pt idx="41">
                  <c:v>2.4300000000000002</c:v>
                </c:pt>
                <c:pt idx="42">
                  <c:v>2.54</c:v>
                </c:pt>
                <c:pt idx="43">
                  <c:v>2.74</c:v>
                </c:pt>
                <c:pt idx="44">
                  <c:v>2.94</c:v>
                </c:pt>
                <c:pt idx="45">
                  <c:v>2.9</c:v>
                </c:pt>
                <c:pt idx="46">
                  <c:v>2.81</c:v>
                </c:pt>
                <c:pt idx="47">
                  <c:v>2.97</c:v>
                </c:pt>
                <c:pt idx="48">
                  <c:v>2.81</c:v>
                </c:pt>
                <c:pt idx="49">
                  <c:v>2.65</c:v>
                </c:pt>
                <c:pt idx="50">
                  <c:v>2.66</c:v>
                </c:pt>
                <c:pt idx="51">
                  <c:v>2.82</c:v>
                </c:pt>
                <c:pt idx="52">
                  <c:v>2.92</c:v>
                </c:pt>
                <c:pt idx="53">
                  <c:v>2.93</c:v>
                </c:pt>
                <c:pt idx="54">
                  <c:v>2.76</c:v>
                </c:pt>
                <c:pt idx="55">
                  <c:v>2.91</c:v>
                </c:pt>
                <c:pt idx="56">
                  <c:v>2.99</c:v>
                </c:pt>
                <c:pt idx="57">
                  <c:v>3.12</c:v>
                </c:pt>
                <c:pt idx="58">
                  <c:v>3.13</c:v>
                </c:pt>
                <c:pt idx="59">
                  <c:v>3.16</c:v>
                </c:pt>
                <c:pt idx="60">
                  <c:v>3.21</c:v>
                </c:pt>
                <c:pt idx="61">
                  <c:v>3.24</c:v>
                </c:pt>
                <c:pt idx="62">
                  <c:v>3.21</c:v>
                </c:pt>
                <c:pt idx="63">
                  <c:v>3.02</c:v>
                </c:pt>
                <c:pt idx="64">
                  <c:v>3.2</c:v>
                </c:pt>
                <c:pt idx="65">
                  <c:v>3.35</c:v>
                </c:pt>
                <c:pt idx="66">
                  <c:v>3.33</c:v>
                </c:pt>
                <c:pt idx="67">
                  <c:v>3.3</c:v>
                </c:pt>
                <c:pt idx="68">
                  <c:v>3.62</c:v>
                </c:pt>
                <c:pt idx="69">
                  <c:v>3.7</c:v>
                </c:pt>
                <c:pt idx="70">
                  <c:v>4.01</c:v>
                </c:pt>
                <c:pt idx="71">
                  <c:v>4.17</c:v>
                </c:pt>
                <c:pt idx="72">
                  <c:v>4.1900000000000004</c:v>
                </c:pt>
                <c:pt idx="73">
                  <c:v>4.1399999999999997</c:v>
                </c:pt>
                <c:pt idx="74">
                  <c:v>4.0999999999999996</c:v>
                </c:pt>
                <c:pt idx="75">
                  <c:v>4.03</c:v>
                </c:pt>
                <c:pt idx="76">
                  <c:v>4.05</c:v>
                </c:pt>
                <c:pt idx="77">
                  <c:v>4.04</c:v>
                </c:pt>
                <c:pt idx="78">
                  <c:v>3.89</c:v>
                </c:pt>
                <c:pt idx="79">
                  <c:v>3.94</c:v>
                </c:pt>
                <c:pt idx="80">
                  <c:v>4.1100000000000003</c:v>
                </c:pt>
                <c:pt idx="81">
                  <c:v>4.0999999999999996</c:v>
                </c:pt>
                <c:pt idx="82">
                  <c:v>4.18</c:v>
                </c:pt>
                <c:pt idx="83">
                  <c:v>4.1100000000000003</c:v>
                </c:pt>
                <c:pt idx="84">
                  <c:v>4.0599999999999996</c:v>
                </c:pt>
                <c:pt idx="85">
                  <c:v>3.96</c:v>
                </c:pt>
                <c:pt idx="86">
                  <c:v>4.03</c:v>
                </c:pt>
                <c:pt idx="87">
                  <c:v>4.12</c:v>
                </c:pt>
                <c:pt idx="88">
                  <c:v>4.01</c:v>
                </c:pt>
                <c:pt idx="89">
                  <c:v>4.05</c:v>
                </c:pt>
                <c:pt idx="90">
                  <c:v>4.0599999999999996</c:v>
                </c:pt>
                <c:pt idx="91">
                  <c:v>4.0599999999999996</c:v>
                </c:pt>
                <c:pt idx="92">
                  <c:v>4.04</c:v>
                </c:pt>
                <c:pt idx="93">
                  <c:v>4.2</c:v>
                </c:pt>
                <c:pt idx="94">
                  <c:v>4.09</c:v>
                </c:pt>
                <c:pt idx="95">
                  <c:v>4</c:v>
                </c:pt>
                <c:pt idx="96">
                  <c:v>4.42</c:v>
                </c:pt>
                <c:pt idx="97">
                  <c:v>4.47</c:v>
                </c:pt>
                <c:pt idx="98">
                  <c:v>4.6500000000000004</c:v>
                </c:pt>
                <c:pt idx="99">
                  <c:v>4.54</c:v>
                </c:pt>
                <c:pt idx="100">
                  <c:v>4.63</c:v>
                </c:pt>
                <c:pt idx="101">
                  <c:v>4.83</c:v>
                </c:pt>
                <c:pt idx="102">
                  <c:v>4.8</c:v>
                </c:pt>
                <c:pt idx="103">
                  <c:v>4.8600000000000003</c:v>
                </c:pt>
                <c:pt idx="104">
                  <c:v>4.91</c:v>
                </c:pt>
                <c:pt idx="105">
                  <c:v>5.29</c:v>
                </c:pt>
                <c:pt idx="106">
                  <c:v>5.28</c:v>
                </c:pt>
                <c:pt idx="107">
                  <c:v>5.13</c:v>
                </c:pt>
                <c:pt idx="108">
                  <c:v>5.3</c:v>
                </c:pt>
                <c:pt idx="109">
                  <c:v>5.31</c:v>
                </c:pt>
                <c:pt idx="110">
                  <c:v>5.32</c:v>
                </c:pt>
                <c:pt idx="111">
                  <c:v>5.38</c:v>
                </c:pt>
                <c:pt idx="112">
                  <c:v>5.54</c:v>
                </c:pt>
                <c:pt idx="113">
                  <c:v>5.67</c:v>
                </c:pt>
                <c:pt idx="114">
                  <c:v>5.59</c:v>
                </c:pt>
                <c:pt idx="115">
                  <c:v>5.49</c:v>
                </c:pt>
                <c:pt idx="116">
                  <c:v>5.29</c:v>
                </c:pt>
                <c:pt idx="117">
                  <c:v>5.32</c:v>
                </c:pt>
                <c:pt idx="118">
                  <c:v>5.7</c:v>
                </c:pt>
                <c:pt idx="119">
                  <c:v>5.73</c:v>
                </c:pt>
                <c:pt idx="120">
                  <c:v>5.75</c:v>
                </c:pt>
                <c:pt idx="121">
                  <c:v>5.63</c:v>
                </c:pt>
                <c:pt idx="122">
                  <c:v>5.66</c:v>
                </c:pt>
                <c:pt idx="123">
                  <c:v>5.8</c:v>
                </c:pt>
                <c:pt idx="124">
                  <c:v>5.66</c:v>
                </c:pt>
                <c:pt idx="125">
                  <c:v>5.58</c:v>
                </c:pt>
                <c:pt idx="126">
                  <c:v>5.55</c:v>
                </c:pt>
                <c:pt idx="127">
                  <c:v>5.45</c:v>
                </c:pt>
                <c:pt idx="128">
                  <c:v>5.41</c:v>
                </c:pt>
                <c:pt idx="129">
                  <c:v>5.1100000000000003</c:v>
                </c:pt>
                <c:pt idx="130">
                  <c:v>4.9000000000000004</c:v>
                </c:pt>
                <c:pt idx="131">
                  <c:v>4.82</c:v>
                </c:pt>
                <c:pt idx="132">
                  <c:v>4.8099999999999996</c:v>
                </c:pt>
                <c:pt idx="133">
                  <c:v>4.7699999999999996</c:v>
                </c:pt>
                <c:pt idx="134">
                  <c:v>4.8099999999999996</c:v>
                </c:pt>
                <c:pt idx="135">
                  <c:v>4.8600000000000003</c:v>
                </c:pt>
                <c:pt idx="136">
                  <c:v>4.9000000000000004</c:v>
                </c:pt>
                <c:pt idx="137">
                  <c:v>5.04</c:v>
                </c:pt>
                <c:pt idx="138">
                  <c:v>5.09</c:v>
                </c:pt>
                <c:pt idx="139">
                  <c:v>5.1100000000000003</c:v>
                </c:pt>
                <c:pt idx="140">
                  <c:v>5.13</c:v>
                </c:pt>
                <c:pt idx="141">
                  <c:v>5.0999999999999996</c:v>
                </c:pt>
                <c:pt idx="142">
                  <c:v>5.41</c:v>
                </c:pt>
                <c:pt idx="143">
                  <c:v>5.46</c:v>
                </c:pt>
                <c:pt idx="144">
                  <c:v>5.53</c:v>
                </c:pt>
                <c:pt idx="145">
                  <c:v>5.99</c:v>
                </c:pt>
                <c:pt idx="146">
                  <c:v>5.89</c:v>
                </c:pt>
                <c:pt idx="147">
                  <c:v>5.89</c:v>
                </c:pt>
                <c:pt idx="148">
                  <c:v>5.88</c:v>
                </c:pt>
                <c:pt idx="149">
                  <c:v>5.94</c:v>
                </c:pt>
                <c:pt idx="150">
                  <c:v>6.08</c:v>
                </c:pt>
                <c:pt idx="151">
                  <c:v>6.11</c:v>
                </c:pt>
                <c:pt idx="152">
                  <c:v>6.43</c:v>
                </c:pt>
                <c:pt idx="153">
                  <c:v>6.37</c:v>
                </c:pt>
                <c:pt idx="154">
                  <c:v>6.29</c:v>
                </c:pt>
                <c:pt idx="155">
                  <c:v>6.49</c:v>
                </c:pt>
                <c:pt idx="156">
                  <c:v>6.41</c:v>
                </c:pt>
                <c:pt idx="157">
                  <c:v>6.52</c:v>
                </c:pt>
                <c:pt idx="158">
                  <c:v>6.88</c:v>
                </c:pt>
                <c:pt idx="159">
                  <c:v>6.84</c:v>
                </c:pt>
                <c:pt idx="160">
                  <c:v>6.82</c:v>
                </c:pt>
                <c:pt idx="161">
                  <c:v>6.87</c:v>
                </c:pt>
                <c:pt idx="162">
                  <c:v>6.83</c:v>
                </c:pt>
                <c:pt idx="163">
                  <c:v>6.67</c:v>
                </c:pt>
                <c:pt idx="164">
                  <c:v>6.64</c:v>
                </c:pt>
                <c:pt idx="165">
                  <c:v>6.84</c:v>
                </c:pt>
                <c:pt idx="166">
                  <c:v>6.73</c:v>
                </c:pt>
                <c:pt idx="167">
                  <c:v>6.65</c:v>
                </c:pt>
                <c:pt idx="168">
                  <c:v>6.95</c:v>
                </c:pt>
                <c:pt idx="169">
                  <c:v>6.77</c:v>
                </c:pt>
                <c:pt idx="170">
                  <c:v>6.03</c:v>
                </c:pt>
                <c:pt idx="171">
                  <c:v>6.25</c:v>
                </c:pt>
                <c:pt idx="172">
                  <c:v>6.18</c:v>
                </c:pt>
                <c:pt idx="173">
                  <c:v>6.25</c:v>
                </c:pt>
                <c:pt idx="174">
                  <c:v>6.46</c:v>
                </c:pt>
                <c:pt idx="175">
                  <c:v>6.4</c:v>
                </c:pt>
                <c:pt idx="176">
                  <c:v>6.4</c:v>
                </c:pt>
                <c:pt idx="177">
                  <c:v>6.29</c:v>
                </c:pt>
                <c:pt idx="178">
                  <c:v>6.11</c:v>
                </c:pt>
                <c:pt idx="179">
                  <c:v>6.2</c:v>
                </c:pt>
                <c:pt idx="180">
                  <c:v>6.26</c:v>
                </c:pt>
                <c:pt idx="181">
                  <c:v>6.11</c:v>
                </c:pt>
                <c:pt idx="182">
                  <c:v>7.33</c:v>
                </c:pt>
                <c:pt idx="183">
                  <c:v>6.8</c:v>
                </c:pt>
                <c:pt idx="184">
                  <c:v>6.42</c:v>
                </c:pt>
                <c:pt idx="185">
                  <c:v>6.71</c:v>
                </c:pt>
                <c:pt idx="186">
                  <c:v>6.6</c:v>
                </c:pt>
                <c:pt idx="187">
                  <c:v>6.58</c:v>
                </c:pt>
                <c:pt idx="188">
                  <c:v>6.62</c:v>
                </c:pt>
                <c:pt idx="189">
                  <c:v>6.97</c:v>
                </c:pt>
                <c:pt idx="190">
                  <c:v>6.77</c:v>
                </c:pt>
                <c:pt idx="191">
                  <c:v>6.86</c:v>
                </c:pt>
                <c:pt idx="192">
                  <c:v>6.9</c:v>
                </c:pt>
                <c:pt idx="193">
                  <c:v>7.03</c:v>
                </c:pt>
                <c:pt idx="194">
                  <c:v>7.02</c:v>
                </c:pt>
                <c:pt idx="195">
                  <c:v>7.19</c:v>
                </c:pt>
                <c:pt idx="196">
                  <c:v>7.35</c:v>
                </c:pt>
                <c:pt idx="197">
                  <c:v>7.34</c:v>
                </c:pt>
                <c:pt idx="198">
                  <c:v>7.49</c:v>
                </c:pt>
                <c:pt idx="199">
                  <c:v>7.54</c:v>
                </c:pt>
                <c:pt idx="200">
                  <c:v>7.77</c:v>
                </c:pt>
                <c:pt idx="201">
                  <c:v>7.78</c:v>
                </c:pt>
                <c:pt idx="202">
                  <c:v>7.84</c:v>
                </c:pt>
                <c:pt idx="203">
                  <c:v>7.83</c:v>
                </c:pt>
                <c:pt idx="204">
                  <c:v>7.95</c:v>
                </c:pt>
                <c:pt idx="205">
                  <c:v>8.11</c:v>
                </c:pt>
                <c:pt idx="206">
                  <c:v>8.1300000000000008</c:v>
                </c:pt>
                <c:pt idx="207">
                  <c:v>7.93</c:v>
                </c:pt>
                <c:pt idx="208">
                  <c:v>7.84</c:v>
                </c:pt>
                <c:pt idx="209">
                  <c:v>8.0399999999999991</c:v>
                </c:pt>
                <c:pt idx="210">
                  <c:v>8.09</c:v>
                </c:pt>
                <c:pt idx="211">
                  <c:v>8.19</c:v>
                </c:pt>
                <c:pt idx="212">
                  <c:v>8.1999999999999993</c:v>
                </c:pt>
                <c:pt idx="213">
                  <c:v>8.25</c:v>
                </c:pt>
                <c:pt idx="214">
                  <c:v>8.41</c:v>
                </c:pt>
                <c:pt idx="215">
                  <c:v>8.5500000000000007</c:v>
                </c:pt>
                <c:pt idx="216">
                  <c:v>8.5399999999999991</c:v>
                </c:pt>
                <c:pt idx="217">
                  <c:v>8.4600000000000009</c:v>
                </c:pt>
                <c:pt idx="218">
                  <c:v>8.36</c:v>
                </c:pt>
                <c:pt idx="219">
                  <c:v>8.1</c:v>
                </c:pt>
                <c:pt idx="220">
                  <c:v>8.3800000000000008</c:v>
                </c:pt>
                <c:pt idx="221">
                  <c:v>8.89</c:v>
                </c:pt>
                <c:pt idx="222">
                  <c:v>9</c:v>
                </c:pt>
                <c:pt idx="223">
                  <c:v>9.06</c:v>
                </c:pt>
                <c:pt idx="224">
                  <c:v>9.85</c:v>
                </c:pt>
                <c:pt idx="225">
                  <c:v>9.82</c:v>
                </c:pt>
                <c:pt idx="226">
                  <c:v>9.3800000000000008</c:v>
                </c:pt>
                <c:pt idx="227">
                  <c:v>9.3000000000000007</c:v>
                </c:pt>
                <c:pt idx="228">
                  <c:v>8.92</c:v>
                </c:pt>
                <c:pt idx="229">
                  <c:v>9.0299999999999994</c:v>
                </c:pt>
                <c:pt idx="230">
                  <c:v>9.08</c:v>
                </c:pt>
                <c:pt idx="231">
                  <c:v>8.9700000000000006</c:v>
                </c:pt>
                <c:pt idx="232">
                  <c:v>8.9499999999999993</c:v>
                </c:pt>
                <c:pt idx="233">
                  <c:v>8.83</c:v>
                </c:pt>
                <c:pt idx="234">
                  <c:v>8.92</c:v>
                </c:pt>
                <c:pt idx="235">
                  <c:v>8.75</c:v>
                </c:pt>
                <c:pt idx="236">
                  <c:v>9.06</c:v>
                </c:pt>
                <c:pt idx="237">
                  <c:v>9.09</c:v>
                </c:pt>
                <c:pt idx="238">
                  <c:v>8.92</c:v>
                </c:pt>
                <c:pt idx="239">
                  <c:v>8.92</c:v>
                </c:pt>
                <c:pt idx="240">
                  <c:v>8.68</c:v>
                </c:pt>
                <c:pt idx="241">
                  <c:v>8.86</c:v>
                </c:pt>
                <c:pt idx="242">
                  <c:v>8.84</c:v>
                </c:pt>
                <c:pt idx="243">
                  <c:v>9.16</c:v>
                </c:pt>
                <c:pt idx="244">
                  <c:v>9.2100000000000009</c:v>
                </c:pt>
                <c:pt idx="245">
                  <c:v>9.39</c:v>
                </c:pt>
                <c:pt idx="246">
                  <c:v>9.44</c:v>
                </c:pt>
                <c:pt idx="247">
                  <c:v>9.36</c:v>
                </c:pt>
                <c:pt idx="248">
                  <c:v>9.02</c:v>
                </c:pt>
                <c:pt idx="249">
                  <c:v>9.43</c:v>
                </c:pt>
                <c:pt idx="250">
                  <c:v>9.6</c:v>
                </c:pt>
                <c:pt idx="251">
                  <c:v>9.26</c:v>
                </c:pt>
                <c:pt idx="252">
                  <c:v>9.01</c:v>
                </c:pt>
                <c:pt idx="253">
                  <c:v>9.07</c:v>
                </c:pt>
                <c:pt idx="254">
                  <c:v>8.9600000000000009</c:v>
                </c:pt>
                <c:pt idx="255">
                  <c:v>9.26</c:v>
                </c:pt>
                <c:pt idx="256">
                  <c:v>9.7899999999999991</c:v>
                </c:pt>
                <c:pt idx="257">
                  <c:v>9.5299999999999994</c:v>
                </c:pt>
                <c:pt idx="258">
                  <c:v>9.69</c:v>
                </c:pt>
                <c:pt idx="259">
                  <c:v>9.65</c:v>
                </c:pt>
                <c:pt idx="260">
                  <c:v>9.6199999999999992</c:v>
                </c:pt>
                <c:pt idx="261">
                  <c:v>9.6199999999999992</c:v>
                </c:pt>
                <c:pt idx="262">
                  <c:v>9.49</c:v>
                </c:pt>
                <c:pt idx="263">
                  <c:v>9.57</c:v>
                </c:pt>
                <c:pt idx="264">
                  <c:v>9.6199999999999992</c:v>
                </c:pt>
                <c:pt idx="265">
                  <c:v>9.5500000000000007</c:v>
                </c:pt>
                <c:pt idx="266">
                  <c:v>9.89</c:v>
                </c:pt>
                <c:pt idx="267">
                  <c:v>9.84</c:v>
                </c:pt>
                <c:pt idx="268">
                  <c:v>10.31</c:v>
                </c:pt>
                <c:pt idx="269">
                  <c:v>9.99</c:v>
                </c:pt>
                <c:pt idx="270">
                  <c:v>10.93</c:v>
                </c:pt>
                <c:pt idx="271">
                  <c:v>11.12</c:v>
                </c:pt>
                <c:pt idx="272">
                  <c:v>10.92</c:v>
                </c:pt>
                <c:pt idx="273">
                  <c:v>11.33</c:v>
                </c:pt>
                <c:pt idx="274">
                  <c:v>11.41</c:v>
                </c:pt>
                <c:pt idx="275">
                  <c:v>11.74</c:v>
                </c:pt>
                <c:pt idx="276">
                  <c:v>11.91</c:v>
                </c:pt>
                <c:pt idx="277">
                  <c:v>12.17</c:v>
                </c:pt>
                <c:pt idx="278">
                  <c:v>11.76</c:v>
                </c:pt>
                <c:pt idx="279">
                  <c:v>11.27</c:v>
                </c:pt>
                <c:pt idx="280">
                  <c:v>10.87</c:v>
                </c:pt>
                <c:pt idx="281">
                  <c:v>10.43</c:v>
                </c:pt>
                <c:pt idx="282">
                  <c:v>10.87</c:v>
                </c:pt>
                <c:pt idx="283">
                  <c:v>10.25</c:v>
                </c:pt>
                <c:pt idx="284">
                  <c:v>8.8000000000000007</c:v>
                </c:pt>
                <c:pt idx="285">
                  <c:v>8.56</c:v>
                </c:pt>
                <c:pt idx="286">
                  <c:v>8.44</c:v>
                </c:pt>
                <c:pt idx="287">
                  <c:v>8.43</c:v>
                </c:pt>
                <c:pt idx="288">
                  <c:v>8.3000000000000007</c:v>
                </c:pt>
                <c:pt idx="289">
                  <c:v>8.24</c:v>
                </c:pt>
                <c:pt idx="290">
                  <c:v>8.43</c:v>
                </c:pt>
                <c:pt idx="291">
                  <c:v>8.41</c:v>
                </c:pt>
                <c:pt idx="292">
                  <c:v>8.43</c:v>
                </c:pt>
                <c:pt idx="293">
                  <c:v>8.39</c:v>
                </c:pt>
                <c:pt idx="294">
                  <c:v>8.61</c:v>
                </c:pt>
                <c:pt idx="295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5-4E70-B3E9-B0D94FCD6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758240"/>
        <c:axId val="591758896"/>
      </c:lineChart>
      <c:catAx>
        <c:axId val="59175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1758896"/>
        <c:crosses val="autoZero"/>
        <c:auto val="1"/>
        <c:lblAlgn val="ctr"/>
        <c:lblOffset val="100"/>
        <c:noMultiLvlLbl val="0"/>
      </c:catAx>
      <c:valAx>
        <c:axId val="59175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175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199338046586055"/>
          <c:y val="0.44060112277631952"/>
          <c:w val="0.31476250115906984"/>
          <c:h val="0.19791776027996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>
        <c:manualLayout>
          <c:layoutTarget val="inner"/>
          <c:xMode val="edge"/>
          <c:yMode val="edge"/>
          <c:x val="4.5736308277920953E-2"/>
          <c:y val="0.17634259259259263"/>
          <c:w val="0.70485956160465846"/>
          <c:h val="0.58183690580344127"/>
        </c:manualLayout>
      </c:layout>
      <c:lineChart>
        <c:grouping val="standard"/>
        <c:varyColors val="0"/>
        <c:ser>
          <c:idx val="0"/>
          <c:order val="0"/>
          <c:tx>
            <c:strRef>
              <c:f>'Linear Forecasts'!$S$1</c:f>
              <c:strCache>
                <c:ptCount val="1"/>
                <c:pt idx="0">
                  <c:v>Activision Blizzard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50"/>
            <c:dispRSqr val="1"/>
            <c:dispEq val="1"/>
            <c:trendlineLbl>
              <c:layout>
                <c:manualLayout>
                  <c:x val="0.2593789474201762"/>
                  <c:y val="-4.02562700495771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l-GR"/>
                </a:p>
              </c:txPr>
            </c:trendlineLbl>
          </c:trendline>
          <c:cat>
            <c:strRef>
              <c:f>'Linear Forecasts'!$P$2:$P$297</c:f>
              <c:strCache>
                <c:ptCount val="296"/>
                <c:pt idx="0">
                  <c:v>Date</c:v>
                </c:pt>
                <c:pt idx="1">
                  <c:v>19.10.2022</c:v>
                </c:pt>
                <c:pt idx="2">
                  <c:v>20.10.2022</c:v>
                </c:pt>
                <c:pt idx="3">
                  <c:v>21.10.2022</c:v>
                </c:pt>
                <c:pt idx="4">
                  <c:v>24.10.2022</c:v>
                </c:pt>
                <c:pt idx="5">
                  <c:v>25.10.2022</c:v>
                </c:pt>
                <c:pt idx="6">
                  <c:v>26.10.2022</c:v>
                </c:pt>
                <c:pt idx="7">
                  <c:v>27.10.2022</c:v>
                </c:pt>
                <c:pt idx="8">
                  <c:v>28.10.2022</c:v>
                </c:pt>
                <c:pt idx="9">
                  <c:v>31.10.2022</c:v>
                </c:pt>
                <c:pt idx="10">
                  <c:v>01.11.2022</c:v>
                </c:pt>
                <c:pt idx="11">
                  <c:v>02.11.2022</c:v>
                </c:pt>
                <c:pt idx="12">
                  <c:v>03.11.2022</c:v>
                </c:pt>
                <c:pt idx="13">
                  <c:v>04.11.2022</c:v>
                </c:pt>
                <c:pt idx="14">
                  <c:v>07.11.2022</c:v>
                </c:pt>
                <c:pt idx="15">
                  <c:v>08.11.2022</c:v>
                </c:pt>
                <c:pt idx="16">
                  <c:v>09.11.2022</c:v>
                </c:pt>
                <c:pt idx="17">
                  <c:v>10.11.2022</c:v>
                </c:pt>
                <c:pt idx="18">
                  <c:v>11.11.2022</c:v>
                </c:pt>
                <c:pt idx="19">
                  <c:v>14.11.2022</c:v>
                </c:pt>
                <c:pt idx="20">
                  <c:v>15.11.2022</c:v>
                </c:pt>
                <c:pt idx="21">
                  <c:v>16.11.2022</c:v>
                </c:pt>
                <c:pt idx="22">
                  <c:v>17.11.2022</c:v>
                </c:pt>
                <c:pt idx="23">
                  <c:v>18.11.2022</c:v>
                </c:pt>
                <c:pt idx="24">
                  <c:v>21.11.2022</c:v>
                </c:pt>
                <c:pt idx="25">
                  <c:v>22.11.2022</c:v>
                </c:pt>
                <c:pt idx="26">
                  <c:v>23.11.2022</c:v>
                </c:pt>
                <c:pt idx="27">
                  <c:v>25.11.2022</c:v>
                </c:pt>
                <c:pt idx="28">
                  <c:v>28.11.2022</c:v>
                </c:pt>
                <c:pt idx="29">
                  <c:v>29.11.2022</c:v>
                </c:pt>
                <c:pt idx="30">
                  <c:v>30.11.2022</c:v>
                </c:pt>
                <c:pt idx="31">
                  <c:v>01.12.2022</c:v>
                </c:pt>
                <c:pt idx="32">
                  <c:v>02.12.2022</c:v>
                </c:pt>
                <c:pt idx="33">
                  <c:v>05.12.2022</c:v>
                </c:pt>
                <c:pt idx="34">
                  <c:v>06.12.2022</c:v>
                </c:pt>
                <c:pt idx="35">
                  <c:v>07.12.2022</c:v>
                </c:pt>
                <c:pt idx="36">
                  <c:v>08.12.2022</c:v>
                </c:pt>
                <c:pt idx="37">
                  <c:v>09.12.2022</c:v>
                </c:pt>
                <c:pt idx="38">
                  <c:v>12.12.2022</c:v>
                </c:pt>
                <c:pt idx="39">
                  <c:v>13.12.2022</c:v>
                </c:pt>
                <c:pt idx="40">
                  <c:v>14.12.2022</c:v>
                </c:pt>
                <c:pt idx="41">
                  <c:v>15.12.2022</c:v>
                </c:pt>
                <c:pt idx="42">
                  <c:v>16.12.2022</c:v>
                </c:pt>
                <c:pt idx="43">
                  <c:v>19.12.2022</c:v>
                </c:pt>
                <c:pt idx="44">
                  <c:v>20.12.2022</c:v>
                </c:pt>
                <c:pt idx="45">
                  <c:v>21.12.2022</c:v>
                </c:pt>
                <c:pt idx="46">
                  <c:v>22.12.2022</c:v>
                </c:pt>
                <c:pt idx="47">
                  <c:v>23.12.2022</c:v>
                </c:pt>
                <c:pt idx="48">
                  <c:v>27.12.2022</c:v>
                </c:pt>
                <c:pt idx="49">
                  <c:v>28.12.2022</c:v>
                </c:pt>
                <c:pt idx="50">
                  <c:v>29.12.2022</c:v>
                </c:pt>
                <c:pt idx="51">
                  <c:v>30.12.2022</c:v>
                </c:pt>
                <c:pt idx="52">
                  <c:v>03.01.2023</c:v>
                </c:pt>
                <c:pt idx="53">
                  <c:v>04.01.2023</c:v>
                </c:pt>
                <c:pt idx="54">
                  <c:v>05.01.2023</c:v>
                </c:pt>
                <c:pt idx="55">
                  <c:v>06.01.2023</c:v>
                </c:pt>
                <c:pt idx="56">
                  <c:v>09.01.2023</c:v>
                </c:pt>
                <c:pt idx="57">
                  <c:v>10.01.2023</c:v>
                </c:pt>
                <c:pt idx="58">
                  <c:v>11.01.2023</c:v>
                </c:pt>
                <c:pt idx="59">
                  <c:v>12.01.2023</c:v>
                </c:pt>
                <c:pt idx="60">
                  <c:v>13.01.2023</c:v>
                </c:pt>
                <c:pt idx="61">
                  <c:v>17.01.2023</c:v>
                </c:pt>
                <c:pt idx="62">
                  <c:v>18.01.2023</c:v>
                </c:pt>
                <c:pt idx="63">
                  <c:v>19.01.2023</c:v>
                </c:pt>
                <c:pt idx="64">
                  <c:v>20.01.2023</c:v>
                </c:pt>
                <c:pt idx="65">
                  <c:v>23.01.2023</c:v>
                </c:pt>
                <c:pt idx="66">
                  <c:v>24.01.2023</c:v>
                </c:pt>
                <c:pt idx="67">
                  <c:v>25.01.2023</c:v>
                </c:pt>
                <c:pt idx="68">
                  <c:v>26.01.2023</c:v>
                </c:pt>
                <c:pt idx="69">
                  <c:v>27.01.2023</c:v>
                </c:pt>
                <c:pt idx="70">
                  <c:v>30.01.2023</c:v>
                </c:pt>
                <c:pt idx="71">
                  <c:v>31.01.2023</c:v>
                </c:pt>
                <c:pt idx="72">
                  <c:v>01.02.2023</c:v>
                </c:pt>
                <c:pt idx="73">
                  <c:v>02.02.2023</c:v>
                </c:pt>
                <c:pt idx="74">
                  <c:v>03.02.2023</c:v>
                </c:pt>
                <c:pt idx="75">
                  <c:v>06.02.2023</c:v>
                </c:pt>
                <c:pt idx="76">
                  <c:v>07.02.2023</c:v>
                </c:pt>
                <c:pt idx="77">
                  <c:v>08.02.2023</c:v>
                </c:pt>
                <c:pt idx="78">
                  <c:v>09.02.2023</c:v>
                </c:pt>
                <c:pt idx="79">
                  <c:v>10.02.2023</c:v>
                </c:pt>
                <c:pt idx="80">
                  <c:v>13.02.2023</c:v>
                </c:pt>
                <c:pt idx="81">
                  <c:v>14.02.2023</c:v>
                </c:pt>
                <c:pt idx="82">
                  <c:v>15.02.2023</c:v>
                </c:pt>
                <c:pt idx="83">
                  <c:v>16.02.2023</c:v>
                </c:pt>
                <c:pt idx="84">
                  <c:v>17.02.2023</c:v>
                </c:pt>
                <c:pt idx="85">
                  <c:v>21.02.2023</c:v>
                </c:pt>
                <c:pt idx="86">
                  <c:v>22.02.2023</c:v>
                </c:pt>
                <c:pt idx="87">
                  <c:v>23.02.2023</c:v>
                </c:pt>
                <c:pt idx="88">
                  <c:v>24.02.2023</c:v>
                </c:pt>
                <c:pt idx="89">
                  <c:v>27.02.2023</c:v>
                </c:pt>
                <c:pt idx="90">
                  <c:v>28.02.2023</c:v>
                </c:pt>
                <c:pt idx="91">
                  <c:v>01.03.2023</c:v>
                </c:pt>
                <c:pt idx="92">
                  <c:v>02.03.2023</c:v>
                </c:pt>
                <c:pt idx="93">
                  <c:v>03.03.2023</c:v>
                </c:pt>
                <c:pt idx="94">
                  <c:v>06.03.2023</c:v>
                </c:pt>
                <c:pt idx="95">
                  <c:v>07.03.2023</c:v>
                </c:pt>
                <c:pt idx="96">
                  <c:v>08.03.2023</c:v>
                </c:pt>
                <c:pt idx="97">
                  <c:v>09.03.2023</c:v>
                </c:pt>
                <c:pt idx="98">
                  <c:v>10.03.2023</c:v>
                </c:pt>
                <c:pt idx="99">
                  <c:v>13.03.2023</c:v>
                </c:pt>
                <c:pt idx="100">
                  <c:v>14.03.2023</c:v>
                </c:pt>
                <c:pt idx="101">
                  <c:v>15.03.2023</c:v>
                </c:pt>
                <c:pt idx="102">
                  <c:v>16.03.2023</c:v>
                </c:pt>
                <c:pt idx="103">
                  <c:v>17.03.2023</c:v>
                </c:pt>
                <c:pt idx="104">
                  <c:v>20.03.2023</c:v>
                </c:pt>
                <c:pt idx="105">
                  <c:v>21.03.2023</c:v>
                </c:pt>
                <c:pt idx="106">
                  <c:v>22.03.2023</c:v>
                </c:pt>
                <c:pt idx="107">
                  <c:v>23.03.2023</c:v>
                </c:pt>
                <c:pt idx="108">
                  <c:v>24.03.2023</c:v>
                </c:pt>
                <c:pt idx="109">
                  <c:v>27.03.2023</c:v>
                </c:pt>
                <c:pt idx="110">
                  <c:v>28.03.2023</c:v>
                </c:pt>
                <c:pt idx="111">
                  <c:v>29.03.2023</c:v>
                </c:pt>
                <c:pt idx="112">
                  <c:v>30.03.2023</c:v>
                </c:pt>
                <c:pt idx="113">
                  <c:v>31.03.2023</c:v>
                </c:pt>
                <c:pt idx="114">
                  <c:v>03.04.2023</c:v>
                </c:pt>
                <c:pt idx="115">
                  <c:v>04.04.2023</c:v>
                </c:pt>
                <c:pt idx="116">
                  <c:v>05.04.2023</c:v>
                </c:pt>
                <c:pt idx="117">
                  <c:v>06.04.2023</c:v>
                </c:pt>
                <c:pt idx="118">
                  <c:v>10.04.2023</c:v>
                </c:pt>
                <c:pt idx="119">
                  <c:v>11.04.2023</c:v>
                </c:pt>
                <c:pt idx="120">
                  <c:v>12.04.2023</c:v>
                </c:pt>
                <c:pt idx="121">
                  <c:v>13.04.2023</c:v>
                </c:pt>
                <c:pt idx="122">
                  <c:v>14.04.2023</c:v>
                </c:pt>
                <c:pt idx="123">
                  <c:v>17.04.2023</c:v>
                </c:pt>
                <c:pt idx="124">
                  <c:v>18.04.2023</c:v>
                </c:pt>
                <c:pt idx="125">
                  <c:v>19.04.2023</c:v>
                </c:pt>
                <c:pt idx="126">
                  <c:v>20.04.2023</c:v>
                </c:pt>
                <c:pt idx="127">
                  <c:v>21.04.2023</c:v>
                </c:pt>
                <c:pt idx="128">
                  <c:v>24.04.2023</c:v>
                </c:pt>
                <c:pt idx="129">
                  <c:v>25.04.2023</c:v>
                </c:pt>
                <c:pt idx="130">
                  <c:v>26.04.2023</c:v>
                </c:pt>
                <c:pt idx="131">
                  <c:v>27.04.2023</c:v>
                </c:pt>
                <c:pt idx="132">
                  <c:v>28.04.2023</c:v>
                </c:pt>
                <c:pt idx="133">
                  <c:v>01.05.2023</c:v>
                </c:pt>
                <c:pt idx="134">
                  <c:v>02.05.2023</c:v>
                </c:pt>
                <c:pt idx="135">
                  <c:v>03.05.2023</c:v>
                </c:pt>
                <c:pt idx="136">
                  <c:v>04.05.2023</c:v>
                </c:pt>
                <c:pt idx="137">
                  <c:v>05.05.2023</c:v>
                </c:pt>
                <c:pt idx="138">
                  <c:v>08.05.2023</c:v>
                </c:pt>
                <c:pt idx="139">
                  <c:v>09.05.2023</c:v>
                </c:pt>
                <c:pt idx="140">
                  <c:v>10.05.2023</c:v>
                </c:pt>
                <c:pt idx="141">
                  <c:v>11.05.2023</c:v>
                </c:pt>
                <c:pt idx="142">
                  <c:v>12.05.2023</c:v>
                </c:pt>
                <c:pt idx="143">
                  <c:v>15.05.2023</c:v>
                </c:pt>
                <c:pt idx="144">
                  <c:v>16.05.2023</c:v>
                </c:pt>
                <c:pt idx="145">
                  <c:v>17.05.2023</c:v>
                </c:pt>
                <c:pt idx="146">
                  <c:v>18.05.2023</c:v>
                </c:pt>
                <c:pt idx="147">
                  <c:v>19.05.2023</c:v>
                </c:pt>
                <c:pt idx="148">
                  <c:v>22.05.2023</c:v>
                </c:pt>
                <c:pt idx="149">
                  <c:v>23.05.2023</c:v>
                </c:pt>
                <c:pt idx="150">
                  <c:v>24.05.2023</c:v>
                </c:pt>
                <c:pt idx="151">
                  <c:v>25.05.2023</c:v>
                </c:pt>
                <c:pt idx="152">
                  <c:v>26.05.2023</c:v>
                </c:pt>
                <c:pt idx="153">
                  <c:v>30.05.2023</c:v>
                </c:pt>
                <c:pt idx="154">
                  <c:v>31.05.2023</c:v>
                </c:pt>
                <c:pt idx="155">
                  <c:v>01.06.2023</c:v>
                </c:pt>
                <c:pt idx="156">
                  <c:v>02.06.2023</c:v>
                </c:pt>
                <c:pt idx="157">
                  <c:v>05.06.2023</c:v>
                </c:pt>
                <c:pt idx="158">
                  <c:v>06.06.2023</c:v>
                </c:pt>
                <c:pt idx="159">
                  <c:v>07.06.2023</c:v>
                </c:pt>
                <c:pt idx="160">
                  <c:v>08.06.2023</c:v>
                </c:pt>
                <c:pt idx="161">
                  <c:v>09.06.2023</c:v>
                </c:pt>
                <c:pt idx="162">
                  <c:v>12.06.2023</c:v>
                </c:pt>
                <c:pt idx="163">
                  <c:v>13.06.2023</c:v>
                </c:pt>
                <c:pt idx="164">
                  <c:v>14.06.2023</c:v>
                </c:pt>
                <c:pt idx="165">
                  <c:v>15.06.2023</c:v>
                </c:pt>
                <c:pt idx="166">
                  <c:v>16.06.2023</c:v>
                </c:pt>
                <c:pt idx="167">
                  <c:v>20.06.2023</c:v>
                </c:pt>
                <c:pt idx="168">
                  <c:v>21.06.2023</c:v>
                </c:pt>
                <c:pt idx="169">
                  <c:v>22.06.2023</c:v>
                </c:pt>
                <c:pt idx="170">
                  <c:v>23.06.2023</c:v>
                </c:pt>
                <c:pt idx="171">
                  <c:v>26.06.2023</c:v>
                </c:pt>
                <c:pt idx="172">
                  <c:v>27.06.2023</c:v>
                </c:pt>
                <c:pt idx="173">
                  <c:v>28.06.2023</c:v>
                </c:pt>
                <c:pt idx="174">
                  <c:v>29.06.2023</c:v>
                </c:pt>
                <c:pt idx="175">
                  <c:v>30.06.2023</c:v>
                </c:pt>
                <c:pt idx="176">
                  <c:v>03.07.2023</c:v>
                </c:pt>
                <c:pt idx="177">
                  <c:v>05.07.2023</c:v>
                </c:pt>
                <c:pt idx="178">
                  <c:v>06.07.2023</c:v>
                </c:pt>
                <c:pt idx="179">
                  <c:v>07.07.2023</c:v>
                </c:pt>
                <c:pt idx="180">
                  <c:v>10.07.2023</c:v>
                </c:pt>
                <c:pt idx="181">
                  <c:v>11.07.2023</c:v>
                </c:pt>
                <c:pt idx="182">
                  <c:v>12.07.2023</c:v>
                </c:pt>
                <c:pt idx="183">
                  <c:v>13.07.2023</c:v>
                </c:pt>
                <c:pt idx="184">
                  <c:v>14.07.2023</c:v>
                </c:pt>
                <c:pt idx="185">
                  <c:v>17.07.2023</c:v>
                </c:pt>
                <c:pt idx="186">
                  <c:v>18.07.2023</c:v>
                </c:pt>
                <c:pt idx="187">
                  <c:v>19.07.2023</c:v>
                </c:pt>
                <c:pt idx="188">
                  <c:v>20.07.2023</c:v>
                </c:pt>
                <c:pt idx="189">
                  <c:v>21.07.2023</c:v>
                </c:pt>
                <c:pt idx="190">
                  <c:v>24.07.2023</c:v>
                </c:pt>
                <c:pt idx="191">
                  <c:v>25.07.2023</c:v>
                </c:pt>
                <c:pt idx="192">
                  <c:v>26.07.2023</c:v>
                </c:pt>
                <c:pt idx="193">
                  <c:v>27.07.2023</c:v>
                </c:pt>
                <c:pt idx="194">
                  <c:v>28.07.2023</c:v>
                </c:pt>
                <c:pt idx="195">
                  <c:v>31.07.2023</c:v>
                </c:pt>
                <c:pt idx="196">
                  <c:v>01.08.2023</c:v>
                </c:pt>
                <c:pt idx="197">
                  <c:v>02.08.2023</c:v>
                </c:pt>
                <c:pt idx="198">
                  <c:v>03.08.2023</c:v>
                </c:pt>
                <c:pt idx="199">
                  <c:v>04.08.2023</c:v>
                </c:pt>
                <c:pt idx="200">
                  <c:v>07.08.2023</c:v>
                </c:pt>
                <c:pt idx="201">
                  <c:v>08.08.2023</c:v>
                </c:pt>
                <c:pt idx="202">
                  <c:v>09.08.2023</c:v>
                </c:pt>
                <c:pt idx="203">
                  <c:v>10.08.2023</c:v>
                </c:pt>
                <c:pt idx="204">
                  <c:v>11.08.2023</c:v>
                </c:pt>
                <c:pt idx="205">
                  <c:v>14.08.2023</c:v>
                </c:pt>
                <c:pt idx="206">
                  <c:v>15.08.2023</c:v>
                </c:pt>
                <c:pt idx="207">
                  <c:v>16.08.2023</c:v>
                </c:pt>
                <c:pt idx="208">
                  <c:v>17.08.2023</c:v>
                </c:pt>
                <c:pt idx="209">
                  <c:v>18.08.2023</c:v>
                </c:pt>
                <c:pt idx="210">
                  <c:v>21.08.2023</c:v>
                </c:pt>
                <c:pt idx="211">
                  <c:v>22.08.2023</c:v>
                </c:pt>
                <c:pt idx="212">
                  <c:v>23.08.2023</c:v>
                </c:pt>
                <c:pt idx="213">
                  <c:v>24.08.2023</c:v>
                </c:pt>
                <c:pt idx="214">
                  <c:v>25.08.2023</c:v>
                </c:pt>
                <c:pt idx="215">
                  <c:v>28.08.2023</c:v>
                </c:pt>
                <c:pt idx="216">
                  <c:v>29.08.2023</c:v>
                </c:pt>
                <c:pt idx="217">
                  <c:v>30.08.2023</c:v>
                </c:pt>
                <c:pt idx="218">
                  <c:v>31.08.2023</c:v>
                </c:pt>
                <c:pt idx="219">
                  <c:v>01.09.2023</c:v>
                </c:pt>
                <c:pt idx="220">
                  <c:v>05.09.2023</c:v>
                </c:pt>
                <c:pt idx="221">
                  <c:v>06.09.2023</c:v>
                </c:pt>
                <c:pt idx="222">
                  <c:v>07.09.2023</c:v>
                </c:pt>
                <c:pt idx="223">
                  <c:v>08.09.2023</c:v>
                </c:pt>
                <c:pt idx="224">
                  <c:v>11.09.2023</c:v>
                </c:pt>
                <c:pt idx="225">
                  <c:v>12.09.2023</c:v>
                </c:pt>
                <c:pt idx="226">
                  <c:v>13.09.2023</c:v>
                </c:pt>
                <c:pt idx="227">
                  <c:v>14.09.2023</c:v>
                </c:pt>
                <c:pt idx="228">
                  <c:v>15.09.2023</c:v>
                </c:pt>
                <c:pt idx="229">
                  <c:v>18.09.2023</c:v>
                </c:pt>
                <c:pt idx="230">
                  <c:v>19.09.2023</c:v>
                </c:pt>
                <c:pt idx="231">
                  <c:v>20.09.2023</c:v>
                </c:pt>
                <c:pt idx="232">
                  <c:v>21.09.2023</c:v>
                </c:pt>
                <c:pt idx="233">
                  <c:v>22.09.2023</c:v>
                </c:pt>
                <c:pt idx="234">
                  <c:v>25.09.2023</c:v>
                </c:pt>
                <c:pt idx="235">
                  <c:v>26.09.2023</c:v>
                </c:pt>
                <c:pt idx="236">
                  <c:v>27.09.2023</c:v>
                </c:pt>
                <c:pt idx="237">
                  <c:v>28.09.2023</c:v>
                </c:pt>
                <c:pt idx="238">
                  <c:v>29.09.2023</c:v>
                </c:pt>
                <c:pt idx="239">
                  <c:v>02.10.2023</c:v>
                </c:pt>
                <c:pt idx="240">
                  <c:v>03.10.2023</c:v>
                </c:pt>
                <c:pt idx="241">
                  <c:v>04.10.2023</c:v>
                </c:pt>
                <c:pt idx="242">
                  <c:v>05.10.2023</c:v>
                </c:pt>
                <c:pt idx="243">
                  <c:v>06.10.2023</c:v>
                </c:pt>
                <c:pt idx="244">
                  <c:v>09.10.2023</c:v>
                </c:pt>
                <c:pt idx="245">
                  <c:v>10.10.2023</c:v>
                </c:pt>
                <c:pt idx="246">
                  <c:v>11.10.2023</c:v>
                </c:pt>
                <c:pt idx="247">
                  <c:v>12.10.2023</c:v>
                </c:pt>
                <c:pt idx="248">
                  <c:v>13.10.2023</c:v>
                </c:pt>
                <c:pt idx="249">
                  <c:v>16.10.2023</c:v>
                </c:pt>
                <c:pt idx="250">
                  <c:v>17.10.2023</c:v>
                </c:pt>
                <c:pt idx="251">
                  <c:v>18.10.2023</c:v>
                </c:pt>
                <c:pt idx="252">
                  <c:v>19.10.2023</c:v>
                </c:pt>
                <c:pt idx="253">
                  <c:v>20.10.2023</c:v>
                </c:pt>
                <c:pt idx="254">
                  <c:v>23.10.2023</c:v>
                </c:pt>
                <c:pt idx="255">
                  <c:v>24.10.2023</c:v>
                </c:pt>
                <c:pt idx="256">
                  <c:v>25.10.2023</c:v>
                </c:pt>
                <c:pt idx="257">
                  <c:v>26.10.2023</c:v>
                </c:pt>
                <c:pt idx="258">
                  <c:v>27.10.2023</c:v>
                </c:pt>
                <c:pt idx="259">
                  <c:v>30.10.2023</c:v>
                </c:pt>
                <c:pt idx="260">
                  <c:v>31.10.2023</c:v>
                </c:pt>
                <c:pt idx="261">
                  <c:v>01.11.2023</c:v>
                </c:pt>
                <c:pt idx="262">
                  <c:v>02.11.2023</c:v>
                </c:pt>
                <c:pt idx="263">
                  <c:v>03.11.2023</c:v>
                </c:pt>
                <c:pt idx="264">
                  <c:v>06.11.2023</c:v>
                </c:pt>
                <c:pt idx="265">
                  <c:v>07.11.2023</c:v>
                </c:pt>
                <c:pt idx="266">
                  <c:v>08.11.2023</c:v>
                </c:pt>
                <c:pt idx="267">
                  <c:v>09.11.2023</c:v>
                </c:pt>
                <c:pt idx="268">
                  <c:v>10.11.2023</c:v>
                </c:pt>
                <c:pt idx="269">
                  <c:v>13.11.2023</c:v>
                </c:pt>
                <c:pt idx="270">
                  <c:v>14.11.2023</c:v>
                </c:pt>
                <c:pt idx="271">
                  <c:v>15.11.2023</c:v>
                </c:pt>
                <c:pt idx="272">
                  <c:v>16.11.2023</c:v>
                </c:pt>
                <c:pt idx="273">
                  <c:v>17.11.2023</c:v>
                </c:pt>
                <c:pt idx="274">
                  <c:v>20.11.2023</c:v>
                </c:pt>
                <c:pt idx="275">
                  <c:v>21.11.2023</c:v>
                </c:pt>
                <c:pt idx="276">
                  <c:v>22.11.2023</c:v>
                </c:pt>
                <c:pt idx="277">
                  <c:v>24.11.2023</c:v>
                </c:pt>
                <c:pt idx="278">
                  <c:v>27.11.2023</c:v>
                </c:pt>
                <c:pt idx="279">
                  <c:v>28.11.2023</c:v>
                </c:pt>
                <c:pt idx="280">
                  <c:v>29.11.2023</c:v>
                </c:pt>
                <c:pt idx="281">
                  <c:v>30.11.2023</c:v>
                </c:pt>
                <c:pt idx="282">
                  <c:v>01.12.2023</c:v>
                </c:pt>
                <c:pt idx="283">
                  <c:v>04.12.2023</c:v>
                </c:pt>
                <c:pt idx="284">
                  <c:v>05.12.2023</c:v>
                </c:pt>
                <c:pt idx="285">
                  <c:v>06.12.2023</c:v>
                </c:pt>
                <c:pt idx="286">
                  <c:v>07.12.2023</c:v>
                </c:pt>
                <c:pt idx="287">
                  <c:v>08.12.2023</c:v>
                </c:pt>
                <c:pt idx="288">
                  <c:v>11.12.2023</c:v>
                </c:pt>
                <c:pt idx="289">
                  <c:v>12.12.2023</c:v>
                </c:pt>
                <c:pt idx="290">
                  <c:v>13.12.2023</c:v>
                </c:pt>
                <c:pt idx="291">
                  <c:v>14.12.2023</c:v>
                </c:pt>
                <c:pt idx="292">
                  <c:v>15.12.2023</c:v>
                </c:pt>
                <c:pt idx="293">
                  <c:v>18.12.2023</c:v>
                </c:pt>
                <c:pt idx="294">
                  <c:v>19.12.2023</c:v>
                </c:pt>
                <c:pt idx="295">
                  <c:v>20.12.2023</c:v>
                </c:pt>
              </c:strCache>
            </c:strRef>
          </c:cat>
          <c:val>
            <c:numRef>
              <c:f>'Linear Forecasts'!$S$2:$S$297</c:f>
              <c:numCache>
                <c:formatCode>General</c:formatCode>
                <c:ptCount val="296"/>
                <c:pt idx="0">
                  <c:v>0</c:v>
                </c:pt>
                <c:pt idx="1">
                  <c:v>72.209999999999994</c:v>
                </c:pt>
                <c:pt idx="2">
                  <c:v>73.31</c:v>
                </c:pt>
                <c:pt idx="3">
                  <c:v>72.709999999999994</c:v>
                </c:pt>
                <c:pt idx="4">
                  <c:v>72.510000000000005</c:v>
                </c:pt>
                <c:pt idx="5">
                  <c:v>72.5</c:v>
                </c:pt>
                <c:pt idx="6">
                  <c:v>72.48</c:v>
                </c:pt>
                <c:pt idx="7">
                  <c:v>72.5</c:v>
                </c:pt>
                <c:pt idx="8">
                  <c:v>72.849999999999994</c:v>
                </c:pt>
                <c:pt idx="9">
                  <c:v>72.8</c:v>
                </c:pt>
                <c:pt idx="10">
                  <c:v>73.31</c:v>
                </c:pt>
                <c:pt idx="11">
                  <c:v>72.66</c:v>
                </c:pt>
                <c:pt idx="12">
                  <c:v>71.900000000000006</c:v>
                </c:pt>
                <c:pt idx="13">
                  <c:v>71.959999999999994</c:v>
                </c:pt>
                <c:pt idx="14">
                  <c:v>71.099999999999994</c:v>
                </c:pt>
                <c:pt idx="15">
                  <c:v>72</c:v>
                </c:pt>
                <c:pt idx="16">
                  <c:v>71.66</c:v>
                </c:pt>
                <c:pt idx="17">
                  <c:v>73.62</c:v>
                </c:pt>
                <c:pt idx="18">
                  <c:v>74.14</c:v>
                </c:pt>
                <c:pt idx="19">
                  <c:v>73.959999999999994</c:v>
                </c:pt>
                <c:pt idx="20">
                  <c:v>73.88</c:v>
                </c:pt>
                <c:pt idx="21">
                  <c:v>74.349999999999994</c:v>
                </c:pt>
                <c:pt idx="22">
                  <c:v>73.81</c:v>
                </c:pt>
                <c:pt idx="23">
                  <c:v>74.099999999999994</c:v>
                </c:pt>
                <c:pt idx="24">
                  <c:v>74.8</c:v>
                </c:pt>
                <c:pt idx="25">
                  <c:v>75.88</c:v>
                </c:pt>
                <c:pt idx="26">
                  <c:v>76.59</c:v>
                </c:pt>
                <c:pt idx="27">
                  <c:v>73.47</c:v>
                </c:pt>
                <c:pt idx="28">
                  <c:v>74.72</c:v>
                </c:pt>
                <c:pt idx="29">
                  <c:v>74.34</c:v>
                </c:pt>
                <c:pt idx="30">
                  <c:v>73.95</c:v>
                </c:pt>
                <c:pt idx="31">
                  <c:v>75.19</c:v>
                </c:pt>
                <c:pt idx="32">
                  <c:v>75.760000000000005</c:v>
                </c:pt>
                <c:pt idx="33">
                  <c:v>76.33</c:v>
                </c:pt>
                <c:pt idx="34">
                  <c:v>76.11</c:v>
                </c:pt>
                <c:pt idx="35">
                  <c:v>75.930000000000007</c:v>
                </c:pt>
                <c:pt idx="36">
                  <c:v>74.760000000000005</c:v>
                </c:pt>
                <c:pt idx="37">
                  <c:v>75.16</c:v>
                </c:pt>
                <c:pt idx="38">
                  <c:v>77.36</c:v>
                </c:pt>
                <c:pt idx="39">
                  <c:v>76.73</c:v>
                </c:pt>
                <c:pt idx="40">
                  <c:v>77.040000000000006</c:v>
                </c:pt>
                <c:pt idx="41">
                  <c:v>76.37</c:v>
                </c:pt>
                <c:pt idx="42">
                  <c:v>76.08</c:v>
                </c:pt>
                <c:pt idx="43">
                  <c:v>75.989999999999995</c:v>
                </c:pt>
                <c:pt idx="44">
                  <c:v>75.88</c:v>
                </c:pt>
                <c:pt idx="45">
                  <c:v>75.89</c:v>
                </c:pt>
                <c:pt idx="46">
                  <c:v>75.7</c:v>
                </c:pt>
                <c:pt idx="47">
                  <c:v>75.95</c:v>
                </c:pt>
                <c:pt idx="48">
                  <c:v>75.790000000000006</c:v>
                </c:pt>
                <c:pt idx="49">
                  <c:v>76.05</c:v>
                </c:pt>
                <c:pt idx="50">
                  <c:v>76.760000000000005</c:v>
                </c:pt>
                <c:pt idx="51">
                  <c:v>76.55</c:v>
                </c:pt>
                <c:pt idx="52">
                  <c:v>76.88</c:v>
                </c:pt>
                <c:pt idx="53">
                  <c:v>76.84</c:v>
                </c:pt>
                <c:pt idx="54">
                  <c:v>76.959999999999994</c:v>
                </c:pt>
                <c:pt idx="55">
                  <c:v>77.59</c:v>
                </c:pt>
                <c:pt idx="56">
                  <c:v>77.22</c:v>
                </c:pt>
                <c:pt idx="57">
                  <c:v>77.69</c:v>
                </c:pt>
                <c:pt idx="58">
                  <c:v>77</c:v>
                </c:pt>
                <c:pt idx="59">
                  <c:v>76.900000000000006</c:v>
                </c:pt>
                <c:pt idx="60">
                  <c:v>76.66</c:v>
                </c:pt>
                <c:pt idx="61">
                  <c:v>74.56</c:v>
                </c:pt>
                <c:pt idx="62">
                  <c:v>74.48</c:v>
                </c:pt>
                <c:pt idx="63">
                  <c:v>73.760000000000005</c:v>
                </c:pt>
                <c:pt idx="64">
                  <c:v>73.84</c:v>
                </c:pt>
                <c:pt idx="65">
                  <c:v>75.22</c:v>
                </c:pt>
                <c:pt idx="66">
                  <c:v>75.11</c:v>
                </c:pt>
                <c:pt idx="67">
                  <c:v>74.64</c:v>
                </c:pt>
                <c:pt idx="68">
                  <c:v>75.599999999999994</c:v>
                </c:pt>
                <c:pt idx="69">
                  <c:v>76.61</c:v>
                </c:pt>
                <c:pt idx="70">
                  <c:v>75.959999999999994</c:v>
                </c:pt>
                <c:pt idx="71">
                  <c:v>76.569999999999993</c:v>
                </c:pt>
                <c:pt idx="72">
                  <c:v>76.7</c:v>
                </c:pt>
                <c:pt idx="73">
                  <c:v>77.11</c:v>
                </c:pt>
                <c:pt idx="74">
                  <c:v>75.239999999999995</c:v>
                </c:pt>
                <c:pt idx="75">
                  <c:v>71.58</c:v>
                </c:pt>
                <c:pt idx="76">
                  <c:v>75.599999999999994</c:v>
                </c:pt>
                <c:pt idx="77">
                  <c:v>72.89</c:v>
                </c:pt>
                <c:pt idx="78">
                  <c:v>75.260000000000005</c:v>
                </c:pt>
                <c:pt idx="79">
                  <c:v>75.45</c:v>
                </c:pt>
                <c:pt idx="80">
                  <c:v>76.59</c:v>
                </c:pt>
                <c:pt idx="81">
                  <c:v>76.78</c:v>
                </c:pt>
                <c:pt idx="82">
                  <c:v>77.7</c:v>
                </c:pt>
                <c:pt idx="83">
                  <c:v>77.510000000000005</c:v>
                </c:pt>
                <c:pt idx="84">
                  <c:v>77.569999999999993</c:v>
                </c:pt>
                <c:pt idx="85">
                  <c:v>77</c:v>
                </c:pt>
                <c:pt idx="86">
                  <c:v>77.12</c:v>
                </c:pt>
                <c:pt idx="87">
                  <c:v>77.069999999999993</c:v>
                </c:pt>
                <c:pt idx="88">
                  <c:v>76.819999999999993</c:v>
                </c:pt>
                <c:pt idx="89">
                  <c:v>76.739999999999995</c:v>
                </c:pt>
                <c:pt idx="90">
                  <c:v>76.25</c:v>
                </c:pt>
                <c:pt idx="91">
                  <c:v>75.72</c:v>
                </c:pt>
                <c:pt idx="92">
                  <c:v>77.709999999999994</c:v>
                </c:pt>
                <c:pt idx="93">
                  <c:v>79.39</c:v>
                </c:pt>
                <c:pt idx="94">
                  <c:v>79.63</c:v>
                </c:pt>
                <c:pt idx="95">
                  <c:v>79.260000000000005</c:v>
                </c:pt>
                <c:pt idx="96">
                  <c:v>79.48</c:v>
                </c:pt>
                <c:pt idx="97">
                  <c:v>78.37</c:v>
                </c:pt>
                <c:pt idx="98">
                  <c:v>77.97</c:v>
                </c:pt>
                <c:pt idx="99">
                  <c:v>78.14</c:v>
                </c:pt>
                <c:pt idx="100">
                  <c:v>79.09</c:v>
                </c:pt>
                <c:pt idx="101">
                  <c:v>79.260000000000005</c:v>
                </c:pt>
                <c:pt idx="102">
                  <c:v>79.87</c:v>
                </c:pt>
                <c:pt idx="103">
                  <c:v>78.989999999999995</c:v>
                </c:pt>
                <c:pt idx="104">
                  <c:v>79.34</c:v>
                </c:pt>
                <c:pt idx="105">
                  <c:v>79.75</c:v>
                </c:pt>
                <c:pt idx="106">
                  <c:v>78.64</c:v>
                </c:pt>
                <c:pt idx="107">
                  <c:v>79.680000000000007</c:v>
                </c:pt>
                <c:pt idx="108">
                  <c:v>84.39</c:v>
                </c:pt>
                <c:pt idx="109">
                  <c:v>84.33</c:v>
                </c:pt>
                <c:pt idx="110">
                  <c:v>84.35</c:v>
                </c:pt>
                <c:pt idx="111">
                  <c:v>84.54</c:v>
                </c:pt>
                <c:pt idx="112">
                  <c:v>84.89</c:v>
                </c:pt>
                <c:pt idx="113">
                  <c:v>85.59</c:v>
                </c:pt>
                <c:pt idx="114">
                  <c:v>85.33</c:v>
                </c:pt>
                <c:pt idx="115">
                  <c:v>85.11</c:v>
                </c:pt>
                <c:pt idx="116">
                  <c:v>85.38</c:v>
                </c:pt>
                <c:pt idx="117">
                  <c:v>85.22</c:v>
                </c:pt>
                <c:pt idx="118">
                  <c:v>85.48</c:v>
                </c:pt>
                <c:pt idx="119">
                  <c:v>85.09</c:v>
                </c:pt>
                <c:pt idx="120">
                  <c:v>84.95</c:v>
                </c:pt>
                <c:pt idx="121">
                  <c:v>85.58</c:v>
                </c:pt>
                <c:pt idx="122">
                  <c:v>85.27</c:v>
                </c:pt>
                <c:pt idx="123">
                  <c:v>85.5</c:v>
                </c:pt>
                <c:pt idx="124">
                  <c:v>85.55</c:v>
                </c:pt>
                <c:pt idx="125">
                  <c:v>85.5</c:v>
                </c:pt>
                <c:pt idx="126">
                  <c:v>85.57</c:v>
                </c:pt>
                <c:pt idx="127">
                  <c:v>85.53</c:v>
                </c:pt>
                <c:pt idx="128">
                  <c:v>86.09</c:v>
                </c:pt>
                <c:pt idx="129">
                  <c:v>86.74</c:v>
                </c:pt>
                <c:pt idx="130">
                  <c:v>76.81</c:v>
                </c:pt>
                <c:pt idx="131">
                  <c:v>77.61</c:v>
                </c:pt>
                <c:pt idx="132">
                  <c:v>77.709999999999994</c:v>
                </c:pt>
                <c:pt idx="133">
                  <c:v>77.430000000000007</c:v>
                </c:pt>
                <c:pt idx="134">
                  <c:v>76</c:v>
                </c:pt>
                <c:pt idx="135">
                  <c:v>75.23</c:v>
                </c:pt>
                <c:pt idx="136">
                  <c:v>74.59</c:v>
                </c:pt>
                <c:pt idx="137">
                  <c:v>76</c:v>
                </c:pt>
                <c:pt idx="138">
                  <c:v>75.55</c:v>
                </c:pt>
                <c:pt idx="139">
                  <c:v>75.510000000000005</c:v>
                </c:pt>
                <c:pt idx="140">
                  <c:v>76</c:v>
                </c:pt>
                <c:pt idx="141">
                  <c:v>77.040000000000006</c:v>
                </c:pt>
                <c:pt idx="142">
                  <c:v>77.37</c:v>
                </c:pt>
                <c:pt idx="143">
                  <c:v>78.33</c:v>
                </c:pt>
                <c:pt idx="144">
                  <c:v>77.78</c:v>
                </c:pt>
                <c:pt idx="145">
                  <c:v>77.89</c:v>
                </c:pt>
                <c:pt idx="146">
                  <c:v>78.19</c:v>
                </c:pt>
                <c:pt idx="147">
                  <c:v>78.59</c:v>
                </c:pt>
                <c:pt idx="148">
                  <c:v>79.06</c:v>
                </c:pt>
                <c:pt idx="149">
                  <c:v>79.13</c:v>
                </c:pt>
                <c:pt idx="150">
                  <c:v>77.81</c:v>
                </c:pt>
                <c:pt idx="151">
                  <c:v>77.14</c:v>
                </c:pt>
                <c:pt idx="152">
                  <c:v>78.66</c:v>
                </c:pt>
                <c:pt idx="153">
                  <c:v>80.02</c:v>
                </c:pt>
                <c:pt idx="154">
                  <c:v>80.2</c:v>
                </c:pt>
                <c:pt idx="155">
                  <c:v>80.2</c:v>
                </c:pt>
                <c:pt idx="156">
                  <c:v>80.5</c:v>
                </c:pt>
                <c:pt idx="157">
                  <c:v>80.84</c:v>
                </c:pt>
                <c:pt idx="158">
                  <c:v>80.88</c:v>
                </c:pt>
                <c:pt idx="159">
                  <c:v>80.5</c:v>
                </c:pt>
                <c:pt idx="160">
                  <c:v>80.02</c:v>
                </c:pt>
                <c:pt idx="161">
                  <c:v>80.38</c:v>
                </c:pt>
                <c:pt idx="162">
                  <c:v>79.77</c:v>
                </c:pt>
                <c:pt idx="163">
                  <c:v>80.7</c:v>
                </c:pt>
                <c:pt idx="164">
                  <c:v>81.23</c:v>
                </c:pt>
                <c:pt idx="165">
                  <c:v>81.45</c:v>
                </c:pt>
                <c:pt idx="166">
                  <c:v>81.97</c:v>
                </c:pt>
                <c:pt idx="167">
                  <c:v>81.89</c:v>
                </c:pt>
                <c:pt idx="168">
                  <c:v>80.94</c:v>
                </c:pt>
                <c:pt idx="169">
                  <c:v>82.3</c:v>
                </c:pt>
                <c:pt idx="170">
                  <c:v>81.900000000000006</c:v>
                </c:pt>
                <c:pt idx="171">
                  <c:v>83.4</c:v>
                </c:pt>
                <c:pt idx="172">
                  <c:v>84.13</c:v>
                </c:pt>
                <c:pt idx="173">
                  <c:v>83.6</c:v>
                </c:pt>
                <c:pt idx="174">
                  <c:v>83.08</c:v>
                </c:pt>
                <c:pt idx="175">
                  <c:v>84.3</c:v>
                </c:pt>
                <c:pt idx="176">
                  <c:v>83.34</c:v>
                </c:pt>
                <c:pt idx="177">
                  <c:v>82.87</c:v>
                </c:pt>
                <c:pt idx="178">
                  <c:v>82.7</c:v>
                </c:pt>
                <c:pt idx="179">
                  <c:v>82.43</c:v>
                </c:pt>
                <c:pt idx="180">
                  <c:v>82.7</c:v>
                </c:pt>
                <c:pt idx="181">
                  <c:v>90.99</c:v>
                </c:pt>
                <c:pt idx="182">
                  <c:v>90</c:v>
                </c:pt>
                <c:pt idx="183">
                  <c:v>89.54</c:v>
                </c:pt>
                <c:pt idx="184">
                  <c:v>90.07</c:v>
                </c:pt>
                <c:pt idx="185">
                  <c:v>93.21</c:v>
                </c:pt>
                <c:pt idx="186">
                  <c:v>92.74</c:v>
                </c:pt>
                <c:pt idx="187">
                  <c:v>92.2</c:v>
                </c:pt>
                <c:pt idx="188">
                  <c:v>92.29</c:v>
                </c:pt>
                <c:pt idx="189">
                  <c:v>91.91</c:v>
                </c:pt>
                <c:pt idx="190">
                  <c:v>92.55</c:v>
                </c:pt>
                <c:pt idx="191">
                  <c:v>92.73</c:v>
                </c:pt>
                <c:pt idx="192">
                  <c:v>92.67</c:v>
                </c:pt>
                <c:pt idx="193">
                  <c:v>92.14</c:v>
                </c:pt>
                <c:pt idx="194">
                  <c:v>92.53</c:v>
                </c:pt>
                <c:pt idx="195">
                  <c:v>92.76</c:v>
                </c:pt>
                <c:pt idx="196">
                  <c:v>91.89</c:v>
                </c:pt>
                <c:pt idx="197">
                  <c:v>91.63</c:v>
                </c:pt>
                <c:pt idx="198">
                  <c:v>91.68</c:v>
                </c:pt>
                <c:pt idx="199">
                  <c:v>91.58</c:v>
                </c:pt>
                <c:pt idx="200">
                  <c:v>91.57</c:v>
                </c:pt>
                <c:pt idx="201">
                  <c:v>91.59</c:v>
                </c:pt>
                <c:pt idx="202">
                  <c:v>91.44</c:v>
                </c:pt>
                <c:pt idx="203">
                  <c:v>91.42</c:v>
                </c:pt>
                <c:pt idx="204">
                  <c:v>91.21</c:v>
                </c:pt>
                <c:pt idx="205">
                  <c:v>90.79</c:v>
                </c:pt>
                <c:pt idx="206">
                  <c:v>90.91</c:v>
                </c:pt>
                <c:pt idx="207">
                  <c:v>90.85</c:v>
                </c:pt>
                <c:pt idx="208">
                  <c:v>90.43</c:v>
                </c:pt>
                <c:pt idx="209">
                  <c:v>90.47</c:v>
                </c:pt>
                <c:pt idx="210">
                  <c:v>90.72</c:v>
                </c:pt>
                <c:pt idx="211">
                  <c:v>91.66</c:v>
                </c:pt>
                <c:pt idx="212">
                  <c:v>91.74</c:v>
                </c:pt>
                <c:pt idx="213">
                  <c:v>91.41</c:v>
                </c:pt>
                <c:pt idx="214">
                  <c:v>91.66</c:v>
                </c:pt>
                <c:pt idx="215">
                  <c:v>91.77</c:v>
                </c:pt>
                <c:pt idx="216">
                  <c:v>91.98</c:v>
                </c:pt>
                <c:pt idx="217">
                  <c:v>91.98</c:v>
                </c:pt>
                <c:pt idx="218">
                  <c:v>91.99</c:v>
                </c:pt>
                <c:pt idx="219">
                  <c:v>92.04</c:v>
                </c:pt>
                <c:pt idx="220">
                  <c:v>92.03</c:v>
                </c:pt>
                <c:pt idx="221">
                  <c:v>92.07</c:v>
                </c:pt>
                <c:pt idx="222">
                  <c:v>92.01</c:v>
                </c:pt>
                <c:pt idx="223">
                  <c:v>92.12</c:v>
                </c:pt>
                <c:pt idx="224">
                  <c:v>92.18</c:v>
                </c:pt>
                <c:pt idx="225">
                  <c:v>92.13</c:v>
                </c:pt>
                <c:pt idx="226">
                  <c:v>92.27</c:v>
                </c:pt>
                <c:pt idx="227">
                  <c:v>92.22</c:v>
                </c:pt>
                <c:pt idx="228">
                  <c:v>91.82</c:v>
                </c:pt>
                <c:pt idx="229">
                  <c:v>91.91</c:v>
                </c:pt>
                <c:pt idx="230">
                  <c:v>92.07</c:v>
                </c:pt>
                <c:pt idx="231">
                  <c:v>92.56</c:v>
                </c:pt>
                <c:pt idx="232">
                  <c:v>92.35</c:v>
                </c:pt>
                <c:pt idx="233">
                  <c:v>93.92</c:v>
                </c:pt>
                <c:pt idx="234">
                  <c:v>94.05</c:v>
                </c:pt>
                <c:pt idx="235">
                  <c:v>94</c:v>
                </c:pt>
                <c:pt idx="236">
                  <c:v>93.92</c:v>
                </c:pt>
                <c:pt idx="237">
                  <c:v>93.54</c:v>
                </c:pt>
                <c:pt idx="238">
                  <c:v>93.63</c:v>
                </c:pt>
                <c:pt idx="239">
                  <c:v>93.94</c:v>
                </c:pt>
                <c:pt idx="240">
                  <c:v>93.89</c:v>
                </c:pt>
                <c:pt idx="241">
                  <c:v>93.75</c:v>
                </c:pt>
                <c:pt idx="242">
                  <c:v>93.67</c:v>
                </c:pt>
                <c:pt idx="243">
                  <c:v>94.24</c:v>
                </c:pt>
                <c:pt idx="244">
                  <c:v>94.34</c:v>
                </c:pt>
                <c:pt idx="245">
                  <c:v>94.34</c:v>
                </c:pt>
                <c:pt idx="246">
                  <c:v>94.47</c:v>
                </c:pt>
                <c:pt idx="247">
                  <c:v>94.42</c:v>
                </c:pt>
                <c:pt idx="252">
                  <c:v>94.42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B-4878-A9C1-B47B96A93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758240"/>
        <c:axId val="591758896"/>
      </c:lineChart>
      <c:catAx>
        <c:axId val="59175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1758896"/>
        <c:crosses val="autoZero"/>
        <c:auto val="1"/>
        <c:lblAlgn val="ctr"/>
        <c:lblOffset val="100"/>
        <c:noMultiLvlLbl val="0"/>
      </c:catAx>
      <c:valAx>
        <c:axId val="59175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9175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199338046586055"/>
          <c:y val="0.44060112277631952"/>
          <c:w val="0.31476250115906984"/>
          <c:h val="0.19791776027996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>
        <c:manualLayout>
          <c:layoutTarget val="inner"/>
          <c:xMode val="edge"/>
          <c:yMode val="edge"/>
          <c:x val="6.555659836526298E-2"/>
          <c:y val="0.17171296296296296"/>
          <c:w val="0.67734941222430445"/>
          <c:h val="0.58183690580344127"/>
        </c:manualLayout>
      </c:layout>
      <c:lineChart>
        <c:grouping val="standard"/>
        <c:varyColors val="0"/>
        <c:ser>
          <c:idx val="0"/>
          <c:order val="0"/>
          <c:tx>
            <c:strRef>
              <c:f>'Linear Forecasts'!$E$1</c:f>
              <c:strCache>
                <c:ptCount val="1"/>
                <c:pt idx="0">
                  <c:v>HELLENIQ Energy Holdings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50"/>
            <c:dispRSqr val="1"/>
            <c:dispEq val="1"/>
            <c:trendlineLbl>
              <c:layout>
                <c:manualLayout>
                  <c:x val="0.24004562998364573"/>
                  <c:y val="5.82064741907261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l-GR"/>
                </a:p>
              </c:txPr>
            </c:trendlineLbl>
          </c:trendline>
          <c:cat>
            <c:strRef>
              <c:f>'Linear Forecasts'!$A$2:$A$297</c:f>
              <c:strCache>
                <c:ptCount val="296"/>
                <c:pt idx="0">
                  <c:v>Date</c:v>
                </c:pt>
                <c:pt idx="1">
                  <c:v>19.10.2022</c:v>
                </c:pt>
                <c:pt idx="2">
                  <c:v>20.10.2022</c:v>
                </c:pt>
                <c:pt idx="3">
                  <c:v>21.10.2022</c:v>
                </c:pt>
                <c:pt idx="4">
                  <c:v>24.10.2022</c:v>
                </c:pt>
                <c:pt idx="5">
                  <c:v>25.10.2022</c:v>
                </c:pt>
                <c:pt idx="6">
                  <c:v>26.10.2022</c:v>
                </c:pt>
                <c:pt idx="7">
                  <c:v>27.10.2022</c:v>
                </c:pt>
                <c:pt idx="8">
                  <c:v>31.10.2022</c:v>
                </c:pt>
                <c:pt idx="9">
                  <c:v>01.11.2022</c:v>
                </c:pt>
                <c:pt idx="10">
                  <c:v>02.11.2022</c:v>
                </c:pt>
                <c:pt idx="11">
                  <c:v>03.11.2022</c:v>
                </c:pt>
                <c:pt idx="12">
                  <c:v>04.11.2022</c:v>
                </c:pt>
                <c:pt idx="13">
                  <c:v>07.11.2022</c:v>
                </c:pt>
                <c:pt idx="14">
                  <c:v>08.11.2022</c:v>
                </c:pt>
                <c:pt idx="15">
                  <c:v>09.11.2022</c:v>
                </c:pt>
                <c:pt idx="16">
                  <c:v>10.11.2022</c:v>
                </c:pt>
                <c:pt idx="17">
                  <c:v>11.11.2022</c:v>
                </c:pt>
                <c:pt idx="18">
                  <c:v>14.11.2022</c:v>
                </c:pt>
                <c:pt idx="19">
                  <c:v>15.11.2022</c:v>
                </c:pt>
                <c:pt idx="20">
                  <c:v>16.11.2022</c:v>
                </c:pt>
                <c:pt idx="21">
                  <c:v>17.11.2022</c:v>
                </c:pt>
                <c:pt idx="22">
                  <c:v>18.11.2022</c:v>
                </c:pt>
                <c:pt idx="23">
                  <c:v>21.11.2022</c:v>
                </c:pt>
                <c:pt idx="24">
                  <c:v>22.11.2022</c:v>
                </c:pt>
                <c:pt idx="25">
                  <c:v>23.11.2022</c:v>
                </c:pt>
                <c:pt idx="26">
                  <c:v>24.11.2022</c:v>
                </c:pt>
                <c:pt idx="27">
                  <c:v>25.11.2022</c:v>
                </c:pt>
                <c:pt idx="28">
                  <c:v>28.11.2022</c:v>
                </c:pt>
                <c:pt idx="29">
                  <c:v>29.11.2022</c:v>
                </c:pt>
                <c:pt idx="30">
                  <c:v>30.11.2022</c:v>
                </c:pt>
                <c:pt idx="31">
                  <c:v>01.12.2022</c:v>
                </c:pt>
                <c:pt idx="32">
                  <c:v>02.12.2022</c:v>
                </c:pt>
                <c:pt idx="33">
                  <c:v>05.12.2022</c:v>
                </c:pt>
                <c:pt idx="34">
                  <c:v>06.12.2022</c:v>
                </c:pt>
                <c:pt idx="35">
                  <c:v>07.12.2022</c:v>
                </c:pt>
                <c:pt idx="36">
                  <c:v>08.12.2022</c:v>
                </c:pt>
                <c:pt idx="37">
                  <c:v>09.12.2022</c:v>
                </c:pt>
                <c:pt idx="38">
                  <c:v>12.12.2022</c:v>
                </c:pt>
                <c:pt idx="39">
                  <c:v>13.12.2022</c:v>
                </c:pt>
                <c:pt idx="40">
                  <c:v>14.12.2022</c:v>
                </c:pt>
                <c:pt idx="41">
                  <c:v>15.12.2022</c:v>
                </c:pt>
                <c:pt idx="42">
                  <c:v>16.12.2022</c:v>
                </c:pt>
                <c:pt idx="43">
                  <c:v>19.12.2022</c:v>
                </c:pt>
                <c:pt idx="44">
                  <c:v>20.12.2022</c:v>
                </c:pt>
                <c:pt idx="45">
                  <c:v>21.12.2022</c:v>
                </c:pt>
                <c:pt idx="46">
                  <c:v>22.12.2022</c:v>
                </c:pt>
                <c:pt idx="47">
                  <c:v>23.12.2022</c:v>
                </c:pt>
                <c:pt idx="48">
                  <c:v>27.12.2022</c:v>
                </c:pt>
                <c:pt idx="49">
                  <c:v>28.12.2022</c:v>
                </c:pt>
                <c:pt idx="50">
                  <c:v>29.12.2022</c:v>
                </c:pt>
                <c:pt idx="51">
                  <c:v>30.12.2022</c:v>
                </c:pt>
                <c:pt idx="52">
                  <c:v>02.01.2023</c:v>
                </c:pt>
                <c:pt idx="53">
                  <c:v>03.01.2023</c:v>
                </c:pt>
                <c:pt idx="54">
                  <c:v>04.01.2023</c:v>
                </c:pt>
                <c:pt idx="55">
                  <c:v>05.01.2023</c:v>
                </c:pt>
                <c:pt idx="56">
                  <c:v>09.01.2023</c:v>
                </c:pt>
                <c:pt idx="57">
                  <c:v>10.01.2023</c:v>
                </c:pt>
                <c:pt idx="58">
                  <c:v>11.01.2023</c:v>
                </c:pt>
                <c:pt idx="59">
                  <c:v>12.01.2023</c:v>
                </c:pt>
                <c:pt idx="60">
                  <c:v>13.01.2023</c:v>
                </c:pt>
                <c:pt idx="61">
                  <c:v>16.01.2023</c:v>
                </c:pt>
                <c:pt idx="62">
                  <c:v>17.01.2023</c:v>
                </c:pt>
                <c:pt idx="63">
                  <c:v>18.01.2023</c:v>
                </c:pt>
                <c:pt idx="64">
                  <c:v>19.01.2023</c:v>
                </c:pt>
                <c:pt idx="65">
                  <c:v>20.01.2023</c:v>
                </c:pt>
                <c:pt idx="66">
                  <c:v>23.01.2023</c:v>
                </c:pt>
                <c:pt idx="67">
                  <c:v>24.01.2023</c:v>
                </c:pt>
                <c:pt idx="68">
                  <c:v>25.01.2023</c:v>
                </c:pt>
                <c:pt idx="69">
                  <c:v>26.01.2023</c:v>
                </c:pt>
                <c:pt idx="70">
                  <c:v>27.01.2023</c:v>
                </c:pt>
                <c:pt idx="71">
                  <c:v>30.01.2023</c:v>
                </c:pt>
                <c:pt idx="72">
                  <c:v>31.01.2023</c:v>
                </c:pt>
                <c:pt idx="73">
                  <c:v>01.02.2023</c:v>
                </c:pt>
                <c:pt idx="74">
                  <c:v>02.02.2023</c:v>
                </c:pt>
                <c:pt idx="75">
                  <c:v>03.02.2023</c:v>
                </c:pt>
                <c:pt idx="76">
                  <c:v>06.02.2023</c:v>
                </c:pt>
                <c:pt idx="77">
                  <c:v>07.02.2023</c:v>
                </c:pt>
                <c:pt idx="78">
                  <c:v>08.02.2023</c:v>
                </c:pt>
                <c:pt idx="79">
                  <c:v>09.02.2023</c:v>
                </c:pt>
                <c:pt idx="80">
                  <c:v>10.02.2023</c:v>
                </c:pt>
                <c:pt idx="81">
                  <c:v>13.02.2023</c:v>
                </c:pt>
                <c:pt idx="82">
                  <c:v>14.02.2023</c:v>
                </c:pt>
                <c:pt idx="83">
                  <c:v>15.02.2023</c:v>
                </c:pt>
                <c:pt idx="84">
                  <c:v>16.02.2023</c:v>
                </c:pt>
                <c:pt idx="85">
                  <c:v>17.02.2023</c:v>
                </c:pt>
                <c:pt idx="86">
                  <c:v>20.02.2023</c:v>
                </c:pt>
                <c:pt idx="87">
                  <c:v>21.02.2023</c:v>
                </c:pt>
                <c:pt idx="88">
                  <c:v>22.02.2023</c:v>
                </c:pt>
                <c:pt idx="89">
                  <c:v>23.02.2023</c:v>
                </c:pt>
                <c:pt idx="90">
                  <c:v>24.02.2023</c:v>
                </c:pt>
                <c:pt idx="91">
                  <c:v>28.02.2023</c:v>
                </c:pt>
                <c:pt idx="92">
                  <c:v>01.03.2023</c:v>
                </c:pt>
                <c:pt idx="93">
                  <c:v>02.03.2023</c:v>
                </c:pt>
                <c:pt idx="94">
                  <c:v>03.03.2023</c:v>
                </c:pt>
                <c:pt idx="95">
                  <c:v>06.03.2023</c:v>
                </c:pt>
                <c:pt idx="96">
                  <c:v>07.03.2023</c:v>
                </c:pt>
                <c:pt idx="97">
                  <c:v>08.03.2023</c:v>
                </c:pt>
                <c:pt idx="98">
                  <c:v>09.03.2023</c:v>
                </c:pt>
                <c:pt idx="99">
                  <c:v>10.03.2023</c:v>
                </c:pt>
                <c:pt idx="100">
                  <c:v>13.03.2023</c:v>
                </c:pt>
                <c:pt idx="101">
                  <c:v>14.03.2023</c:v>
                </c:pt>
                <c:pt idx="102">
                  <c:v>15.03.2023</c:v>
                </c:pt>
                <c:pt idx="103">
                  <c:v>16.03.2023</c:v>
                </c:pt>
                <c:pt idx="104">
                  <c:v>17.03.2023</c:v>
                </c:pt>
                <c:pt idx="105">
                  <c:v>20.03.2023</c:v>
                </c:pt>
                <c:pt idx="106">
                  <c:v>21.03.2023</c:v>
                </c:pt>
                <c:pt idx="107">
                  <c:v>22.03.2023</c:v>
                </c:pt>
                <c:pt idx="108">
                  <c:v>23.03.2023</c:v>
                </c:pt>
                <c:pt idx="109">
                  <c:v>24.03.2023</c:v>
                </c:pt>
                <c:pt idx="110">
                  <c:v>27.03.2023</c:v>
                </c:pt>
                <c:pt idx="111">
                  <c:v>28.03.2023</c:v>
                </c:pt>
                <c:pt idx="112">
                  <c:v>29.03.2023</c:v>
                </c:pt>
                <c:pt idx="113">
                  <c:v>30.03.2023</c:v>
                </c:pt>
                <c:pt idx="114">
                  <c:v>31.03.2023</c:v>
                </c:pt>
                <c:pt idx="115">
                  <c:v>03.04.2023</c:v>
                </c:pt>
                <c:pt idx="116">
                  <c:v>04.04.2023</c:v>
                </c:pt>
                <c:pt idx="117">
                  <c:v>05.04.2023</c:v>
                </c:pt>
                <c:pt idx="118">
                  <c:v>06.04.2023</c:v>
                </c:pt>
                <c:pt idx="119">
                  <c:v>11.04.2023</c:v>
                </c:pt>
                <c:pt idx="120">
                  <c:v>12.04.2023</c:v>
                </c:pt>
                <c:pt idx="121">
                  <c:v>13.04.2023</c:v>
                </c:pt>
                <c:pt idx="122">
                  <c:v>18.04.2023</c:v>
                </c:pt>
                <c:pt idx="123">
                  <c:v>19.04.2023</c:v>
                </c:pt>
                <c:pt idx="124">
                  <c:v>20.04.2023</c:v>
                </c:pt>
                <c:pt idx="125">
                  <c:v>21.04.2023</c:v>
                </c:pt>
                <c:pt idx="126">
                  <c:v>24.04.2023</c:v>
                </c:pt>
                <c:pt idx="127">
                  <c:v>25.04.2023</c:v>
                </c:pt>
                <c:pt idx="128">
                  <c:v>26.04.2023</c:v>
                </c:pt>
                <c:pt idx="129">
                  <c:v>27.04.2023</c:v>
                </c:pt>
                <c:pt idx="130">
                  <c:v>28.04.2023</c:v>
                </c:pt>
                <c:pt idx="131">
                  <c:v>02.05.2023</c:v>
                </c:pt>
                <c:pt idx="132">
                  <c:v>03.05.2023</c:v>
                </c:pt>
                <c:pt idx="133">
                  <c:v>04.05.2023</c:v>
                </c:pt>
                <c:pt idx="134">
                  <c:v>05.05.2023</c:v>
                </c:pt>
                <c:pt idx="135">
                  <c:v>08.05.2023</c:v>
                </c:pt>
                <c:pt idx="136">
                  <c:v>09.05.2023</c:v>
                </c:pt>
                <c:pt idx="137">
                  <c:v>10.05.2023</c:v>
                </c:pt>
                <c:pt idx="138">
                  <c:v>11.05.2023</c:v>
                </c:pt>
                <c:pt idx="139">
                  <c:v>12.05.2023</c:v>
                </c:pt>
                <c:pt idx="140">
                  <c:v>15.05.2023</c:v>
                </c:pt>
                <c:pt idx="141">
                  <c:v>16.05.2023</c:v>
                </c:pt>
                <c:pt idx="142">
                  <c:v>17.05.2023</c:v>
                </c:pt>
                <c:pt idx="143">
                  <c:v>18.05.2023</c:v>
                </c:pt>
                <c:pt idx="144">
                  <c:v>19.05.2023</c:v>
                </c:pt>
                <c:pt idx="145">
                  <c:v>22.05.2023</c:v>
                </c:pt>
                <c:pt idx="146">
                  <c:v>23.05.2023</c:v>
                </c:pt>
                <c:pt idx="147">
                  <c:v>24.05.2023</c:v>
                </c:pt>
                <c:pt idx="148">
                  <c:v>25.05.2023</c:v>
                </c:pt>
                <c:pt idx="149">
                  <c:v>26.05.2023</c:v>
                </c:pt>
                <c:pt idx="150">
                  <c:v>29.05.2023</c:v>
                </c:pt>
                <c:pt idx="151">
                  <c:v>30.05.2023</c:v>
                </c:pt>
                <c:pt idx="152">
                  <c:v>31.05.2023</c:v>
                </c:pt>
                <c:pt idx="153">
                  <c:v>01.06.2023</c:v>
                </c:pt>
                <c:pt idx="154">
                  <c:v>02.06.2023</c:v>
                </c:pt>
                <c:pt idx="155">
                  <c:v>06.06.2023</c:v>
                </c:pt>
                <c:pt idx="156">
                  <c:v>07.06.2023</c:v>
                </c:pt>
                <c:pt idx="157">
                  <c:v>08.06.2023</c:v>
                </c:pt>
                <c:pt idx="158">
                  <c:v>09.06.2023</c:v>
                </c:pt>
                <c:pt idx="159">
                  <c:v>12.06.2023</c:v>
                </c:pt>
                <c:pt idx="160">
                  <c:v>13.06.2023</c:v>
                </c:pt>
                <c:pt idx="161">
                  <c:v>14.06.2023</c:v>
                </c:pt>
                <c:pt idx="162">
                  <c:v>15.06.2023</c:v>
                </c:pt>
                <c:pt idx="163">
                  <c:v>16.06.2023</c:v>
                </c:pt>
                <c:pt idx="164">
                  <c:v>19.06.2023</c:v>
                </c:pt>
                <c:pt idx="165">
                  <c:v>20.06.2023</c:v>
                </c:pt>
                <c:pt idx="166">
                  <c:v>21.06.2023</c:v>
                </c:pt>
                <c:pt idx="167">
                  <c:v>22.06.2023</c:v>
                </c:pt>
                <c:pt idx="168">
                  <c:v>23.06.2023</c:v>
                </c:pt>
                <c:pt idx="169">
                  <c:v>26.06.2023</c:v>
                </c:pt>
                <c:pt idx="170">
                  <c:v>27.06.2023</c:v>
                </c:pt>
                <c:pt idx="171">
                  <c:v>28.06.2023</c:v>
                </c:pt>
                <c:pt idx="172">
                  <c:v>29.06.2023</c:v>
                </c:pt>
                <c:pt idx="173">
                  <c:v>30.06.2023</c:v>
                </c:pt>
                <c:pt idx="174">
                  <c:v>03.07.2023</c:v>
                </c:pt>
                <c:pt idx="175">
                  <c:v>04.07.2023</c:v>
                </c:pt>
                <c:pt idx="176">
                  <c:v>05.07.2023</c:v>
                </c:pt>
                <c:pt idx="177">
                  <c:v>06.07.2023</c:v>
                </c:pt>
                <c:pt idx="178">
                  <c:v>07.07.2023</c:v>
                </c:pt>
                <c:pt idx="179">
                  <c:v>10.07.2023</c:v>
                </c:pt>
                <c:pt idx="180">
                  <c:v>11.07.2023</c:v>
                </c:pt>
                <c:pt idx="181">
                  <c:v>12.07.2023</c:v>
                </c:pt>
                <c:pt idx="182">
                  <c:v>13.07.2023</c:v>
                </c:pt>
                <c:pt idx="183">
                  <c:v>14.07.2023</c:v>
                </c:pt>
                <c:pt idx="184">
                  <c:v>17.07.2023</c:v>
                </c:pt>
                <c:pt idx="185">
                  <c:v>18.07.2023</c:v>
                </c:pt>
                <c:pt idx="186">
                  <c:v>19.07.2023</c:v>
                </c:pt>
                <c:pt idx="187">
                  <c:v>20.07.2023</c:v>
                </c:pt>
                <c:pt idx="188">
                  <c:v>21.07.2023</c:v>
                </c:pt>
                <c:pt idx="189">
                  <c:v>24.07.2023</c:v>
                </c:pt>
                <c:pt idx="190">
                  <c:v>25.07.2023</c:v>
                </c:pt>
                <c:pt idx="191">
                  <c:v>26.07.2023</c:v>
                </c:pt>
                <c:pt idx="192">
                  <c:v>27.07.2023</c:v>
                </c:pt>
                <c:pt idx="193">
                  <c:v>28.07.2023</c:v>
                </c:pt>
                <c:pt idx="194">
                  <c:v>31.07.2023</c:v>
                </c:pt>
                <c:pt idx="195">
                  <c:v>01.08.2023</c:v>
                </c:pt>
                <c:pt idx="196">
                  <c:v>02.08.2023</c:v>
                </c:pt>
                <c:pt idx="197">
                  <c:v>03.08.2023</c:v>
                </c:pt>
                <c:pt idx="198">
                  <c:v>04.08.2023</c:v>
                </c:pt>
                <c:pt idx="199">
                  <c:v>07.08.2023</c:v>
                </c:pt>
                <c:pt idx="200">
                  <c:v>08.08.2023</c:v>
                </c:pt>
                <c:pt idx="201">
                  <c:v>09.08.2023</c:v>
                </c:pt>
                <c:pt idx="202">
                  <c:v>10.08.2023</c:v>
                </c:pt>
                <c:pt idx="203">
                  <c:v>11.08.2023</c:v>
                </c:pt>
                <c:pt idx="204">
                  <c:v>14.08.2023</c:v>
                </c:pt>
                <c:pt idx="205">
                  <c:v>16.08.2023</c:v>
                </c:pt>
                <c:pt idx="206">
                  <c:v>17.08.2023</c:v>
                </c:pt>
                <c:pt idx="207">
                  <c:v>18.08.2023</c:v>
                </c:pt>
                <c:pt idx="208">
                  <c:v>21.08.2023</c:v>
                </c:pt>
                <c:pt idx="209">
                  <c:v>22.08.2023</c:v>
                </c:pt>
                <c:pt idx="210">
                  <c:v>23.08.2023</c:v>
                </c:pt>
                <c:pt idx="211">
                  <c:v>24.08.2023</c:v>
                </c:pt>
                <c:pt idx="212">
                  <c:v>25.08.2023</c:v>
                </c:pt>
                <c:pt idx="213">
                  <c:v>28.08.2023</c:v>
                </c:pt>
                <c:pt idx="214">
                  <c:v>29.08.2023</c:v>
                </c:pt>
                <c:pt idx="215">
                  <c:v>30.08.2023</c:v>
                </c:pt>
                <c:pt idx="216">
                  <c:v>31.08.2023</c:v>
                </c:pt>
                <c:pt idx="217">
                  <c:v>01.09.2023</c:v>
                </c:pt>
                <c:pt idx="218">
                  <c:v>04.09.2023</c:v>
                </c:pt>
                <c:pt idx="219">
                  <c:v>05.09.2023</c:v>
                </c:pt>
                <c:pt idx="220">
                  <c:v>06.09.2023</c:v>
                </c:pt>
                <c:pt idx="221">
                  <c:v>07.09.2023</c:v>
                </c:pt>
                <c:pt idx="222">
                  <c:v>08.09.2023</c:v>
                </c:pt>
                <c:pt idx="223">
                  <c:v>11.09.2023</c:v>
                </c:pt>
                <c:pt idx="224">
                  <c:v>12.09.2023</c:v>
                </c:pt>
                <c:pt idx="225">
                  <c:v>13.09.2023</c:v>
                </c:pt>
                <c:pt idx="226">
                  <c:v>14.09.2023</c:v>
                </c:pt>
                <c:pt idx="227">
                  <c:v>15.09.2023</c:v>
                </c:pt>
                <c:pt idx="228">
                  <c:v>18.09.2023</c:v>
                </c:pt>
                <c:pt idx="229">
                  <c:v>19.09.2023</c:v>
                </c:pt>
                <c:pt idx="230">
                  <c:v>20.09.2023</c:v>
                </c:pt>
                <c:pt idx="231">
                  <c:v>21.09.2023</c:v>
                </c:pt>
                <c:pt idx="232">
                  <c:v>22.09.2023</c:v>
                </c:pt>
                <c:pt idx="233">
                  <c:v>25.09.2023</c:v>
                </c:pt>
                <c:pt idx="234">
                  <c:v>26.09.2023</c:v>
                </c:pt>
                <c:pt idx="235">
                  <c:v>27.09.2023</c:v>
                </c:pt>
                <c:pt idx="236">
                  <c:v>28.09.2023</c:v>
                </c:pt>
                <c:pt idx="237">
                  <c:v>29.09.2023</c:v>
                </c:pt>
                <c:pt idx="238">
                  <c:v>02.10.2023</c:v>
                </c:pt>
                <c:pt idx="239">
                  <c:v>03.10.2023</c:v>
                </c:pt>
                <c:pt idx="240">
                  <c:v>04.10.2023</c:v>
                </c:pt>
                <c:pt idx="241">
                  <c:v>05.10.2023</c:v>
                </c:pt>
                <c:pt idx="242">
                  <c:v>06.10.2023</c:v>
                </c:pt>
                <c:pt idx="243">
                  <c:v>09.10.2023</c:v>
                </c:pt>
                <c:pt idx="244">
                  <c:v>10.10.2023</c:v>
                </c:pt>
                <c:pt idx="245">
                  <c:v>11.10.2023</c:v>
                </c:pt>
                <c:pt idx="246">
                  <c:v>12.10.2023</c:v>
                </c:pt>
                <c:pt idx="247">
                  <c:v>13.10.2023</c:v>
                </c:pt>
                <c:pt idx="248">
                  <c:v>16.10.2023</c:v>
                </c:pt>
                <c:pt idx="249">
                  <c:v>17.10.2023</c:v>
                </c:pt>
                <c:pt idx="250">
                  <c:v>18.10.2023</c:v>
                </c:pt>
                <c:pt idx="251">
                  <c:v>19.10.2023</c:v>
                </c:pt>
                <c:pt idx="252">
                  <c:v>20.10.2023</c:v>
                </c:pt>
                <c:pt idx="253">
                  <c:v>23.10.2023</c:v>
                </c:pt>
                <c:pt idx="254">
                  <c:v>24.10.2023</c:v>
                </c:pt>
                <c:pt idx="255">
                  <c:v>25.10.2023</c:v>
                </c:pt>
                <c:pt idx="256">
                  <c:v>26.10.2023</c:v>
                </c:pt>
                <c:pt idx="257">
                  <c:v>27.10.2023</c:v>
                </c:pt>
                <c:pt idx="258">
                  <c:v>30.10.2023</c:v>
                </c:pt>
                <c:pt idx="259">
                  <c:v>31.10.2023</c:v>
                </c:pt>
                <c:pt idx="260">
                  <c:v>01.11.2023</c:v>
                </c:pt>
                <c:pt idx="261">
                  <c:v>02.11.2023</c:v>
                </c:pt>
                <c:pt idx="262">
                  <c:v>03.11.2023</c:v>
                </c:pt>
                <c:pt idx="263">
                  <c:v>06.11.2023</c:v>
                </c:pt>
                <c:pt idx="264">
                  <c:v>07.11.2023</c:v>
                </c:pt>
                <c:pt idx="265">
                  <c:v>08.11.2023</c:v>
                </c:pt>
                <c:pt idx="266">
                  <c:v>09.11.2023</c:v>
                </c:pt>
                <c:pt idx="267">
                  <c:v>10.11.2023</c:v>
                </c:pt>
                <c:pt idx="268">
                  <c:v>13.11.2023</c:v>
                </c:pt>
                <c:pt idx="269">
                  <c:v>14.11.2023</c:v>
                </c:pt>
                <c:pt idx="270">
                  <c:v>15.11.2023</c:v>
                </c:pt>
                <c:pt idx="271">
                  <c:v>16.11.2023</c:v>
                </c:pt>
                <c:pt idx="272">
                  <c:v>17.11.2023</c:v>
                </c:pt>
                <c:pt idx="273">
                  <c:v>20.11.2023</c:v>
                </c:pt>
                <c:pt idx="274">
                  <c:v>21.11.2023</c:v>
                </c:pt>
                <c:pt idx="275">
                  <c:v>22.11.2023</c:v>
                </c:pt>
                <c:pt idx="276">
                  <c:v>23.11.2023</c:v>
                </c:pt>
                <c:pt idx="277">
                  <c:v>24.11.2023</c:v>
                </c:pt>
                <c:pt idx="278">
                  <c:v>27.11.2023</c:v>
                </c:pt>
                <c:pt idx="279">
                  <c:v>28.11.2023</c:v>
                </c:pt>
                <c:pt idx="280">
                  <c:v>29.11.2023</c:v>
                </c:pt>
                <c:pt idx="281">
                  <c:v>30.11.2023</c:v>
                </c:pt>
                <c:pt idx="282">
                  <c:v>01.12.2023</c:v>
                </c:pt>
                <c:pt idx="283">
                  <c:v>04.12.2023</c:v>
                </c:pt>
                <c:pt idx="284">
                  <c:v>05.12.2023</c:v>
                </c:pt>
                <c:pt idx="285">
                  <c:v>06.12.2023</c:v>
                </c:pt>
                <c:pt idx="286">
                  <c:v>07.12.2023</c:v>
                </c:pt>
                <c:pt idx="287">
                  <c:v>08.12.2023</c:v>
                </c:pt>
                <c:pt idx="288">
                  <c:v>11.12.2023</c:v>
                </c:pt>
                <c:pt idx="289">
                  <c:v>12.12.2023</c:v>
                </c:pt>
                <c:pt idx="290">
                  <c:v>13.12.2023</c:v>
                </c:pt>
                <c:pt idx="291">
                  <c:v>14.12.2023</c:v>
                </c:pt>
                <c:pt idx="292">
                  <c:v>15.12.2023</c:v>
                </c:pt>
                <c:pt idx="293">
                  <c:v>18.12.2023</c:v>
                </c:pt>
                <c:pt idx="294">
                  <c:v>19.12.2023</c:v>
                </c:pt>
                <c:pt idx="295">
                  <c:v>20.12.2023</c:v>
                </c:pt>
              </c:strCache>
            </c:strRef>
          </c:cat>
          <c:val>
            <c:numRef>
              <c:f>'Linear Forecasts'!$E$2:$E$297</c:f>
              <c:numCache>
                <c:formatCode>General</c:formatCode>
                <c:ptCount val="296"/>
                <c:pt idx="0">
                  <c:v>0</c:v>
                </c:pt>
                <c:pt idx="1">
                  <c:v>6.76</c:v>
                </c:pt>
                <c:pt idx="2">
                  <c:v>6.84</c:v>
                </c:pt>
                <c:pt idx="3">
                  <c:v>6.75</c:v>
                </c:pt>
                <c:pt idx="4">
                  <c:v>6.84</c:v>
                </c:pt>
                <c:pt idx="5">
                  <c:v>6.84</c:v>
                </c:pt>
                <c:pt idx="6">
                  <c:v>6.86</c:v>
                </c:pt>
                <c:pt idx="7">
                  <c:v>6.88</c:v>
                </c:pt>
                <c:pt idx="8">
                  <c:v>6.91</c:v>
                </c:pt>
                <c:pt idx="9">
                  <c:v>6.52</c:v>
                </c:pt>
                <c:pt idx="10">
                  <c:v>6.51</c:v>
                </c:pt>
                <c:pt idx="11">
                  <c:v>6.42</c:v>
                </c:pt>
                <c:pt idx="12">
                  <c:v>6.53</c:v>
                </c:pt>
                <c:pt idx="13">
                  <c:v>6.6</c:v>
                </c:pt>
                <c:pt idx="14">
                  <c:v>6.7</c:v>
                </c:pt>
                <c:pt idx="15">
                  <c:v>6.8</c:v>
                </c:pt>
                <c:pt idx="16">
                  <c:v>6.87</c:v>
                </c:pt>
                <c:pt idx="17">
                  <c:v>6.85</c:v>
                </c:pt>
                <c:pt idx="18">
                  <c:v>6.88</c:v>
                </c:pt>
                <c:pt idx="19">
                  <c:v>6.85</c:v>
                </c:pt>
                <c:pt idx="20">
                  <c:v>6.84</c:v>
                </c:pt>
                <c:pt idx="21">
                  <c:v>6.79</c:v>
                </c:pt>
                <c:pt idx="22">
                  <c:v>6.76</c:v>
                </c:pt>
                <c:pt idx="23">
                  <c:v>6.76</c:v>
                </c:pt>
                <c:pt idx="24">
                  <c:v>6.78</c:v>
                </c:pt>
                <c:pt idx="25">
                  <c:v>6.89</c:v>
                </c:pt>
                <c:pt idx="26">
                  <c:v>6.94</c:v>
                </c:pt>
                <c:pt idx="27">
                  <c:v>6.87</c:v>
                </c:pt>
                <c:pt idx="28">
                  <c:v>6.85</c:v>
                </c:pt>
                <c:pt idx="29">
                  <c:v>7.09</c:v>
                </c:pt>
                <c:pt idx="30">
                  <c:v>7.07</c:v>
                </c:pt>
                <c:pt idx="31">
                  <c:v>7.21</c:v>
                </c:pt>
                <c:pt idx="32">
                  <c:v>7.15</c:v>
                </c:pt>
                <c:pt idx="33">
                  <c:v>7.2</c:v>
                </c:pt>
                <c:pt idx="34">
                  <c:v>7.21</c:v>
                </c:pt>
                <c:pt idx="35">
                  <c:v>7.52</c:v>
                </c:pt>
                <c:pt idx="36">
                  <c:v>7.6</c:v>
                </c:pt>
                <c:pt idx="37">
                  <c:v>7.56</c:v>
                </c:pt>
                <c:pt idx="38">
                  <c:v>7.49</c:v>
                </c:pt>
                <c:pt idx="39">
                  <c:v>7.6</c:v>
                </c:pt>
                <c:pt idx="40">
                  <c:v>7.5</c:v>
                </c:pt>
                <c:pt idx="41">
                  <c:v>7.46</c:v>
                </c:pt>
                <c:pt idx="42">
                  <c:v>7.61</c:v>
                </c:pt>
                <c:pt idx="43">
                  <c:v>7.5</c:v>
                </c:pt>
                <c:pt idx="44">
                  <c:v>7.45</c:v>
                </c:pt>
                <c:pt idx="45">
                  <c:v>7.4</c:v>
                </c:pt>
                <c:pt idx="46">
                  <c:v>7.33</c:v>
                </c:pt>
                <c:pt idx="47">
                  <c:v>7.47</c:v>
                </c:pt>
                <c:pt idx="48">
                  <c:v>7.5</c:v>
                </c:pt>
                <c:pt idx="49">
                  <c:v>7.51</c:v>
                </c:pt>
                <c:pt idx="50">
                  <c:v>7.4</c:v>
                </c:pt>
                <c:pt idx="51">
                  <c:v>7.59</c:v>
                </c:pt>
                <c:pt idx="52">
                  <c:v>7.58</c:v>
                </c:pt>
                <c:pt idx="53">
                  <c:v>7.71</c:v>
                </c:pt>
                <c:pt idx="54">
                  <c:v>7.76</c:v>
                </c:pt>
                <c:pt idx="55">
                  <c:v>7.7</c:v>
                </c:pt>
                <c:pt idx="56">
                  <c:v>7.7</c:v>
                </c:pt>
                <c:pt idx="57">
                  <c:v>7.72</c:v>
                </c:pt>
                <c:pt idx="58">
                  <c:v>7.47</c:v>
                </c:pt>
                <c:pt idx="59">
                  <c:v>7.43</c:v>
                </c:pt>
                <c:pt idx="60">
                  <c:v>7.45</c:v>
                </c:pt>
                <c:pt idx="61">
                  <c:v>7.42</c:v>
                </c:pt>
                <c:pt idx="62">
                  <c:v>7.38</c:v>
                </c:pt>
                <c:pt idx="63">
                  <c:v>7.3</c:v>
                </c:pt>
                <c:pt idx="64">
                  <c:v>7.01</c:v>
                </c:pt>
                <c:pt idx="65">
                  <c:v>7.22</c:v>
                </c:pt>
                <c:pt idx="66">
                  <c:v>7.26</c:v>
                </c:pt>
                <c:pt idx="67">
                  <c:v>7.15</c:v>
                </c:pt>
                <c:pt idx="68">
                  <c:v>7.31</c:v>
                </c:pt>
                <c:pt idx="69">
                  <c:v>7.4</c:v>
                </c:pt>
                <c:pt idx="70">
                  <c:v>7.62</c:v>
                </c:pt>
                <c:pt idx="71">
                  <c:v>7.78</c:v>
                </c:pt>
                <c:pt idx="72">
                  <c:v>7.74</c:v>
                </c:pt>
                <c:pt idx="73">
                  <c:v>7.68</c:v>
                </c:pt>
                <c:pt idx="74">
                  <c:v>7.69</c:v>
                </c:pt>
                <c:pt idx="75">
                  <c:v>7.73</c:v>
                </c:pt>
                <c:pt idx="76">
                  <c:v>7.78</c:v>
                </c:pt>
                <c:pt idx="77">
                  <c:v>7.66</c:v>
                </c:pt>
                <c:pt idx="78">
                  <c:v>7.76</c:v>
                </c:pt>
                <c:pt idx="79">
                  <c:v>7.8</c:v>
                </c:pt>
                <c:pt idx="80">
                  <c:v>7.73</c:v>
                </c:pt>
                <c:pt idx="81">
                  <c:v>8.1</c:v>
                </c:pt>
                <c:pt idx="82">
                  <c:v>8.1</c:v>
                </c:pt>
                <c:pt idx="83">
                  <c:v>8.3000000000000007</c:v>
                </c:pt>
                <c:pt idx="84">
                  <c:v>8.23</c:v>
                </c:pt>
                <c:pt idx="85">
                  <c:v>8.26</c:v>
                </c:pt>
                <c:pt idx="86">
                  <c:v>8.4700000000000006</c:v>
                </c:pt>
                <c:pt idx="87">
                  <c:v>8.44</c:v>
                </c:pt>
                <c:pt idx="88">
                  <c:v>8.3699999999999992</c:v>
                </c:pt>
                <c:pt idx="89">
                  <c:v>8.6</c:v>
                </c:pt>
                <c:pt idx="90">
                  <c:v>8.41</c:v>
                </c:pt>
                <c:pt idx="91">
                  <c:v>8.36</c:v>
                </c:pt>
                <c:pt idx="92">
                  <c:v>8.3000000000000007</c:v>
                </c:pt>
                <c:pt idx="93">
                  <c:v>8.15</c:v>
                </c:pt>
                <c:pt idx="94">
                  <c:v>8.08</c:v>
                </c:pt>
                <c:pt idx="95">
                  <c:v>7.86</c:v>
                </c:pt>
                <c:pt idx="96">
                  <c:v>7.9</c:v>
                </c:pt>
                <c:pt idx="97">
                  <c:v>7.9</c:v>
                </c:pt>
                <c:pt idx="98">
                  <c:v>7.85</c:v>
                </c:pt>
                <c:pt idx="99">
                  <c:v>7.8</c:v>
                </c:pt>
                <c:pt idx="100">
                  <c:v>7.72</c:v>
                </c:pt>
                <c:pt idx="101">
                  <c:v>7.81</c:v>
                </c:pt>
                <c:pt idx="102">
                  <c:v>7.34</c:v>
                </c:pt>
                <c:pt idx="103">
                  <c:v>7.29</c:v>
                </c:pt>
                <c:pt idx="104">
                  <c:v>7.2</c:v>
                </c:pt>
                <c:pt idx="105">
                  <c:v>7.5</c:v>
                </c:pt>
                <c:pt idx="106">
                  <c:v>7.66</c:v>
                </c:pt>
                <c:pt idx="107">
                  <c:v>7.66</c:v>
                </c:pt>
                <c:pt idx="108">
                  <c:v>7.5</c:v>
                </c:pt>
                <c:pt idx="109">
                  <c:v>7.28</c:v>
                </c:pt>
                <c:pt idx="110">
                  <c:v>7.27</c:v>
                </c:pt>
                <c:pt idx="111">
                  <c:v>7.21</c:v>
                </c:pt>
                <c:pt idx="112">
                  <c:v>7.2</c:v>
                </c:pt>
                <c:pt idx="113">
                  <c:v>7.4</c:v>
                </c:pt>
                <c:pt idx="114">
                  <c:v>7.56</c:v>
                </c:pt>
                <c:pt idx="115">
                  <c:v>7.72</c:v>
                </c:pt>
                <c:pt idx="116">
                  <c:v>7.69</c:v>
                </c:pt>
                <c:pt idx="117">
                  <c:v>7.55</c:v>
                </c:pt>
                <c:pt idx="118">
                  <c:v>7.6</c:v>
                </c:pt>
                <c:pt idx="119">
                  <c:v>7.69</c:v>
                </c:pt>
                <c:pt idx="120">
                  <c:v>7.6</c:v>
                </c:pt>
                <c:pt idx="121">
                  <c:v>7.7</c:v>
                </c:pt>
                <c:pt idx="122">
                  <c:v>7.8</c:v>
                </c:pt>
                <c:pt idx="123">
                  <c:v>7.65</c:v>
                </c:pt>
                <c:pt idx="124">
                  <c:v>7.58</c:v>
                </c:pt>
                <c:pt idx="125">
                  <c:v>7.4</c:v>
                </c:pt>
                <c:pt idx="126">
                  <c:v>7.29</c:v>
                </c:pt>
                <c:pt idx="127">
                  <c:v>7.25</c:v>
                </c:pt>
                <c:pt idx="128">
                  <c:v>7.25</c:v>
                </c:pt>
                <c:pt idx="129">
                  <c:v>7.25</c:v>
                </c:pt>
                <c:pt idx="130">
                  <c:v>7.2</c:v>
                </c:pt>
                <c:pt idx="131">
                  <c:v>7.23</c:v>
                </c:pt>
                <c:pt idx="132">
                  <c:v>7.15</c:v>
                </c:pt>
                <c:pt idx="133">
                  <c:v>7.13</c:v>
                </c:pt>
                <c:pt idx="134">
                  <c:v>7.22</c:v>
                </c:pt>
                <c:pt idx="135">
                  <c:v>7.11</c:v>
                </c:pt>
                <c:pt idx="136">
                  <c:v>7.21</c:v>
                </c:pt>
                <c:pt idx="137">
                  <c:v>7.38</c:v>
                </c:pt>
                <c:pt idx="138">
                  <c:v>7.37</c:v>
                </c:pt>
                <c:pt idx="139">
                  <c:v>7.21</c:v>
                </c:pt>
                <c:pt idx="140">
                  <c:v>7.25</c:v>
                </c:pt>
                <c:pt idx="141">
                  <c:v>7.39</c:v>
                </c:pt>
                <c:pt idx="142">
                  <c:v>7.48</c:v>
                </c:pt>
                <c:pt idx="143">
                  <c:v>7.44</c:v>
                </c:pt>
                <c:pt idx="144">
                  <c:v>7.28</c:v>
                </c:pt>
                <c:pt idx="145">
                  <c:v>7.7</c:v>
                </c:pt>
                <c:pt idx="146">
                  <c:v>7.62</c:v>
                </c:pt>
                <c:pt idx="147">
                  <c:v>7.58</c:v>
                </c:pt>
                <c:pt idx="148">
                  <c:v>7.62</c:v>
                </c:pt>
                <c:pt idx="149">
                  <c:v>7.68</c:v>
                </c:pt>
                <c:pt idx="150">
                  <c:v>7.98</c:v>
                </c:pt>
                <c:pt idx="151">
                  <c:v>7.94</c:v>
                </c:pt>
                <c:pt idx="152">
                  <c:v>7.99</c:v>
                </c:pt>
                <c:pt idx="153">
                  <c:v>7.82</c:v>
                </c:pt>
                <c:pt idx="154">
                  <c:v>7.8</c:v>
                </c:pt>
                <c:pt idx="155">
                  <c:v>7.98</c:v>
                </c:pt>
                <c:pt idx="156">
                  <c:v>7.96</c:v>
                </c:pt>
                <c:pt idx="157">
                  <c:v>8.02</c:v>
                </c:pt>
                <c:pt idx="158">
                  <c:v>8.0299999999999994</c:v>
                </c:pt>
                <c:pt idx="159">
                  <c:v>8.0500000000000007</c:v>
                </c:pt>
                <c:pt idx="160">
                  <c:v>8.08</c:v>
                </c:pt>
                <c:pt idx="161">
                  <c:v>8.1199999999999992</c:v>
                </c:pt>
                <c:pt idx="162">
                  <c:v>8.08</c:v>
                </c:pt>
                <c:pt idx="163">
                  <c:v>8.2100000000000009</c:v>
                </c:pt>
                <c:pt idx="164">
                  <c:v>8.26</c:v>
                </c:pt>
                <c:pt idx="165">
                  <c:v>8.23</c:v>
                </c:pt>
                <c:pt idx="166">
                  <c:v>8.4</c:v>
                </c:pt>
                <c:pt idx="167">
                  <c:v>8.33</c:v>
                </c:pt>
                <c:pt idx="168">
                  <c:v>8.3699999999999992</c:v>
                </c:pt>
                <c:pt idx="169">
                  <c:v>8.2200000000000006</c:v>
                </c:pt>
                <c:pt idx="170">
                  <c:v>8.2100000000000009</c:v>
                </c:pt>
                <c:pt idx="171">
                  <c:v>7.79</c:v>
                </c:pt>
                <c:pt idx="172">
                  <c:v>7.83</c:v>
                </c:pt>
                <c:pt idx="173">
                  <c:v>7.83</c:v>
                </c:pt>
                <c:pt idx="174">
                  <c:v>7.75</c:v>
                </c:pt>
                <c:pt idx="175">
                  <c:v>7.75</c:v>
                </c:pt>
                <c:pt idx="176">
                  <c:v>7.71</c:v>
                </c:pt>
                <c:pt idx="177">
                  <c:v>7.75</c:v>
                </c:pt>
                <c:pt idx="178">
                  <c:v>7.78</c:v>
                </c:pt>
                <c:pt idx="179">
                  <c:v>7.82</c:v>
                </c:pt>
                <c:pt idx="180">
                  <c:v>7.85</c:v>
                </c:pt>
                <c:pt idx="181">
                  <c:v>7.83</c:v>
                </c:pt>
                <c:pt idx="182">
                  <c:v>7.9</c:v>
                </c:pt>
                <c:pt idx="183">
                  <c:v>7.9</c:v>
                </c:pt>
                <c:pt idx="184">
                  <c:v>7.84</c:v>
                </c:pt>
                <c:pt idx="185">
                  <c:v>7.78</c:v>
                </c:pt>
                <c:pt idx="186">
                  <c:v>7.86</c:v>
                </c:pt>
                <c:pt idx="187">
                  <c:v>7.82</c:v>
                </c:pt>
                <c:pt idx="188">
                  <c:v>7.92</c:v>
                </c:pt>
                <c:pt idx="189">
                  <c:v>7.9</c:v>
                </c:pt>
                <c:pt idx="190">
                  <c:v>7.83</c:v>
                </c:pt>
                <c:pt idx="191">
                  <c:v>7.9</c:v>
                </c:pt>
                <c:pt idx="192">
                  <c:v>7.89</c:v>
                </c:pt>
                <c:pt idx="193">
                  <c:v>7.8</c:v>
                </c:pt>
                <c:pt idx="194">
                  <c:v>8.08</c:v>
                </c:pt>
                <c:pt idx="195">
                  <c:v>8.17</c:v>
                </c:pt>
                <c:pt idx="196">
                  <c:v>8.1999999999999993</c:v>
                </c:pt>
                <c:pt idx="197">
                  <c:v>8.19</c:v>
                </c:pt>
                <c:pt idx="198">
                  <c:v>8.18</c:v>
                </c:pt>
                <c:pt idx="199">
                  <c:v>8.31</c:v>
                </c:pt>
                <c:pt idx="200">
                  <c:v>8.2100000000000009</c:v>
                </c:pt>
                <c:pt idx="201">
                  <c:v>8.35</c:v>
                </c:pt>
                <c:pt idx="202">
                  <c:v>8.27</c:v>
                </c:pt>
                <c:pt idx="203">
                  <c:v>8.24</c:v>
                </c:pt>
                <c:pt idx="204">
                  <c:v>8.02</c:v>
                </c:pt>
                <c:pt idx="205">
                  <c:v>7.96</c:v>
                </c:pt>
                <c:pt idx="206">
                  <c:v>7.99</c:v>
                </c:pt>
                <c:pt idx="207">
                  <c:v>7.9</c:v>
                </c:pt>
                <c:pt idx="208">
                  <c:v>8.1</c:v>
                </c:pt>
                <c:pt idx="209">
                  <c:v>8.1</c:v>
                </c:pt>
                <c:pt idx="210">
                  <c:v>8.06</c:v>
                </c:pt>
                <c:pt idx="211">
                  <c:v>7.96</c:v>
                </c:pt>
                <c:pt idx="212">
                  <c:v>7.99</c:v>
                </c:pt>
                <c:pt idx="213">
                  <c:v>8.1999999999999993</c:v>
                </c:pt>
                <c:pt idx="214">
                  <c:v>8.31</c:v>
                </c:pt>
                <c:pt idx="215">
                  <c:v>8.24</c:v>
                </c:pt>
                <c:pt idx="216">
                  <c:v>8.27</c:v>
                </c:pt>
                <c:pt idx="217">
                  <c:v>8.16</c:v>
                </c:pt>
                <c:pt idx="218">
                  <c:v>7.93</c:v>
                </c:pt>
                <c:pt idx="219">
                  <c:v>7.9</c:v>
                </c:pt>
                <c:pt idx="220">
                  <c:v>7.87</c:v>
                </c:pt>
                <c:pt idx="221">
                  <c:v>7.71</c:v>
                </c:pt>
                <c:pt idx="222">
                  <c:v>7.66</c:v>
                </c:pt>
                <c:pt idx="223">
                  <c:v>7.51</c:v>
                </c:pt>
                <c:pt idx="224">
                  <c:v>7.55</c:v>
                </c:pt>
                <c:pt idx="225">
                  <c:v>7.36</c:v>
                </c:pt>
                <c:pt idx="226">
                  <c:v>7.48</c:v>
                </c:pt>
                <c:pt idx="227">
                  <c:v>7.6</c:v>
                </c:pt>
                <c:pt idx="228">
                  <c:v>7.43</c:v>
                </c:pt>
                <c:pt idx="229">
                  <c:v>7.36</c:v>
                </c:pt>
                <c:pt idx="230">
                  <c:v>7.26</c:v>
                </c:pt>
                <c:pt idx="231">
                  <c:v>7.47</c:v>
                </c:pt>
                <c:pt idx="232">
                  <c:v>7.35</c:v>
                </c:pt>
                <c:pt idx="233">
                  <c:v>7.31</c:v>
                </c:pt>
                <c:pt idx="234">
                  <c:v>7.5</c:v>
                </c:pt>
                <c:pt idx="235">
                  <c:v>7.45</c:v>
                </c:pt>
                <c:pt idx="236">
                  <c:v>7.43</c:v>
                </c:pt>
                <c:pt idx="237">
                  <c:v>7.41</c:v>
                </c:pt>
                <c:pt idx="238">
                  <c:v>7.37</c:v>
                </c:pt>
                <c:pt idx="239">
                  <c:v>7.12</c:v>
                </c:pt>
                <c:pt idx="240">
                  <c:v>7.09</c:v>
                </c:pt>
                <c:pt idx="241">
                  <c:v>6.9</c:v>
                </c:pt>
                <c:pt idx="242">
                  <c:v>6.72</c:v>
                </c:pt>
                <c:pt idx="243">
                  <c:v>6.65</c:v>
                </c:pt>
                <c:pt idx="244">
                  <c:v>6.78</c:v>
                </c:pt>
                <c:pt idx="245">
                  <c:v>6.86</c:v>
                </c:pt>
                <c:pt idx="246">
                  <c:v>6.95</c:v>
                </c:pt>
                <c:pt idx="247">
                  <c:v>7.01</c:v>
                </c:pt>
                <c:pt idx="248">
                  <c:v>6.91</c:v>
                </c:pt>
                <c:pt idx="249">
                  <c:v>6.72</c:v>
                </c:pt>
                <c:pt idx="250">
                  <c:v>6.9</c:v>
                </c:pt>
                <c:pt idx="251">
                  <c:v>7</c:v>
                </c:pt>
                <c:pt idx="252">
                  <c:v>6.95</c:v>
                </c:pt>
                <c:pt idx="253">
                  <c:v>6.85</c:v>
                </c:pt>
                <c:pt idx="254">
                  <c:v>6.95</c:v>
                </c:pt>
                <c:pt idx="255">
                  <c:v>6.82</c:v>
                </c:pt>
                <c:pt idx="256">
                  <c:v>6.75</c:v>
                </c:pt>
                <c:pt idx="257">
                  <c:v>6.87</c:v>
                </c:pt>
                <c:pt idx="258">
                  <c:v>6.88</c:v>
                </c:pt>
                <c:pt idx="259">
                  <c:v>6.93</c:v>
                </c:pt>
                <c:pt idx="260">
                  <c:v>7.3</c:v>
                </c:pt>
                <c:pt idx="261">
                  <c:v>7.43</c:v>
                </c:pt>
                <c:pt idx="262">
                  <c:v>7.51</c:v>
                </c:pt>
                <c:pt idx="263">
                  <c:v>7.55</c:v>
                </c:pt>
                <c:pt idx="264">
                  <c:v>7.48</c:v>
                </c:pt>
                <c:pt idx="265">
                  <c:v>7.54</c:v>
                </c:pt>
                <c:pt idx="266">
                  <c:v>7.55</c:v>
                </c:pt>
                <c:pt idx="267">
                  <c:v>7.45</c:v>
                </c:pt>
                <c:pt idx="268">
                  <c:v>7.5</c:v>
                </c:pt>
                <c:pt idx="269">
                  <c:v>7.74</c:v>
                </c:pt>
                <c:pt idx="270">
                  <c:v>7.78</c:v>
                </c:pt>
                <c:pt idx="271">
                  <c:v>7.8</c:v>
                </c:pt>
                <c:pt idx="272">
                  <c:v>7.9</c:v>
                </c:pt>
                <c:pt idx="273">
                  <c:v>7.72</c:v>
                </c:pt>
                <c:pt idx="274">
                  <c:v>7.68</c:v>
                </c:pt>
                <c:pt idx="275">
                  <c:v>7.87</c:v>
                </c:pt>
                <c:pt idx="276">
                  <c:v>7.84</c:v>
                </c:pt>
                <c:pt idx="277">
                  <c:v>7.75</c:v>
                </c:pt>
                <c:pt idx="278">
                  <c:v>7.66</c:v>
                </c:pt>
                <c:pt idx="279">
                  <c:v>7.65</c:v>
                </c:pt>
                <c:pt idx="280">
                  <c:v>7.65</c:v>
                </c:pt>
                <c:pt idx="281">
                  <c:v>7.61</c:v>
                </c:pt>
                <c:pt idx="282">
                  <c:v>7.58</c:v>
                </c:pt>
                <c:pt idx="283">
                  <c:v>7.45</c:v>
                </c:pt>
                <c:pt idx="284">
                  <c:v>7.45</c:v>
                </c:pt>
                <c:pt idx="285">
                  <c:v>7.77</c:v>
                </c:pt>
                <c:pt idx="286">
                  <c:v>7.7</c:v>
                </c:pt>
                <c:pt idx="287">
                  <c:v>7.27</c:v>
                </c:pt>
                <c:pt idx="288">
                  <c:v>7.17</c:v>
                </c:pt>
                <c:pt idx="289">
                  <c:v>7.1</c:v>
                </c:pt>
                <c:pt idx="290">
                  <c:v>7.18</c:v>
                </c:pt>
                <c:pt idx="291">
                  <c:v>7.26</c:v>
                </c:pt>
                <c:pt idx="292">
                  <c:v>7.21</c:v>
                </c:pt>
                <c:pt idx="293">
                  <c:v>7.2</c:v>
                </c:pt>
                <c:pt idx="294">
                  <c:v>7.16</c:v>
                </c:pt>
                <c:pt idx="295">
                  <c:v>7.16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1-42D5-95A5-8CDABC210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734584"/>
        <c:axId val="774736224"/>
      </c:lineChart>
      <c:catAx>
        <c:axId val="77473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74736224"/>
        <c:crosses val="autoZero"/>
        <c:auto val="1"/>
        <c:lblAlgn val="ctr"/>
        <c:lblOffset val="100"/>
        <c:noMultiLvlLbl val="0"/>
      </c:catAx>
      <c:valAx>
        <c:axId val="7747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7473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>
        <c:manualLayout>
          <c:layoutTarget val="inner"/>
          <c:xMode val="edge"/>
          <c:yMode val="edge"/>
          <c:x val="6.555659836526298E-2"/>
          <c:y val="0.17171296296296296"/>
          <c:w val="0.67734941222430445"/>
          <c:h val="0.58183690580344127"/>
        </c:manualLayout>
      </c:layout>
      <c:lineChart>
        <c:grouping val="standard"/>
        <c:varyColors val="0"/>
        <c:ser>
          <c:idx val="0"/>
          <c:order val="0"/>
          <c:tx>
            <c:strRef>
              <c:f>'Linear Forecasts'!$F$1</c:f>
              <c:strCache>
                <c:ptCount val="1"/>
                <c:pt idx="0">
                  <c:v>BLE Kedros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50"/>
            <c:dispRSqr val="1"/>
            <c:dispEq val="1"/>
            <c:trendlineLbl>
              <c:layout>
                <c:manualLayout>
                  <c:x val="0.24004562998364573"/>
                  <c:y val="5.82064741907261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l-GR"/>
                </a:p>
              </c:txPr>
            </c:trendlineLbl>
          </c:trendline>
          <c:cat>
            <c:strRef>
              <c:f>'Linear Forecasts'!$A$2:$A$297</c:f>
              <c:strCache>
                <c:ptCount val="296"/>
                <c:pt idx="0">
                  <c:v>Date</c:v>
                </c:pt>
                <c:pt idx="1">
                  <c:v>19.10.2022</c:v>
                </c:pt>
                <c:pt idx="2">
                  <c:v>20.10.2022</c:v>
                </c:pt>
                <c:pt idx="3">
                  <c:v>21.10.2022</c:v>
                </c:pt>
                <c:pt idx="4">
                  <c:v>24.10.2022</c:v>
                </c:pt>
                <c:pt idx="5">
                  <c:v>25.10.2022</c:v>
                </c:pt>
                <c:pt idx="6">
                  <c:v>26.10.2022</c:v>
                </c:pt>
                <c:pt idx="7">
                  <c:v>27.10.2022</c:v>
                </c:pt>
                <c:pt idx="8">
                  <c:v>31.10.2022</c:v>
                </c:pt>
                <c:pt idx="9">
                  <c:v>01.11.2022</c:v>
                </c:pt>
                <c:pt idx="10">
                  <c:v>02.11.2022</c:v>
                </c:pt>
                <c:pt idx="11">
                  <c:v>03.11.2022</c:v>
                </c:pt>
                <c:pt idx="12">
                  <c:v>04.11.2022</c:v>
                </c:pt>
                <c:pt idx="13">
                  <c:v>07.11.2022</c:v>
                </c:pt>
                <c:pt idx="14">
                  <c:v>08.11.2022</c:v>
                </c:pt>
                <c:pt idx="15">
                  <c:v>09.11.2022</c:v>
                </c:pt>
                <c:pt idx="16">
                  <c:v>10.11.2022</c:v>
                </c:pt>
                <c:pt idx="17">
                  <c:v>11.11.2022</c:v>
                </c:pt>
                <c:pt idx="18">
                  <c:v>14.11.2022</c:v>
                </c:pt>
                <c:pt idx="19">
                  <c:v>15.11.2022</c:v>
                </c:pt>
                <c:pt idx="20">
                  <c:v>16.11.2022</c:v>
                </c:pt>
                <c:pt idx="21">
                  <c:v>17.11.2022</c:v>
                </c:pt>
                <c:pt idx="22">
                  <c:v>18.11.2022</c:v>
                </c:pt>
                <c:pt idx="23">
                  <c:v>21.11.2022</c:v>
                </c:pt>
                <c:pt idx="24">
                  <c:v>22.11.2022</c:v>
                </c:pt>
                <c:pt idx="25">
                  <c:v>23.11.2022</c:v>
                </c:pt>
                <c:pt idx="26">
                  <c:v>24.11.2022</c:v>
                </c:pt>
                <c:pt idx="27">
                  <c:v>25.11.2022</c:v>
                </c:pt>
                <c:pt idx="28">
                  <c:v>28.11.2022</c:v>
                </c:pt>
                <c:pt idx="29">
                  <c:v>29.11.2022</c:v>
                </c:pt>
                <c:pt idx="30">
                  <c:v>30.11.2022</c:v>
                </c:pt>
                <c:pt idx="31">
                  <c:v>01.12.2022</c:v>
                </c:pt>
                <c:pt idx="32">
                  <c:v>02.12.2022</c:v>
                </c:pt>
                <c:pt idx="33">
                  <c:v>05.12.2022</c:v>
                </c:pt>
                <c:pt idx="34">
                  <c:v>06.12.2022</c:v>
                </c:pt>
                <c:pt idx="35">
                  <c:v>07.12.2022</c:v>
                </c:pt>
                <c:pt idx="36">
                  <c:v>08.12.2022</c:v>
                </c:pt>
                <c:pt idx="37">
                  <c:v>09.12.2022</c:v>
                </c:pt>
                <c:pt idx="38">
                  <c:v>12.12.2022</c:v>
                </c:pt>
                <c:pt idx="39">
                  <c:v>13.12.2022</c:v>
                </c:pt>
                <c:pt idx="40">
                  <c:v>14.12.2022</c:v>
                </c:pt>
                <c:pt idx="41">
                  <c:v>15.12.2022</c:v>
                </c:pt>
                <c:pt idx="42">
                  <c:v>16.12.2022</c:v>
                </c:pt>
                <c:pt idx="43">
                  <c:v>19.12.2022</c:v>
                </c:pt>
                <c:pt idx="44">
                  <c:v>20.12.2022</c:v>
                </c:pt>
                <c:pt idx="45">
                  <c:v>21.12.2022</c:v>
                </c:pt>
                <c:pt idx="46">
                  <c:v>22.12.2022</c:v>
                </c:pt>
                <c:pt idx="47">
                  <c:v>23.12.2022</c:v>
                </c:pt>
                <c:pt idx="48">
                  <c:v>27.12.2022</c:v>
                </c:pt>
                <c:pt idx="49">
                  <c:v>28.12.2022</c:v>
                </c:pt>
                <c:pt idx="50">
                  <c:v>29.12.2022</c:v>
                </c:pt>
                <c:pt idx="51">
                  <c:v>30.12.2022</c:v>
                </c:pt>
                <c:pt idx="52">
                  <c:v>02.01.2023</c:v>
                </c:pt>
                <c:pt idx="53">
                  <c:v>03.01.2023</c:v>
                </c:pt>
                <c:pt idx="54">
                  <c:v>04.01.2023</c:v>
                </c:pt>
                <c:pt idx="55">
                  <c:v>05.01.2023</c:v>
                </c:pt>
                <c:pt idx="56">
                  <c:v>09.01.2023</c:v>
                </c:pt>
                <c:pt idx="57">
                  <c:v>10.01.2023</c:v>
                </c:pt>
                <c:pt idx="58">
                  <c:v>11.01.2023</c:v>
                </c:pt>
                <c:pt idx="59">
                  <c:v>12.01.2023</c:v>
                </c:pt>
                <c:pt idx="60">
                  <c:v>13.01.2023</c:v>
                </c:pt>
                <c:pt idx="61">
                  <c:v>16.01.2023</c:v>
                </c:pt>
                <c:pt idx="62">
                  <c:v>17.01.2023</c:v>
                </c:pt>
                <c:pt idx="63">
                  <c:v>18.01.2023</c:v>
                </c:pt>
                <c:pt idx="64">
                  <c:v>19.01.2023</c:v>
                </c:pt>
                <c:pt idx="65">
                  <c:v>20.01.2023</c:v>
                </c:pt>
                <c:pt idx="66">
                  <c:v>23.01.2023</c:v>
                </c:pt>
                <c:pt idx="67">
                  <c:v>24.01.2023</c:v>
                </c:pt>
                <c:pt idx="68">
                  <c:v>25.01.2023</c:v>
                </c:pt>
                <c:pt idx="69">
                  <c:v>26.01.2023</c:v>
                </c:pt>
                <c:pt idx="70">
                  <c:v>27.01.2023</c:v>
                </c:pt>
                <c:pt idx="71">
                  <c:v>30.01.2023</c:v>
                </c:pt>
                <c:pt idx="72">
                  <c:v>31.01.2023</c:v>
                </c:pt>
                <c:pt idx="73">
                  <c:v>01.02.2023</c:v>
                </c:pt>
                <c:pt idx="74">
                  <c:v>02.02.2023</c:v>
                </c:pt>
                <c:pt idx="75">
                  <c:v>03.02.2023</c:v>
                </c:pt>
                <c:pt idx="76">
                  <c:v>06.02.2023</c:v>
                </c:pt>
                <c:pt idx="77">
                  <c:v>07.02.2023</c:v>
                </c:pt>
                <c:pt idx="78">
                  <c:v>08.02.2023</c:v>
                </c:pt>
                <c:pt idx="79">
                  <c:v>09.02.2023</c:v>
                </c:pt>
                <c:pt idx="80">
                  <c:v>10.02.2023</c:v>
                </c:pt>
                <c:pt idx="81">
                  <c:v>13.02.2023</c:v>
                </c:pt>
                <c:pt idx="82">
                  <c:v>14.02.2023</c:v>
                </c:pt>
                <c:pt idx="83">
                  <c:v>15.02.2023</c:v>
                </c:pt>
                <c:pt idx="84">
                  <c:v>16.02.2023</c:v>
                </c:pt>
                <c:pt idx="85">
                  <c:v>17.02.2023</c:v>
                </c:pt>
                <c:pt idx="86">
                  <c:v>20.02.2023</c:v>
                </c:pt>
                <c:pt idx="87">
                  <c:v>21.02.2023</c:v>
                </c:pt>
                <c:pt idx="88">
                  <c:v>22.02.2023</c:v>
                </c:pt>
                <c:pt idx="89">
                  <c:v>23.02.2023</c:v>
                </c:pt>
                <c:pt idx="90">
                  <c:v>24.02.2023</c:v>
                </c:pt>
                <c:pt idx="91">
                  <c:v>28.02.2023</c:v>
                </c:pt>
                <c:pt idx="92">
                  <c:v>01.03.2023</c:v>
                </c:pt>
                <c:pt idx="93">
                  <c:v>02.03.2023</c:v>
                </c:pt>
                <c:pt idx="94">
                  <c:v>03.03.2023</c:v>
                </c:pt>
                <c:pt idx="95">
                  <c:v>06.03.2023</c:v>
                </c:pt>
                <c:pt idx="96">
                  <c:v>07.03.2023</c:v>
                </c:pt>
                <c:pt idx="97">
                  <c:v>08.03.2023</c:v>
                </c:pt>
                <c:pt idx="98">
                  <c:v>09.03.2023</c:v>
                </c:pt>
                <c:pt idx="99">
                  <c:v>10.03.2023</c:v>
                </c:pt>
                <c:pt idx="100">
                  <c:v>13.03.2023</c:v>
                </c:pt>
                <c:pt idx="101">
                  <c:v>14.03.2023</c:v>
                </c:pt>
                <c:pt idx="102">
                  <c:v>15.03.2023</c:v>
                </c:pt>
                <c:pt idx="103">
                  <c:v>16.03.2023</c:v>
                </c:pt>
                <c:pt idx="104">
                  <c:v>17.03.2023</c:v>
                </c:pt>
                <c:pt idx="105">
                  <c:v>20.03.2023</c:v>
                </c:pt>
                <c:pt idx="106">
                  <c:v>21.03.2023</c:v>
                </c:pt>
                <c:pt idx="107">
                  <c:v>22.03.2023</c:v>
                </c:pt>
                <c:pt idx="108">
                  <c:v>23.03.2023</c:v>
                </c:pt>
                <c:pt idx="109">
                  <c:v>24.03.2023</c:v>
                </c:pt>
                <c:pt idx="110">
                  <c:v>27.03.2023</c:v>
                </c:pt>
                <c:pt idx="111">
                  <c:v>28.03.2023</c:v>
                </c:pt>
                <c:pt idx="112">
                  <c:v>29.03.2023</c:v>
                </c:pt>
                <c:pt idx="113">
                  <c:v>30.03.2023</c:v>
                </c:pt>
                <c:pt idx="114">
                  <c:v>31.03.2023</c:v>
                </c:pt>
                <c:pt idx="115">
                  <c:v>03.04.2023</c:v>
                </c:pt>
                <c:pt idx="116">
                  <c:v>04.04.2023</c:v>
                </c:pt>
                <c:pt idx="117">
                  <c:v>05.04.2023</c:v>
                </c:pt>
                <c:pt idx="118">
                  <c:v>06.04.2023</c:v>
                </c:pt>
                <c:pt idx="119">
                  <c:v>11.04.2023</c:v>
                </c:pt>
                <c:pt idx="120">
                  <c:v>12.04.2023</c:v>
                </c:pt>
                <c:pt idx="121">
                  <c:v>13.04.2023</c:v>
                </c:pt>
                <c:pt idx="122">
                  <c:v>18.04.2023</c:v>
                </c:pt>
                <c:pt idx="123">
                  <c:v>19.04.2023</c:v>
                </c:pt>
                <c:pt idx="124">
                  <c:v>20.04.2023</c:v>
                </c:pt>
                <c:pt idx="125">
                  <c:v>21.04.2023</c:v>
                </c:pt>
                <c:pt idx="126">
                  <c:v>24.04.2023</c:v>
                </c:pt>
                <c:pt idx="127">
                  <c:v>25.04.2023</c:v>
                </c:pt>
                <c:pt idx="128">
                  <c:v>26.04.2023</c:v>
                </c:pt>
                <c:pt idx="129">
                  <c:v>27.04.2023</c:v>
                </c:pt>
                <c:pt idx="130">
                  <c:v>28.04.2023</c:v>
                </c:pt>
                <c:pt idx="131">
                  <c:v>02.05.2023</c:v>
                </c:pt>
                <c:pt idx="132">
                  <c:v>03.05.2023</c:v>
                </c:pt>
                <c:pt idx="133">
                  <c:v>04.05.2023</c:v>
                </c:pt>
                <c:pt idx="134">
                  <c:v>05.05.2023</c:v>
                </c:pt>
                <c:pt idx="135">
                  <c:v>08.05.2023</c:v>
                </c:pt>
                <c:pt idx="136">
                  <c:v>09.05.2023</c:v>
                </c:pt>
                <c:pt idx="137">
                  <c:v>10.05.2023</c:v>
                </c:pt>
                <c:pt idx="138">
                  <c:v>11.05.2023</c:v>
                </c:pt>
                <c:pt idx="139">
                  <c:v>12.05.2023</c:v>
                </c:pt>
                <c:pt idx="140">
                  <c:v>15.05.2023</c:v>
                </c:pt>
                <c:pt idx="141">
                  <c:v>16.05.2023</c:v>
                </c:pt>
                <c:pt idx="142">
                  <c:v>17.05.2023</c:v>
                </c:pt>
                <c:pt idx="143">
                  <c:v>18.05.2023</c:v>
                </c:pt>
                <c:pt idx="144">
                  <c:v>19.05.2023</c:v>
                </c:pt>
                <c:pt idx="145">
                  <c:v>22.05.2023</c:v>
                </c:pt>
                <c:pt idx="146">
                  <c:v>23.05.2023</c:v>
                </c:pt>
                <c:pt idx="147">
                  <c:v>24.05.2023</c:v>
                </c:pt>
                <c:pt idx="148">
                  <c:v>25.05.2023</c:v>
                </c:pt>
                <c:pt idx="149">
                  <c:v>26.05.2023</c:v>
                </c:pt>
                <c:pt idx="150">
                  <c:v>29.05.2023</c:v>
                </c:pt>
                <c:pt idx="151">
                  <c:v>30.05.2023</c:v>
                </c:pt>
                <c:pt idx="152">
                  <c:v>31.05.2023</c:v>
                </c:pt>
                <c:pt idx="153">
                  <c:v>01.06.2023</c:v>
                </c:pt>
                <c:pt idx="154">
                  <c:v>02.06.2023</c:v>
                </c:pt>
                <c:pt idx="155">
                  <c:v>06.06.2023</c:v>
                </c:pt>
                <c:pt idx="156">
                  <c:v>07.06.2023</c:v>
                </c:pt>
                <c:pt idx="157">
                  <c:v>08.06.2023</c:v>
                </c:pt>
                <c:pt idx="158">
                  <c:v>09.06.2023</c:v>
                </c:pt>
                <c:pt idx="159">
                  <c:v>12.06.2023</c:v>
                </c:pt>
                <c:pt idx="160">
                  <c:v>13.06.2023</c:v>
                </c:pt>
                <c:pt idx="161">
                  <c:v>14.06.2023</c:v>
                </c:pt>
                <c:pt idx="162">
                  <c:v>15.06.2023</c:v>
                </c:pt>
                <c:pt idx="163">
                  <c:v>16.06.2023</c:v>
                </c:pt>
                <c:pt idx="164">
                  <c:v>19.06.2023</c:v>
                </c:pt>
                <c:pt idx="165">
                  <c:v>20.06.2023</c:v>
                </c:pt>
                <c:pt idx="166">
                  <c:v>21.06.2023</c:v>
                </c:pt>
                <c:pt idx="167">
                  <c:v>22.06.2023</c:v>
                </c:pt>
                <c:pt idx="168">
                  <c:v>23.06.2023</c:v>
                </c:pt>
                <c:pt idx="169">
                  <c:v>26.06.2023</c:v>
                </c:pt>
                <c:pt idx="170">
                  <c:v>27.06.2023</c:v>
                </c:pt>
                <c:pt idx="171">
                  <c:v>28.06.2023</c:v>
                </c:pt>
                <c:pt idx="172">
                  <c:v>29.06.2023</c:v>
                </c:pt>
                <c:pt idx="173">
                  <c:v>30.06.2023</c:v>
                </c:pt>
                <c:pt idx="174">
                  <c:v>03.07.2023</c:v>
                </c:pt>
                <c:pt idx="175">
                  <c:v>04.07.2023</c:v>
                </c:pt>
                <c:pt idx="176">
                  <c:v>05.07.2023</c:v>
                </c:pt>
                <c:pt idx="177">
                  <c:v>06.07.2023</c:v>
                </c:pt>
                <c:pt idx="178">
                  <c:v>07.07.2023</c:v>
                </c:pt>
                <c:pt idx="179">
                  <c:v>10.07.2023</c:v>
                </c:pt>
                <c:pt idx="180">
                  <c:v>11.07.2023</c:v>
                </c:pt>
                <c:pt idx="181">
                  <c:v>12.07.2023</c:v>
                </c:pt>
                <c:pt idx="182">
                  <c:v>13.07.2023</c:v>
                </c:pt>
                <c:pt idx="183">
                  <c:v>14.07.2023</c:v>
                </c:pt>
                <c:pt idx="184">
                  <c:v>17.07.2023</c:v>
                </c:pt>
                <c:pt idx="185">
                  <c:v>18.07.2023</c:v>
                </c:pt>
                <c:pt idx="186">
                  <c:v>19.07.2023</c:v>
                </c:pt>
                <c:pt idx="187">
                  <c:v>20.07.2023</c:v>
                </c:pt>
                <c:pt idx="188">
                  <c:v>21.07.2023</c:v>
                </c:pt>
                <c:pt idx="189">
                  <c:v>24.07.2023</c:v>
                </c:pt>
                <c:pt idx="190">
                  <c:v>25.07.2023</c:v>
                </c:pt>
                <c:pt idx="191">
                  <c:v>26.07.2023</c:v>
                </c:pt>
                <c:pt idx="192">
                  <c:v>27.07.2023</c:v>
                </c:pt>
                <c:pt idx="193">
                  <c:v>28.07.2023</c:v>
                </c:pt>
                <c:pt idx="194">
                  <c:v>31.07.2023</c:v>
                </c:pt>
                <c:pt idx="195">
                  <c:v>01.08.2023</c:v>
                </c:pt>
                <c:pt idx="196">
                  <c:v>02.08.2023</c:v>
                </c:pt>
                <c:pt idx="197">
                  <c:v>03.08.2023</c:v>
                </c:pt>
                <c:pt idx="198">
                  <c:v>04.08.2023</c:v>
                </c:pt>
                <c:pt idx="199">
                  <c:v>07.08.2023</c:v>
                </c:pt>
                <c:pt idx="200">
                  <c:v>08.08.2023</c:v>
                </c:pt>
                <c:pt idx="201">
                  <c:v>09.08.2023</c:v>
                </c:pt>
                <c:pt idx="202">
                  <c:v>10.08.2023</c:v>
                </c:pt>
                <c:pt idx="203">
                  <c:v>11.08.2023</c:v>
                </c:pt>
                <c:pt idx="204">
                  <c:v>14.08.2023</c:v>
                </c:pt>
                <c:pt idx="205">
                  <c:v>16.08.2023</c:v>
                </c:pt>
                <c:pt idx="206">
                  <c:v>17.08.2023</c:v>
                </c:pt>
                <c:pt idx="207">
                  <c:v>18.08.2023</c:v>
                </c:pt>
                <c:pt idx="208">
                  <c:v>21.08.2023</c:v>
                </c:pt>
                <c:pt idx="209">
                  <c:v>22.08.2023</c:v>
                </c:pt>
                <c:pt idx="210">
                  <c:v>23.08.2023</c:v>
                </c:pt>
                <c:pt idx="211">
                  <c:v>24.08.2023</c:v>
                </c:pt>
                <c:pt idx="212">
                  <c:v>25.08.2023</c:v>
                </c:pt>
                <c:pt idx="213">
                  <c:v>28.08.2023</c:v>
                </c:pt>
                <c:pt idx="214">
                  <c:v>29.08.2023</c:v>
                </c:pt>
                <c:pt idx="215">
                  <c:v>30.08.2023</c:v>
                </c:pt>
                <c:pt idx="216">
                  <c:v>31.08.2023</c:v>
                </c:pt>
                <c:pt idx="217">
                  <c:v>01.09.2023</c:v>
                </c:pt>
                <c:pt idx="218">
                  <c:v>04.09.2023</c:v>
                </c:pt>
                <c:pt idx="219">
                  <c:v>05.09.2023</c:v>
                </c:pt>
                <c:pt idx="220">
                  <c:v>06.09.2023</c:v>
                </c:pt>
                <c:pt idx="221">
                  <c:v>07.09.2023</c:v>
                </c:pt>
                <c:pt idx="222">
                  <c:v>08.09.2023</c:v>
                </c:pt>
                <c:pt idx="223">
                  <c:v>11.09.2023</c:v>
                </c:pt>
                <c:pt idx="224">
                  <c:v>12.09.2023</c:v>
                </c:pt>
                <c:pt idx="225">
                  <c:v>13.09.2023</c:v>
                </c:pt>
                <c:pt idx="226">
                  <c:v>14.09.2023</c:v>
                </c:pt>
                <c:pt idx="227">
                  <c:v>15.09.2023</c:v>
                </c:pt>
                <c:pt idx="228">
                  <c:v>18.09.2023</c:v>
                </c:pt>
                <c:pt idx="229">
                  <c:v>19.09.2023</c:v>
                </c:pt>
                <c:pt idx="230">
                  <c:v>20.09.2023</c:v>
                </c:pt>
                <c:pt idx="231">
                  <c:v>21.09.2023</c:v>
                </c:pt>
                <c:pt idx="232">
                  <c:v>22.09.2023</c:v>
                </c:pt>
                <c:pt idx="233">
                  <c:v>25.09.2023</c:v>
                </c:pt>
                <c:pt idx="234">
                  <c:v>26.09.2023</c:v>
                </c:pt>
                <c:pt idx="235">
                  <c:v>27.09.2023</c:v>
                </c:pt>
                <c:pt idx="236">
                  <c:v>28.09.2023</c:v>
                </c:pt>
                <c:pt idx="237">
                  <c:v>29.09.2023</c:v>
                </c:pt>
                <c:pt idx="238">
                  <c:v>02.10.2023</c:v>
                </c:pt>
                <c:pt idx="239">
                  <c:v>03.10.2023</c:v>
                </c:pt>
                <c:pt idx="240">
                  <c:v>04.10.2023</c:v>
                </c:pt>
                <c:pt idx="241">
                  <c:v>05.10.2023</c:v>
                </c:pt>
                <c:pt idx="242">
                  <c:v>06.10.2023</c:v>
                </c:pt>
                <c:pt idx="243">
                  <c:v>09.10.2023</c:v>
                </c:pt>
                <c:pt idx="244">
                  <c:v>10.10.2023</c:v>
                </c:pt>
                <c:pt idx="245">
                  <c:v>11.10.2023</c:v>
                </c:pt>
                <c:pt idx="246">
                  <c:v>12.10.2023</c:v>
                </c:pt>
                <c:pt idx="247">
                  <c:v>13.10.2023</c:v>
                </c:pt>
                <c:pt idx="248">
                  <c:v>16.10.2023</c:v>
                </c:pt>
                <c:pt idx="249">
                  <c:v>17.10.2023</c:v>
                </c:pt>
                <c:pt idx="250">
                  <c:v>18.10.2023</c:v>
                </c:pt>
                <c:pt idx="251">
                  <c:v>19.10.2023</c:v>
                </c:pt>
                <c:pt idx="252">
                  <c:v>20.10.2023</c:v>
                </c:pt>
                <c:pt idx="253">
                  <c:v>23.10.2023</c:v>
                </c:pt>
                <c:pt idx="254">
                  <c:v>24.10.2023</c:v>
                </c:pt>
                <c:pt idx="255">
                  <c:v>25.10.2023</c:v>
                </c:pt>
                <c:pt idx="256">
                  <c:v>26.10.2023</c:v>
                </c:pt>
                <c:pt idx="257">
                  <c:v>27.10.2023</c:v>
                </c:pt>
                <c:pt idx="258">
                  <c:v>30.10.2023</c:v>
                </c:pt>
                <c:pt idx="259">
                  <c:v>31.10.2023</c:v>
                </c:pt>
                <c:pt idx="260">
                  <c:v>01.11.2023</c:v>
                </c:pt>
                <c:pt idx="261">
                  <c:v>02.11.2023</c:v>
                </c:pt>
                <c:pt idx="262">
                  <c:v>03.11.2023</c:v>
                </c:pt>
                <c:pt idx="263">
                  <c:v>06.11.2023</c:v>
                </c:pt>
                <c:pt idx="264">
                  <c:v>07.11.2023</c:v>
                </c:pt>
                <c:pt idx="265">
                  <c:v>08.11.2023</c:v>
                </c:pt>
                <c:pt idx="266">
                  <c:v>09.11.2023</c:v>
                </c:pt>
                <c:pt idx="267">
                  <c:v>10.11.2023</c:v>
                </c:pt>
                <c:pt idx="268">
                  <c:v>13.11.2023</c:v>
                </c:pt>
                <c:pt idx="269">
                  <c:v>14.11.2023</c:v>
                </c:pt>
                <c:pt idx="270">
                  <c:v>15.11.2023</c:v>
                </c:pt>
                <c:pt idx="271">
                  <c:v>16.11.2023</c:v>
                </c:pt>
                <c:pt idx="272">
                  <c:v>17.11.2023</c:v>
                </c:pt>
                <c:pt idx="273">
                  <c:v>20.11.2023</c:v>
                </c:pt>
                <c:pt idx="274">
                  <c:v>21.11.2023</c:v>
                </c:pt>
                <c:pt idx="275">
                  <c:v>22.11.2023</c:v>
                </c:pt>
                <c:pt idx="276">
                  <c:v>23.11.2023</c:v>
                </c:pt>
                <c:pt idx="277">
                  <c:v>24.11.2023</c:v>
                </c:pt>
                <c:pt idx="278">
                  <c:v>27.11.2023</c:v>
                </c:pt>
                <c:pt idx="279">
                  <c:v>28.11.2023</c:v>
                </c:pt>
                <c:pt idx="280">
                  <c:v>29.11.2023</c:v>
                </c:pt>
                <c:pt idx="281">
                  <c:v>30.11.2023</c:v>
                </c:pt>
                <c:pt idx="282">
                  <c:v>01.12.2023</c:v>
                </c:pt>
                <c:pt idx="283">
                  <c:v>04.12.2023</c:v>
                </c:pt>
                <c:pt idx="284">
                  <c:v>05.12.2023</c:v>
                </c:pt>
                <c:pt idx="285">
                  <c:v>06.12.2023</c:v>
                </c:pt>
                <c:pt idx="286">
                  <c:v>07.12.2023</c:v>
                </c:pt>
                <c:pt idx="287">
                  <c:v>08.12.2023</c:v>
                </c:pt>
                <c:pt idx="288">
                  <c:v>11.12.2023</c:v>
                </c:pt>
                <c:pt idx="289">
                  <c:v>12.12.2023</c:v>
                </c:pt>
                <c:pt idx="290">
                  <c:v>13.12.2023</c:v>
                </c:pt>
                <c:pt idx="291">
                  <c:v>14.12.2023</c:v>
                </c:pt>
                <c:pt idx="292">
                  <c:v>15.12.2023</c:v>
                </c:pt>
                <c:pt idx="293">
                  <c:v>18.12.2023</c:v>
                </c:pt>
                <c:pt idx="294">
                  <c:v>19.12.2023</c:v>
                </c:pt>
                <c:pt idx="295">
                  <c:v>20.12.2023</c:v>
                </c:pt>
              </c:strCache>
            </c:strRef>
          </c:cat>
          <c:val>
            <c:numRef>
              <c:f>'Linear Forecasts'!$F$2:$F$297</c:f>
              <c:numCache>
                <c:formatCode>General</c:formatCode>
                <c:ptCount val="296"/>
                <c:pt idx="0">
                  <c:v>0</c:v>
                </c:pt>
                <c:pt idx="1">
                  <c:v>2.14</c:v>
                </c:pt>
                <c:pt idx="2">
                  <c:v>2.14</c:v>
                </c:pt>
                <c:pt idx="3">
                  <c:v>2.14</c:v>
                </c:pt>
                <c:pt idx="4">
                  <c:v>2.14</c:v>
                </c:pt>
                <c:pt idx="5">
                  <c:v>2.15</c:v>
                </c:pt>
                <c:pt idx="6">
                  <c:v>2.15</c:v>
                </c:pt>
                <c:pt idx="7">
                  <c:v>2.14</c:v>
                </c:pt>
                <c:pt idx="8">
                  <c:v>2.14</c:v>
                </c:pt>
                <c:pt idx="9">
                  <c:v>2.14</c:v>
                </c:pt>
                <c:pt idx="10">
                  <c:v>2.14</c:v>
                </c:pt>
                <c:pt idx="11">
                  <c:v>2.14</c:v>
                </c:pt>
                <c:pt idx="12">
                  <c:v>2.14</c:v>
                </c:pt>
                <c:pt idx="13">
                  <c:v>2.15</c:v>
                </c:pt>
                <c:pt idx="14">
                  <c:v>2.15</c:v>
                </c:pt>
                <c:pt idx="15">
                  <c:v>2.15</c:v>
                </c:pt>
                <c:pt idx="16">
                  <c:v>2.14</c:v>
                </c:pt>
                <c:pt idx="17">
                  <c:v>2.13</c:v>
                </c:pt>
                <c:pt idx="18">
                  <c:v>2.14</c:v>
                </c:pt>
                <c:pt idx="19">
                  <c:v>2.15</c:v>
                </c:pt>
                <c:pt idx="20">
                  <c:v>2.17</c:v>
                </c:pt>
                <c:pt idx="21">
                  <c:v>2.16</c:v>
                </c:pt>
                <c:pt idx="22">
                  <c:v>2.17</c:v>
                </c:pt>
                <c:pt idx="23">
                  <c:v>2.16</c:v>
                </c:pt>
                <c:pt idx="24">
                  <c:v>2.17</c:v>
                </c:pt>
                <c:pt idx="25">
                  <c:v>2.19</c:v>
                </c:pt>
                <c:pt idx="26">
                  <c:v>2.2000000000000002</c:v>
                </c:pt>
                <c:pt idx="27">
                  <c:v>2.23</c:v>
                </c:pt>
                <c:pt idx="28">
                  <c:v>2.21</c:v>
                </c:pt>
                <c:pt idx="29">
                  <c:v>2.1800000000000002</c:v>
                </c:pt>
                <c:pt idx="30">
                  <c:v>2.2200000000000002</c:v>
                </c:pt>
                <c:pt idx="31">
                  <c:v>2.19</c:v>
                </c:pt>
                <c:pt idx="32">
                  <c:v>2.1800000000000002</c:v>
                </c:pt>
                <c:pt idx="33">
                  <c:v>2.16</c:v>
                </c:pt>
                <c:pt idx="34">
                  <c:v>2.13</c:v>
                </c:pt>
                <c:pt idx="35">
                  <c:v>2.13</c:v>
                </c:pt>
                <c:pt idx="36">
                  <c:v>2.11</c:v>
                </c:pt>
                <c:pt idx="37">
                  <c:v>2.14</c:v>
                </c:pt>
                <c:pt idx="38">
                  <c:v>2.17</c:v>
                </c:pt>
                <c:pt idx="39">
                  <c:v>2.16</c:v>
                </c:pt>
                <c:pt idx="40">
                  <c:v>2.16</c:v>
                </c:pt>
                <c:pt idx="41">
                  <c:v>2.15</c:v>
                </c:pt>
                <c:pt idx="42">
                  <c:v>2.12</c:v>
                </c:pt>
                <c:pt idx="43">
                  <c:v>2.17</c:v>
                </c:pt>
                <c:pt idx="44">
                  <c:v>2.17</c:v>
                </c:pt>
                <c:pt idx="45">
                  <c:v>2.13</c:v>
                </c:pt>
                <c:pt idx="46">
                  <c:v>2.12</c:v>
                </c:pt>
                <c:pt idx="47">
                  <c:v>2.13</c:v>
                </c:pt>
                <c:pt idx="48">
                  <c:v>2.16</c:v>
                </c:pt>
                <c:pt idx="49">
                  <c:v>2.19</c:v>
                </c:pt>
                <c:pt idx="50">
                  <c:v>2.2200000000000002</c:v>
                </c:pt>
                <c:pt idx="51">
                  <c:v>2.27</c:v>
                </c:pt>
                <c:pt idx="52">
                  <c:v>2.2799999999999998</c:v>
                </c:pt>
                <c:pt idx="53">
                  <c:v>2.2599999999999998</c:v>
                </c:pt>
                <c:pt idx="54">
                  <c:v>2.25</c:v>
                </c:pt>
                <c:pt idx="55">
                  <c:v>2.25</c:v>
                </c:pt>
                <c:pt idx="56">
                  <c:v>2.2200000000000002</c:v>
                </c:pt>
                <c:pt idx="57">
                  <c:v>2.25</c:v>
                </c:pt>
                <c:pt idx="58">
                  <c:v>2.2599999999999998</c:v>
                </c:pt>
                <c:pt idx="59">
                  <c:v>2.25</c:v>
                </c:pt>
                <c:pt idx="60">
                  <c:v>2.25</c:v>
                </c:pt>
                <c:pt idx="61">
                  <c:v>2.25</c:v>
                </c:pt>
                <c:pt idx="62">
                  <c:v>2.25</c:v>
                </c:pt>
                <c:pt idx="63">
                  <c:v>2.25</c:v>
                </c:pt>
                <c:pt idx="64">
                  <c:v>2.25</c:v>
                </c:pt>
                <c:pt idx="65">
                  <c:v>2.25</c:v>
                </c:pt>
                <c:pt idx="66">
                  <c:v>2.25</c:v>
                </c:pt>
                <c:pt idx="67">
                  <c:v>2.25</c:v>
                </c:pt>
                <c:pt idx="68">
                  <c:v>2.25</c:v>
                </c:pt>
                <c:pt idx="69">
                  <c:v>2.2400000000000002</c:v>
                </c:pt>
                <c:pt idx="70">
                  <c:v>2.25</c:v>
                </c:pt>
                <c:pt idx="71">
                  <c:v>2.25</c:v>
                </c:pt>
                <c:pt idx="72">
                  <c:v>2.25</c:v>
                </c:pt>
                <c:pt idx="73">
                  <c:v>2.25</c:v>
                </c:pt>
                <c:pt idx="74">
                  <c:v>2.25</c:v>
                </c:pt>
                <c:pt idx="75">
                  <c:v>2.25</c:v>
                </c:pt>
                <c:pt idx="76">
                  <c:v>2.25</c:v>
                </c:pt>
                <c:pt idx="77">
                  <c:v>2.25</c:v>
                </c:pt>
                <c:pt idx="78">
                  <c:v>2.25</c:v>
                </c:pt>
                <c:pt idx="79">
                  <c:v>2.25</c:v>
                </c:pt>
                <c:pt idx="80">
                  <c:v>2.25</c:v>
                </c:pt>
                <c:pt idx="81">
                  <c:v>2.25</c:v>
                </c:pt>
                <c:pt idx="82">
                  <c:v>2.25</c:v>
                </c:pt>
                <c:pt idx="83">
                  <c:v>2.25</c:v>
                </c:pt>
                <c:pt idx="84">
                  <c:v>2.25</c:v>
                </c:pt>
                <c:pt idx="85">
                  <c:v>2.2400000000000002</c:v>
                </c:pt>
                <c:pt idx="86">
                  <c:v>2.2400000000000002</c:v>
                </c:pt>
                <c:pt idx="87">
                  <c:v>2.2400000000000002</c:v>
                </c:pt>
                <c:pt idx="88">
                  <c:v>2.2400000000000002</c:v>
                </c:pt>
                <c:pt idx="89">
                  <c:v>2.2400000000000002</c:v>
                </c:pt>
                <c:pt idx="90">
                  <c:v>2.2400000000000002</c:v>
                </c:pt>
                <c:pt idx="91">
                  <c:v>2.2400000000000002</c:v>
                </c:pt>
                <c:pt idx="92">
                  <c:v>2.2200000000000002</c:v>
                </c:pt>
                <c:pt idx="93">
                  <c:v>2.2400000000000002</c:v>
                </c:pt>
                <c:pt idx="94">
                  <c:v>2.25</c:v>
                </c:pt>
                <c:pt idx="95">
                  <c:v>2.25</c:v>
                </c:pt>
                <c:pt idx="96">
                  <c:v>2.25</c:v>
                </c:pt>
                <c:pt idx="97">
                  <c:v>2.25</c:v>
                </c:pt>
                <c:pt idx="98">
                  <c:v>2.25</c:v>
                </c:pt>
                <c:pt idx="99">
                  <c:v>2.25</c:v>
                </c:pt>
                <c:pt idx="100">
                  <c:v>2.25</c:v>
                </c:pt>
                <c:pt idx="101">
                  <c:v>2.25</c:v>
                </c:pt>
                <c:pt idx="102">
                  <c:v>2.23</c:v>
                </c:pt>
                <c:pt idx="103">
                  <c:v>2.25</c:v>
                </c:pt>
                <c:pt idx="104">
                  <c:v>2.25</c:v>
                </c:pt>
                <c:pt idx="105">
                  <c:v>2.25</c:v>
                </c:pt>
                <c:pt idx="106">
                  <c:v>2.25</c:v>
                </c:pt>
                <c:pt idx="107">
                  <c:v>2.25</c:v>
                </c:pt>
                <c:pt idx="108">
                  <c:v>2.25</c:v>
                </c:pt>
                <c:pt idx="109">
                  <c:v>2.2599999999999998</c:v>
                </c:pt>
                <c:pt idx="110">
                  <c:v>2.25</c:v>
                </c:pt>
                <c:pt idx="111">
                  <c:v>2.25</c:v>
                </c:pt>
                <c:pt idx="112">
                  <c:v>2.25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2.2799999999999998</c:v>
                </c:pt>
                <c:pt idx="116">
                  <c:v>2.2799999999999998</c:v>
                </c:pt>
                <c:pt idx="117">
                  <c:v>2.2799999999999998</c:v>
                </c:pt>
                <c:pt idx="118">
                  <c:v>2.2799999999999998</c:v>
                </c:pt>
                <c:pt idx="119">
                  <c:v>2.2799999999999998</c:v>
                </c:pt>
                <c:pt idx="120">
                  <c:v>2.2599999999999998</c:v>
                </c:pt>
                <c:pt idx="121">
                  <c:v>2.2999999999999998</c:v>
                </c:pt>
                <c:pt idx="122">
                  <c:v>2.34</c:v>
                </c:pt>
                <c:pt idx="123">
                  <c:v>2.35</c:v>
                </c:pt>
                <c:pt idx="124">
                  <c:v>2.35</c:v>
                </c:pt>
                <c:pt idx="125">
                  <c:v>2.35</c:v>
                </c:pt>
                <c:pt idx="126">
                  <c:v>2.35</c:v>
                </c:pt>
                <c:pt idx="127">
                  <c:v>2.35</c:v>
                </c:pt>
                <c:pt idx="128">
                  <c:v>2.35</c:v>
                </c:pt>
                <c:pt idx="129">
                  <c:v>2.35</c:v>
                </c:pt>
                <c:pt idx="130">
                  <c:v>2.38</c:v>
                </c:pt>
                <c:pt idx="131">
                  <c:v>2.37</c:v>
                </c:pt>
                <c:pt idx="132">
                  <c:v>2.39</c:v>
                </c:pt>
                <c:pt idx="133">
                  <c:v>2.4</c:v>
                </c:pt>
                <c:pt idx="134">
                  <c:v>2.4</c:v>
                </c:pt>
                <c:pt idx="135">
                  <c:v>2.42</c:v>
                </c:pt>
                <c:pt idx="136">
                  <c:v>2.42</c:v>
                </c:pt>
                <c:pt idx="137">
                  <c:v>2.42</c:v>
                </c:pt>
                <c:pt idx="138">
                  <c:v>2.42</c:v>
                </c:pt>
                <c:pt idx="139">
                  <c:v>2.42</c:v>
                </c:pt>
                <c:pt idx="140">
                  <c:v>2.42</c:v>
                </c:pt>
                <c:pt idx="141">
                  <c:v>2.42</c:v>
                </c:pt>
                <c:pt idx="142">
                  <c:v>2.41</c:v>
                </c:pt>
                <c:pt idx="143">
                  <c:v>2.41</c:v>
                </c:pt>
                <c:pt idx="144">
                  <c:v>2.41</c:v>
                </c:pt>
                <c:pt idx="145">
                  <c:v>2.42</c:v>
                </c:pt>
                <c:pt idx="146">
                  <c:v>2.42</c:v>
                </c:pt>
                <c:pt idx="147">
                  <c:v>2.42</c:v>
                </c:pt>
                <c:pt idx="148">
                  <c:v>2.42</c:v>
                </c:pt>
                <c:pt idx="149">
                  <c:v>2.42</c:v>
                </c:pt>
                <c:pt idx="150">
                  <c:v>2.42</c:v>
                </c:pt>
                <c:pt idx="151">
                  <c:v>2.42</c:v>
                </c:pt>
                <c:pt idx="152">
                  <c:v>2.42</c:v>
                </c:pt>
                <c:pt idx="153">
                  <c:v>2.42</c:v>
                </c:pt>
                <c:pt idx="154">
                  <c:v>2.42</c:v>
                </c:pt>
                <c:pt idx="155">
                  <c:v>2.4300000000000002</c:v>
                </c:pt>
                <c:pt idx="156">
                  <c:v>2.4300000000000002</c:v>
                </c:pt>
                <c:pt idx="157">
                  <c:v>2.42</c:v>
                </c:pt>
                <c:pt idx="158">
                  <c:v>2.42</c:v>
                </c:pt>
                <c:pt idx="159">
                  <c:v>2.42</c:v>
                </c:pt>
                <c:pt idx="160">
                  <c:v>2.42</c:v>
                </c:pt>
                <c:pt idx="161">
                  <c:v>2.42</c:v>
                </c:pt>
                <c:pt idx="162">
                  <c:v>2.42</c:v>
                </c:pt>
                <c:pt idx="163">
                  <c:v>2.4300000000000002</c:v>
                </c:pt>
                <c:pt idx="164">
                  <c:v>2.4500000000000002</c:v>
                </c:pt>
                <c:pt idx="165">
                  <c:v>2.4700000000000002</c:v>
                </c:pt>
                <c:pt idx="166">
                  <c:v>2.4900000000000002</c:v>
                </c:pt>
                <c:pt idx="167">
                  <c:v>2.5</c:v>
                </c:pt>
                <c:pt idx="168">
                  <c:v>2.5</c:v>
                </c:pt>
                <c:pt idx="169">
                  <c:v>2.5</c:v>
                </c:pt>
                <c:pt idx="170">
                  <c:v>2.5299999999999998</c:v>
                </c:pt>
                <c:pt idx="171">
                  <c:v>2.5299999999999998</c:v>
                </c:pt>
                <c:pt idx="172">
                  <c:v>2.54</c:v>
                </c:pt>
                <c:pt idx="173">
                  <c:v>2.5499999999999998</c:v>
                </c:pt>
                <c:pt idx="174">
                  <c:v>2.5499999999999998</c:v>
                </c:pt>
                <c:pt idx="175">
                  <c:v>2.5499999999999998</c:v>
                </c:pt>
                <c:pt idx="176">
                  <c:v>2.54</c:v>
                </c:pt>
                <c:pt idx="177">
                  <c:v>2.56</c:v>
                </c:pt>
                <c:pt idx="178">
                  <c:v>2.56</c:v>
                </c:pt>
                <c:pt idx="179">
                  <c:v>2.57</c:v>
                </c:pt>
                <c:pt idx="180">
                  <c:v>2.58</c:v>
                </c:pt>
                <c:pt idx="181">
                  <c:v>2.64</c:v>
                </c:pt>
                <c:pt idx="182">
                  <c:v>2.62</c:v>
                </c:pt>
                <c:pt idx="183">
                  <c:v>2.6</c:v>
                </c:pt>
                <c:pt idx="184">
                  <c:v>2.6</c:v>
                </c:pt>
                <c:pt idx="185">
                  <c:v>2.6</c:v>
                </c:pt>
                <c:pt idx="186">
                  <c:v>2.6</c:v>
                </c:pt>
                <c:pt idx="187">
                  <c:v>2.6</c:v>
                </c:pt>
                <c:pt idx="188">
                  <c:v>2.6</c:v>
                </c:pt>
                <c:pt idx="189">
                  <c:v>2.6</c:v>
                </c:pt>
                <c:pt idx="190">
                  <c:v>2.61</c:v>
                </c:pt>
                <c:pt idx="191">
                  <c:v>2.61</c:v>
                </c:pt>
                <c:pt idx="192">
                  <c:v>2.61</c:v>
                </c:pt>
                <c:pt idx="193">
                  <c:v>2.61</c:v>
                </c:pt>
                <c:pt idx="194">
                  <c:v>2.61</c:v>
                </c:pt>
                <c:pt idx="195">
                  <c:v>2.61</c:v>
                </c:pt>
                <c:pt idx="196">
                  <c:v>2.61</c:v>
                </c:pt>
                <c:pt idx="197">
                  <c:v>2.62</c:v>
                </c:pt>
                <c:pt idx="198">
                  <c:v>2.68</c:v>
                </c:pt>
                <c:pt idx="199">
                  <c:v>2.7</c:v>
                </c:pt>
                <c:pt idx="200">
                  <c:v>2.7</c:v>
                </c:pt>
                <c:pt idx="201">
                  <c:v>2.7</c:v>
                </c:pt>
                <c:pt idx="202">
                  <c:v>2.7</c:v>
                </c:pt>
                <c:pt idx="203">
                  <c:v>2.7</c:v>
                </c:pt>
                <c:pt idx="204">
                  <c:v>2.7</c:v>
                </c:pt>
                <c:pt idx="205">
                  <c:v>2.7</c:v>
                </c:pt>
                <c:pt idx="206">
                  <c:v>2.7</c:v>
                </c:pt>
                <c:pt idx="207">
                  <c:v>2.7</c:v>
                </c:pt>
                <c:pt idx="208">
                  <c:v>2.7</c:v>
                </c:pt>
                <c:pt idx="209">
                  <c:v>2.71</c:v>
                </c:pt>
                <c:pt idx="210">
                  <c:v>2.72</c:v>
                </c:pt>
                <c:pt idx="211">
                  <c:v>2.72</c:v>
                </c:pt>
                <c:pt idx="212">
                  <c:v>2.72</c:v>
                </c:pt>
                <c:pt idx="213">
                  <c:v>2.72</c:v>
                </c:pt>
                <c:pt idx="214">
                  <c:v>2.72</c:v>
                </c:pt>
                <c:pt idx="215">
                  <c:v>2.72</c:v>
                </c:pt>
                <c:pt idx="216">
                  <c:v>2.73</c:v>
                </c:pt>
                <c:pt idx="217">
                  <c:v>2.72</c:v>
                </c:pt>
                <c:pt idx="218">
                  <c:v>2.72</c:v>
                </c:pt>
                <c:pt idx="219">
                  <c:v>2.73</c:v>
                </c:pt>
                <c:pt idx="220">
                  <c:v>2.73</c:v>
                </c:pt>
                <c:pt idx="221">
                  <c:v>2.73</c:v>
                </c:pt>
                <c:pt idx="222">
                  <c:v>2.73</c:v>
                </c:pt>
                <c:pt idx="223">
                  <c:v>2.73</c:v>
                </c:pt>
                <c:pt idx="224">
                  <c:v>2.75</c:v>
                </c:pt>
                <c:pt idx="225">
                  <c:v>2.65</c:v>
                </c:pt>
                <c:pt idx="226">
                  <c:v>2.6</c:v>
                </c:pt>
                <c:pt idx="227">
                  <c:v>2.57</c:v>
                </c:pt>
                <c:pt idx="228">
                  <c:v>2.5499999999999998</c:v>
                </c:pt>
                <c:pt idx="229">
                  <c:v>2.52</c:v>
                </c:pt>
                <c:pt idx="230">
                  <c:v>2.48</c:v>
                </c:pt>
                <c:pt idx="231">
                  <c:v>2.42</c:v>
                </c:pt>
                <c:pt idx="232">
                  <c:v>2.39</c:v>
                </c:pt>
                <c:pt idx="233">
                  <c:v>2.39</c:v>
                </c:pt>
                <c:pt idx="234">
                  <c:v>2.39</c:v>
                </c:pt>
                <c:pt idx="235">
                  <c:v>2.5</c:v>
                </c:pt>
                <c:pt idx="236">
                  <c:v>2.62</c:v>
                </c:pt>
                <c:pt idx="237">
                  <c:v>2.75</c:v>
                </c:pt>
                <c:pt idx="238">
                  <c:v>2.77</c:v>
                </c:pt>
                <c:pt idx="239">
                  <c:v>2.77</c:v>
                </c:pt>
                <c:pt idx="240">
                  <c:v>2.78</c:v>
                </c:pt>
                <c:pt idx="241">
                  <c:v>2.78</c:v>
                </c:pt>
                <c:pt idx="242">
                  <c:v>2.78</c:v>
                </c:pt>
                <c:pt idx="243">
                  <c:v>2.78</c:v>
                </c:pt>
                <c:pt idx="244">
                  <c:v>2.8</c:v>
                </c:pt>
                <c:pt idx="245">
                  <c:v>2.8</c:v>
                </c:pt>
                <c:pt idx="246">
                  <c:v>2.8</c:v>
                </c:pt>
                <c:pt idx="247">
                  <c:v>2.81</c:v>
                </c:pt>
                <c:pt idx="248">
                  <c:v>2.81</c:v>
                </c:pt>
                <c:pt idx="249">
                  <c:v>2.82</c:v>
                </c:pt>
                <c:pt idx="250">
                  <c:v>2.82</c:v>
                </c:pt>
                <c:pt idx="251">
                  <c:v>2.82</c:v>
                </c:pt>
                <c:pt idx="252">
                  <c:v>2.82</c:v>
                </c:pt>
                <c:pt idx="253">
                  <c:v>2.82</c:v>
                </c:pt>
                <c:pt idx="254">
                  <c:v>2.83</c:v>
                </c:pt>
                <c:pt idx="255">
                  <c:v>2.83</c:v>
                </c:pt>
                <c:pt idx="256">
                  <c:v>2.85</c:v>
                </c:pt>
                <c:pt idx="257">
                  <c:v>2.86</c:v>
                </c:pt>
                <c:pt idx="258">
                  <c:v>2.87</c:v>
                </c:pt>
                <c:pt idx="259">
                  <c:v>2.9</c:v>
                </c:pt>
                <c:pt idx="260">
                  <c:v>2.9</c:v>
                </c:pt>
                <c:pt idx="261">
                  <c:v>2.9</c:v>
                </c:pt>
                <c:pt idx="262">
                  <c:v>2.93</c:v>
                </c:pt>
                <c:pt idx="263">
                  <c:v>2.93</c:v>
                </c:pt>
                <c:pt idx="264">
                  <c:v>2.95</c:v>
                </c:pt>
                <c:pt idx="265">
                  <c:v>2.95</c:v>
                </c:pt>
                <c:pt idx="266">
                  <c:v>2.95</c:v>
                </c:pt>
                <c:pt idx="267">
                  <c:v>2.95</c:v>
                </c:pt>
                <c:pt idx="268">
                  <c:v>2.95</c:v>
                </c:pt>
                <c:pt idx="269">
                  <c:v>2.95</c:v>
                </c:pt>
                <c:pt idx="270">
                  <c:v>2.95</c:v>
                </c:pt>
                <c:pt idx="271">
                  <c:v>2.95</c:v>
                </c:pt>
                <c:pt idx="272">
                  <c:v>2.95</c:v>
                </c:pt>
                <c:pt idx="273">
                  <c:v>2.97</c:v>
                </c:pt>
                <c:pt idx="274">
                  <c:v>2.97</c:v>
                </c:pt>
                <c:pt idx="275">
                  <c:v>2.97</c:v>
                </c:pt>
                <c:pt idx="276">
                  <c:v>2.97</c:v>
                </c:pt>
                <c:pt idx="277">
                  <c:v>2.97</c:v>
                </c:pt>
                <c:pt idx="278">
                  <c:v>3</c:v>
                </c:pt>
                <c:pt idx="279">
                  <c:v>3</c:v>
                </c:pt>
                <c:pt idx="280">
                  <c:v>3.03</c:v>
                </c:pt>
                <c:pt idx="281">
                  <c:v>3.03</c:v>
                </c:pt>
                <c:pt idx="282">
                  <c:v>3.05</c:v>
                </c:pt>
                <c:pt idx="283">
                  <c:v>3.05</c:v>
                </c:pt>
                <c:pt idx="284">
                  <c:v>3.06</c:v>
                </c:pt>
                <c:pt idx="285">
                  <c:v>3.06</c:v>
                </c:pt>
                <c:pt idx="286">
                  <c:v>3.06</c:v>
                </c:pt>
                <c:pt idx="287">
                  <c:v>3.07</c:v>
                </c:pt>
                <c:pt idx="288">
                  <c:v>3.06</c:v>
                </c:pt>
                <c:pt idx="289">
                  <c:v>3.07</c:v>
                </c:pt>
                <c:pt idx="290">
                  <c:v>3.07</c:v>
                </c:pt>
                <c:pt idx="291">
                  <c:v>3.07</c:v>
                </c:pt>
                <c:pt idx="292">
                  <c:v>3.08</c:v>
                </c:pt>
                <c:pt idx="293">
                  <c:v>3.08</c:v>
                </c:pt>
                <c:pt idx="294">
                  <c:v>3.1</c:v>
                </c:pt>
                <c:pt idx="295">
                  <c:v>3.11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C5-4157-AE75-5F13A11C6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734584"/>
        <c:axId val="774736224"/>
      </c:lineChart>
      <c:catAx>
        <c:axId val="77473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74736224"/>
        <c:crosses val="autoZero"/>
        <c:auto val="1"/>
        <c:lblAlgn val="ctr"/>
        <c:lblOffset val="100"/>
        <c:noMultiLvlLbl val="0"/>
      </c:catAx>
      <c:valAx>
        <c:axId val="7747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7473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>
        <c:manualLayout>
          <c:layoutTarget val="inner"/>
          <c:xMode val="edge"/>
          <c:yMode val="edge"/>
          <c:x val="6.555659836526298E-2"/>
          <c:y val="0.17171296296296296"/>
          <c:w val="0.67734941222430445"/>
          <c:h val="0.58183690580344127"/>
        </c:manualLayout>
      </c:layout>
      <c:lineChart>
        <c:grouping val="standard"/>
        <c:varyColors val="0"/>
        <c:ser>
          <c:idx val="0"/>
          <c:order val="0"/>
          <c:tx>
            <c:strRef>
              <c:f>'Linear Forecasts'!$G$1</c:f>
              <c:strCache>
                <c:ptCount val="1"/>
                <c:pt idx="0">
                  <c:v>Petros Petropoulos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50"/>
            <c:dispRSqr val="1"/>
            <c:dispEq val="1"/>
            <c:trendlineLbl>
              <c:layout>
                <c:manualLayout>
                  <c:x val="0.24004562998364573"/>
                  <c:y val="5.82064741907261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l-GR"/>
                </a:p>
              </c:txPr>
            </c:trendlineLbl>
          </c:trendline>
          <c:cat>
            <c:strRef>
              <c:f>'Linear Forecasts'!$A$2:$A$297</c:f>
              <c:strCache>
                <c:ptCount val="296"/>
                <c:pt idx="0">
                  <c:v>Date</c:v>
                </c:pt>
                <c:pt idx="1">
                  <c:v>19.10.2022</c:v>
                </c:pt>
                <c:pt idx="2">
                  <c:v>20.10.2022</c:v>
                </c:pt>
                <c:pt idx="3">
                  <c:v>21.10.2022</c:v>
                </c:pt>
                <c:pt idx="4">
                  <c:v>24.10.2022</c:v>
                </c:pt>
                <c:pt idx="5">
                  <c:v>25.10.2022</c:v>
                </c:pt>
                <c:pt idx="6">
                  <c:v>26.10.2022</c:v>
                </c:pt>
                <c:pt idx="7">
                  <c:v>27.10.2022</c:v>
                </c:pt>
                <c:pt idx="8">
                  <c:v>31.10.2022</c:v>
                </c:pt>
                <c:pt idx="9">
                  <c:v>01.11.2022</c:v>
                </c:pt>
                <c:pt idx="10">
                  <c:v>02.11.2022</c:v>
                </c:pt>
                <c:pt idx="11">
                  <c:v>03.11.2022</c:v>
                </c:pt>
                <c:pt idx="12">
                  <c:v>04.11.2022</c:v>
                </c:pt>
                <c:pt idx="13">
                  <c:v>07.11.2022</c:v>
                </c:pt>
                <c:pt idx="14">
                  <c:v>08.11.2022</c:v>
                </c:pt>
                <c:pt idx="15">
                  <c:v>09.11.2022</c:v>
                </c:pt>
                <c:pt idx="16">
                  <c:v>10.11.2022</c:v>
                </c:pt>
                <c:pt idx="17">
                  <c:v>11.11.2022</c:v>
                </c:pt>
                <c:pt idx="18">
                  <c:v>14.11.2022</c:v>
                </c:pt>
                <c:pt idx="19">
                  <c:v>15.11.2022</c:v>
                </c:pt>
                <c:pt idx="20">
                  <c:v>16.11.2022</c:v>
                </c:pt>
                <c:pt idx="21">
                  <c:v>17.11.2022</c:v>
                </c:pt>
                <c:pt idx="22">
                  <c:v>18.11.2022</c:v>
                </c:pt>
                <c:pt idx="23">
                  <c:v>21.11.2022</c:v>
                </c:pt>
                <c:pt idx="24">
                  <c:v>22.11.2022</c:v>
                </c:pt>
                <c:pt idx="25">
                  <c:v>23.11.2022</c:v>
                </c:pt>
                <c:pt idx="26">
                  <c:v>24.11.2022</c:v>
                </c:pt>
                <c:pt idx="27">
                  <c:v>25.11.2022</c:v>
                </c:pt>
                <c:pt idx="28">
                  <c:v>28.11.2022</c:v>
                </c:pt>
                <c:pt idx="29">
                  <c:v>29.11.2022</c:v>
                </c:pt>
                <c:pt idx="30">
                  <c:v>30.11.2022</c:v>
                </c:pt>
                <c:pt idx="31">
                  <c:v>01.12.2022</c:v>
                </c:pt>
                <c:pt idx="32">
                  <c:v>02.12.2022</c:v>
                </c:pt>
                <c:pt idx="33">
                  <c:v>05.12.2022</c:v>
                </c:pt>
                <c:pt idx="34">
                  <c:v>06.12.2022</c:v>
                </c:pt>
                <c:pt idx="35">
                  <c:v>07.12.2022</c:v>
                </c:pt>
                <c:pt idx="36">
                  <c:v>08.12.2022</c:v>
                </c:pt>
                <c:pt idx="37">
                  <c:v>09.12.2022</c:v>
                </c:pt>
                <c:pt idx="38">
                  <c:v>12.12.2022</c:v>
                </c:pt>
                <c:pt idx="39">
                  <c:v>13.12.2022</c:v>
                </c:pt>
                <c:pt idx="40">
                  <c:v>14.12.2022</c:v>
                </c:pt>
                <c:pt idx="41">
                  <c:v>15.12.2022</c:v>
                </c:pt>
                <c:pt idx="42">
                  <c:v>16.12.2022</c:v>
                </c:pt>
                <c:pt idx="43">
                  <c:v>19.12.2022</c:v>
                </c:pt>
                <c:pt idx="44">
                  <c:v>20.12.2022</c:v>
                </c:pt>
                <c:pt idx="45">
                  <c:v>21.12.2022</c:v>
                </c:pt>
                <c:pt idx="46">
                  <c:v>22.12.2022</c:v>
                </c:pt>
                <c:pt idx="47">
                  <c:v>23.12.2022</c:v>
                </c:pt>
                <c:pt idx="48">
                  <c:v>27.12.2022</c:v>
                </c:pt>
                <c:pt idx="49">
                  <c:v>28.12.2022</c:v>
                </c:pt>
                <c:pt idx="50">
                  <c:v>29.12.2022</c:v>
                </c:pt>
                <c:pt idx="51">
                  <c:v>30.12.2022</c:v>
                </c:pt>
                <c:pt idx="52">
                  <c:v>02.01.2023</c:v>
                </c:pt>
                <c:pt idx="53">
                  <c:v>03.01.2023</c:v>
                </c:pt>
                <c:pt idx="54">
                  <c:v>04.01.2023</c:v>
                </c:pt>
                <c:pt idx="55">
                  <c:v>05.01.2023</c:v>
                </c:pt>
                <c:pt idx="56">
                  <c:v>09.01.2023</c:v>
                </c:pt>
                <c:pt idx="57">
                  <c:v>10.01.2023</c:v>
                </c:pt>
                <c:pt idx="58">
                  <c:v>11.01.2023</c:v>
                </c:pt>
                <c:pt idx="59">
                  <c:v>12.01.2023</c:v>
                </c:pt>
                <c:pt idx="60">
                  <c:v>13.01.2023</c:v>
                </c:pt>
                <c:pt idx="61">
                  <c:v>16.01.2023</c:v>
                </c:pt>
                <c:pt idx="62">
                  <c:v>17.01.2023</c:v>
                </c:pt>
                <c:pt idx="63">
                  <c:v>18.01.2023</c:v>
                </c:pt>
                <c:pt idx="64">
                  <c:v>19.01.2023</c:v>
                </c:pt>
                <c:pt idx="65">
                  <c:v>20.01.2023</c:v>
                </c:pt>
                <c:pt idx="66">
                  <c:v>23.01.2023</c:v>
                </c:pt>
                <c:pt idx="67">
                  <c:v>24.01.2023</c:v>
                </c:pt>
                <c:pt idx="68">
                  <c:v>25.01.2023</c:v>
                </c:pt>
                <c:pt idx="69">
                  <c:v>26.01.2023</c:v>
                </c:pt>
                <c:pt idx="70">
                  <c:v>27.01.2023</c:v>
                </c:pt>
                <c:pt idx="71">
                  <c:v>30.01.2023</c:v>
                </c:pt>
                <c:pt idx="72">
                  <c:v>31.01.2023</c:v>
                </c:pt>
                <c:pt idx="73">
                  <c:v>01.02.2023</c:v>
                </c:pt>
                <c:pt idx="74">
                  <c:v>02.02.2023</c:v>
                </c:pt>
                <c:pt idx="75">
                  <c:v>03.02.2023</c:v>
                </c:pt>
                <c:pt idx="76">
                  <c:v>06.02.2023</c:v>
                </c:pt>
                <c:pt idx="77">
                  <c:v>07.02.2023</c:v>
                </c:pt>
                <c:pt idx="78">
                  <c:v>08.02.2023</c:v>
                </c:pt>
                <c:pt idx="79">
                  <c:v>09.02.2023</c:v>
                </c:pt>
                <c:pt idx="80">
                  <c:v>10.02.2023</c:v>
                </c:pt>
                <c:pt idx="81">
                  <c:v>13.02.2023</c:v>
                </c:pt>
                <c:pt idx="82">
                  <c:v>14.02.2023</c:v>
                </c:pt>
                <c:pt idx="83">
                  <c:v>15.02.2023</c:v>
                </c:pt>
                <c:pt idx="84">
                  <c:v>16.02.2023</c:v>
                </c:pt>
                <c:pt idx="85">
                  <c:v>17.02.2023</c:v>
                </c:pt>
                <c:pt idx="86">
                  <c:v>20.02.2023</c:v>
                </c:pt>
                <c:pt idx="87">
                  <c:v>21.02.2023</c:v>
                </c:pt>
                <c:pt idx="88">
                  <c:v>22.02.2023</c:v>
                </c:pt>
                <c:pt idx="89">
                  <c:v>23.02.2023</c:v>
                </c:pt>
                <c:pt idx="90">
                  <c:v>24.02.2023</c:v>
                </c:pt>
                <c:pt idx="91">
                  <c:v>28.02.2023</c:v>
                </c:pt>
                <c:pt idx="92">
                  <c:v>01.03.2023</c:v>
                </c:pt>
                <c:pt idx="93">
                  <c:v>02.03.2023</c:v>
                </c:pt>
                <c:pt idx="94">
                  <c:v>03.03.2023</c:v>
                </c:pt>
                <c:pt idx="95">
                  <c:v>06.03.2023</c:v>
                </c:pt>
                <c:pt idx="96">
                  <c:v>07.03.2023</c:v>
                </c:pt>
                <c:pt idx="97">
                  <c:v>08.03.2023</c:v>
                </c:pt>
                <c:pt idx="98">
                  <c:v>09.03.2023</c:v>
                </c:pt>
                <c:pt idx="99">
                  <c:v>10.03.2023</c:v>
                </c:pt>
                <c:pt idx="100">
                  <c:v>13.03.2023</c:v>
                </c:pt>
                <c:pt idx="101">
                  <c:v>14.03.2023</c:v>
                </c:pt>
                <c:pt idx="102">
                  <c:v>15.03.2023</c:v>
                </c:pt>
                <c:pt idx="103">
                  <c:v>16.03.2023</c:v>
                </c:pt>
                <c:pt idx="104">
                  <c:v>17.03.2023</c:v>
                </c:pt>
                <c:pt idx="105">
                  <c:v>20.03.2023</c:v>
                </c:pt>
                <c:pt idx="106">
                  <c:v>21.03.2023</c:v>
                </c:pt>
                <c:pt idx="107">
                  <c:v>22.03.2023</c:v>
                </c:pt>
                <c:pt idx="108">
                  <c:v>23.03.2023</c:v>
                </c:pt>
                <c:pt idx="109">
                  <c:v>24.03.2023</c:v>
                </c:pt>
                <c:pt idx="110">
                  <c:v>27.03.2023</c:v>
                </c:pt>
                <c:pt idx="111">
                  <c:v>28.03.2023</c:v>
                </c:pt>
                <c:pt idx="112">
                  <c:v>29.03.2023</c:v>
                </c:pt>
                <c:pt idx="113">
                  <c:v>30.03.2023</c:v>
                </c:pt>
                <c:pt idx="114">
                  <c:v>31.03.2023</c:v>
                </c:pt>
                <c:pt idx="115">
                  <c:v>03.04.2023</c:v>
                </c:pt>
                <c:pt idx="116">
                  <c:v>04.04.2023</c:v>
                </c:pt>
                <c:pt idx="117">
                  <c:v>05.04.2023</c:v>
                </c:pt>
                <c:pt idx="118">
                  <c:v>06.04.2023</c:v>
                </c:pt>
                <c:pt idx="119">
                  <c:v>11.04.2023</c:v>
                </c:pt>
                <c:pt idx="120">
                  <c:v>12.04.2023</c:v>
                </c:pt>
                <c:pt idx="121">
                  <c:v>13.04.2023</c:v>
                </c:pt>
                <c:pt idx="122">
                  <c:v>18.04.2023</c:v>
                </c:pt>
                <c:pt idx="123">
                  <c:v>19.04.2023</c:v>
                </c:pt>
                <c:pt idx="124">
                  <c:v>20.04.2023</c:v>
                </c:pt>
                <c:pt idx="125">
                  <c:v>21.04.2023</c:v>
                </c:pt>
                <c:pt idx="126">
                  <c:v>24.04.2023</c:v>
                </c:pt>
                <c:pt idx="127">
                  <c:v>25.04.2023</c:v>
                </c:pt>
                <c:pt idx="128">
                  <c:v>26.04.2023</c:v>
                </c:pt>
                <c:pt idx="129">
                  <c:v>27.04.2023</c:v>
                </c:pt>
                <c:pt idx="130">
                  <c:v>28.04.2023</c:v>
                </c:pt>
                <c:pt idx="131">
                  <c:v>02.05.2023</c:v>
                </c:pt>
                <c:pt idx="132">
                  <c:v>03.05.2023</c:v>
                </c:pt>
                <c:pt idx="133">
                  <c:v>04.05.2023</c:v>
                </c:pt>
                <c:pt idx="134">
                  <c:v>05.05.2023</c:v>
                </c:pt>
                <c:pt idx="135">
                  <c:v>08.05.2023</c:v>
                </c:pt>
                <c:pt idx="136">
                  <c:v>09.05.2023</c:v>
                </c:pt>
                <c:pt idx="137">
                  <c:v>10.05.2023</c:v>
                </c:pt>
                <c:pt idx="138">
                  <c:v>11.05.2023</c:v>
                </c:pt>
                <c:pt idx="139">
                  <c:v>12.05.2023</c:v>
                </c:pt>
                <c:pt idx="140">
                  <c:v>15.05.2023</c:v>
                </c:pt>
                <c:pt idx="141">
                  <c:v>16.05.2023</c:v>
                </c:pt>
                <c:pt idx="142">
                  <c:v>17.05.2023</c:v>
                </c:pt>
                <c:pt idx="143">
                  <c:v>18.05.2023</c:v>
                </c:pt>
                <c:pt idx="144">
                  <c:v>19.05.2023</c:v>
                </c:pt>
                <c:pt idx="145">
                  <c:v>22.05.2023</c:v>
                </c:pt>
                <c:pt idx="146">
                  <c:v>23.05.2023</c:v>
                </c:pt>
                <c:pt idx="147">
                  <c:v>24.05.2023</c:v>
                </c:pt>
                <c:pt idx="148">
                  <c:v>25.05.2023</c:v>
                </c:pt>
                <c:pt idx="149">
                  <c:v>26.05.2023</c:v>
                </c:pt>
                <c:pt idx="150">
                  <c:v>29.05.2023</c:v>
                </c:pt>
                <c:pt idx="151">
                  <c:v>30.05.2023</c:v>
                </c:pt>
                <c:pt idx="152">
                  <c:v>31.05.2023</c:v>
                </c:pt>
                <c:pt idx="153">
                  <c:v>01.06.2023</c:v>
                </c:pt>
                <c:pt idx="154">
                  <c:v>02.06.2023</c:v>
                </c:pt>
                <c:pt idx="155">
                  <c:v>06.06.2023</c:v>
                </c:pt>
                <c:pt idx="156">
                  <c:v>07.06.2023</c:v>
                </c:pt>
                <c:pt idx="157">
                  <c:v>08.06.2023</c:v>
                </c:pt>
                <c:pt idx="158">
                  <c:v>09.06.2023</c:v>
                </c:pt>
                <c:pt idx="159">
                  <c:v>12.06.2023</c:v>
                </c:pt>
                <c:pt idx="160">
                  <c:v>13.06.2023</c:v>
                </c:pt>
                <c:pt idx="161">
                  <c:v>14.06.2023</c:v>
                </c:pt>
                <c:pt idx="162">
                  <c:v>15.06.2023</c:v>
                </c:pt>
                <c:pt idx="163">
                  <c:v>16.06.2023</c:v>
                </c:pt>
                <c:pt idx="164">
                  <c:v>19.06.2023</c:v>
                </c:pt>
                <c:pt idx="165">
                  <c:v>20.06.2023</c:v>
                </c:pt>
                <c:pt idx="166">
                  <c:v>21.06.2023</c:v>
                </c:pt>
                <c:pt idx="167">
                  <c:v>22.06.2023</c:v>
                </c:pt>
                <c:pt idx="168">
                  <c:v>23.06.2023</c:v>
                </c:pt>
                <c:pt idx="169">
                  <c:v>26.06.2023</c:v>
                </c:pt>
                <c:pt idx="170">
                  <c:v>27.06.2023</c:v>
                </c:pt>
                <c:pt idx="171">
                  <c:v>28.06.2023</c:v>
                </c:pt>
                <c:pt idx="172">
                  <c:v>29.06.2023</c:v>
                </c:pt>
                <c:pt idx="173">
                  <c:v>30.06.2023</c:v>
                </c:pt>
                <c:pt idx="174">
                  <c:v>03.07.2023</c:v>
                </c:pt>
                <c:pt idx="175">
                  <c:v>04.07.2023</c:v>
                </c:pt>
                <c:pt idx="176">
                  <c:v>05.07.2023</c:v>
                </c:pt>
                <c:pt idx="177">
                  <c:v>06.07.2023</c:v>
                </c:pt>
                <c:pt idx="178">
                  <c:v>07.07.2023</c:v>
                </c:pt>
                <c:pt idx="179">
                  <c:v>10.07.2023</c:v>
                </c:pt>
                <c:pt idx="180">
                  <c:v>11.07.2023</c:v>
                </c:pt>
                <c:pt idx="181">
                  <c:v>12.07.2023</c:v>
                </c:pt>
                <c:pt idx="182">
                  <c:v>13.07.2023</c:v>
                </c:pt>
                <c:pt idx="183">
                  <c:v>14.07.2023</c:v>
                </c:pt>
                <c:pt idx="184">
                  <c:v>17.07.2023</c:v>
                </c:pt>
                <c:pt idx="185">
                  <c:v>18.07.2023</c:v>
                </c:pt>
                <c:pt idx="186">
                  <c:v>19.07.2023</c:v>
                </c:pt>
                <c:pt idx="187">
                  <c:v>20.07.2023</c:v>
                </c:pt>
                <c:pt idx="188">
                  <c:v>21.07.2023</c:v>
                </c:pt>
                <c:pt idx="189">
                  <c:v>24.07.2023</c:v>
                </c:pt>
                <c:pt idx="190">
                  <c:v>25.07.2023</c:v>
                </c:pt>
                <c:pt idx="191">
                  <c:v>26.07.2023</c:v>
                </c:pt>
                <c:pt idx="192">
                  <c:v>27.07.2023</c:v>
                </c:pt>
                <c:pt idx="193">
                  <c:v>28.07.2023</c:v>
                </c:pt>
                <c:pt idx="194">
                  <c:v>31.07.2023</c:v>
                </c:pt>
                <c:pt idx="195">
                  <c:v>01.08.2023</c:v>
                </c:pt>
                <c:pt idx="196">
                  <c:v>02.08.2023</c:v>
                </c:pt>
                <c:pt idx="197">
                  <c:v>03.08.2023</c:v>
                </c:pt>
                <c:pt idx="198">
                  <c:v>04.08.2023</c:v>
                </c:pt>
                <c:pt idx="199">
                  <c:v>07.08.2023</c:v>
                </c:pt>
                <c:pt idx="200">
                  <c:v>08.08.2023</c:v>
                </c:pt>
                <c:pt idx="201">
                  <c:v>09.08.2023</c:v>
                </c:pt>
                <c:pt idx="202">
                  <c:v>10.08.2023</c:v>
                </c:pt>
                <c:pt idx="203">
                  <c:v>11.08.2023</c:v>
                </c:pt>
                <c:pt idx="204">
                  <c:v>14.08.2023</c:v>
                </c:pt>
                <c:pt idx="205">
                  <c:v>16.08.2023</c:v>
                </c:pt>
                <c:pt idx="206">
                  <c:v>17.08.2023</c:v>
                </c:pt>
                <c:pt idx="207">
                  <c:v>18.08.2023</c:v>
                </c:pt>
                <c:pt idx="208">
                  <c:v>21.08.2023</c:v>
                </c:pt>
                <c:pt idx="209">
                  <c:v>22.08.2023</c:v>
                </c:pt>
                <c:pt idx="210">
                  <c:v>23.08.2023</c:v>
                </c:pt>
                <c:pt idx="211">
                  <c:v>24.08.2023</c:v>
                </c:pt>
                <c:pt idx="212">
                  <c:v>25.08.2023</c:v>
                </c:pt>
                <c:pt idx="213">
                  <c:v>28.08.2023</c:v>
                </c:pt>
                <c:pt idx="214">
                  <c:v>29.08.2023</c:v>
                </c:pt>
                <c:pt idx="215">
                  <c:v>30.08.2023</c:v>
                </c:pt>
                <c:pt idx="216">
                  <c:v>31.08.2023</c:v>
                </c:pt>
                <c:pt idx="217">
                  <c:v>01.09.2023</c:v>
                </c:pt>
                <c:pt idx="218">
                  <c:v>04.09.2023</c:v>
                </c:pt>
                <c:pt idx="219">
                  <c:v>05.09.2023</c:v>
                </c:pt>
                <c:pt idx="220">
                  <c:v>06.09.2023</c:v>
                </c:pt>
                <c:pt idx="221">
                  <c:v>07.09.2023</c:v>
                </c:pt>
                <c:pt idx="222">
                  <c:v>08.09.2023</c:v>
                </c:pt>
                <c:pt idx="223">
                  <c:v>11.09.2023</c:v>
                </c:pt>
                <c:pt idx="224">
                  <c:v>12.09.2023</c:v>
                </c:pt>
                <c:pt idx="225">
                  <c:v>13.09.2023</c:v>
                </c:pt>
                <c:pt idx="226">
                  <c:v>14.09.2023</c:v>
                </c:pt>
                <c:pt idx="227">
                  <c:v>15.09.2023</c:v>
                </c:pt>
                <c:pt idx="228">
                  <c:v>18.09.2023</c:v>
                </c:pt>
                <c:pt idx="229">
                  <c:v>19.09.2023</c:v>
                </c:pt>
                <c:pt idx="230">
                  <c:v>20.09.2023</c:v>
                </c:pt>
                <c:pt idx="231">
                  <c:v>21.09.2023</c:v>
                </c:pt>
                <c:pt idx="232">
                  <c:v>22.09.2023</c:v>
                </c:pt>
                <c:pt idx="233">
                  <c:v>25.09.2023</c:v>
                </c:pt>
                <c:pt idx="234">
                  <c:v>26.09.2023</c:v>
                </c:pt>
                <c:pt idx="235">
                  <c:v>27.09.2023</c:v>
                </c:pt>
                <c:pt idx="236">
                  <c:v>28.09.2023</c:v>
                </c:pt>
                <c:pt idx="237">
                  <c:v>29.09.2023</c:v>
                </c:pt>
                <c:pt idx="238">
                  <c:v>02.10.2023</c:v>
                </c:pt>
                <c:pt idx="239">
                  <c:v>03.10.2023</c:v>
                </c:pt>
                <c:pt idx="240">
                  <c:v>04.10.2023</c:v>
                </c:pt>
                <c:pt idx="241">
                  <c:v>05.10.2023</c:v>
                </c:pt>
                <c:pt idx="242">
                  <c:v>06.10.2023</c:v>
                </c:pt>
                <c:pt idx="243">
                  <c:v>09.10.2023</c:v>
                </c:pt>
                <c:pt idx="244">
                  <c:v>10.10.2023</c:v>
                </c:pt>
                <c:pt idx="245">
                  <c:v>11.10.2023</c:v>
                </c:pt>
                <c:pt idx="246">
                  <c:v>12.10.2023</c:v>
                </c:pt>
                <c:pt idx="247">
                  <c:v>13.10.2023</c:v>
                </c:pt>
                <c:pt idx="248">
                  <c:v>16.10.2023</c:v>
                </c:pt>
                <c:pt idx="249">
                  <c:v>17.10.2023</c:v>
                </c:pt>
                <c:pt idx="250">
                  <c:v>18.10.2023</c:v>
                </c:pt>
                <c:pt idx="251">
                  <c:v>19.10.2023</c:v>
                </c:pt>
                <c:pt idx="252">
                  <c:v>20.10.2023</c:v>
                </c:pt>
                <c:pt idx="253">
                  <c:v>23.10.2023</c:v>
                </c:pt>
                <c:pt idx="254">
                  <c:v>24.10.2023</c:v>
                </c:pt>
                <c:pt idx="255">
                  <c:v>25.10.2023</c:v>
                </c:pt>
                <c:pt idx="256">
                  <c:v>26.10.2023</c:v>
                </c:pt>
                <c:pt idx="257">
                  <c:v>27.10.2023</c:v>
                </c:pt>
                <c:pt idx="258">
                  <c:v>30.10.2023</c:v>
                </c:pt>
                <c:pt idx="259">
                  <c:v>31.10.2023</c:v>
                </c:pt>
                <c:pt idx="260">
                  <c:v>01.11.2023</c:v>
                </c:pt>
                <c:pt idx="261">
                  <c:v>02.11.2023</c:v>
                </c:pt>
                <c:pt idx="262">
                  <c:v>03.11.2023</c:v>
                </c:pt>
                <c:pt idx="263">
                  <c:v>06.11.2023</c:v>
                </c:pt>
                <c:pt idx="264">
                  <c:v>07.11.2023</c:v>
                </c:pt>
                <c:pt idx="265">
                  <c:v>08.11.2023</c:v>
                </c:pt>
                <c:pt idx="266">
                  <c:v>09.11.2023</c:v>
                </c:pt>
                <c:pt idx="267">
                  <c:v>10.11.2023</c:v>
                </c:pt>
                <c:pt idx="268">
                  <c:v>13.11.2023</c:v>
                </c:pt>
                <c:pt idx="269">
                  <c:v>14.11.2023</c:v>
                </c:pt>
                <c:pt idx="270">
                  <c:v>15.11.2023</c:v>
                </c:pt>
                <c:pt idx="271">
                  <c:v>16.11.2023</c:v>
                </c:pt>
                <c:pt idx="272">
                  <c:v>17.11.2023</c:v>
                </c:pt>
                <c:pt idx="273">
                  <c:v>20.11.2023</c:v>
                </c:pt>
                <c:pt idx="274">
                  <c:v>21.11.2023</c:v>
                </c:pt>
                <c:pt idx="275">
                  <c:v>22.11.2023</c:v>
                </c:pt>
                <c:pt idx="276">
                  <c:v>23.11.2023</c:v>
                </c:pt>
                <c:pt idx="277">
                  <c:v>24.11.2023</c:v>
                </c:pt>
                <c:pt idx="278">
                  <c:v>27.11.2023</c:v>
                </c:pt>
                <c:pt idx="279">
                  <c:v>28.11.2023</c:v>
                </c:pt>
                <c:pt idx="280">
                  <c:v>29.11.2023</c:v>
                </c:pt>
                <c:pt idx="281">
                  <c:v>30.11.2023</c:v>
                </c:pt>
                <c:pt idx="282">
                  <c:v>01.12.2023</c:v>
                </c:pt>
                <c:pt idx="283">
                  <c:v>04.12.2023</c:v>
                </c:pt>
                <c:pt idx="284">
                  <c:v>05.12.2023</c:v>
                </c:pt>
                <c:pt idx="285">
                  <c:v>06.12.2023</c:v>
                </c:pt>
                <c:pt idx="286">
                  <c:v>07.12.2023</c:v>
                </c:pt>
                <c:pt idx="287">
                  <c:v>08.12.2023</c:v>
                </c:pt>
                <c:pt idx="288">
                  <c:v>11.12.2023</c:v>
                </c:pt>
                <c:pt idx="289">
                  <c:v>12.12.2023</c:v>
                </c:pt>
                <c:pt idx="290">
                  <c:v>13.12.2023</c:v>
                </c:pt>
                <c:pt idx="291">
                  <c:v>14.12.2023</c:v>
                </c:pt>
                <c:pt idx="292">
                  <c:v>15.12.2023</c:v>
                </c:pt>
                <c:pt idx="293">
                  <c:v>18.12.2023</c:v>
                </c:pt>
                <c:pt idx="294">
                  <c:v>19.12.2023</c:v>
                </c:pt>
                <c:pt idx="295">
                  <c:v>20.12.2023</c:v>
                </c:pt>
              </c:strCache>
            </c:strRef>
          </c:cat>
          <c:val>
            <c:numRef>
              <c:f>'Linear Forecasts'!$G$2:$G$297</c:f>
              <c:numCache>
                <c:formatCode>General</c:formatCode>
                <c:ptCount val="296"/>
                <c:pt idx="0">
                  <c:v>0</c:v>
                </c:pt>
                <c:pt idx="1">
                  <c:v>4.9400000000000004</c:v>
                </c:pt>
                <c:pt idx="2">
                  <c:v>5</c:v>
                </c:pt>
                <c:pt idx="3">
                  <c:v>5.0199999999999996</c:v>
                </c:pt>
                <c:pt idx="4">
                  <c:v>5.28</c:v>
                </c:pt>
                <c:pt idx="5">
                  <c:v>5.34</c:v>
                </c:pt>
                <c:pt idx="6">
                  <c:v>5.34</c:v>
                </c:pt>
                <c:pt idx="7">
                  <c:v>5.36</c:v>
                </c:pt>
                <c:pt idx="8">
                  <c:v>5.42</c:v>
                </c:pt>
                <c:pt idx="9">
                  <c:v>5.44</c:v>
                </c:pt>
                <c:pt idx="10">
                  <c:v>5.54</c:v>
                </c:pt>
                <c:pt idx="11">
                  <c:v>5.5</c:v>
                </c:pt>
                <c:pt idx="12">
                  <c:v>5.62</c:v>
                </c:pt>
                <c:pt idx="13">
                  <c:v>5.58</c:v>
                </c:pt>
                <c:pt idx="14">
                  <c:v>5.48</c:v>
                </c:pt>
                <c:pt idx="15">
                  <c:v>5.76</c:v>
                </c:pt>
                <c:pt idx="16">
                  <c:v>5.8</c:v>
                </c:pt>
                <c:pt idx="17">
                  <c:v>5.7</c:v>
                </c:pt>
                <c:pt idx="18">
                  <c:v>5.72</c:v>
                </c:pt>
                <c:pt idx="19">
                  <c:v>5.72</c:v>
                </c:pt>
                <c:pt idx="20">
                  <c:v>5.62</c:v>
                </c:pt>
                <c:pt idx="21">
                  <c:v>5.48</c:v>
                </c:pt>
                <c:pt idx="22">
                  <c:v>5.54</c:v>
                </c:pt>
                <c:pt idx="23">
                  <c:v>5.6</c:v>
                </c:pt>
                <c:pt idx="24">
                  <c:v>5.58</c:v>
                </c:pt>
                <c:pt idx="25">
                  <c:v>5.64</c:v>
                </c:pt>
                <c:pt idx="26">
                  <c:v>5.7</c:v>
                </c:pt>
                <c:pt idx="27">
                  <c:v>5.6</c:v>
                </c:pt>
                <c:pt idx="28">
                  <c:v>5.62</c:v>
                </c:pt>
                <c:pt idx="29">
                  <c:v>5.58</c:v>
                </c:pt>
                <c:pt idx="30">
                  <c:v>5.6</c:v>
                </c:pt>
                <c:pt idx="31">
                  <c:v>5.6</c:v>
                </c:pt>
                <c:pt idx="32">
                  <c:v>5.6</c:v>
                </c:pt>
                <c:pt idx="33">
                  <c:v>5.56</c:v>
                </c:pt>
                <c:pt idx="34">
                  <c:v>5.5</c:v>
                </c:pt>
                <c:pt idx="35">
                  <c:v>5.58</c:v>
                </c:pt>
                <c:pt idx="36">
                  <c:v>5.54</c:v>
                </c:pt>
                <c:pt idx="37">
                  <c:v>5.6</c:v>
                </c:pt>
                <c:pt idx="38">
                  <c:v>5.52</c:v>
                </c:pt>
                <c:pt idx="39">
                  <c:v>5.56</c:v>
                </c:pt>
                <c:pt idx="40">
                  <c:v>5.56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5.56</c:v>
                </c:pt>
                <c:pt idx="45">
                  <c:v>5.6</c:v>
                </c:pt>
                <c:pt idx="46">
                  <c:v>5.76</c:v>
                </c:pt>
                <c:pt idx="47">
                  <c:v>5.78</c:v>
                </c:pt>
                <c:pt idx="48">
                  <c:v>5.92</c:v>
                </c:pt>
                <c:pt idx="49">
                  <c:v>5.86</c:v>
                </c:pt>
                <c:pt idx="50">
                  <c:v>5.9</c:v>
                </c:pt>
                <c:pt idx="51">
                  <c:v>6</c:v>
                </c:pt>
                <c:pt idx="52">
                  <c:v>6.12</c:v>
                </c:pt>
                <c:pt idx="53">
                  <c:v>6.24</c:v>
                </c:pt>
                <c:pt idx="54">
                  <c:v>6.24</c:v>
                </c:pt>
                <c:pt idx="55">
                  <c:v>6.16</c:v>
                </c:pt>
                <c:pt idx="56">
                  <c:v>6.16</c:v>
                </c:pt>
                <c:pt idx="57">
                  <c:v>6.16</c:v>
                </c:pt>
                <c:pt idx="58">
                  <c:v>6.12</c:v>
                </c:pt>
                <c:pt idx="59">
                  <c:v>6.16</c:v>
                </c:pt>
                <c:pt idx="60">
                  <c:v>6.12</c:v>
                </c:pt>
                <c:pt idx="61">
                  <c:v>6.14</c:v>
                </c:pt>
                <c:pt idx="62">
                  <c:v>6.18</c:v>
                </c:pt>
                <c:pt idx="63">
                  <c:v>6.2</c:v>
                </c:pt>
                <c:pt idx="64">
                  <c:v>6.08</c:v>
                </c:pt>
                <c:pt idx="65">
                  <c:v>5.98</c:v>
                </c:pt>
                <c:pt idx="66">
                  <c:v>6.16</c:v>
                </c:pt>
                <c:pt idx="67">
                  <c:v>6.2</c:v>
                </c:pt>
                <c:pt idx="68">
                  <c:v>6.12</c:v>
                </c:pt>
                <c:pt idx="69">
                  <c:v>6.12</c:v>
                </c:pt>
                <c:pt idx="70">
                  <c:v>6.1</c:v>
                </c:pt>
                <c:pt idx="71">
                  <c:v>6.1</c:v>
                </c:pt>
                <c:pt idx="72">
                  <c:v>6.12</c:v>
                </c:pt>
                <c:pt idx="73">
                  <c:v>6.1</c:v>
                </c:pt>
                <c:pt idx="74">
                  <c:v>6.1</c:v>
                </c:pt>
                <c:pt idx="75">
                  <c:v>6.18</c:v>
                </c:pt>
                <c:pt idx="76">
                  <c:v>6.14</c:v>
                </c:pt>
                <c:pt idx="77">
                  <c:v>6.16</c:v>
                </c:pt>
                <c:pt idx="78">
                  <c:v>6.14</c:v>
                </c:pt>
                <c:pt idx="79">
                  <c:v>6.16</c:v>
                </c:pt>
                <c:pt idx="80">
                  <c:v>6.16</c:v>
                </c:pt>
                <c:pt idx="81">
                  <c:v>6.2</c:v>
                </c:pt>
                <c:pt idx="82">
                  <c:v>6.26</c:v>
                </c:pt>
                <c:pt idx="83">
                  <c:v>6.26</c:v>
                </c:pt>
                <c:pt idx="84">
                  <c:v>6.28</c:v>
                </c:pt>
                <c:pt idx="85">
                  <c:v>6.3</c:v>
                </c:pt>
                <c:pt idx="86">
                  <c:v>6.3</c:v>
                </c:pt>
                <c:pt idx="87">
                  <c:v>6.28</c:v>
                </c:pt>
                <c:pt idx="88">
                  <c:v>6.22</c:v>
                </c:pt>
                <c:pt idx="89">
                  <c:v>6.34</c:v>
                </c:pt>
                <c:pt idx="90">
                  <c:v>6.3</c:v>
                </c:pt>
                <c:pt idx="91">
                  <c:v>6.32</c:v>
                </c:pt>
                <c:pt idx="92">
                  <c:v>6.38</c:v>
                </c:pt>
                <c:pt idx="93">
                  <c:v>6.36</c:v>
                </c:pt>
                <c:pt idx="94">
                  <c:v>6.38</c:v>
                </c:pt>
                <c:pt idx="95">
                  <c:v>6.26</c:v>
                </c:pt>
                <c:pt idx="96">
                  <c:v>6.26</c:v>
                </c:pt>
                <c:pt idx="97">
                  <c:v>6.46</c:v>
                </c:pt>
                <c:pt idx="98">
                  <c:v>6.48</c:v>
                </c:pt>
                <c:pt idx="99">
                  <c:v>6.48</c:v>
                </c:pt>
                <c:pt idx="100">
                  <c:v>6.32</c:v>
                </c:pt>
                <c:pt idx="101">
                  <c:v>6.54</c:v>
                </c:pt>
                <c:pt idx="102">
                  <c:v>6.5</c:v>
                </c:pt>
                <c:pt idx="103">
                  <c:v>6.34</c:v>
                </c:pt>
                <c:pt idx="104">
                  <c:v>6.5</c:v>
                </c:pt>
                <c:pt idx="105">
                  <c:v>6.52</c:v>
                </c:pt>
                <c:pt idx="106">
                  <c:v>6.52</c:v>
                </c:pt>
                <c:pt idx="107">
                  <c:v>6.52</c:v>
                </c:pt>
                <c:pt idx="108">
                  <c:v>6.54</c:v>
                </c:pt>
                <c:pt idx="109">
                  <c:v>6.54</c:v>
                </c:pt>
                <c:pt idx="110">
                  <c:v>6.56</c:v>
                </c:pt>
                <c:pt idx="111">
                  <c:v>6.7</c:v>
                </c:pt>
                <c:pt idx="112">
                  <c:v>6.68</c:v>
                </c:pt>
                <c:pt idx="113">
                  <c:v>6.74</c:v>
                </c:pt>
                <c:pt idx="114">
                  <c:v>6.8</c:v>
                </c:pt>
                <c:pt idx="115">
                  <c:v>6.8</c:v>
                </c:pt>
                <c:pt idx="116">
                  <c:v>6.86</c:v>
                </c:pt>
                <c:pt idx="117">
                  <c:v>6.84</c:v>
                </c:pt>
                <c:pt idx="118">
                  <c:v>6.86</c:v>
                </c:pt>
                <c:pt idx="119">
                  <c:v>6.86</c:v>
                </c:pt>
                <c:pt idx="120">
                  <c:v>6.88</c:v>
                </c:pt>
                <c:pt idx="121">
                  <c:v>6.9</c:v>
                </c:pt>
                <c:pt idx="122">
                  <c:v>6.92</c:v>
                </c:pt>
                <c:pt idx="123">
                  <c:v>6.98</c:v>
                </c:pt>
                <c:pt idx="124">
                  <c:v>6.96</c:v>
                </c:pt>
                <c:pt idx="125">
                  <c:v>7.08</c:v>
                </c:pt>
                <c:pt idx="126">
                  <c:v>7.36</c:v>
                </c:pt>
                <c:pt idx="127">
                  <c:v>7.46</c:v>
                </c:pt>
                <c:pt idx="128">
                  <c:v>7.44</c:v>
                </c:pt>
                <c:pt idx="129">
                  <c:v>7.48</c:v>
                </c:pt>
                <c:pt idx="130">
                  <c:v>7.46</c:v>
                </c:pt>
                <c:pt idx="131">
                  <c:v>7.46</c:v>
                </c:pt>
                <c:pt idx="132">
                  <c:v>7.48</c:v>
                </c:pt>
                <c:pt idx="133">
                  <c:v>7.46</c:v>
                </c:pt>
                <c:pt idx="134">
                  <c:v>7.46</c:v>
                </c:pt>
                <c:pt idx="135">
                  <c:v>7.4</c:v>
                </c:pt>
                <c:pt idx="136">
                  <c:v>7.32</c:v>
                </c:pt>
                <c:pt idx="137">
                  <c:v>7.3</c:v>
                </c:pt>
                <c:pt idx="138">
                  <c:v>7.36</c:v>
                </c:pt>
                <c:pt idx="139">
                  <c:v>7.42</c:v>
                </c:pt>
                <c:pt idx="140">
                  <c:v>7.48</c:v>
                </c:pt>
                <c:pt idx="141">
                  <c:v>7.44</c:v>
                </c:pt>
                <c:pt idx="142">
                  <c:v>7.56</c:v>
                </c:pt>
                <c:pt idx="143">
                  <c:v>7.66</c:v>
                </c:pt>
                <c:pt idx="144">
                  <c:v>7.76</c:v>
                </c:pt>
                <c:pt idx="145">
                  <c:v>7.9</c:v>
                </c:pt>
                <c:pt idx="146">
                  <c:v>8</c:v>
                </c:pt>
                <c:pt idx="147">
                  <c:v>8</c:v>
                </c:pt>
                <c:pt idx="148">
                  <c:v>8.16</c:v>
                </c:pt>
                <c:pt idx="149">
                  <c:v>8.02</c:v>
                </c:pt>
                <c:pt idx="150">
                  <c:v>8.1999999999999993</c:v>
                </c:pt>
                <c:pt idx="151">
                  <c:v>8.3000000000000007</c:v>
                </c:pt>
                <c:pt idx="152">
                  <c:v>8.44</c:v>
                </c:pt>
                <c:pt idx="153">
                  <c:v>8.3800000000000008</c:v>
                </c:pt>
                <c:pt idx="154">
                  <c:v>8.42</c:v>
                </c:pt>
                <c:pt idx="155">
                  <c:v>8.52</c:v>
                </c:pt>
                <c:pt idx="156">
                  <c:v>8.5399999999999991</c:v>
                </c:pt>
                <c:pt idx="157">
                  <c:v>8.52</c:v>
                </c:pt>
                <c:pt idx="158">
                  <c:v>8.56</c:v>
                </c:pt>
                <c:pt idx="159">
                  <c:v>8.6199999999999992</c:v>
                </c:pt>
                <c:pt idx="160">
                  <c:v>8.64</c:v>
                </c:pt>
                <c:pt idx="161">
                  <c:v>8.58</c:v>
                </c:pt>
                <c:pt idx="162">
                  <c:v>8.5399999999999991</c:v>
                </c:pt>
                <c:pt idx="163">
                  <c:v>8.52</c:v>
                </c:pt>
                <c:pt idx="164">
                  <c:v>8.48</c:v>
                </c:pt>
                <c:pt idx="165">
                  <c:v>8.34</c:v>
                </c:pt>
                <c:pt idx="166">
                  <c:v>8.34</c:v>
                </c:pt>
                <c:pt idx="167">
                  <c:v>8.3800000000000008</c:v>
                </c:pt>
                <c:pt idx="168">
                  <c:v>8.34</c:v>
                </c:pt>
                <c:pt idx="169">
                  <c:v>8.4</c:v>
                </c:pt>
                <c:pt idx="170">
                  <c:v>8.44</c:v>
                </c:pt>
                <c:pt idx="171">
                  <c:v>8.3800000000000008</c:v>
                </c:pt>
                <c:pt idx="172">
                  <c:v>8.52</c:v>
                </c:pt>
                <c:pt idx="173">
                  <c:v>8.5399999999999991</c:v>
                </c:pt>
                <c:pt idx="174">
                  <c:v>8.6999999999999993</c:v>
                </c:pt>
                <c:pt idx="175">
                  <c:v>8.9</c:v>
                </c:pt>
                <c:pt idx="176">
                  <c:v>9</c:v>
                </c:pt>
                <c:pt idx="177">
                  <c:v>9.0399999999999991</c:v>
                </c:pt>
                <c:pt idx="178">
                  <c:v>9.0399999999999991</c:v>
                </c:pt>
                <c:pt idx="179">
                  <c:v>9.0399999999999991</c:v>
                </c:pt>
                <c:pt idx="180">
                  <c:v>9</c:v>
                </c:pt>
                <c:pt idx="181">
                  <c:v>9.06</c:v>
                </c:pt>
                <c:pt idx="182">
                  <c:v>9.1199999999999992</c:v>
                </c:pt>
                <c:pt idx="183">
                  <c:v>9.18</c:v>
                </c:pt>
                <c:pt idx="184">
                  <c:v>9.18</c:v>
                </c:pt>
                <c:pt idx="185">
                  <c:v>9.18</c:v>
                </c:pt>
                <c:pt idx="186">
                  <c:v>8.92</c:v>
                </c:pt>
                <c:pt idx="187">
                  <c:v>8.9600000000000009</c:v>
                </c:pt>
                <c:pt idx="188">
                  <c:v>9</c:v>
                </c:pt>
                <c:pt idx="189">
                  <c:v>8.92</c:v>
                </c:pt>
                <c:pt idx="190">
                  <c:v>8.9</c:v>
                </c:pt>
                <c:pt idx="191">
                  <c:v>8.9</c:v>
                </c:pt>
                <c:pt idx="192">
                  <c:v>8.9600000000000009</c:v>
                </c:pt>
                <c:pt idx="193">
                  <c:v>9</c:v>
                </c:pt>
                <c:pt idx="194">
                  <c:v>9.1</c:v>
                </c:pt>
                <c:pt idx="195">
                  <c:v>9.14</c:v>
                </c:pt>
                <c:pt idx="196">
                  <c:v>8.9</c:v>
                </c:pt>
                <c:pt idx="197">
                  <c:v>8.98</c:v>
                </c:pt>
                <c:pt idx="198">
                  <c:v>9</c:v>
                </c:pt>
                <c:pt idx="199">
                  <c:v>8.94</c:v>
                </c:pt>
                <c:pt idx="200">
                  <c:v>9</c:v>
                </c:pt>
                <c:pt idx="201">
                  <c:v>9</c:v>
                </c:pt>
                <c:pt idx="202">
                  <c:v>9.1</c:v>
                </c:pt>
                <c:pt idx="203">
                  <c:v>8.98</c:v>
                </c:pt>
                <c:pt idx="204">
                  <c:v>8.98</c:v>
                </c:pt>
                <c:pt idx="205">
                  <c:v>8.98</c:v>
                </c:pt>
                <c:pt idx="206">
                  <c:v>8.9600000000000009</c:v>
                </c:pt>
                <c:pt idx="207">
                  <c:v>8.9600000000000009</c:v>
                </c:pt>
                <c:pt idx="208">
                  <c:v>8.98</c:v>
                </c:pt>
                <c:pt idx="209">
                  <c:v>8.98</c:v>
                </c:pt>
                <c:pt idx="210">
                  <c:v>8.98</c:v>
                </c:pt>
                <c:pt idx="211">
                  <c:v>8.9600000000000009</c:v>
                </c:pt>
                <c:pt idx="212">
                  <c:v>8.9600000000000009</c:v>
                </c:pt>
                <c:pt idx="213">
                  <c:v>9.1</c:v>
                </c:pt>
                <c:pt idx="214">
                  <c:v>9</c:v>
                </c:pt>
                <c:pt idx="215">
                  <c:v>9</c:v>
                </c:pt>
                <c:pt idx="216">
                  <c:v>8.98</c:v>
                </c:pt>
                <c:pt idx="217">
                  <c:v>8.9600000000000009</c:v>
                </c:pt>
                <c:pt idx="218">
                  <c:v>8.94</c:v>
                </c:pt>
                <c:pt idx="219">
                  <c:v>8.9</c:v>
                </c:pt>
                <c:pt idx="220">
                  <c:v>8.8800000000000008</c:v>
                </c:pt>
                <c:pt idx="221">
                  <c:v>8.8800000000000008</c:v>
                </c:pt>
                <c:pt idx="222">
                  <c:v>8.84</c:v>
                </c:pt>
                <c:pt idx="223">
                  <c:v>8.98</c:v>
                </c:pt>
                <c:pt idx="224">
                  <c:v>8.94</c:v>
                </c:pt>
                <c:pt idx="225">
                  <c:v>8.9</c:v>
                </c:pt>
                <c:pt idx="226">
                  <c:v>8.92</c:v>
                </c:pt>
                <c:pt idx="227">
                  <c:v>8.84</c:v>
                </c:pt>
                <c:pt idx="228">
                  <c:v>8.98</c:v>
                </c:pt>
                <c:pt idx="229">
                  <c:v>8.94</c:v>
                </c:pt>
                <c:pt idx="230">
                  <c:v>8.8000000000000007</c:v>
                </c:pt>
                <c:pt idx="231">
                  <c:v>8.8800000000000008</c:v>
                </c:pt>
                <c:pt idx="232">
                  <c:v>8.9</c:v>
                </c:pt>
                <c:pt idx="233">
                  <c:v>8.9600000000000009</c:v>
                </c:pt>
                <c:pt idx="234">
                  <c:v>8.92</c:v>
                </c:pt>
                <c:pt idx="235">
                  <c:v>8.9600000000000009</c:v>
                </c:pt>
                <c:pt idx="236">
                  <c:v>8.92</c:v>
                </c:pt>
                <c:pt idx="237">
                  <c:v>8.9600000000000009</c:v>
                </c:pt>
                <c:pt idx="238">
                  <c:v>8.94</c:v>
                </c:pt>
                <c:pt idx="239">
                  <c:v>8.94</c:v>
                </c:pt>
                <c:pt idx="240">
                  <c:v>8.8800000000000008</c:v>
                </c:pt>
                <c:pt idx="241">
                  <c:v>8.98</c:v>
                </c:pt>
                <c:pt idx="242">
                  <c:v>8.98</c:v>
                </c:pt>
                <c:pt idx="243">
                  <c:v>8.8800000000000008</c:v>
                </c:pt>
                <c:pt idx="244">
                  <c:v>8.9</c:v>
                </c:pt>
                <c:pt idx="245">
                  <c:v>8.94</c:v>
                </c:pt>
                <c:pt idx="246">
                  <c:v>8.9600000000000009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8.9600000000000009</c:v>
                </c:pt>
                <c:pt idx="251">
                  <c:v>8.9</c:v>
                </c:pt>
                <c:pt idx="252">
                  <c:v>8.94</c:v>
                </c:pt>
                <c:pt idx="253">
                  <c:v>8.94</c:v>
                </c:pt>
                <c:pt idx="254">
                  <c:v>8.8800000000000008</c:v>
                </c:pt>
                <c:pt idx="255">
                  <c:v>8.92</c:v>
                </c:pt>
                <c:pt idx="256">
                  <c:v>8.9</c:v>
                </c:pt>
                <c:pt idx="257">
                  <c:v>8.98</c:v>
                </c:pt>
                <c:pt idx="258">
                  <c:v>8.94</c:v>
                </c:pt>
                <c:pt idx="259">
                  <c:v>8.92</c:v>
                </c:pt>
                <c:pt idx="260">
                  <c:v>8.98</c:v>
                </c:pt>
                <c:pt idx="261">
                  <c:v>8.98</c:v>
                </c:pt>
                <c:pt idx="262">
                  <c:v>9</c:v>
                </c:pt>
                <c:pt idx="263">
                  <c:v>8.98</c:v>
                </c:pt>
                <c:pt idx="264">
                  <c:v>8.98</c:v>
                </c:pt>
                <c:pt idx="265">
                  <c:v>8.98</c:v>
                </c:pt>
                <c:pt idx="266">
                  <c:v>9</c:v>
                </c:pt>
                <c:pt idx="267">
                  <c:v>8.8800000000000008</c:v>
                </c:pt>
                <c:pt idx="268">
                  <c:v>8.94</c:v>
                </c:pt>
                <c:pt idx="269">
                  <c:v>8.92</c:v>
                </c:pt>
                <c:pt idx="270">
                  <c:v>8.92</c:v>
                </c:pt>
                <c:pt idx="271">
                  <c:v>8.92</c:v>
                </c:pt>
                <c:pt idx="272">
                  <c:v>8.92</c:v>
                </c:pt>
                <c:pt idx="273">
                  <c:v>8.9</c:v>
                </c:pt>
                <c:pt idx="274">
                  <c:v>8.8800000000000008</c:v>
                </c:pt>
                <c:pt idx="275">
                  <c:v>8.8800000000000008</c:v>
                </c:pt>
                <c:pt idx="276">
                  <c:v>8.86</c:v>
                </c:pt>
                <c:pt idx="277">
                  <c:v>8.8800000000000008</c:v>
                </c:pt>
                <c:pt idx="278">
                  <c:v>8.94</c:v>
                </c:pt>
                <c:pt idx="279">
                  <c:v>8.94</c:v>
                </c:pt>
                <c:pt idx="280">
                  <c:v>8.9</c:v>
                </c:pt>
                <c:pt idx="281">
                  <c:v>8.98</c:v>
                </c:pt>
                <c:pt idx="282">
                  <c:v>8.9600000000000009</c:v>
                </c:pt>
                <c:pt idx="283">
                  <c:v>8.92</c:v>
                </c:pt>
                <c:pt idx="284">
                  <c:v>8.94</c:v>
                </c:pt>
                <c:pt idx="285">
                  <c:v>8.92</c:v>
                </c:pt>
                <c:pt idx="286">
                  <c:v>8.7799999999999994</c:v>
                </c:pt>
                <c:pt idx="287">
                  <c:v>8.84</c:v>
                </c:pt>
                <c:pt idx="288">
                  <c:v>8.74</c:v>
                </c:pt>
                <c:pt idx="289">
                  <c:v>8.5399999999999991</c:v>
                </c:pt>
                <c:pt idx="290">
                  <c:v>8.6999999999999993</c:v>
                </c:pt>
                <c:pt idx="291">
                  <c:v>8.9</c:v>
                </c:pt>
                <c:pt idx="292">
                  <c:v>8.86</c:v>
                </c:pt>
                <c:pt idx="293">
                  <c:v>8.92</c:v>
                </c:pt>
                <c:pt idx="294">
                  <c:v>8.9600000000000009</c:v>
                </c:pt>
                <c:pt idx="295">
                  <c:v>9.02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4-42C3-A31C-41831D5C5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734584"/>
        <c:axId val="774736224"/>
      </c:lineChart>
      <c:catAx>
        <c:axId val="77473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74736224"/>
        <c:crosses val="autoZero"/>
        <c:auto val="1"/>
        <c:lblAlgn val="ctr"/>
        <c:lblOffset val="100"/>
        <c:noMultiLvlLbl val="0"/>
      </c:catAx>
      <c:valAx>
        <c:axId val="7747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7473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wmf"/><Relationship Id="rId1" Type="http://schemas.openxmlformats.org/officeDocument/2006/relationships/image" Target="../media/image23.w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void();" TargetMode="External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26" Type="http://schemas.openxmlformats.org/officeDocument/2006/relationships/image" Target="../media/image44.png"/><Relationship Id="rId3" Type="http://schemas.openxmlformats.org/officeDocument/2006/relationships/image" Target="../media/image26.jpeg"/><Relationship Id="rId21" Type="http://schemas.openxmlformats.org/officeDocument/2006/relationships/image" Target="../media/image41.png"/><Relationship Id="rId34" Type="http://schemas.openxmlformats.org/officeDocument/2006/relationships/image" Target="../media/image50.wmf"/><Relationship Id="rId7" Type="http://schemas.openxmlformats.org/officeDocument/2006/relationships/image" Target="../media/image28.png"/><Relationship Id="rId12" Type="http://schemas.openxmlformats.org/officeDocument/2006/relationships/image" Target="../media/image32.jpeg"/><Relationship Id="rId17" Type="http://schemas.openxmlformats.org/officeDocument/2006/relationships/image" Target="../media/image37.png"/><Relationship Id="rId25" Type="http://schemas.openxmlformats.org/officeDocument/2006/relationships/image" Target="../media/image43.png"/><Relationship Id="rId33" Type="http://schemas.openxmlformats.org/officeDocument/2006/relationships/image" Target="../media/image49.wmf"/><Relationship Id="rId2" Type="http://schemas.openxmlformats.org/officeDocument/2006/relationships/hyperlink" Target="https://www.investing.com/members/201261514" TargetMode="External"/><Relationship Id="rId16" Type="http://schemas.openxmlformats.org/officeDocument/2006/relationships/image" Target="../media/image36.gif"/><Relationship Id="rId20" Type="http://schemas.openxmlformats.org/officeDocument/2006/relationships/image" Target="../media/image40.jpeg"/><Relationship Id="rId29" Type="http://schemas.openxmlformats.org/officeDocument/2006/relationships/image" Target="../media/image45.png"/><Relationship Id="rId1" Type="http://schemas.openxmlformats.org/officeDocument/2006/relationships/image" Target="../media/image25.png"/><Relationship Id="rId6" Type="http://schemas.openxmlformats.org/officeDocument/2006/relationships/hyperlink" Target="https://www.investing.com/members/200208223" TargetMode="External"/><Relationship Id="rId11" Type="http://schemas.openxmlformats.org/officeDocument/2006/relationships/image" Target="../media/image31.png"/><Relationship Id="rId24" Type="http://schemas.openxmlformats.org/officeDocument/2006/relationships/hyperlink" Target="https://itunes.apple.com/us/app/investing.com-stocks-forex/id909998122?mt=8" TargetMode="External"/><Relationship Id="rId32" Type="http://schemas.openxmlformats.org/officeDocument/2006/relationships/image" Target="../media/image48.wmf"/><Relationship Id="rId37" Type="http://schemas.openxmlformats.org/officeDocument/2006/relationships/image" Target="../media/image53.wmf"/><Relationship Id="rId5" Type="http://schemas.openxmlformats.org/officeDocument/2006/relationships/image" Target="../media/image27.jpeg"/><Relationship Id="rId15" Type="http://schemas.openxmlformats.org/officeDocument/2006/relationships/image" Target="../media/image35.png"/><Relationship Id="rId23" Type="http://schemas.openxmlformats.org/officeDocument/2006/relationships/image" Target="../media/image42.png"/><Relationship Id="rId28" Type="http://schemas.openxmlformats.org/officeDocument/2006/relationships/image" Target="../media/image24.wmf"/><Relationship Id="rId36" Type="http://schemas.openxmlformats.org/officeDocument/2006/relationships/image" Target="../media/image52.wmf"/><Relationship Id="rId10" Type="http://schemas.openxmlformats.org/officeDocument/2006/relationships/image" Target="../media/image30.gif"/><Relationship Id="rId19" Type="http://schemas.openxmlformats.org/officeDocument/2006/relationships/image" Target="../media/image39.gif"/><Relationship Id="rId31" Type="http://schemas.openxmlformats.org/officeDocument/2006/relationships/image" Target="../media/image47.wmf"/><Relationship Id="rId4" Type="http://schemas.openxmlformats.org/officeDocument/2006/relationships/hyperlink" Target="https://www.investing.com/members/138827" TargetMode="External"/><Relationship Id="rId9" Type="http://schemas.openxmlformats.org/officeDocument/2006/relationships/image" Target="../media/image29.jpeg"/><Relationship Id="rId14" Type="http://schemas.openxmlformats.org/officeDocument/2006/relationships/image" Target="../media/image34.jpeg"/><Relationship Id="rId22" Type="http://schemas.openxmlformats.org/officeDocument/2006/relationships/hyperlink" Target="https://play.google.com/store/apps/details?id=com.fusionmedia.investing&amp;referrer=utm_source=com_footer&amp;utm_medium=com_footer&amp;utm_term=com_footer&amp;utm_content=com_footer&amp;utm_campaign=com_footer" TargetMode="External"/><Relationship Id="rId27" Type="http://schemas.openxmlformats.org/officeDocument/2006/relationships/image" Target="../media/image23.wmf"/><Relationship Id="rId30" Type="http://schemas.openxmlformats.org/officeDocument/2006/relationships/image" Target="../media/image46.wmf"/><Relationship Id="rId35" Type="http://schemas.openxmlformats.org/officeDocument/2006/relationships/image" Target="../media/image51.w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wmf"/><Relationship Id="rId2" Type="http://schemas.openxmlformats.org/officeDocument/2006/relationships/image" Target="../media/image55.wmf"/><Relationship Id="rId1" Type="http://schemas.openxmlformats.org/officeDocument/2006/relationships/image" Target="../media/image54.w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wmf"/><Relationship Id="rId2" Type="http://schemas.openxmlformats.org/officeDocument/2006/relationships/image" Target="../media/image58.wmf"/><Relationship Id="rId1" Type="http://schemas.openxmlformats.org/officeDocument/2006/relationships/image" Target="../media/image57.wmf"/><Relationship Id="rId4" Type="http://schemas.openxmlformats.org/officeDocument/2006/relationships/image" Target="../media/image60.w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wmf"/><Relationship Id="rId2" Type="http://schemas.openxmlformats.org/officeDocument/2006/relationships/image" Target="../media/image58.wmf"/><Relationship Id="rId1" Type="http://schemas.openxmlformats.org/officeDocument/2006/relationships/image" Target="../media/image57.wmf"/><Relationship Id="rId4" Type="http://schemas.openxmlformats.org/officeDocument/2006/relationships/image" Target="../media/image60.w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wmf"/><Relationship Id="rId1" Type="http://schemas.openxmlformats.org/officeDocument/2006/relationships/image" Target="../media/image61.wmf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25</xdr:col>
      <xdr:colOff>133920</xdr:colOff>
      <xdr:row>42</xdr:row>
      <xdr:rowOff>91080</xdr:rowOff>
    </xdr:to>
    <xdr:pic>
      <xdr:nvPicPr>
        <xdr:cNvPr id="2" name="Εικόνα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1227960" y="380880"/>
          <a:ext cx="14257080" cy="771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26</xdr:col>
      <xdr:colOff>134280</xdr:colOff>
      <xdr:row>86</xdr:row>
      <xdr:rowOff>91440</xdr:rowOff>
    </xdr:to>
    <xdr:pic>
      <xdr:nvPicPr>
        <xdr:cNvPr id="3" name="Εικόνα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1842120" y="8763120"/>
          <a:ext cx="14257440" cy="771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26</xdr:col>
      <xdr:colOff>134640</xdr:colOff>
      <xdr:row>131</xdr:row>
      <xdr:rowOff>91440</xdr:rowOff>
    </xdr:to>
    <xdr:pic>
      <xdr:nvPicPr>
        <xdr:cNvPr id="4" name="Εικόνα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1842120" y="17335440"/>
          <a:ext cx="14257800" cy="771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26</xdr:col>
      <xdr:colOff>135720</xdr:colOff>
      <xdr:row>174</xdr:row>
      <xdr:rowOff>92160</xdr:rowOff>
    </xdr:to>
    <xdr:pic>
      <xdr:nvPicPr>
        <xdr:cNvPr id="5" name="Εικόνα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1842120" y="25526880"/>
          <a:ext cx="14258880" cy="771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26</xdr:col>
      <xdr:colOff>135720</xdr:colOff>
      <xdr:row>216</xdr:row>
      <xdr:rowOff>92160</xdr:rowOff>
    </xdr:to>
    <xdr:pic>
      <xdr:nvPicPr>
        <xdr:cNvPr id="6" name="Εικόνα 5"/>
        <xdr:cNvPicPr/>
      </xdr:nvPicPr>
      <xdr:blipFill>
        <a:blip xmlns:r="http://schemas.openxmlformats.org/officeDocument/2006/relationships" r:embed="rId5"/>
        <a:stretch/>
      </xdr:blipFill>
      <xdr:spPr>
        <a:xfrm>
          <a:off x="1842120" y="33527880"/>
          <a:ext cx="14258880" cy="771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26</xdr:col>
      <xdr:colOff>135720</xdr:colOff>
      <xdr:row>259</xdr:row>
      <xdr:rowOff>92520</xdr:rowOff>
    </xdr:to>
    <xdr:pic>
      <xdr:nvPicPr>
        <xdr:cNvPr id="7" name="Εικόνα 6"/>
        <xdr:cNvPicPr/>
      </xdr:nvPicPr>
      <xdr:blipFill>
        <a:blip xmlns:r="http://schemas.openxmlformats.org/officeDocument/2006/relationships" r:embed="rId6"/>
        <a:stretch/>
      </xdr:blipFill>
      <xdr:spPr>
        <a:xfrm>
          <a:off x="1842120" y="41719680"/>
          <a:ext cx="14258880" cy="771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26</xdr:col>
      <xdr:colOff>126360</xdr:colOff>
      <xdr:row>303</xdr:row>
      <xdr:rowOff>92520</xdr:rowOff>
    </xdr:to>
    <xdr:pic>
      <xdr:nvPicPr>
        <xdr:cNvPr id="8" name="Εικόνα 7"/>
        <xdr:cNvPicPr/>
      </xdr:nvPicPr>
      <xdr:blipFill>
        <a:blip xmlns:r="http://schemas.openxmlformats.org/officeDocument/2006/relationships" r:embed="rId7"/>
        <a:stretch/>
      </xdr:blipFill>
      <xdr:spPr>
        <a:xfrm>
          <a:off x="1842120" y="50101560"/>
          <a:ext cx="14249520" cy="771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26</xdr:col>
      <xdr:colOff>136080</xdr:colOff>
      <xdr:row>346</xdr:row>
      <xdr:rowOff>92520</xdr:rowOff>
    </xdr:to>
    <xdr:pic>
      <xdr:nvPicPr>
        <xdr:cNvPr id="9" name="Εικόνα 8"/>
        <xdr:cNvPicPr/>
      </xdr:nvPicPr>
      <xdr:blipFill>
        <a:blip xmlns:r="http://schemas.openxmlformats.org/officeDocument/2006/relationships" r:embed="rId8"/>
        <a:stretch/>
      </xdr:blipFill>
      <xdr:spPr>
        <a:xfrm>
          <a:off x="1842120" y="58293000"/>
          <a:ext cx="14259240" cy="771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26</xdr:col>
      <xdr:colOff>136440</xdr:colOff>
      <xdr:row>390</xdr:row>
      <xdr:rowOff>92880</xdr:rowOff>
    </xdr:to>
    <xdr:pic>
      <xdr:nvPicPr>
        <xdr:cNvPr id="10" name="Εικόνα 9"/>
        <xdr:cNvPicPr/>
      </xdr:nvPicPr>
      <xdr:blipFill>
        <a:blip xmlns:r="http://schemas.openxmlformats.org/officeDocument/2006/relationships" r:embed="rId9"/>
        <a:stretch/>
      </xdr:blipFill>
      <xdr:spPr>
        <a:xfrm>
          <a:off x="1842120" y="66674880"/>
          <a:ext cx="14259600" cy="7713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26</xdr:col>
      <xdr:colOff>136440</xdr:colOff>
      <xdr:row>433</xdr:row>
      <xdr:rowOff>93240</xdr:rowOff>
    </xdr:to>
    <xdr:pic>
      <xdr:nvPicPr>
        <xdr:cNvPr id="11" name="Εικόνα 10"/>
        <xdr:cNvPicPr/>
      </xdr:nvPicPr>
      <xdr:blipFill>
        <a:blip xmlns:r="http://schemas.openxmlformats.org/officeDocument/2006/relationships" r:embed="rId10"/>
        <a:stretch/>
      </xdr:blipFill>
      <xdr:spPr>
        <a:xfrm>
          <a:off x="1842120" y="74866680"/>
          <a:ext cx="14259600" cy="7713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26</xdr:col>
      <xdr:colOff>136800</xdr:colOff>
      <xdr:row>476</xdr:row>
      <xdr:rowOff>93600</xdr:rowOff>
    </xdr:to>
    <xdr:pic>
      <xdr:nvPicPr>
        <xdr:cNvPr id="12" name="Εικόνα 11"/>
        <xdr:cNvPicPr/>
      </xdr:nvPicPr>
      <xdr:blipFill>
        <a:blip xmlns:r="http://schemas.openxmlformats.org/officeDocument/2006/relationships" r:embed="rId11"/>
        <a:stretch/>
      </xdr:blipFill>
      <xdr:spPr>
        <a:xfrm>
          <a:off x="1842120" y="83058120"/>
          <a:ext cx="14259960" cy="7713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26</xdr:col>
      <xdr:colOff>136800</xdr:colOff>
      <xdr:row>518</xdr:row>
      <xdr:rowOff>93600</xdr:rowOff>
    </xdr:to>
    <xdr:pic>
      <xdr:nvPicPr>
        <xdr:cNvPr id="13" name="Εικόνα 12"/>
        <xdr:cNvPicPr/>
      </xdr:nvPicPr>
      <xdr:blipFill>
        <a:blip xmlns:r="http://schemas.openxmlformats.org/officeDocument/2006/relationships" r:embed="rId12"/>
        <a:stretch/>
      </xdr:blipFill>
      <xdr:spPr>
        <a:xfrm>
          <a:off x="1842120" y="91059120"/>
          <a:ext cx="14259960" cy="7713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26</xdr:col>
      <xdr:colOff>137160</xdr:colOff>
      <xdr:row>562</xdr:row>
      <xdr:rowOff>93600</xdr:rowOff>
    </xdr:to>
    <xdr:pic>
      <xdr:nvPicPr>
        <xdr:cNvPr id="14" name="Εικόνα 13"/>
        <xdr:cNvPicPr/>
      </xdr:nvPicPr>
      <xdr:blipFill>
        <a:blip xmlns:r="http://schemas.openxmlformats.org/officeDocument/2006/relationships" r:embed="rId13"/>
        <a:stretch/>
      </xdr:blipFill>
      <xdr:spPr>
        <a:xfrm>
          <a:off x="1842120" y="99441000"/>
          <a:ext cx="14260320" cy="771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26</xdr:col>
      <xdr:colOff>137160</xdr:colOff>
      <xdr:row>605</xdr:row>
      <xdr:rowOff>93600</xdr:rowOff>
    </xdr:to>
    <xdr:pic>
      <xdr:nvPicPr>
        <xdr:cNvPr id="15" name="Εικόνα 14"/>
        <xdr:cNvPicPr/>
      </xdr:nvPicPr>
      <xdr:blipFill>
        <a:blip xmlns:r="http://schemas.openxmlformats.org/officeDocument/2006/relationships" r:embed="rId14"/>
        <a:stretch/>
      </xdr:blipFill>
      <xdr:spPr>
        <a:xfrm>
          <a:off x="1842120" y="107632440"/>
          <a:ext cx="14260320" cy="771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609</xdr:row>
      <xdr:rowOff>0</xdr:rowOff>
    </xdr:from>
    <xdr:to>
      <xdr:col>26</xdr:col>
      <xdr:colOff>137520</xdr:colOff>
      <xdr:row>649</xdr:row>
      <xdr:rowOff>94320</xdr:rowOff>
    </xdr:to>
    <xdr:pic>
      <xdr:nvPicPr>
        <xdr:cNvPr id="16" name="Εικόνα 15"/>
        <xdr:cNvPicPr/>
      </xdr:nvPicPr>
      <xdr:blipFill>
        <a:blip xmlns:r="http://schemas.openxmlformats.org/officeDocument/2006/relationships" r:embed="rId15"/>
        <a:stretch/>
      </xdr:blipFill>
      <xdr:spPr>
        <a:xfrm>
          <a:off x="1842120" y="116014680"/>
          <a:ext cx="14260680" cy="771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653</xdr:row>
      <xdr:rowOff>0</xdr:rowOff>
    </xdr:from>
    <xdr:to>
      <xdr:col>26</xdr:col>
      <xdr:colOff>137520</xdr:colOff>
      <xdr:row>693</xdr:row>
      <xdr:rowOff>93960</xdr:rowOff>
    </xdr:to>
    <xdr:pic>
      <xdr:nvPicPr>
        <xdr:cNvPr id="17" name="Εικόνα 16"/>
        <xdr:cNvPicPr/>
      </xdr:nvPicPr>
      <xdr:blipFill>
        <a:blip xmlns:r="http://schemas.openxmlformats.org/officeDocument/2006/relationships" r:embed="rId16"/>
        <a:stretch/>
      </xdr:blipFill>
      <xdr:spPr>
        <a:xfrm>
          <a:off x="1842120" y="124396560"/>
          <a:ext cx="14260680" cy="771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697</xdr:row>
      <xdr:rowOff>0</xdr:rowOff>
    </xdr:from>
    <xdr:to>
      <xdr:col>26</xdr:col>
      <xdr:colOff>137880</xdr:colOff>
      <xdr:row>737</xdr:row>
      <xdr:rowOff>94320</xdr:rowOff>
    </xdr:to>
    <xdr:pic>
      <xdr:nvPicPr>
        <xdr:cNvPr id="18" name="Εικόνα 17"/>
        <xdr:cNvPicPr/>
      </xdr:nvPicPr>
      <xdr:blipFill>
        <a:blip xmlns:r="http://schemas.openxmlformats.org/officeDocument/2006/relationships" r:embed="rId17"/>
        <a:stretch/>
      </xdr:blipFill>
      <xdr:spPr>
        <a:xfrm>
          <a:off x="1842120" y="132778440"/>
          <a:ext cx="14261040" cy="7714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740</xdr:row>
      <xdr:rowOff>0</xdr:rowOff>
    </xdr:from>
    <xdr:to>
      <xdr:col>26</xdr:col>
      <xdr:colOff>137880</xdr:colOff>
      <xdr:row>780</xdr:row>
      <xdr:rowOff>94320</xdr:rowOff>
    </xdr:to>
    <xdr:pic>
      <xdr:nvPicPr>
        <xdr:cNvPr id="19" name="Εικόνα 18"/>
        <xdr:cNvPicPr/>
      </xdr:nvPicPr>
      <xdr:blipFill>
        <a:blip xmlns:r="http://schemas.openxmlformats.org/officeDocument/2006/relationships" r:embed="rId18"/>
        <a:stretch/>
      </xdr:blipFill>
      <xdr:spPr>
        <a:xfrm>
          <a:off x="1842120" y="140969880"/>
          <a:ext cx="14261040" cy="7714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782</xdr:row>
      <xdr:rowOff>190499</xdr:rowOff>
    </xdr:from>
    <xdr:to>
      <xdr:col>26</xdr:col>
      <xdr:colOff>163285</xdr:colOff>
      <xdr:row>821</xdr:row>
      <xdr:rowOff>54428</xdr:rowOff>
    </xdr:to>
    <xdr:pic>
      <xdr:nvPicPr>
        <xdr:cNvPr id="20" name="Εικόνα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5321" y="149161499"/>
          <a:ext cx="13620750" cy="7293429"/>
        </a:xfrm>
        <a:prstGeom prst="rect">
          <a:avLst/>
        </a:prstGeom>
      </xdr:spPr>
    </xdr:pic>
    <xdr:clientData/>
  </xdr:twoCellAnchor>
  <xdr:twoCellAnchor editAs="oneCell">
    <xdr:from>
      <xdr:col>5</xdr:col>
      <xdr:colOff>-1</xdr:colOff>
      <xdr:row>822</xdr:row>
      <xdr:rowOff>190499</xdr:rowOff>
    </xdr:from>
    <xdr:to>
      <xdr:col>26</xdr:col>
      <xdr:colOff>136070</xdr:colOff>
      <xdr:row>859</xdr:row>
      <xdr:rowOff>176892</xdr:rowOff>
    </xdr:to>
    <xdr:pic>
      <xdr:nvPicPr>
        <xdr:cNvPr id="21" name="Εικόνα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5535" y="156781499"/>
          <a:ext cx="12423321" cy="7034893"/>
        </a:xfrm>
        <a:prstGeom prst="rect">
          <a:avLst/>
        </a:prstGeom>
      </xdr:spPr>
    </xdr:pic>
    <xdr:clientData/>
  </xdr:twoCellAnchor>
  <xdr:twoCellAnchor editAs="oneCell">
    <xdr:from>
      <xdr:col>5</xdr:col>
      <xdr:colOff>-1</xdr:colOff>
      <xdr:row>862</xdr:row>
      <xdr:rowOff>190499</xdr:rowOff>
    </xdr:from>
    <xdr:to>
      <xdr:col>26</xdr:col>
      <xdr:colOff>258534</xdr:colOff>
      <xdr:row>896</xdr:row>
      <xdr:rowOff>122464</xdr:rowOff>
    </xdr:to>
    <xdr:pic>
      <xdr:nvPicPr>
        <xdr:cNvPr id="22" name="Εικόνα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5535" y="164401499"/>
          <a:ext cx="12545785" cy="640896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900</xdr:row>
      <xdr:rowOff>0</xdr:rowOff>
    </xdr:from>
    <xdr:to>
      <xdr:col>26</xdr:col>
      <xdr:colOff>217714</xdr:colOff>
      <xdr:row>935</xdr:row>
      <xdr:rowOff>163286</xdr:rowOff>
    </xdr:to>
    <xdr:pic>
      <xdr:nvPicPr>
        <xdr:cNvPr id="23" name="Εικόνα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5536" y="171450000"/>
          <a:ext cx="12504964" cy="68307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561960</xdr:colOff>
      <xdr:row>7</xdr:row>
      <xdr:rowOff>0</xdr:rowOff>
    </xdr:from>
    <xdr:to>
      <xdr:col>14</xdr:col>
      <xdr:colOff>9360</xdr:colOff>
      <xdr:row>10</xdr:row>
      <xdr:rowOff>104760</xdr:rowOff>
    </xdr:to>
    <xdr:sp macro="" textlink="">
      <xdr:nvSpPr>
        <xdr:cNvPr id="18" name="Line 1"/>
        <xdr:cNvSpPr/>
      </xdr:nvSpPr>
      <xdr:spPr>
        <a:xfrm flipH="1">
          <a:off x="9172440" y="1523880"/>
          <a:ext cx="10533240" cy="67644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9</xdr:col>
      <xdr:colOff>523800</xdr:colOff>
      <xdr:row>4</xdr:row>
      <xdr:rowOff>104760</xdr:rowOff>
    </xdr:from>
    <xdr:to>
      <xdr:col>14</xdr:col>
      <xdr:colOff>28440</xdr:colOff>
      <xdr:row>5</xdr:row>
      <xdr:rowOff>66600</xdr:rowOff>
    </xdr:to>
    <xdr:sp macro="" textlink="">
      <xdr:nvSpPr>
        <xdr:cNvPr id="19" name="Line 2"/>
        <xdr:cNvSpPr/>
      </xdr:nvSpPr>
      <xdr:spPr>
        <a:xfrm flipH="1">
          <a:off x="9134280" y="981000"/>
          <a:ext cx="10590480" cy="19044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9</xdr:col>
      <xdr:colOff>542880</xdr:colOff>
      <xdr:row>9</xdr:row>
      <xdr:rowOff>0</xdr:rowOff>
    </xdr:from>
    <xdr:to>
      <xdr:col>13</xdr:col>
      <xdr:colOff>371160</xdr:colOff>
      <xdr:row>11</xdr:row>
      <xdr:rowOff>75960</xdr:rowOff>
    </xdr:to>
    <xdr:sp macro="" textlink="">
      <xdr:nvSpPr>
        <xdr:cNvPr id="20" name="Line 3"/>
        <xdr:cNvSpPr/>
      </xdr:nvSpPr>
      <xdr:spPr>
        <a:xfrm flipH="1">
          <a:off x="9153360" y="1905120"/>
          <a:ext cx="10300320" cy="45684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</xdr:col>
      <xdr:colOff>1485720</xdr:colOff>
      <xdr:row>32</xdr:row>
      <xdr:rowOff>45720</xdr:rowOff>
    </xdr:from>
    <xdr:to>
      <xdr:col>10</xdr:col>
      <xdr:colOff>3630960</xdr:colOff>
      <xdr:row>36</xdr:row>
      <xdr:rowOff>51480</xdr:rowOff>
    </xdr:to>
    <xdr:pic>
      <xdr:nvPicPr>
        <xdr:cNvPr id="21" name="Picture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15544080" y="6332400"/>
          <a:ext cx="2145240" cy="76752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10</xdr:col>
      <xdr:colOff>1562040</xdr:colOff>
      <xdr:row>36</xdr:row>
      <xdr:rowOff>140760</xdr:rowOff>
    </xdr:from>
    <xdr:to>
      <xdr:col>10</xdr:col>
      <xdr:colOff>3630960</xdr:colOff>
      <xdr:row>41</xdr:row>
      <xdr:rowOff>80280</xdr:rowOff>
    </xdr:to>
    <xdr:pic>
      <xdr:nvPicPr>
        <xdr:cNvPr id="22" name="Picture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15620400" y="7189200"/>
          <a:ext cx="2068920" cy="89208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561960</xdr:colOff>
      <xdr:row>7</xdr:row>
      <xdr:rowOff>0</xdr:rowOff>
    </xdr:from>
    <xdr:to>
      <xdr:col>14</xdr:col>
      <xdr:colOff>9360</xdr:colOff>
      <xdr:row>10</xdr:row>
      <xdr:rowOff>104760</xdr:rowOff>
    </xdr:to>
    <xdr:sp macro="" textlink="">
      <xdr:nvSpPr>
        <xdr:cNvPr id="23" name="Line 1"/>
        <xdr:cNvSpPr/>
      </xdr:nvSpPr>
      <xdr:spPr>
        <a:xfrm flipH="1">
          <a:off x="8837280" y="1318320"/>
          <a:ext cx="5820120" cy="67608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9</xdr:col>
      <xdr:colOff>523800</xdr:colOff>
      <xdr:row>4</xdr:row>
      <xdr:rowOff>104760</xdr:rowOff>
    </xdr:from>
    <xdr:to>
      <xdr:col>14</xdr:col>
      <xdr:colOff>28440</xdr:colOff>
      <xdr:row>5</xdr:row>
      <xdr:rowOff>66600</xdr:rowOff>
    </xdr:to>
    <xdr:sp macro="" textlink="">
      <xdr:nvSpPr>
        <xdr:cNvPr id="24" name="Line 2"/>
        <xdr:cNvSpPr/>
      </xdr:nvSpPr>
      <xdr:spPr>
        <a:xfrm flipH="1">
          <a:off x="8799120" y="866880"/>
          <a:ext cx="5877360" cy="15228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9</xdr:col>
      <xdr:colOff>542880</xdr:colOff>
      <xdr:row>9</xdr:row>
      <xdr:rowOff>0</xdr:rowOff>
    </xdr:from>
    <xdr:to>
      <xdr:col>13</xdr:col>
      <xdr:colOff>371160</xdr:colOff>
      <xdr:row>11</xdr:row>
      <xdr:rowOff>75960</xdr:rowOff>
    </xdr:to>
    <xdr:sp macro="" textlink="">
      <xdr:nvSpPr>
        <xdr:cNvPr id="25" name="Line 3"/>
        <xdr:cNvSpPr/>
      </xdr:nvSpPr>
      <xdr:spPr>
        <a:xfrm flipH="1">
          <a:off x="8818200" y="1699200"/>
          <a:ext cx="5587200" cy="45720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1136520</xdr:colOff>
      <xdr:row>83</xdr:row>
      <xdr:rowOff>110520</xdr:rowOff>
    </xdr:to>
    <xdr:sp macro="" textlink="">
      <xdr:nvSpPr>
        <xdr:cNvPr id="26" name="commentBox_23705_img"/>
        <xdr:cNvSpPr/>
      </xdr:nvSpPr>
      <xdr:spPr>
        <a:xfrm>
          <a:off x="1661040" y="15415200"/>
          <a:ext cx="1136520" cy="49176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796320</xdr:colOff>
      <xdr:row>84</xdr:row>
      <xdr:rowOff>186480</xdr:rowOff>
    </xdr:to>
    <xdr:pic>
      <xdr:nvPicPr>
        <xdr:cNvPr id="27" name="Picture 9" descr="https://i-invdn-com.akamaized.net/defaultUserMaleTmp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1661040" y="15415200"/>
          <a:ext cx="796320" cy="758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310320</xdr:colOff>
      <xdr:row>82</xdr:row>
      <xdr:rowOff>119880</xdr:rowOff>
    </xdr:to>
    <xdr:pic>
      <xdr:nvPicPr>
        <xdr:cNvPr id="28" name="Picture 10" descr="James Kaufman">
          <a:hlinkClick xmlns:r="http://schemas.openxmlformats.org/officeDocument/2006/relationships" r:id="rId2"/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1661040" y="15415200"/>
          <a:ext cx="31032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310320</xdr:colOff>
      <xdr:row>82</xdr:row>
      <xdr:rowOff>119880</xdr:rowOff>
    </xdr:to>
    <xdr:pic>
      <xdr:nvPicPr>
        <xdr:cNvPr id="29" name="Picture 11" descr="Steve Bernstein">
          <a:hlinkClick xmlns:r="http://schemas.openxmlformats.org/officeDocument/2006/relationships" r:id="rId4"/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1661040" y="15415200"/>
          <a:ext cx="31032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310320</xdr:colOff>
      <xdr:row>82</xdr:row>
      <xdr:rowOff>119880</xdr:rowOff>
    </xdr:to>
    <xdr:pic>
      <xdr:nvPicPr>
        <xdr:cNvPr id="30" name="Picture 12" descr="Gino11able .">
          <a:hlinkClick xmlns:r="http://schemas.openxmlformats.org/officeDocument/2006/relationships" r:id="rId6"/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1661040" y="15415200"/>
          <a:ext cx="31032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1136520</xdr:colOff>
      <xdr:row>83</xdr:row>
      <xdr:rowOff>110520</xdr:rowOff>
    </xdr:to>
    <xdr:sp macro="" textlink="">
      <xdr:nvSpPr>
        <xdr:cNvPr id="31" name="commentBox_ADD_ID_HERE_img"/>
        <xdr:cNvSpPr/>
      </xdr:nvSpPr>
      <xdr:spPr>
        <a:xfrm>
          <a:off x="1661040" y="15415200"/>
          <a:ext cx="1136520" cy="49176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796320</xdr:colOff>
      <xdr:row>84</xdr:row>
      <xdr:rowOff>186480</xdr:rowOff>
    </xdr:to>
    <xdr:pic>
      <xdr:nvPicPr>
        <xdr:cNvPr id="32" name="Picture 15" descr="https://i-invdn-com.akamaized.net/defaultUserMaleTmp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1661040" y="15415200"/>
          <a:ext cx="796320" cy="758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983880</xdr:colOff>
      <xdr:row>82</xdr:row>
      <xdr:rowOff>119880</xdr:rowOff>
    </xdr:to>
    <xdr:pic>
      <xdr:nvPicPr>
        <xdr:cNvPr id="33" name="Picture 24" descr="https://a-invdn-com.akamaized.net/Broker_Button_New/fab_47909261.jpg">
          <a:hlinkClick xmlns:r="http://schemas.openxmlformats.org/officeDocument/2006/relationships" r:id="rId8"/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1661040" y="15415200"/>
          <a:ext cx="98388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152280</xdr:colOff>
      <xdr:row>81</xdr:row>
      <xdr:rowOff>0</xdr:rowOff>
    </xdr:from>
    <xdr:to>
      <xdr:col>3</xdr:col>
      <xdr:colOff>358200</xdr:colOff>
      <xdr:row>82</xdr:row>
      <xdr:rowOff>119880</xdr:rowOff>
    </xdr:to>
    <xdr:pic>
      <xdr:nvPicPr>
        <xdr:cNvPr id="34" name="Picture 25" descr="https://a-invdn-com.akamaized.net/Broker_Button_New/Forex_Tab/EN/EN_Iforex_Button_100x33_YellowBook_YB.GIF">
          <a:hlinkClick xmlns:r="http://schemas.openxmlformats.org/officeDocument/2006/relationships" r:id="rId8"/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3061800" y="15415200"/>
          <a:ext cx="98136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209520</xdr:colOff>
      <xdr:row>81</xdr:row>
      <xdr:rowOff>0</xdr:rowOff>
    </xdr:from>
    <xdr:to>
      <xdr:col>5</xdr:col>
      <xdr:colOff>513000</xdr:colOff>
      <xdr:row>82</xdr:row>
      <xdr:rowOff>119880</xdr:rowOff>
    </xdr:to>
    <xdr:pic>
      <xdr:nvPicPr>
        <xdr:cNvPr id="35" name="Picture 26" descr="https://a-invdn-com.akamaized.net/Broker_Button_New/fab_93952366.png">
          <a:hlinkClick xmlns:r="http://schemas.openxmlformats.org/officeDocument/2006/relationships" r:id="rId8"/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4568760" y="15415200"/>
          <a:ext cx="97776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983880</xdr:colOff>
      <xdr:row>82</xdr:row>
      <xdr:rowOff>119880</xdr:rowOff>
    </xdr:to>
    <xdr:pic>
      <xdr:nvPicPr>
        <xdr:cNvPr id="36" name="Picture 27" descr="https://a-invdn-com.akamaized.net/Broker_Button_New/Forex_Tab/Kawase%20Flat%20Logo.jpg">
          <a:hlinkClick xmlns:r="http://schemas.openxmlformats.org/officeDocument/2006/relationships" r:id="rId8"/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1661040" y="15415200"/>
          <a:ext cx="98388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152280</xdr:colOff>
      <xdr:row>81</xdr:row>
      <xdr:rowOff>0</xdr:rowOff>
    </xdr:from>
    <xdr:to>
      <xdr:col>3</xdr:col>
      <xdr:colOff>358200</xdr:colOff>
      <xdr:row>82</xdr:row>
      <xdr:rowOff>119880</xdr:rowOff>
    </xdr:to>
    <xdr:pic>
      <xdr:nvPicPr>
        <xdr:cNvPr id="37" name="Picture 28" descr="https://a-invdn-com.akamaized.net/Broker_Button_New/fab_2979746.png">
          <a:hlinkClick xmlns:r="http://schemas.openxmlformats.org/officeDocument/2006/relationships" r:id="rId8"/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3061800" y="15415200"/>
          <a:ext cx="98136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209520</xdr:colOff>
      <xdr:row>81</xdr:row>
      <xdr:rowOff>0</xdr:rowOff>
    </xdr:from>
    <xdr:to>
      <xdr:col>5</xdr:col>
      <xdr:colOff>513000</xdr:colOff>
      <xdr:row>82</xdr:row>
      <xdr:rowOff>119880</xdr:rowOff>
    </xdr:to>
    <xdr:pic>
      <xdr:nvPicPr>
        <xdr:cNvPr id="38" name="Picture 29" descr="https://a-invdn-com.akamaized.net/Broker_Button_New/fab_76368117.jpg">
          <a:hlinkClick xmlns:r="http://schemas.openxmlformats.org/officeDocument/2006/relationships" r:id="rId8"/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4568760" y="15415200"/>
          <a:ext cx="97776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983880</xdr:colOff>
      <xdr:row>82</xdr:row>
      <xdr:rowOff>119880</xdr:rowOff>
    </xdr:to>
    <xdr:pic>
      <xdr:nvPicPr>
        <xdr:cNvPr id="39" name="Picture 30" descr="https://a-invdn-com.akamaized.net/Broker_Button_New/Forex_Tab/XM_logo_Jul16.png">
          <a:hlinkClick xmlns:r="http://schemas.openxmlformats.org/officeDocument/2006/relationships" r:id="rId8"/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1661040" y="15415200"/>
          <a:ext cx="98388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152280</xdr:colOff>
      <xdr:row>81</xdr:row>
      <xdr:rowOff>0</xdr:rowOff>
    </xdr:from>
    <xdr:to>
      <xdr:col>3</xdr:col>
      <xdr:colOff>358200</xdr:colOff>
      <xdr:row>82</xdr:row>
      <xdr:rowOff>119880</xdr:rowOff>
    </xdr:to>
    <xdr:pic>
      <xdr:nvPicPr>
        <xdr:cNvPr id="40" name="Picture 31" descr="https://a-invdn-com.akamaized.net/Broker_Button_New/fab_12518343.png">
          <a:hlinkClick xmlns:r="http://schemas.openxmlformats.org/officeDocument/2006/relationships" r:id="rId8"/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3061800" y="15415200"/>
          <a:ext cx="98136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209520</xdr:colOff>
      <xdr:row>81</xdr:row>
      <xdr:rowOff>0</xdr:rowOff>
    </xdr:from>
    <xdr:to>
      <xdr:col>5</xdr:col>
      <xdr:colOff>513000</xdr:colOff>
      <xdr:row>82</xdr:row>
      <xdr:rowOff>119880</xdr:rowOff>
    </xdr:to>
    <xdr:pic>
      <xdr:nvPicPr>
        <xdr:cNvPr id="41" name="Picture 32" descr="https://a-invdn-com.akamaized.net/Broker_Button_New/fab_61854540.gif">
          <a:hlinkClick xmlns:r="http://schemas.openxmlformats.org/officeDocument/2006/relationships" r:id="rId8"/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4568760" y="15415200"/>
          <a:ext cx="97776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983880</xdr:colOff>
      <xdr:row>82</xdr:row>
      <xdr:rowOff>119880</xdr:rowOff>
    </xdr:to>
    <xdr:pic>
      <xdr:nvPicPr>
        <xdr:cNvPr id="42" name="Picture 33" descr="https://a-invdn-com.akamaized.net/Broker_Button_New/Forex_Tab/EN/AVA/AVA_White%20100x33.png">
          <a:hlinkClick xmlns:r="http://schemas.openxmlformats.org/officeDocument/2006/relationships" r:id="rId8"/>
        </xdr:cNvPr>
        <xdr:cNvPicPr/>
      </xdr:nvPicPr>
      <xdr:blipFill>
        <a:blip xmlns:r="http://schemas.openxmlformats.org/officeDocument/2006/relationships" r:embed="rId17"/>
        <a:stretch/>
      </xdr:blipFill>
      <xdr:spPr>
        <a:xfrm>
          <a:off x="1661040" y="15415200"/>
          <a:ext cx="98388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152280</xdr:colOff>
      <xdr:row>81</xdr:row>
      <xdr:rowOff>0</xdr:rowOff>
    </xdr:from>
    <xdr:to>
      <xdr:col>3</xdr:col>
      <xdr:colOff>358200</xdr:colOff>
      <xdr:row>82</xdr:row>
      <xdr:rowOff>119880</xdr:rowOff>
    </xdr:to>
    <xdr:pic>
      <xdr:nvPicPr>
        <xdr:cNvPr id="43" name="Picture 34" descr="https://a-invdn-com.akamaized.net/Broker_Button_New/Forex_Tab/Plus500%20Button%20UpdateSep2016.png">
          <a:hlinkClick xmlns:r="http://schemas.openxmlformats.org/officeDocument/2006/relationships" r:id="rId8"/>
        </xdr:cNvPr>
        <xdr:cNvPicPr/>
      </xdr:nvPicPr>
      <xdr:blipFill>
        <a:blip xmlns:r="http://schemas.openxmlformats.org/officeDocument/2006/relationships" r:embed="rId18"/>
        <a:stretch/>
      </xdr:blipFill>
      <xdr:spPr>
        <a:xfrm>
          <a:off x="3061800" y="15415200"/>
          <a:ext cx="98136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983880</xdr:colOff>
      <xdr:row>82</xdr:row>
      <xdr:rowOff>119880</xdr:rowOff>
    </xdr:to>
    <xdr:pic>
      <xdr:nvPicPr>
        <xdr:cNvPr id="44" name="Picture 35" descr="https://a-invdn-com.akamaized.net/Broker_Button_New/fab_6541110.gif">
          <a:hlinkClick xmlns:r="http://schemas.openxmlformats.org/officeDocument/2006/relationships" r:id="rId8"/>
        </xdr:cNvPr>
        <xdr:cNvPicPr/>
      </xdr:nvPicPr>
      <xdr:blipFill>
        <a:blip xmlns:r="http://schemas.openxmlformats.org/officeDocument/2006/relationships" r:embed="rId19"/>
        <a:stretch/>
      </xdr:blipFill>
      <xdr:spPr>
        <a:xfrm>
          <a:off x="1661040" y="15415200"/>
          <a:ext cx="98388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152280</xdr:colOff>
      <xdr:row>81</xdr:row>
      <xdr:rowOff>0</xdr:rowOff>
    </xdr:from>
    <xdr:to>
      <xdr:col>3</xdr:col>
      <xdr:colOff>358200</xdr:colOff>
      <xdr:row>82</xdr:row>
      <xdr:rowOff>119880</xdr:rowOff>
    </xdr:to>
    <xdr:pic>
      <xdr:nvPicPr>
        <xdr:cNvPr id="45" name="Picture 36" descr="https://a-invdn-com.akamaized.net/Broker_Button_New/fab_78944716.jpg">
          <a:hlinkClick xmlns:r="http://schemas.openxmlformats.org/officeDocument/2006/relationships" r:id="rId8"/>
        </xdr:cNvPr>
        <xdr:cNvPicPr/>
      </xdr:nvPicPr>
      <xdr:blipFill>
        <a:blip xmlns:r="http://schemas.openxmlformats.org/officeDocument/2006/relationships" r:embed="rId20"/>
        <a:stretch/>
      </xdr:blipFill>
      <xdr:spPr>
        <a:xfrm>
          <a:off x="3061800" y="15415200"/>
          <a:ext cx="981360" cy="3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352440</xdr:colOff>
      <xdr:row>90</xdr:row>
      <xdr:rowOff>43560</xdr:rowOff>
    </xdr:to>
    <xdr:pic>
      <xdr:nvPicPr>
        <xdr:cNvPr id="46" name="Picture 50" descr="https://i-invdn-com.akamaized.net/footer/footerMobile4.png"/>
        <xdr:cNvPicPr/>
      </xdr:nvPicPr>
      <xdr:blipFill>
        <a:blip xmlns:r="http://schemas.openxmlformats.org/officeDocument/2006/relationships" r:embed="rId21"/>
        <a:stretch/>
      </xdr:blipFill>
      <xdr:spPr>
        <a:xfrm>
          <a:off x="1661040" y="15415200"/>
          <a:ext cx="1600920" cy="1758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167760</xdr:colOff>
      <xdr:row>83</xdr:row>
      <xdr:rowOff>15120</xdr:rowOff>
    </xdr:to>
    <xdr:pic>
      <xdr:nvPicPr>
        <xdr:cNvPr id="47" name="Picture 51" descr="DOWNLOAD APP">
          <a:hlinkClick xmlns:r="http://schemas.openxmlformats.org/officeDocument/2006/relationships" r:id="rId22"/>
        </xdr:cNvPr>
        <xdr:cNvPicPr/>
      </xdr:nvPicPr>
      <xdr:blipFill>
        <a:blip xmlns:r="http://schemas.openxmlformats.org/officeDocument/2006/relationships" r:embed="rId23"/>
        <a:stretch/>
      </xdr:blipFill>
      <xdr:spPr>
        <a:xfrm>
          <a:off x="1661040" y="15415200"/>
          <a:ext cx="1416240" cy="396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266760</xdr:colOff>
      <xdr:row>81</xdr:row>
      <xdr:rowOff>0</xdr:rowOff>
    </xdr:from>
    <xdr:to>
      <xdr:col>5</xdr:col>
      <xdr:colOff>235080</xdr:colOff>
      <xdr:row>83</xdr:row>
      <xdr:rowOff>15120</xdr:rowOff>
    </xdr:to>
    <xdr:pic>
      <xdr:nvPicPr>
        <xdr:cNvPr id="48" name="Picture 52" descr="App store">
          <a:hlinkClick xmlns:r="http://schemas.openxmlformats.org/officeDocument/2006/relationships" r:id="rId24"/>
        </xdr:cNvPr>
        <xdr:cNvPicPr/>
      </xdr:nvPicPr>
      <xdr:blipFill>
        <a:blip xmlns:r="http://schemas.openxmlformats.org/officeDocument/2006/relationships" r:embed="rId25"/>
        <a:stretch/>
      </xdr:blipFill>
      <xdr:spPr>
        <a:xfrm>
          <a:off x="3951720" y="15415200"/>
          <a:ext cx="1316880" cy="396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362160</xdr:colOff>
      <xdr:row>82</xdr:row>
      <xdr:rowOff>129240</xdr:rowOff>
    </xdr:to>
    <xdr:pic>
      <xdr:nvPicPr>
        <xdr:cNvPr id="49" name="Picture 53" descr="Investing.com"/>
        <xdr:cNvPicPr/>
      </xdr:nvPicPr>
      <xdr:blipFill>
        <a:blip xmlns:r="http://schemas.openxmlformats.org/officeDocument/2006/relationships" r:embed="rId26"/>
        <a:stretch/>
      </xdr:blipFill>
      <xdr:spPr>
        <a:xfrm>
          <a:off x="1661040" y="15415200"/>
          <a:ext cx="1610640" cy="319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10</xdr:col>
      <xdr:colOff>984240</xdr:colOff>
      <xdr:row>33</xdr:row>
      <xdr:rowOff>75600</xdr:rowOff>
    </xdr:from>
    <xdr:to>
      <xdr:col>10</xdr:col>
      <xdr:colOff>3091320</xdr:colOff>
      <xdr:row>37</xdr:row>
      <xdr:rowOff>62280</xdr:rowOff>
    </xdr:to>
    <xdr:pic>
      <xdr:nvPicPr>
        <xdr:cNvPr id="50" name="Picture 1"/>
        <xdr:cNvPicPr/>
      </xdr:nvPicPr>
      <xdr:blipFill>
        <a:blip xmlns:r="http://schemas.openxmlformats.org/officeDocument/2006/relationships" r:embed="rId27"/>
        <a:stretch/>
      </xdr:blipFill>
      <xdr:spPr>
        <a:xfrm>
          <a:off x="9994320" y="6346800"/>
          <a:ext cx="2107080" cy="74880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10</xdr:col>
      <xdr:colOff>822240</xdr:colOff>
      <xdr:row>42</xdr:row>
      <xdr:rowOff>66240</xdr:rowOff>
    </xdr:from>
    <xdr:to>
      <xdr:col>10</xdr:col>
      <xdr:colOff>3091320</xdr:colOff>
      <xdr:row>46</xdr:row>
      <xdr:rowOff>176760</xdr:rowOff>
    </xdr:to>
    <xdr:pic>
      <xdr:nvPicPr>
        <xdr:cNvPr id="51" name="Picture 2"/>
        <xdr:cNvPicPr/>
      </xdr:nvPicPr>
      <xdr:blipFill>
        <a:blip xmlns:r="http://schemas.openxmlformats.org/officeDocument/2006/relationships" r:embed="rId28"/>
        <a:stretch/>
      </xdr:blipFill>
      <xdr:spPr>
        <a:xfrm>
          <a:off x="9832320" y="8052120"/>
          <a:ext cx="2269080" cy="87228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80</xdr:row>
      <xdr:rowOff>65520</xdr:rowOff>
    </xdr:from>
    <xdr:to>
      <xdr:col>1</xdr:col>
      <xdr:colOff>186840</xdr:colOff>
      <xdr:row>81</xdr:row>
      <xdr:rowOff>14760</xdr:rowOff>
    </xdr:to>
    <xdr:pic>
      <xdr:nvPicPr>
        <xdr:cNvPr id="52" name="Picture 3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290280"/>
          <a:ext cx="186840" cy="139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83</xdr:row>
      <xdr:rowOff>104400</xdr:rowOff>
    </xdr:from>
    <xdr:to>
      <xdr:col>1</xdr:col>
      <xdr:colOff>253440</xdr:colOff>
      <xdr:row>84</xdr:row>
      <xdr:rowOff>177120</xdr:rowOff>
    </xdr:to>
    <xdr:pic>
      <xdr:nvPicPr>
        <xdr:cNvPr id="53" name="Picture 5"/>
        <xdr:cNvPicPr/>
      </xdr:nvPicPr>
      <xdr:blipFill>
        <a:blip xmlns:r="http://schemas.openxmlformats.org/officeDocument/2006/relationships" r:embed="rId30"/>
        <a:stretch/>
      </xdr:blipFill>
      <xdr:spPr>
        <a:xfrm>
          <a:off x="1661040" y="15900840"/>
          <a:ext cx="253440" cy="26316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54" name="Picture 6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85</xdr:row>
      <xdr:rowOff>142200</xdr:rowOff>
    </xdr:from>
    <xdr:to>
      <xdr:col>4</xdr:col>
      <xdr:colOff>18360</xdr:colOff>
      <xdr:row>90</xdr:row>
      <xdr:rowOff>110520</xdr:rowOff>
    </xdr:to>
    <xdr:pic>
      <xdr:nvPicPr>
        <xdr:cNvPr id="55" name="Picture 8"/>
        <xdr:cNvPicPr/>
      </xdr:nvPicPr>
      <xdr:blipFill>
        <a:blip xmlns:r="http://schemas.openxmlformats.org/officeDocument/2006/relationships" r:embed="rId31"/>
        <a:stretch/>
      </xdr:blipFill>
      <xdr:spPr>
        <a:xfrm>
          <a:off x="1661040" y="16319520"/>
          <a:ext cx="2716560" cy="92088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85</xdr:row>
      <xdr:rowOff>142200</xdr:rowOff>
    </xdr:from>
    <xdr:to>
      <xdr:col>4</xdr:col>
      <xdr:colOff>18360</xdr:colOff>
      <xdr:row>90</xdr:row>
      <xdr:rowOff>110520</xdr:rowOff>
    </xdr:to>
    <xdr:pic>
      <xdr:nvPicPr>
        <xdr:cNvPr id="56" name="Picture 14"/>
        <xdr:cNvPicPr/>
      </xdr:nvPicPr>
      <xdr:blipFill>
        <a:blip xmlns:r="http://schemas.openxmlformats.org/officeDocument/2006/relationships" r:embed="rId32"/>
        <a:stretch/>
      </xdr:blipFill>
      <xdr:spPr>
        <a:xfrm>
          <a:off x="1661040" y="16319520"/>
          <a:ext cx="2716560" cy="92088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83</xdr:row>
      <xdr:rowOff>104400</xdr:rowOff>
    </xdr:from>
    <xdr:to>
      <xdr:col>1</xdr:col>
      <xdr:colOff>253440</xdr:colOff>
      <xdr:row>84</xdr:row>
      <xdr:rowOff>177120</xdr:rowOff>
    </xdr:to>
    <xdr:pic>
      <xdr:nvPicPr>
        <xdr:cNvPr id="57" name="Picture 16"/>
        <xdr:cNvPicPr/>
      </xdr:nvPicPr>
      <xdr:blipFill>
        <a:blip xmlns:r="http://schemas.openxmlformats.org/officeDocument/2006/relationships" r:embed="rId33"/>
        <a:stretch/>
      </xdr:blipFill>
      <xdr:spPr>
        <a:xfrm>
          <a:off x="1661040" y="15900840"/>
          <a:ext cx="253440" cy="26316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83</xdr:row>
      <xdr:rowOff>104400</xdr:rowOff>
    </xdr:from>
    <xdr:to>
      <xdr:col>1</xdr:col>
      <xdr:colOff>253440</xdr:colOff>
      <xdr:row>84</xdr:row>
      <xdr:rowOff>177120</xdr:rowOff>
    </xdr:to>
    <xdr:pic>
      <xdr:nvPicPr>
        <xdr:cNvPr id="58" name="Picture 17"/>
        <xdr:cNvPicPr/>
      </xdr:nvPicPr>
      <xdr:blipFill>
        <a:blip xmlns:r="http://schemas.openxmlformats.org/officeDocument/2006/relationships" r:embed="rId33"/>
        <a:stretch/>
      </xdr:blipFill>
      <xdr:spPr>
        <a:xfrm>
          <a:off x="1661040" y="15900840"/>
          <a:ext cx="253440" cy="26316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83</xdr:row>
      <xdr:rowOff>104400</xdr:rowOff>
    </xdr:from>
    <xdr:to>
      <xdr:col>1</xdr:col>
      <xdr:colOff>253440</xdr:colOff>
      <xdr:row>84</xdr:row>
      <xdr:rowOff>177120</xdr:rowOff>
    </xdr:to>
    <xdr:pic>
      <xdr:nvPicPr>
        <xdr:cNvPr id="59" name="Picture 18"/>
        <xdr:cNvPicPr/>
      </xdr:nvPicPr>
      <xdr:blipFill>
        <a:blip xmlns:r="http://schemas.openxmlformats.org/officeDocument/2006/relationships" r:embed="rId33"/>
        <a:stretch/>
      </xdr:blipFill>
      <xdr:spPr>
        <a:xfrm>
          <a:off x="1661040" y="15900840"/>
          <a:ext cx="253440" cy="26316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83</xdr:row>
      <xdr:rowOff>104400</xdr:rowOff>
    </xdr:from>
    <xdr:to>
      <xdr:col>1</xdr:col>
      <xdr:colOff>948960</xdr:colOff>
      <xdr:row>84</xdr:row>
      <xdr:rowOff>138960</xdr:rowOff>
    </xdr:to>
    <xdr:pic>
      <xdr:nvPicPr>
        <xdr:cNvPr id="60" name="Picture 19"/>
        <xdr:cNvPicPr/>
      </xdr:nvPicPr>
      <xdr:blipFill>
        <a:blip xmlns:r="http://schemas.openxmlformats.org/officeDocument/2006/relationships" r:embed="rId34"/>
        <a:stretch/>
      </xdr:blipFill>
      <xdr:spPr>
        <a:xfrm>
          <a:off x="1661040" y="15900840"/>
          <a:ext cx="948960" cy="22500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61" name="Picture 20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62" name="Picture 21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63" name="Picture 22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64" name="Picture 23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65" name="Picture 37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66" name="Picture 38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83</xdr:row>
      <xdr:rowOff>104400</xdr:rowOff>
    </xdr:from>
    <xdr:to>
      <xdr:col>1</xdr:col>
      <xdr:colOff>253440</xdr:colOff>
      <xdr:row>84</xdr:row>
      <xdr:rowOff>177120</xdr:rowOff>
    </xdr:to>
    <xdr:pic>
      <xdr:nvPicPr>
        <xdr:cNvPr id="67" name="Picture 39"/>
        <xdr:cNvPicPr/>
      </xdr:nvPicPr>
      <xdr:blipFill>
        <a:blip xmlns:r="http://schemas.openxmlformats.org/officeDocument/2006/relationships" r:embed="rId35"/>
        <a:stretch/>
      </xdr:blipFill>
      <xdr:spPr>
        <a:xfrm>
          <a:off x="1661040" y="15900840"/>
          <a:ext cx="253440" cy="26316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83</xdr:row>
      <xdr:rowOff>104400</xdr:rowOff>
    </xdr:from>
    <xdr:to>
      <xdr:col>1</xdr:col>
      <xdr:colOff>253440</xdr:colOff>
      <xdr:row>84</xdr:row>
      <xdr:rowOff>177120</xdr:rowOff>
    </xdr:to>
    <xdr:pic>
      <xdr:nvPicPr>
        <xdr:cNvPr id="68" name="Picture 40"/>
        <xdr:cNvPicPr/>
      </xdr:nvPicPr>
      <xdr:blipFill>
        <a:blip xmlns:r="http://schemas.openxmlformats.org/officeDocument/2006/relationships" r:embed="rId35"/>
        <a:stretch/>
      </xdr:blipFill>
      <xdr:spPr>
        <a:xfrm>
          <a:off x="1661040" y="15900840"/>
          <a:ext cx="253440" cy="26316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83</xdr:row>
      <xdr:rowOff>104400</xdr:rowOff>
    </xdr:from>
    <xdr:to>
      <xdr:col>1</xdr:col>
      <xdr:colOff>253440</xdr:colOff>
      <xdr:row>84</xdr:row>
      <xdr:rowOff>177120</xdr:rowOff>
    </xdr:to>
    <xdr:pic>
      <xdr:nvPicPr>
        <xdr:cNvPr id="69" name="Picture 41"/>
        <xdr:cNvPicPr/>
      </xdr:nvPicPr>
      <xdr:blipFill>
        <a:blip xmlns:r="http://schemas.openxmlformats.org/officeDocument/2006/relationships" r:embed="rId35"/>
        <a:stretch/>
      </xdr:blipFill>
      <xdr:spPr>
        <a:xfrm>
          <a:off x="1661040" y="15900840"/>
          <a:ext cx="253440" cy="26316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83</xdr:row>
      <xdr:rowOff>104400</xdr:rowOff>
    </xdr:from>
    <xdr:to>
      <xdr:col>1</xdr:col>
      <xdr:colOff>253440</xdr:colOff>
      <xdr:row>84</xdr:row>
      <xdr:rowOff>177120</xdr:rowOff>
    </xdr:to>
    <xdr:pic>
      <xdr:nvPicPr>
        <xdr:cNvPr id="70" name="Picture 42"/>
        <xdr:cNvPicPr/>
      </xdr:nvPicPr>
      <xdr:blipFill>
        <a:blip xmlns:r="http://schemas.openxmlformats.org/officeDocument/2006/relationships" r:embed="rId35"/>
        <a:stretch/>
      </xdr:blipFill>
      <xdr:spPr>
        <a:xfrm>
          <a:off x="1661040" y="15900840"/>
          <a:ext cx="253440" cy="26316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83</xdr:row>
      <xdr:rowOff>104400</xdr:rowOff>
    </xdr:from>
    <xdr:to>
      <xdr:col>1</xdr:col>
      <xdr:colOff>253440</xdr:colOff>
      <xdr:row>84</xdr:row>
      <xdr:rowOff>177120</xdr:rowOff>
    </xdr:to>
    <xdr:pic>
      <xdr:nvPicPr>
        <xdr:cNvPr id="71" name="Picture 43"/>
        <xdr:cNvPicPr/>
      </xdr:nvPicPr>
      <xdr:blipFill>
        <a:blip xmlns:r="http://schemas.openxmlformats.org/officeDocument/2006/relationships" r:embed="rId30"/>
        <a:stretch/>
      </xdr:blipFill>
      <xdr:spPr>
        <a:xfrm>
          <a:off x="1661040" y="15900840"/>
          <a:ext cx="253440" cy="26316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83</xdr:row>
      <xdr:rowOff>104400</xdr:rowOff>
    </xdr:from>
    <xdr:to>
      <xdr:col>1</xdr:col>
      <xdr:colOff>253440</xdr:colOff>
      <xdr:row>84</xdr:row>
      <xdr:rowOff>177120</xdr:rowOff>
    </xdr:to>
    <xdr:pic>
      <xdr:nvPicPr>
        <xdr:cNvPr id="72" name="Picture 44"/>
        <xdr:cNvPicPr/>
      </xdr:nvPicPr>
      <xdr:blipFill>
        <a:blip xmlns:r="http://schemas.openxmlformats.org/officeDocument/2006/relationships" r:embed="rId30"/>
        <a:stretch/>
      </xdr:blipFill>
      <xdr:spPr>
        <a:xfrm>
          <a:off x="1661040" y="15900840"/>
          <a:ext cx="253440" cy="26316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83</xdr:row>
      <xdr:rowOff>104400</xdr:rowOff>
    </xdr:from>
    <xdr:to>
      <xdr:col>1</xdr:col>
      <xdr:colOff>1072800</xdr:colOff>
      <xdr:row>84</xdr:row>
      <xdr:rowOff>138960</xdr:rowOff>
    </xdr:to>
    <xdr:pic>
      <xdr:nvPicPr>
        <xdr:cNvPr id="73" name="Picture 45"/>
        <xdr:cNvPicPr/>
      </xdr:nvPicPr>
      <xdr:blipFill>
        <a:blip xmlns:r="http://schemas.openxmlformats.org/officeDocument/2006/relationships" r:embed="rId36"/>
        <a:stretch/>
      </xdr:blipFill>
      <xdr:spPr>
        <a:xfrm>
          <a:off x="1661040" y="15900840"/>
          <a:ext cx="1072800" cy="22500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74" name="Picture 46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83</xdr:row>
      <xdr:rowOff>104400</xdr:rowOff>
    </xdr:from>
    <xdr:to>
      <xdr:col>3</xdr:col>
      <xdr:colOff>531000</xdr:colOff>
      <xdr:row>84</xdr:row>
      <xdr:rowOff>138960</xdr:rowOff>
    </xdr:to>
    <xdr:pic>
      <xdr:nvPicPr>
        <xdr:cNvPr id="75" name="Picture 47"/>
        <xdr:cNvPicPr/>
      </xdr:nvPicPr>
      <xdr:blipFill>
        <a:blip xmlns:r="http://schemas.openxmlformats.org/officeDocument/2006/relationships" r:embed="rId37"/>
        <a:stretch/>
      </xdr:blipFill>
      <xdr:spPr>
        <a:xfrm>
          <a:off x="1661040" y="15900840"/>
          <a:ext cx="2554920" cy="22500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76" name="Picture 48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77" name="Picture 49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78" name="Picture 54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79" name="Picture 55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80" name="Picture 56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81" name="Picture 57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82" name="Picture 58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83" name="Picture 59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84" name="Picture 60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85" name="Picture 61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86" name="Picture 62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87" name="Picture 63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88" name="Picture 64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89" name="Picture 65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90" name="Picture 66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91" name="Picture 67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92" name="Picture 68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93" name="Picture 69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94" name="Picture 70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95" name="Picture 71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96" name="Picture 72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97" name="Picture 73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98" name="Picture 74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99" name="Picture 75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100" name="Picture 76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</xdr:row>
      <xdr:rowOff>66240</xdr:rowOff>
    </xdr:from>
    <xdr:to>
      <xdr:col>1</xdr:col>
      <xdr:colOff>186840</xdr:colOff>
      <xdr:row>82</xdr:row>
      <xdr:rowOff>15120</xdr:rowOff>
    </xdr:to>
    <xdr:pic>
      <xdr:nvPicPr>
        <xdr:cNvPr id="101" name="Picture 77"/>
        <xdr:cNvPicPr/>
      </xdr:nvPicPr>
      <xdr:blipFill>
        <a:blip xmlns:r="http://schemas.openxmlformats.org/officeDocument/2006/relationships" r:embed="rId29"/>
        <a:stretch/>
      </xdr:blipFill>
      <xdr:spPr>
        <a:xfrm>
          <a:off x="1661040" y="15481440"/>
          <a:ext cx="186840" cy="1393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166320</xdr:colOff>
      <xdr:row>13</xdr:row>
      <xdr:rowOff>171000</xdr:rowOff>
    </xdr:from>
    <xdr:to>
      <xdr:col>9</xdr:col>
      <xdr:colOff>270000</xdr:colOff>
      <xdr:row>15</xdr:row>
      <xdr:rowOff>131040</xdr:rowOff>
    </xdr:to>
    <xdr:pic>
      <xdr:nvPicPr>
        <xdr:cNvPr id="102" name="Picture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4434120" y="3123720"/>
          <a:ext cx="1884960" cy="340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204480</xdr:colOff>
      <xdr:row>6</xdr:row>
      <xdr:rowOff>25200</xdr:rowOff>
    </xdr:from>
    <xdr:to>
      <xdr:col>9</xdr:col>
      <xdr:colOff>308160</xdr:colOff>
      <xdr:row>7</xdr:row>
      <xdr:rowOff>180000</xdr:rowOff>
    </xdr:to>
    <xdr:pic>
      <xdr:nvPicPr>
        <xdr:cNvPr id="103" name="Picture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4472280" y="1406160"/>
          <a:ext cx="1884960" cy="345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172800</xdr:colOff>
      <xdr:row>11</xdr:row>
      <xdr:rowOff>75960</xdr:rowOff>
    </xdr:from>
    <xdr:to>
      <xdr:col>9</xdr:col>
      <xdr:colOff>276480</xdr:colOff>
      <xdr:row>12</xdr:row>
      <xdr:rowOff>186120</xdr:rowOff>
    </xdr:to>
    <xdr:pic>
      <xdr:nvPicPr>
        <xdr:cNvPr id="104" name="Picture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4440600" y="2409480"/>
          <a:ext cx="1884960" cy="300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561960</xdr:colOff>
      <xdr:row>6</xdr:row>
      <xdr:rowOff>0</xdr:rowOff>
    </xdr:from>
    <xdr:to>
      <xdr:col>7</xdr:col>
      <xdr:colOff>9360</xdr:colOff>
      <xdr:row>9</xdr:row>
      <xdr:rowOff>104760</xdr:rowOff>
    </xdr:to>
    <xdr:sp macro="" textlink="">
      <xdr:nvSpPr>
        <xdr:cNvPr id="105" name="Line 1"/>
        <xdr:cNvSpPr/>
      </xdr:nvSpPr>
      <xdr:spPr>
        <a:xfrm flipH="1">
          <a:off x="1789920" y="1143000"/>
          <a:ext cx="5729760" cy="67644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523800</xdr:colOff>
      <xdr:row>3</xdr:row>
      <xdr:rowOff>104760</xdr:rowOff>
    </xdr:from>
    <xdr:to>
      <xdr:col>7</xdr:col>
      <xdr:colOff>28440</xdr:colOff>
      <xdr:row>4</xdr:row>
      <xdr:rowOff>66600</xdr:rowOff>
    </xdr:to>
    <xdr:sp macro="" textlink="">
      <xdr:nvSpPr>
        <xdr:cNvPr id="106" name="Line 2"/>
        <xdr:cNvSpPr/>
      </xdr:nvSpPr>
      <xdr:spPr>
        <a:xfrm flipH="1">
          <a:off x="1751760" y="676440"/>
          <a:ext cx="5787000" cy="15228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542880</xdr:colOff>
      <xdr:row>8</xdr:row>
      <xdr:rowOff>0</xdr:rowOff>
    </xdr:from>
    <xdr:to>
      <xdr:col>6</xdr:col>
      <xdr:colOff>371160</xdr:colOff>
      <xdr:row>10</xdr:row>
      <xdr:rowOff>75960</xdr:rowOff>
    </xdr:to>
    <xdr:sp macro="" textlink="">
      <xdr:nvSpPr>
        <xdr:cNvPr id="107" name="Line 3"/>
        <xdr:cNvSpPr/>
      </xdr:nvSpPr>
      <xdr:spPr>
        <a:xfrm flipH="1">
          <a:off x="1770840" y="1523880"/>
          <a:ext cx="5496480" cy="45720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561960</xdr:colOff>
      <xdr:row>37</xdr:row>
      <xdr:rowOff>0</xdr:rowOff>
    </xdr:from>
    <xdr:to>
      <xdr:col>7</xdr:col>
      <xdr:colOff>9360</xdr:colOff>
      <xdr:row>40</xdr:row>
      <xdr:rowOff>104760</xdr:rowOff>
    </xdr:to>
    <xdr:sp macro="" textlink="">
      <xdr:nvSpPr>
        <xdr:cNvPr id="108" name="Line 1"/>
        <xdr:cNvSpPr/>
      </xdr:nvSpPr>
      <xdr:spPr>
        <a:xfrm flipH="1">
          <a:off x="1789920" y="7048440"/>
          <a:ext cx="5729760" cy="67644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523800</xdr:colOff>
      <xdr:row>34</xdr:row>
      <xdr:rowOff>104760</xdr:rowOff>
    </xdr:from>
    <xdr:to>
      <xdr:col>7</xdr:col>
      <xdr:colOff>28440</xdr:colOff>
      <xdr:row>35</xdr:row>
      <xdr:rowOff>66600</xdr:rowOff>
    </xdr:to>
    <xdr:sp macro="" textlink="">
      <xdr:nvSpPr>
        <xdr:cNvPr id="109" name="Line 2"/>
        <xdr:cNvSpPr/>
      </xdr:nvSpPr>
      <xdr:spPr>
        <a:xfrm flipH="1">
          <a:off x="1751760" y="6581880"/>
          <a:ext cx="5787000" cy="15228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542880</xdr:colOff>
      <xdr:row>39</xdr:row>
      <xdr:rowOff>0</xdr:rowOff>
    </xdr:from>
    <xdr:to>
      <xdr:col>6</xdr:col>
      <xdr:colOff>371160</xdr:colOff>
      <xdr:row>41</xdr:row>
      <xdr:rowOff>75960</xdr:rowOff>
    </xdr:to>
    <xdr:sp macro="" textlink="">
      <xdr:nvSpPr>
        <xdr:cNvPr id="110" name="Line 3"/>
        <xdr:cNvSpPr/>
      </xdr:nvSpPr>
      <xdr:spPr>
        <a:xfrm flipH="1">
          <a:off x="1770840" y="7429680"/>
          <a:ext cx="5496480" cy="45684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8</xdr:row>
      <xdr:rowOff>116280</xdr:rowOff>
    </xdr:from>
    <xdr:to>
      <xdr:col>21</xdr:col>
      <xdr:colOff>29160</xdr:colOff>
      <xdr:row>14</xdr:row>
      <xdr:rowOff>79200</xdr:rowOff>
    </xdr:to>
    <xdr:sp macro="" textlink="">
      <xdr:nvSpPr>
        <xdr:cNvPr id="111" name="CustomShape 1"/>
        <xdr:cNvSpPr/>
      </xdr:nvSpPr>
      <xdr:spPr>
        <a:xfrm>
          <a:off x="25648200" y="2535480"/>
          <a:ext cx="3644280" cy="110592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el-GR" sz="1200" b="0" strike="noStrike" spc="-1">
              <a:solidFill>
                <a:srgbClr val="000000"/>
              </a:solidFill>
              <a:latin typeface="Calibri"/>
            </a:rPr>
            <a:t>Η ΣΥΝΔΙΑΚΥΜΑΝΣΗ αποτελεί ένα μέτρο της σχέσης μεταξύ δύο περιοχών δεδομένων. </a:t>
          </a:r>
          <a:r>
            <a:t/>
          </a:r>
          <a:br/>
          <a:r>
            <a:rPr lang="el-GR" sz="1200" b="0" strike="noStrike" spc="-1">
              <a:solidFill>
                <a:srgbClr val="000000"/>
              </a:solidFill>
              <a:latin typeface="Calibri"/>
            </a:rPr>
            <a:t>Το εργαλείο ανάλυσης "Συνδιακύμανση" αποδίδει το μέσο όρο του γινομένου των αποκλίσεων των σημείων δεδομένων από τις αντίστοιχες μέσες τιμές τους.</a:t>
          </a:r>
          <a:endParaRPr lang="el-GR" sz="1200" b="0" strike="noStrike" spc="-1">
            <a:latin typeface="Times New Roman"/>
          </a:endParaRPr>
        </a:p>
      </xdr:txBody>
    </xdr:sp>
    <xdr:clientData/>
  </xdr:twoCellAnchor>
  <xdr:twoCellAnchor editAs="oneCell">
    <xdr:from>
      <xdr:col>14</xdr:col>
      <xdr:colOff>181080</xdr:colOff>
      <xdr:row>16</xdr:row>
      <xdr:rowOff>27360</xdr:rowOff>
    </xdr:from>
    <xdr:to>
      <xdr:col>15</xdr:col>
      <xdr:colOff>1436040</xdr:colOff>
      <xdr:row>28</xdr:row>
      <xdr:rowOff>125640</xdr:rowOff>
    </xdr:to>
    <xdr:sp macro="" textlink="">
      <xdr:nvSpPr>
        <xdr:cNvPr id="112" name="CustomShape 1"/>
        <xdr:cNvSpPr/>
      </xdr:nvSpPr>
      <xdr:spPr>
        <a:xfrm flipV="1">
          <a:off x="15922800" y="3970440"/>
          <a:ext cx="3137760" cy="2384280"/>
        </a:xfrm>
        <a:custGeom>
          <a:avLst/>
          <a:gdLst>
            <a:gd name="textAreaLeft" fmla="*/ 0 w 3137760"/>
            <a:gd name="textAreaRight" fmla="*/ 3141000 w 3137760"/>
            <a:gd name="textAreaTop" fmla="*/ -1800 h 2384280"/>
            <a:gd name="textAreaBottom" fmla="*/ 2385720 h 2384280"/>
          </a:gdLst>
          <a:ahLst/>
          <a:cxnLst/>
          <a:rect l="textAreaLeft" t="textAreaTop" r="textAreaRight" b="textAreaBottom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19</xdr:col>
      <xdr:colOff>0</xdr:colOff>
      <xdr:row>8</xdr:row>
      <xdr:rowOff>116280</xdr:rowOff>
    </xdr:from>
    <xdr:to>
      <xdr:col>21</xdr:col>
      <xdr:colOff>29160</xdr:colOff>
      <xdr:row>14</xdr:row>
      <xdr:rowOff>79200</xdr:rowOff>
    </xdr:to>
    <xdr:sp macro="" textlink="">
      <xdr:nvSpPr>
        <xdr:cNvPr id="113" name="CustomShape 1"/>
        <xdr:cNvSpPr/>
      </xdr:nvSpPr>
      <xdr:spPr>
        <a:xfrm>
          <a:off x="25648200" y="2535480"/>
          <a:ext cx="3644280" cy="110592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el-GR" sz="1200" b="0" strike="noStrike" spc="-1">
              <a:solidFill>
                <a:srgbClr val="000000"/>
              </a:solidFill>
              <a:latin typeface="Calibri"/>
            </a:rPr>
            <a:t>Η ΣΥΝΔΙΑΚΥΜΑΝΣΗ αποτελεί ένα μέτρο της σχέσης μεταξύ δύο περιοχών δεδομένων. </a:t>
          </a:r>
          <a:r>
            <a:t/>
          </a:r>
          <a:br/>
          <a:r>
            <a:rPr lang="el-GR" sz="1200" b="0" strike="noStrike" spc="-1">
              <a:solidFill>
                <a:srgbClr val="000000"/>
              </a:solidFill>
              <a:latin typeface="Calibri"/>
            </a:rPr>
            <a:t>Το εργαλείο ανάλυσης "Συνδιακύμανση" αποδίδει το μέσο όρο του γινομένου των αποκλίσεων των σημείων δεδομένων από τις αντίστοιχες μέσες τιμές τους.</a:t>
          </a:r>
          <a:endParaRPr lang="el-GR" sz="1200" b="0" strike="noStrike" spc="-1">
            <a:latin typeface="Times New Roman"/>
          </a:endParaRPr>
        </a:p>
      </xdr:txBody>
    </xdr:sp>
    <xdr:clientData/>
  </xdr:twoCellAnchor>
  <xdr:twoCellAnchor editAs="oneCell">
    <xdr:from>
      <xdr:col>14</xdr:col>
      <xdr:colOff>181080</xdr:colOff>
      <xdr:row>16</xdr:row>
      <xdr:rowOff>27360</xdr:rowOff>
    </xdr:from>
    <xdr:to>
      <xdr:col>15</xdr:col>
      <xdr:colOff>1436040</xdr:colOff>
      <xdr:row>28</xdr:row>
      <xdr:rowOff>125640</xdr:rowOff>
    </xdr:to>
    <xdr:sp macro="" textlink="">
      <xdr:nvSpPr>
        <xdr:cNvPr id="114" name="CustomShape 1"/>
        <xdr:cNvSpPr/>
      </xdr:nvSpPr>
      <xdr:spPr>
        <a:xfrm flipV="1">
          <a:off x="15922800" y="3970440"/>
          <a:ext cx="3137760" cy="2384280"/>
        </a:xfrm>
        <a:custGeom>
          <a:avLst/>
          <a:gdLst>
            <a:gd name="textAreaLeft" fmla="*/ 0 w 3137760"/>
            <a:gd name="textAreaRight" fmla="*/ 3141000 w 3137760"/>
            <a:gd name="textAreaTop" fmla="*/ -1800 h 2384280"/>
            <a:gd name="textAreaBottom" fmla="*/ 2385720 h 2384280"/>
          </a:gdLst>
          <a:ahLst/>
          <a:cxnLst/>
          <a:rect l="textAreaLeft" t="textAreaTop" r="textAreaRight" b="textAreaBottom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8</xdr:row>
      <xdr:rowOff>116280</xdr:rowOff>
    </xdr:from>
    <xdr:to>
      <xdr:col>22</xdr:col>
      <xdr:colOff>956880</xdr:colOff>
      <xdr:row>14</xdr:row>
      <xdr:rowOff>79200</xdr:rowOff>
    </xdr:to>
    <xdr:sp macro="" textlink="">
      <xdr:nvSpPr>
        <xdr:cNvPr id="115" name="CustomShape 1"/>
        <xdr:cNvSpPr/>
      </xdr:nvSpPr>
      <xdr:spPr>
        <a:xfrm>
          <a:off x="22231440" y="2535480"/>
          <a:ext cx="3805920" cy="110592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el-GR" sz="1200" b="0" strike="noStrike" spc="-1">
              <a:solidFill>
                <a:srgbClr val="000000"/>
              </a:solidFill>
              <a:latin typeface="Calibri"/>
            </a:rPr>
            <a:t>Η ΣΥΝΔΙΑΚΥΜΑΝΣΗ αποτελεί ένα μέτρο της σχέσης μεταξύ δύο περιοχών δεδομένων. </a:t>
          </a:r>
          <a:r>
            <a:t/>
          </a:r>
          <a:br/>
          <a:r>
            <a:rPr lang="el-GR" sz="1200" b="0" strike="noStrike" spc="-1">
              <a:solidFill>
                <a:srgbClr val="000000"/>
              </a:solidFill>
              <a:latin typeface="Calibri"/>
            </a:rPr>
            <a:t>Το εργαλείο ανάλυσης "Συνδιακύμανση" αποδίδει το μέσο όρο του γινομένου των αποκλίσεων των σημείων δεδομένων από τις αντίστοιχες μέσες τιμές τους.</a:t>
          </a:r>
          <a:endParaRPr lang="el-GR" sz="1200" b="0" strike="noStrike" spc="-1">
            <a:latin typeface="Times New Roman"/>
          </a:endParaRPr>
        </a:p>
      </xdr:txBody>
    </xdr:sp>
    <xdr:clientData/>
  </xdr:twoCellAnchor>
  <xdr:twoCellAnchor editAs="oneCell">
    <xdr:from>
      <xdr:col>19</xdr:col>
      <xdr:colOff>0</xdr:colOff>
      <xdr:row>8</xdr:row>
      <xdr:rowOff>116280</xdr:rowOff>
    </xdr:from>
    <xdr:to>
      <xdr:col>22</xdr:col>
      <xdr:colOff>956880</xdr:colOff>
      <xdr:row>14</xdr:row>
      <xdr:rowOff>79200</xdr:rowOff>
    </xdr:to>
    <xdr:sp macro="" textlink="">
      <xdr:nvSpPr>
        <xdr:cNvPr id="116" name="CustomShape 1"/>
        <xdr:cNvSpPr/>
      </xdr:nvSpPr>
      <xdr:spPr>
        <a:xfrm>
          <a:off x="22231440" y="2535480"/>
          <a:ext cx="3805920" cy="110592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el-GR" sz="1200" b="0" strike="noStrike" spc="-1">
              <a:solidFill>
                <a:srgbClr val="000000"/>
              </a:solidFill>
              <a:latin typeface="Calibri"/>
            </a:rPr>
            <a:t>Η ΣΥΝΔΙΑΚΥΜΑΝΣΗ αποτελεί ένα μέτρο της σχέσης μεταξύ δύο περιοχών δεδομένων. </a:t>
          </a:r>
          <a:r>
            <a:t/>
          </a:r>
          <a:br/>
          <a:r>
            <a:rPr lang="el-GR" sz="1200" b="0" strike="noStrike" spc="-1">
              <a:solidFill>
                <a:srgbClr val="000000"/>
              </a:solidFill>
              <a:latin typeface="Calibri"/>
            </a:rPr>
            <a:t>Το εργαλείο ανάλυσης "Συνδιακύμανση" αποδίδει το μέσο όρο του γινομένου των αποκλίσεων των σημείων δεδομένων από τις αντίστοιχες μέσες τιμές τους.</a:t>
          </a:r>
          <a:endParaRPr lang="el-GR" sz="1200" b="0" strike="noStrike" spc="-1">
            <a:latin typeface="Times New Roman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1756800</xdr:colOff>
      <xdr:row>25</xdr:row>
      <xdr:rowOff>10800</xdr:rowOff>
    </xdr:from>
    <xdr:to>
      <xdr:col>9</xdr:col>
      <xdr:colOff>682560</xdr:colOff>
      <xdr:row>27</xdr:row>
      <xdr:rowOff>139680</xdr:rowOff>
    </xdr:to>
    <xdr:pic>
      <xdr:nvPicPr>
        <xdr:cNvPr id="117" name="Picture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10802880" y="5154480"/>
          <a:ext cx="2100240" cy="519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1012680</xdr:colOff>
      <xdr:row>30</xdr:row>
      <xdr:rowOff>1440</xdr:rowOff>
    </xdr:from>
    <xdr:to>
      <xdr:col>8</xdr:col>
      <xdr:colOff>891360</xdr:colOff>
      <xdr:row>32</xdr:row>
      <xdr:rowOff>69840</xdr:rowOff>
    </xdr:to>
    <xdr:pic>
      <xdr:nvPicPr>
        <xdr:cNvPr id="118" name="Picture 4"/>
        <xdr:cNvPicPr/>
      </xdr:nvPicPr>
      <xdr:blipFill>
        <a:blip xmlns:r="http://schemas.openxmlformats.org/officeDocument/2006/relationships" r:embed="rId2"/>
        <a:stretch/>
      </xdr:blipFill>
      <xdr:spPr>
        <a:xfrm>
          <a:off x="10058760" y="6116400"/>
          <a:ext cx="1643400" cy="459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1003320</xdr:colOff>
      <xdr:row>32</xdr:row>
      <xdr:rowOff>134640</xdr:rowOff>
    </xdr:from>
    <xdr:to>
      <xdr:col>8</xdr:col>
      <xdr:colOff>285120</xdr:colOff>
      <xdr:row>34</xdr:row>
      <xdr:rowOff>95400</xdr:rowOff>
    </xdr:to>
    <xdr:pic>
      <xdr:nvPicPr>
        <xdr:cNvPr id="119" name="Picture 5"/>
        <xdr:cNvPicPr/>
      </xdr:nvPicPr>
      <xdr:blipFill>
        <a:blip xmlns:r="http://schemas.openxmlformats.org/officeDocument/2006/relationships" r:embed="rId3"/>
        <a:stretch/>
      </xdr:blipFill>
      <xdr:spPr>
        <a:xfrm>
          <a:off x="10049400" y="6640200"/>
          <a:ext cx="1046520" cy="341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1012680</xdr:colOff>
      <xdr:row>38</xdr:row>
      <xdr:rowOff>10800</xdr:rowOff>
    </xdr:from>
    <xdr:to>
      <xdr:col>8</xdr:col>
      <xdr:colOff>83160</xdr:colOff>
      <xdr:row>39</xdr:row>
      <xdr:rowOff>165240</xdr:rowOff>
    </xdr:to>
    <xdr:pic>
      <xdr:nvPicPr>
        <xdr:cNvPr id="120" name="Picture 3"/>
        <xdr:cNvPicPr/>
      </xdr:nvPicPr>
      <xdr:blipFill>
        <a:blip xmlns:r="http://schemas.openxmlformats.org/officeDocument/2006/relationships" r:embed="rId4"/>
        <a:stretch/>
      </xdr:blipFill>
      <xdr:spPr>
        <a:xfrm>
          <a:off x="10058760" y="7659360"/>
          <a:ext cx="835200" cy="3448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732600</xdr:colOff>
      <xdr:row>24</xdr:row>
      <xdr:rowOff>0</xdr:rowOff>
    </xdr:from>
    <xdr:to>
      <xdr:col>12</xdr:col>
      <xdr:colOff>520200</xdr:colOff>
      <xdr:row>26</xdr:row>
      <xdr:rowOff>147960</xdr:rowOff>
    </xdr:to>
    <xdr:pic>
      <xdr:nvPicPr>
        <xdr:cNvPr id="121" name="Picture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11572560" y="4724280"/>
          <a:ext cx="2061000" cy="529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8</xdr:col>
      <xdr:colOff>444600</xdr:colOff>
      <xdr:row>29</xdr:row>
      <xdr:rowOff>15480</xdr:rowOff>
    </xdr:from>
    <xdr:to>
      <xdr:col>10</xdr:col>
      <xdr:colOff>84960</xdr:colOff>
      <xdr:row>31</xdr:row>
      <xdr:rowOff>123840</xdr:rowOff>
    </xdr:to>
    <xdr:pic>
      <xdr:nvPicPr>
        <xdr:cNvPr id="122" name="Picture 4"/>
        <xdr:cNvPicPr/>
      </xdr:nvPicPr>
      <xdr:blipFill>
        <a:blip xmlns:r="http://schemas.openxmlformats.org/officeDocument/2006/relationships" r:embed="rId2"/>
        <a:stretch/>
      </xdr:blipFill>
      <xdr:spPr>
        <a:xfrm>
          <a:off x="10056600" y="5686560"/>
          <a:ext cx="1613160" cy="459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8</xdr:col>
      <xdr:colOff>444600</xdr:colOff>
      <xdr:row>32</xdr:row>
      <xdr:rowOff>79920</xdr:rowOff>
    </xdr:from>
    <xdr:to>
      <xdr:col>9</xdr:col>
      <xdr:colOff>249840</xdr:colOff>
      <xdr:row>34</xdr:row>
      <xdr:rowOff>80640</xdr:rowOff>
    </xdr:to>
    <xdr:pic>
      <xdr:nvPicPr>
        <xdr:cNvPr id="123" name="Picture 5"/>
        <xdr:cNvPicPr/>
      </xdr:nvPicPr>
      <xdr:blipFill>
        <a:blip xmlns:r="http://schemas.openxmlformats.org/officeDocument/2006/relationships" r:embed="rId3"/>
        <a:stretch/>
      </xdr:blipFill>
      <xdr:spPr>
        <a:xfrm>
          <a:off x="10056600" y="6276960"/>
          <a:ext cx="1033200" cy="351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8</xdr:col>
      <xdr:colOff>444600</xdr:colOff>
      <xdr:row>38</xdr:row>
      <xdr:rowOff>110520</xdr:rowOff>
    </xdr:from>
    <xdr:to>
      <xdr:col>9</xdr:col>
      <xdr:colOff>78480</xdr:colOff>
      <xdr:row>40</xdr:row>
      <xdr:rowOff>74520</xdr:rowOff>
    </xdr:to>
    <xdr:pic>
      <xdr:nvPicPr>
        <xdr:cNvPr id="124" name="Picture 3"/>
        <xdr:cNvPicPr/>
      </xdr:nvPicPr>
      <xdr:blipFill>
        <a:blip xmlns:r="http://schemas.openxmlformats.org/officeDocument/2006/relationships" r:embed="rId4"/>
        <a:stretch/>
      </xdr:blipFill>
      <xdr:spPr>
        <a:xfrm>
          <a:off x="10056600" y="7419960"/>
          <a:ext cx="861840" cy="3448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514080</xdr:colOff>
      <xdr:row>8</xdr:row>
      <xdr:rowOff>114120</xdr:rowOff>
    </xdr:from>
    <xdr:to>
      <xdr:col>4</xdr:col>
      <xdr:colOff>819000</xdr:colOff>
      <xdr:row>8</xdr:row>
      <xdr:rowOff>114120</xdr:rowOff>
    </xdr:to>
    <xdr:sp macro="" textlink="">
      <xdr:nvSpPr>
        <xdr:cNvPr id="125" name="Line 1"/>
        <xdr:cNvSpPr/>
      </xdr:nvSpPr>
      <xdr:spPr>
        <a:xfrm>
          <a:off x="6978960" y="1638000"/>
          <a:ext cx="304920" cy="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6</xdr:col>
      <xdr:colOff>523800</xdr:colOff>
      <xdr:row>7</xdr:row>
      <xdr:rowOff>44640</xdr:rowOff>
    </xdr:from>
    <xdr:to>
      <xdr:col>11</xdr:col>
      <xdr:colOff>109440</xdr:colOff>
      <xdr:row>7</xdr:row>
      <xdr:rowOff>49320</xdr:rowOff>
    </xdr:to>
    <xdr:sp macro="" textlink="">
      <xdr:nvSpPr>
        <xdr:cNvPr id="126" name="CustomShape 1"/>
        <xdr:cNvSpPr/>
      </xdr:nvSpPr>
      <xdr:spPr>
        <a:xfrm flipV="1">
          <a:off x="8730720" y="1377360"/>
          <a:ext cx="2505240" cy="4680"/>
        </a:xfrm>
        <a:custGeom>
          <a:avLst/>
          <a:gdLst>
            <a:gd name="textAreaLeft" fmla="*/ 0 w 2505240"/>
            <a:gd name="textAreaRight" fmla="*/ 2509200 w 2505240"/>
            <a:gd name="textAreaTop" fmla="*/ -2160 h 4680"/>
            <a:gd name="textAreaBottom" fmla="*/ 6480 h 4680"/>
          </a:gdLst>
          <a:ahLst/>
          <a:cxnLst/>
          <a:rect l="textAreaLeft" t="textAreaTop" r="textAreaRight" b="textAreaBottom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9</xdr:col>
      <xdr:colOff>0</xdr:colOff>
      <xdr:row>11</xdr:row>
      <xdr:rowOff>-360</xdr:rowOff>
    </xdr:from>
    <xdr:to>
      <xdr:col>11</xdr:col>
      <xdr:colOff>23760</xdr:colOff>
      <xdr:row>11</xdr:row>
      <xdr:rowOff>4320</xdr:rowOff>
    </xdr:to>
    <xdr:sp macro="" textlink="">
      <xdr:nvSpPr>
        <xdr:cNvPr id="127" name="CustomShape 1"/>
        <xdr:cNvSpPr/>
      </xdr:nvSpPr>
      <xdr:spPr>
        <a:xfrm flipV="1">
          <a:off x="9837360" y="2049120"/>
          <a:ext cx="1312920" cy="4680"/>
        </a:xfrm>
        <a:custGeom>
          <a:avLst/>
          <a:gdLst>
            <a:gd name="textAreaLeft" fmla="*/ 0 w 1312920"/>
            <a:gd name="textAreaRight" fmla="*/ 1316880 w 1312920"/>
            <a:gd name="textAreaTop" fmla="*/ -2160 h 4680"/>
            <a:gd name="textAreaBottom" fmla="*/ 6480 h 4680"/>
          </a:gdLst>
          <a:ahLst/>
          <a:cxnLst/>
          <a:rect l="textAreaLeft" t="textAreaTop" r="textAreaRight" b="textAreaBottom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</xdr:col>
      <xdr:colOff>95400</xdr:colOff>
      <xdr:row>10</xdr:row>
      <xdr:rowOff>28440</xdr:rowOff>
    </xdr:from>
    <xdr:to>
      <xdr:col>1</xdr:col>
      <xdr:colOff>95760</xdr:colOff>
      <xdr:row>13</xdr:row>
      <xdr:rowOff>30960</xdr:rowOff>
    </xdr:to>
    <xdr:sp macro="" textlink="">
      <xdr:nvSpPr>
        <xdr:cNvPr id="128" name="CustomShape 1"/>
        <xdr:cNvSpPr/>
      </xdr:nvSpPr>
      <xdr:spPr>
        <a:xfrm>
          <a:off x="880920" y="1902960"/>
          <a:ext cx="360" cy="528480"/>
        </a:xfrm>
        <a:custGeom>
          <a:avLst/>
          <a:gdLst>
            <a:gd name="textAreaLeft" fmla="*/ 0 w 360"/>
            <a:gd name="textAreaRight" fmla="*/ 737280 w 360"/>
            <a:gd name="textAreaTop" fmla="*/ 0 h 528480"/>
            <a:gd name="textAreaBottom" fmla="*/ 532440 h 528480"/>
          </a:gdLst>
          <a:ahLst/>
          <a:cxnLst/>
          <a:rect l="textAreaLeft" t="textAreaTop" r="textAreaRight" b="textAreaBottom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2</xdr:col>
      <xdr:colOff>648720</xdr:colOff>
      <xdr:row>4</xdr:row>
      <xdr:rowOff>152280</xdr:rowOff>
    </xdr:from>
    <xdr:to>
      <xdr:col>2</xdr:col>
      <xdr:colOff>649080</xdr:colOff>
      <xdr:row>13</xdr:row>
      <xdr:rowOff>90360</xdr:rowOff>
    </xdr:to>
    <xdr:sp macro="" textlink="">
      <xdr:nvSpPr>
        <xdr:cNvPr id="129" name="CustomShape 1"/>
        <xdr:cNvSpPr/>
      </xdr:nvSpPr>
      <xdr:spPr>
        <a:xfrm flipH="1">
          <a:off x="3750120" y="914400"/>
          <a:ext cx="360" cy="1576440"/>
        </a:xfrm>
        <a:custGeom>
          <a:avLst/>
          <a:gdLst>
            <a:gd name="textAreaLeft" fmla="*/ -736920 w 360"/>
            <a:gd name="textAreaRight" fmla="*/ 360 w 360"/>
            <a:gd name="textAreaTop" fmla="*/ 0 h 1576440"/>
            <a:gd name="textAreaBottom" fmla="*/ 1580040 h 1576440"/>
          </a:gdLst>
          <a:ahLst/>
          <a:cxnLst/>
          <a:rect l="textAreaLeft" t="textAreaTop" r="textAreaRight" b="textAreaBottom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3</xdr:col>
      <xdr:colOff>838080</xdr:colOff>
      <xdr:row>8</xdr:row>
      <xdr:rowOff>104760</xdr:rowOff>
    </xdr:from>
    <xdr:to>
      <xdr:col>3</xdr:col>
      <xdr:colOff>838440</xdr:colOff>
      <xdr:row>15</xdr:row>
      <xdr:rowOff>57960</xdr:rowOff>
    </xdr:to>
    <xdr:sp macro="" textlink="">
      <xdr:nvSpPr>
        <xdr:cNvPr id="130" name="CustomShape 1"/>
        <xdr:cNvSpPr/>
      </xdr:nvSpPr>
      <xdr:spPr>
        <a:xfrm>
          <a:off x="5741640" y="1628640"/>
          <a:ext cx="360" cy="1195560"/>
        </a:xfrm>
        <a:custGeom>
          <a:avLst/>
          <a:gdLst>
            <a:gd name="textAreaLeft" fmla="*/ 0 w 360"/>
            <a:gd name="textAreaRight" fmla="*/ 737280 w 360"/>
            <a:gd name="textAreaTop" fmla="*/ 0 h 1195560"/>
            <a:gd name="textAreaBottom" fmla="*/ 1199520 h 1195560"/>
          </a:gdLst>
          <a:ahLst/>
          <a:cxnLst/>
          <a:rect l="textAreaLeft" t="textAreaTop" r="textAreaRight" b="textAreaBottom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4</xdr:col>
      <xdr:colOff>514080</xdr:colOff>
      <xdr:row>40</xdr:row>
      <xdr:rowOff>114120</xdr:rowOff>
    </xdr:from>
    <xdr:to>
      <xdr:col>4</xdr:col>
      <xdr:colOff>819000</xdr:colOff>
      <xdr:row>40</xdr:row>
      <xdr:rowOff>114120</xdr:rowOff>
    </xdr:to>
    <xdr:sp macro="" textlink="">
      <xdr:nvSpPr>
        <xdr:cNvPr id="131" name="Line 1"/>
        <xdr:cNvSpPr/>
      </xdr:nvSpPr>
      <xdr:spPr>
        <a:xfrm>
          <a:off x="6978960" y="7623720"/>
          <a:ext cx="304920" cy="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6</xdr:col>
      <xdr:colOff>523800</xdr:colOff>
      <xdr:row>39</xdr:row>
      <xdr:rowOff>44640</xdr:rowOff>
    </xdr:from>
    <xdr:to>
      <xdr:col>11</xdr:col>
      <xdr:colOff>109440</xdr:colOff>
      <xdr:row>39</xdr:row>
      <xdr:rowOff>49320</xdr:rowOff>
    </xdr:to>
    <xdr:sp macro="" textlink="">
      <xdr:nvSpPr>
        <xdr:cNvPr id="132" name="CustomShape 1"/>
        <xdr:cNvSpPr/>
      </xdr:nvSpPr>
      <xdr:spPr>
        <a:xfrm flipV="1">
          <a:off x="8730720" y="7363440"/>
          <a:ext cx="2505240" cy="4680"/>
        </a:xfrm>
        <a:custGeom>
          <a:avLst/>
          <a:gdLst>
            <a:gd name="textAreaLeft" fmla="*/ 0 w 2505240"/>
            <a:gd name="textAreaRight" fmla="*/ 2509200 w 2505240"/>
            <a:gd name="textAreaTop" fmla="*/ -2160 h 4680"/>
            <a:gd name="textAreaBottom" fmla="*/ 6480 h 4680"/>
          </a:gdLst>
          <a:ahLst/>
          <a:cxnLst/>
          <a:rect l="textAreaLeft" t="textAreaTop" r="textAreaRight" b="textAreaBottom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9</xdr:col>
      <xdr:colOff>0</xdr:colOff>
      <xdr:row>43</xdr:row>
      <xdr:rowOff>-360</xdr:rowOff>
    </xdr:from>
    <xdr:to>
      <xdr:col>11</xdr:col>
      <xdr:colOff>23760</xdr:colOff>
      <xdr:row>43</xdr:row>
      <xdr:rowOff>3960</xdr:rowOff>
    </xdr:to>
    <xdr:sp macro="" textlink="">
      <xdr:nvSpPr>
        <xdr:cNvPr id="133" name="CustomShape 1"/>
        <xdr:cNvSpPr/>
      </xdr:nvSpPr>
      <xdr:spPr>
        <a:xfrm flipV="1">
          <a:off x="9837360" y="8034840"/>
          <a:ext cx="1312920" cy="4320"/>
        </a:xfrm>
        <a:custGeom>
          <a:avLst/>
          <a:gdLst>
            <a:gd name="textAreaLeft" fmla="*/ 0 w 1312920"/>
            <a:gd name="textAreaRight" fmla="*/ 1316880 w 1312920"/>
            <a:gd name="textAreaTop" fmla="*/ 2160 h 4320"/>
            <a:gd name="textAreaBottom" fmla="*/ 10440 h 4320"/>
          </a:gdLst>
          <a:ahLst/>
          <a:cxnLst/>
          <a:rect l="textAreaLeft" t="textAreaTop" r="textAreaRight" b="textAreaBottom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</xdr:col>
      <xdr:colOff>95400</xdr:colOff>
      <xdr:row>42</xdr:row>
      <xdr:rowOff>28440</xdr:rowOff>
    </xdr:from>
    <xdr:to>
      <xdr:col>1</xdr:col>
      <xdr:colOff>95760</xdr:colOff>
      <xdr:row>45</xdr:row>
      <xdr:rowOff>30960</xdr:rowOff>
    </xdr:to>
    <xdr:sp macro="" textlink="">
      <xdr:nvSpPr>
        <xdr:cNvPr id="134" name="CustomShape 1"/>
        <xdr:cNvSpPr/>
      </xdr:nvSpPr>
      <xdr:spPr>
        <a:xfrm>
          <a:off x="880920" y="7888320"/>
          <a:ext cx="360" cy="528480"/>
        </a:xfrm>
        <a:custGeom>
          <a:avLst/>
          <a:gdLst>
            <a:gd name="textAreaLeft" fmla="*/ 0 w 360"/>
            <a:gd name="textAreaRight" fmla="*/ 737280 w 360"/>
            <a:gd name="textAreaTop" fmla="*/ 0 h 528480"/>
            <a:gd name="textAreaBottom" fmla="*/ 532440 h 528480"/>
          </a:gdLst>
          <a:ahLst/>
          <a:cxnLst/>
          <a:rect l="textAreaLeft" t="textAreaTop" r="textAreaRight" b="textAreaBottom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2</xdr:col>
      <xdr:colOff>648720</xdr:colOff>
      <xdr:row>36</xdr:row>
      <xdr:rowOff>152280</xdr:rowOff>
    </xdr:from>
    <xdr:to>
      <xdr:col>2</xdr:col>
      <xdr:colOff>649080</xdr:colOff>
      <xdr:row>45</xdr:row>
      <xdr:rowOff>90720</xdr:rowOff>
    </xdr:to>
    <xdr:sp macro="" textlink="">
      <xdr:nvSpPr>
        <xdr:cNvPr id="135" name="CustomShape 1"/>
        <xdr:cNvSpPr/>
      </xdr:nvSpPr>
      <xdr:spPr>
        <a:xfrm flipH="1">
          <a:off x="3750120" y="6899760"/>
          <a:ext cx="360" cy="1576800"/>
        </a:xfrm>
        <a:custGeom>
          <a:avLst/>
          <a:gdLst>
            <a:gd name="textAreaLeft" fmla="*/ -736920 w 360"/>
            <a:gd name="textAreaRight" fmla="*/ 360 w 360"/>
            <a:gd name="textAreaTop" fmla="*/ 0 h 1576800"/>
            <a:gd name="textAreaBottom" fmla="*/ 1580400 h 1576800"/>
          </a:gdLst>
          <a:ahLst/>
          <a:cxnLst/>
          <a:rect l="textAreaLeft" t="textAreaTop" r="textAreaRight" b="textAreaBottom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3</xdr:col>
      <xdr:colOff>838080</xdr:colOff>
      <xdr:row>40</xdr:row>
      <xdr:rowOff>104760</xdr:rowOff>
    </xdr:from>
    <xdr:to>
      <xdr:col>3</xdr:col>
      <xdr:colOff>838440</xdr:colOff>
      <xdr:row>47</xdr:row>
      <xdr:rowOff>58320</xdr:rowOff>
    </xdr:to>
    <xdr:sp macro="" textlink="">
      <xdr:nvSpPr>
        <xdr:cNvPr id="136" name="CustomShape 1"/>
        <xdr:cNvSpPr/>
      </xdr:nvSpPr>
      <xdr:spPr>
        <a:xfrm>
          <a:off x="5741640" y="7614360"/>
          <a:ext cx="360" cy="1195560"/>
        </a:xfrm>
        <a:custGeom>
          <a:avLst/>
          <a:gdLst>
            <a:gd name="textAreaLeft" fmla="*/ 0 w 360"/>
            <a:gd name="textAreaRight" fmla="*/ 737280 w 360"/>
            <a:gd name="textAreaTop" fmla="*/ 0 h 1195560"/>
            <a:gd name="textAreaBottom" fmla="*/ 1199520 h 1195560"/>
          </a:gdLst>
          <a:ahLst/>
          <a:cxnLst/>
          <a:rect l="textAreaLeft" t="textAreaTop" r="textAreaRight" b="textAreaBottom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447480</xdr:colOff>
      <xdr:row>16</xdr:row>
      <xdr:rowOff>95040</xdr:rowOff>
    </xdr:from>
    <xdr:to>
      <xdr:col>7</xdr:col>
      <xdr:colOff>447480</xdr:colOff>
      <xdr:row>22</xdr:row>
      <xdr:rowOff>28080</xdr:rowOff>
    </xdr:to>
    <xdr:sp macro="" textlink="">
      <xdr:nvSpPr>
        <xdr:cNvPr id="137" name="Line 1"/>
        <xdr:cNvSpPr/>
      </xdr:nvSpPr>
      <xdr:spPr>
        <a:xfrm flipV="1">
          <a:off x="9811080" y="4798440"/>
          <a:ext cx="0" cy="107604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5</xdr:col>
      <xdr:colOff>438120</xdr:colOff>
      <xdr:row>16</xdr:row>
      <xdr:rowOff>104760</xdr:rowOff>
    </xdr:from>
    <xdr:to>
      <xdr:col>5</xdr:col>
      <xdr:colOff>447480</xdr:colOff>
      <xdr:row>22</xdr:row>
      <xdr:rowOff>47160</xdr:rowOff>
    </xdr:to>
    <xdr:sp macro="" textlink="">
      <xdr:nvSpPr>
        <xdr:cNvPr id="138" name="Line 1"/>
        <xdr:cNvSpPr/>
      </xdr:nvSpPr>
      <xdr:spPr>
        <a:xfrm flipV="1">
          <a:off x="7345080" y="4808160"/>
          <a:ext cx="9360" cy="108540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152280</xdr:colOff>
      <xdr:row>13</xdr:row>
      <xdr:rowOff>9360</xdr:rowOff>
    </xdr:from>
    <xdr:to>
      <xdr:col>4</xdr:col>
      <xdr:colOff>161640</xdr:colOff>
      <xdr:row>25</xdr:row>
      <xdr:rowOff>62640</xdr:rowOff>
    </xdr:to>
    <xdr:sp macro="" textlink="">
      <xdr:nvSpPr>
        <xdr:cNvPr id="139" name="Line 1"/>
        <xdr:cNvSpPr/>
      </xdr:nvSpPr>
      <xdr:spPr>
        <a:xfrm flipH="1" flipV="1">
          <a:off x="5770080" y="4156560"/>
          <a:ext cx="9360" cy="232416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7</xdr:col>
      <xdr:colOff>447480</xdr:colOff>
      <xdr:row>45</xdr:row>
      <xdr:rowOff>95040</xdr:rowOff>
    </xdr:from>
    <xdr:to>
      <xdr:col>7</xdr:col>
      <xdr:colOff>447480</xdr:colOff>
      <xdr:row>51</xdr:row>
      <xdr:rowOff>28080</xdr:rowOff>
    </xdr:to>
    <xdr:sp macro="" textlink="">
      <xdr:nvSpPr>
        <xdr:cNvPr id="140" name="Line 1"/>
        <xdr:cNvSpPr/>
      </xdr:nvSpPr>
      <xdr:spPr>
        <a:xfrm flipV="1">
          <a:off x="9811080" y="11978280"/>
          <a:ext cx="0" cy="107604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5</xdr:col>
      <xdr:colOff>438120</xdr:colOff>
      <xdr:row>45</xdr:row>
      <xdr:rowOff>104760</xdr:rowOff>
    </xdr:from>
    <xdr:to>
      <xdr:col>5</xdr:col>
      <xdr:colOff>447480</xdr:colOff>
      <xdr:row>51</xdr:row>
      <xdr:rowOff>47160</xdr:rowOff>
    </xdr:to>
    <xdr:sp macro="" textlink="">
      <xdr:nvSpPr>
        <xdr:cNvPr id="141" name="Line 1"/>
        <xdr:cNvSpPr/>
      </xdr:nvSpPr>
      <xdr:spPr>
        <a:xfrm flipV="1">
          <a:off x="7345080" y="11988000"/>
          <a:ext cx="9360" cy="108540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152280</xdr:colOff>
      <xdr:row>42</xdr:row>
      <xdr:rowOff>9360</xdr:rowOff>
    </xdr:from>
    <xdr:to>
      <xdr:col>4</xdr:col>
      <xdr:colOff>161640</xdr:colOff>
      <xdr:row>54</xdr:row>
      <xdr:rowOff>62640</xdr:rowOff>
    </xdr:to>
    <xdr:sp macro="" textlink="">
      <xdr:nvSpPr>
        <xdr:cNvPr id="142" name="Line 1"/>
        <xdr:cNvSpPr/>
      </xdr:nvSpPr>
      <xdr:spPr>
        <a:xfrm flipH="1" flipV="1">
          <a:off x="5770080" y="11336400"/>
          <a:ext cx="9360" cy="232416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13</xdr:col>
      <xdr:colOff>647640</xdr:colOff>
      <xdr:row>15</xdr:row>
      <xdr:rowOff>47520</xdr:rowOff>
    </xdr:from>
    <xdr:to>
      <xdr:col>13</xdr:col>
      <xdr:colOff>647640</xdr:colOff>
      <xdr:row>20</xdr:row>
      <xdr:rowOff>123840</xdr:rowOff>
    </xdr:to>
    <xdr:sp macro="" textlink="">
      <xdr:nvSpPr>
        <xdr:cNvPr id="143" name="Line 1"/>
        <xdr:cNvSpPr/>
      </xdr:nvSpPr>
      <xdr:spPr>
        <a:xfrm flipV="1">
          <a:off x="13975200" y="4560480"/>
          <a:ext cx="0" cy="102888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13</xdr:col>
      <xdr:colOff>647640</xdr:colOff>
      <xdr:row>44</xdr:row>
      <xdr:rowOff>47520</xdr:rowOff>
    </xdr:from>
    <xdr:to>
      <xdr:col>13</xdr:col>
      <xdr:colOff>647640</xdr:colOff>
      <xdr:row>49</xdr:row>
      <xdr:rowOff>123840</xdr:rowOff>
    </xdr:to>
    <xdr:sp macro="" textlink="">
      <xdr:nvSpPr>
        <xdr:cNvPr id="144" name="Line 1"/>
        <xdr:cNvSpPr/>
      </xdr:nvSpPr>
      <xdr:spPr>
        <a:xfrm flipV="1">
          <a:off x="13975200" y="11740320"/>
          <a:ext cx="0" cy="1028880"/>
        </a:xfrm>
        <a:prstGeom prst="line">
          <a:avLst/>
        </a:prstGeom>
        <a:ln w="9360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47520</xdr:colOff>
      <xdr:row>23</xdr:row>
      <xdr:rowOff>0</xdr:rowOff>
    </xdr:from>
    <xdr:to>
      <xdr:col>5</xdr:col>
      <xdr:colOff>173880</xdr:colOff>
      <xdr:row>24</xdr:row>
      <xdr:rowOff>33840</xdr:rowOff>
    </xdr:to>
    <xdr:pic>
      <xdr:nvPicPr>
        <xdr:cNvPr id="145" name="Picture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5293080" y="4524480"/>
          <a:ext cx="1898280" cy="224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</xdr:col>
      <xdr:colOff>266760</xdr:colOff>
      <xdr:row>21</xdr:row>
      <xdr:rowOff>66600</xdr:rowOff>
    </xdr:from>
    <xdr:to>
      <xdr:col>6</xdr:col>
      <xdr:colOff>1434300</xdr:colOff>
      <xdr:row>23</xdr:row>
      <xdr:rowOff>24120</xdr:rowOff>
    </xdr:to>
    <xdr:pic>
      <xdr:nvPicPr>
        <xdr:cNvPr id="146" name="Picture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7284240" y="4209840"/>
          <a:ext cx="1968840" cy="338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266698</xdr:colOff>
      <xdr:row>306</xdr:row>
      <xdr:rowOff>19050</xdr:rowOff>
    </xdr:from>
    <xdr:to>
      <xdr:col>6</xdr:col>
      <xdr:colOff>619125</xdr:colOff>
      <xdr:row>320</xdr:row>
      <xdr:rowOff>95250</xdr:rowOff>
    </xdr:to>
    <xdr:graphicFrame macro="">
      <xdr:nvGraphicFramePr>
        <xdr:cNvPr id="2" name="Γράφημα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238124</xdr:colOff>
      <xdr:row>321</xdr:row>
      <xdr:rowOff>85725</xdr:rowOff>
    </xdr:from>
    <xdr:to>
      <xdr:col>6</xdr:col>
      <xdr:colOff>647699</xdr:colOff>
      <xdr:row>335</xdr:row>
      <xdr:rowOff>161925</xdr:rowOff>
    </xdr:to>
    <xdr:graphicFrame macro="">
      <xdr:nvGraphicFramePr>
        <xdr:cNvPr id="4" name="Γράφημα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290512</xdr:colOff>
      <xdr:row>337</xdr:row>
      <xdr:rowOff>180975</xdr:rowOff>
    </xdr:from>
    <xdr:to>
      <xdr:col>6</xdr:col>
      <xdr:colOff>609600</xdr:colOff>
      <xdr:row>352</xdr:row>
      <xdr:rowOff>66675</xdr:rowOff>
    </xdr:to>
    <xdr:graphicFrame macro="">
      <xdr:nvGraphicFramePr>
        <xdr:cNvPr id="5" name="Γράφημα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306</xdr:row>
      <xdr:rowOff>0</xdr:rowOff>
    </xdr:from>
    <xdr:to>
      <xdr:col>15</xdr:col>
      <xdr:colOff>397249</xdr:colOff>
      <xdr:row>320</xdr:row>
      <xdr:rowOff>76200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322</xdr:row>
      <xdr:rowOff>0</xdr:rowOff>
    </xdr:from>
    <xdr:to>
      <xdr:col>15</xdr:col>
      <xdr:colOff>397249</xdr:colOff>
      <xdr:row>336</xdr:row>
      <xdr:rowOff>76200</xdr:rowOff>
    </xdr:to>
    <xdr:graphicFrame macro="">
      <xdr:nvGraphicFramePr>
        <xdr:cNvPr id="10" name="Γράφημα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338</xdr:row>
      <xdr:rowOff>0</xdr:rowOff>
    </xdr:from>
    <xdr:to>
      <xdr:col>15</xdr:col>
      <xdr:colOff>397249</xdr:colOff>
      <xdr:row>352</xdr:row>
      <xdr:rowOff>76200</xdr:rowOff>
    </xdr:to>
    <xdr:graphicFrame macro="">
      <xdr:nvGraphicFramePr>
        <xdr:cNvPr id="11" name="Γράφημα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840441</xdr:colOff>
      <xdr:row>305</xdr:row>
      <xdr:rowOff>179294</xdr:rowOff>
    </xdr:from>
    <xdr:to>
      <xdr:col>23</xdr:col>
      <xdr:colOff>318808</xdr:colOff>
      <xdr:row>320</xdr:row>
      <xdr:rowOff>64994</xdr:rowOff>
    </xdr:to>
    <xdr:graphicFrame macro="">
      <xdr:nvGraphicFramePr>
        <xdr:cNvPr id="12" name="Γράφημα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322</xdr:row>
      <xdr:rowOff>0</xdr:rowOff>
    </xdr:from>
    <xdr:to>
      <xdr:col>23</xdr:col>
      <xdr:colOff>374838</xdr:colOff>
      <xdr:row>336</xdr:row>
      <xdr:rowOff>76200</xdr:rowOff>
    </xdr:to>
    <xdr:graphicFrame macro="">
      <xdr:nvGraphicFramePr>
        <xdr:cNvPr id="13" name="Γράφημα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338</xdr:row>
      <xdr:rowOff>0</xdr:rowOff>
    </xdr:from>
    <xdr:to>
      <xdr:col>23</xdr:col>
      <xdr:colOff>374838</xdr:colOff>
      <xdr:row>352</xdr:row>
      <xdr:rowOff>76200</xdr:rowOff>
    </xdr:to>
    <xdr:graphicFrame macro="">
      <xdr:nvGraphicFramePr>
        <xdr:cNvPr id="14" name="Γράφημα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280147</xdr:colOff>
      <xdr:row>354</xdr:row>
      <xdr:rowOff>168088</xdr:rowOff>
    </xdr:from>
    <xdr:to>
      <xdr:col>6</xdr:col>
      <xdr:colOff>599235</xdr:colOff>
      <xdr:row>369</xdr:row>
      <xdr:rowOff>53788</xdr:rowOff>
    </xdr:to>
    <xdr:graphicFrame macro="">
      <xdr:nvGraphicFramePr>
        <xdr:cNvPr id="15" name="Γράφημα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336176</xdr:colOff>
      <xdr:row>371</xdr:row>
      <xdr:rowOff>67235</xdr:rowOff>
    </xdr:from>
    <xdr:to>
      <xdr:col>6</xdr:col>
      <xdr:colOff>655264</xdr:colOff>
      <xdr:row>385</xdr:row>
      <xdr:rowOff>143435</xdr:rowOff>
    </xdr:to>
    <xdr:graphicFrame macro="">
      <xdr:nvGraphicFramePr>
        <xdr:cNvPr id="16" name="Γράφημα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403412</xdr:colOff>
      <xdr:row>387</xdr:row>
      <xdr:rowOff>56030</xdr:rowOff>
    </xdr:from>
    <xdr:to>
      <xdr:col>6</xdr:col>
      <xdr:colOff>722500</xdr:colOff>
      <xdr:row>401</xdr:row>
      <xdr:rowOff>132230</xdr:rowOff>
    </xdr:to>
    <xdr:graphicFrame macro="">
      <xdr:nvGraphicFramePr>
        <xdr:cNvPr id="17" name="Γράφημα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investing.com/rates-bonds/greece-10-year-bond-yield-historical-data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investing.com/rates-bonds/u.s.-10-year-bond-yield-historical-data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9"/>
  <sheetViews>
    <sheetView topLeftCell="A70" zoomScaleNormal="100" workbookViewId="0">
      <selection activeCell="E87" activeCellId="1" sqref="P37:P43 E87"/>
    </sheetView>
  </sheetViews>
  <sheetFormatPr defaultColWidth="8.7109375" defaultRowHeight="15"/>
  <cols>
    <col min="1" max="1" width="3.7109375" style="1" customWidth="1"/>
    <col min="2" max="2" width="3.5703125" style="1" customWidth="1"/>
    <col min="3" max="3" width="28" style="1" customWidth="1"/>
    <col min="4" max="4" width="8.7109375" style="1"/>
    <col min="5" max="5" width="8.7109375" style="2"/>
    <col min="6" max="6" width="8.7109375" style="1"/>
    <col min="7" max="7" width="17.85546875" style="1" customWidth="1"/>
    <col min="8" max="8" width="10.28515625" style="1" customWidth="1"/>
    <col min="9" max="9" width="6" style="3" customWidth="1"/>
    <col min="10" max="248" width="8.7109375" style="1"/>
    <col min="249" max="250" width="3.7109375" style="1" customWidth="1"/>
    <col min="251" max="251" width="28" style="1" customWidth="1"/>
    <col min="252" max="504" width="8.7109375" style="1"/>
    <col min="505" max="506" width="3.7109375" style="1" customWidth="1"/>
    <col min="507" max="507" width="28" style="1" customWidth="1"/>
    <col min="508" max="760" width="8.7109375" style="1"/>
    <col min="761" max="762" width="3.7109375" style="1" customWidth="1"/>
    <col min="763" max="763" width="28" style="1" customWidth="1"/>
    <col min="764" max="1016" width="8.7109375" style="1"/>
    <col min="1017" max="1018" width="3.7109375" style="1" customWidth="1"/>
    <col min="1019" max="1019" width="28" style="1" customWidth="1"/>
    <col min="1020" max="1025" width="8.7109375" style="1"/>
  </cols>
  <sheetData>
    <row r="1" spans="2:11" ht="15.75">
      <c r="C1" s="4" t="s">
        <v>0</v>
      </c>
    </row>
    <row r="2" spans="2:11" ht="15.75">
      <c r="C2" s="5" t="s">
        <v>1</v>
      </c>
      <c r="D2" s="6"/>
      <c r="E2" s="7"/>
      <c r="F2" s="6"/>
      <c r="G2" s="6"/>
      <c r="H2" s="6"/>
      <c r="I2" s="8"/>
    </row>
    <row r="4" spans="2:11">
      <c r="C4" s="1" t="s">
        <v>2</v>
      </c>
    </row>
    <row r="5" spans="2:11">
      <c r="C5" s="1" t="s">
        <v>3</v>
      </c>
    </row>
    <row r="6" spans="2:11">
      <c r="C6" s="1" t="s">
        <v>4</v>
      </c>
    </row>
    <row r="7" spans="2:11">
      <c r="C7" s="1" t="s">
        <v>5</v>
      </c>
    </row>
    <row r="8" spans="2:11">
      <c r="C8" s="1" t="s">
        <v>6</v>
      </c>
    </row>
    <row r="9" spans="2:11">
      <c r="C9" s="1" t="s">
        <v>7</v>
      </c>
    </row>
    <row r="10" spans="2:11">
      <c r="C10" s="1" t="s">
        <v>8</v>
      </c>
    </row>
    <row r="11" spans="2:11">
      <c r="C11" s="1" t="s">
        <v>9</v>
      </c>
    </row>
    <row r="12" spans="2:11">
      <c r="C12" s="1" t="s">
        <v>10</v>
      </c>
    </row>
    <row r="13" spans="2:11">
      <c r="B13" s="9"/>
      <c r="C13" s="9"/>
      <c r="D13" s="9"/>
      <c r="E13" s="10"/>
      <c r="F13" s="9"/>
      <c r="G13" s="9"/>
      <c r="H13" s="9"/>
      <c r="I13" s="11"/>
    </row>
    <row r="14" spans="2:11">
      <c r="B14" s="12" t="s">
        <v>11</v>
      </c>
      <c r="C14" s="518" t="s">
        <v>12</v>
      </c>
      <c r="D14" s="518"/>
      <c r="E14" s="518"/>
      <c r="F14" s="518"/>
      <c r="H14" s="3"/>
      <c r="I14" s="13"/>
      <c r="J14" s="3"/>
      <c r="K14" s="13"/>
    </row>
    <row r="15" spans="2:11">
      <c r="E15" s="14"/>
      <c r="H15" s="3"/>
      <c r="J15" s="3"/>
      <c r="K15" s="3"/>
    </row>
    <row r="16" spans="2:11">
      <c r="C16" s="15" t="s">
        <v>13</v>
      </c>
      <c r="D16" s="15" t="s">
        <v>14</v>
      </c>
      <c r="E16" s="15" t="s">
        <v>15</v>
      </c>
      <c r="F16" s="15" t="s">
        <v>16</v>
      </c>
      <c r="G16" s="16" t="s">
        <v>17</v>
      </c>
      <c r="H16" s="3"/>
      <c r="J16" s="3"/>
      <c r="K16" s="3"/>
    </row>
    <row r="17" spans="2:11">
      <c r="E17" s="14"/>
      <c r="H17" s="3"/>
      <c r="J17" s="3"/>
      <c r="K17" s="3"/>
    </row>
    <row r="18" spans="2:11">
      <c r="C18" s="1" t="s">
        <v>18</v>
      </c>
      <c r="D18" s="12" t="s">
        <v>19</v>
      </c>
      <c r="E18" s="17">
        <v>1</v>
      </c>
      <c r="F18" s="1" t="s">
        <v>20</v>
      </c>
      <c r="H18" s="3"/>
      <c r="J18" s="3"/>
      <c r="K18" s="3"/>
    </row>
    <row r="19" spans="2:11">
      <c r="E19" s="14"/>
      <c r="H19" s="3"/>
      <c r="J19" s="3"/>
      <c r="K19" s="3"/>
    </row>
    <row r="20" spans="2:11">
      <c r="B20" s="12" t="s">
        <v>21</v>
      </c>
      <c r="C20" s="519" t="s">
        <v>22</v>
      </c>
      <c r="D20" s="519"/>
      <c r="E20" s="519"/>
      <c r="F20" s="519"/>
      <c r="G20" s="519"/>
      <c r="H20" s="519"/>
      <c r="I20" s="13"/>
      <c r="K20" s="13"/>
    </row>
    <row r="21" spans="2:11">
      <c r="C21" s="520" t="s">
        <v>23</v>
      </c>
      <c r="D21" s="520"/>
      <c r="E21" s="14"/>
      <c r="H21" s="3"/>
      <c r="J21" s="3"/>
      <c r="K21" s="3"/>
    </row>
    <row r="22" spans="2:11">
      <c r="E22" s="14"/>
      <c r="H22" s="3"/>
      <c r="J22" s="3"/>
      <c r="K22" s="3"/>
    </row>
    <row r="23" spans="2:11">
      <c r="C23" s="15" t="s">
        <v>24</v>
      </c>
      <c r="D23" s="15" t="s">
        <v>25</v>
      </c>
      <c r="E23" s="15" t="s">
        <v>26</v>
      </c>
      <c r="F23" s="15" t="s">
        <v>27</v>
      </c>
      <c r="G23" s="16" t="s">
        <v>28</v>
      </c>
      <c r="H23" s="11"/>
      <c r="I23" s="11"/>
      <c r="J23" s="11"/>
      <c r="K23" s="11"/>
    </row>
    <row r="24" spans="2:11">
      <c r="C24" s="14"/>
      <c r="E24" s="14"/>
      <c r="H24" s="3"/>
      <c r="J24" s="3"/>
      <c r="K24" s="3"/>
    </row>
    <row r="25" spans="2:11">
      <c r="C25" s="1" t="s">
        <v>18</v>
      </c>
      <c r="D25" s="12" t="s">
        <v>19</v>
      </c>
      <c r="E25" s="17">
        <v>6</v>
      </c>
      <c r="F25" s="1" t="s">
        <v>20</v>
      </c>
      <c r="H25" s="3"/>
      <c r="J25" s="3"/>
      <c r="K25" s="3"/>
    </row>
    <row r="26" spans="2:11">
      <c r="E26" s="14"/>
      <c r="H26" s="3"/>
      <c r="J26" s="3"/>
      <c r="K26" s="3"/>
    </row>
    <row r="27" spans="2:11">
      <c r="B27" s="12" t="s">
        <v>29</v>
      </c>
      <c r="C27" s="519" t="s">
        <v>30</v>
      </c>
      <c r="D27" s="519"/>
      <c r="E27" s="519"/>
      <c r="F27" s="519"/>
      <c r="G27" s="519"/>
      <c r="H27" s="3"/>
      <c r="J27" s="3"/>
      <c r="K27" s="3"/>
    </row>
    <row r="28" spans="2:11">
      <c r="C28" s="519" t="s">
        <v>31</v>
      </c>
      <c r="D28" s="519"/>
      <c r="E28" s="14"/>
      <c r="H28" s="3"/>
      <c r="J28" s="3"/>
      <c r="K28" s="3"/>
    </row>
    <row r="29" spans="2:11">
      <c r="E29" s="14"/>
      <c r="H29" s="3"/>
      <c r="J29" s="3"/>
      <c r="K29" s="3"/>
    </row>
    <row r="30" spans="2:11">
      <c r="C30" s="15" t="s">
        <v>32</v>
      </c>
      <c r="D30" s="15" t="s">
        <v>33</v>
      </c>
      <c r="E30" s="15" t="s">
        <v>34</v>
      </c>
      <c r="F30" s="15" t="s">
        <v>35</v>
      </c>
      <c r="G30" s="16" t="s">
        <v>36</v>
      </c>
      <c r="H30" s="3"/>
      <c r="J30" s="3"/>
      <c r="K30" s="3"/>
    </row>
    <row r="31" spans="2:11">
      <c r="H31" s="3"/>
      <c r="J31" s="3"/>
      <c r="K31" s="3"/>
    </row>
    <row r="32" spans="2:11">
      <c r="C32" s="1" t="s">
        <v>18</v>
      </c>
      <c r="D32" s="12" t="s">
        <v>19</v>
      </c>
      <c r="E32" s="17">
        <v>7</v>
      </c>
      <c r="F32" s="1" t="s">
        <v>20</v>
      </c>
      <c r="H32" s="3"/>
      <c r="J32" s="3"/>
      <c r="K32" s="3"/>
    </row>
    <row r="33" spans="2:11">
      <c r="E33" s="14"/>
      <c r="H33" s="3"/>
      <c r="J33" s="3"/>
      <c r="K33" s="3"/>
    </row>
    <row r="34" spans="2:11">
      <c r="B34" s="12" t="s">
        <v>37</v>
      </c>
      <c r="C34" s="519" t="s">
        <v>38</v>
      </c>
      <c r="D34" s="519"/>
      <c r="E34" s="519"/>
      <c r="F34" s="519"/>
      <c r="G34" s="519"/>
      <c r="H34" s="519"/>
      <c r="I34" s="13"/>
      <c r="K34" s="13"/>
    </row>
    <row r="35" spans="2:11">
      <c r="C35" s="519" t="s">
        <v>39</v>
      </c>
      <c r="D35" s="519"/>
      <c r="E35" s="519"/>
      <c r="F35" s="519"/>
      <c r="H35" s="3"/>
      <c r="J35" s="3"/>
      <c r="K35" s="3"/>
    </row>
    <row r="36" spans="2:11">
      <c r="E36" s="14"/>
      <c r="H36" s="3"/>
      <c r="J36" s="3"/>
      <c r="K36" s="3"/>
    </row>
    <row r="37" spans="2:11">
      <c r="C37" s="15" t="s">
        <v>40</v>
      </c>
      <c r="D37" s="15" t="s">
        <v>41</v>
      </c>
      <c r="E37" s="15" t="s">
        <v>42</v>
      </c>
      <c r="F37" s="15" t="s">
        <v>43</v>
      </c>
      <c r="G37" s="16" t="s">
        <v>44</v>
      </c>
      <c r="H37" s="3"/>
      <c r="J37" s="3"/>
      <c r="K37" s="3"/>
    </row>
    <row r="38" spans="2:11">
      <c r="E38" s="14"/>
      <c r="G38" s="1" t="s">
        <v>45</v>
      </c>
      <c r="H38" s="3"/>
      <c r="J38" s="3"/>
      <c r="K38" s="3"/>
    </row>
    <row r="39" spans="2:11">
      <c r="C39" s="1" t="s">
        <v>18</v>
      </c>
      <c r="D39" s="12" t="s">
        <v>19</v>
      </c>
      <c r="E39" s="17">
        <v>6</v>
      </c>
      <c r="F39" s="1" t="s">
        <v>20</v>
      </c>
      <c r="H39" s="3"/>
      <c r="J39" s="3"/>
      <c r="K39" s="3"/>
    </row>
    <row r="40" spans="2:11">
      <c r="E40" s="14"/>
      <c r="H40" s="3"/>
      <c r="J40" s="3"/>
      <c r="K40" s="3"/>
    </row>
    <row r="41" spans="2:11">
      <c r="B41" s="12" t="s">
        <v>46</v>
      </c>
      <c r="C41" s="519" t="s">
        <v>47</v>
      </c>
      <c r="D41" s="519"/>
      <c r="E41" s="519"/>
      <c r="F41" s="519"/>
      <c r="H41" s="3"/>
      <c r="I41" s="13"/>
      <c r="J41" s="3"/>
      <c r="K41" s="13"/>
    </row>
    <row r="42" spans="2:11">
      <c r="C42" s="519" t="s">
        <v>48</v>
      </c>
      <c r="D42" s="519"/>
      <c r="E42" s="519"/>
      <c r="F42" s="519"/>
      <c r="G42" s="519"/>
      <c r="H42" s="519"/>
      <c r="K42" s="3"/>
    </row>
    <row r="43" spans="2:11">
      <c r="C43" s="519" t="s">
        <v>49</v>
      </c>
      <c r="D43" s="519"/>
      <c r="E43" s="14"/>
      <c r="H43" s="3"/>
      <c r="J43" s="3"/>
      <c r="K43" s="3"/>
    </row>
    <row r="44" spans="2:11">
      <c r="E44" s="14"/>
      <c r="H44" s="3"/>
      <c r="J44" s="3"/>
      <c r="K44" s="3"/>
    </row>
    <row r="45" spans="2:11">
      <c r="C45" s="15" t="s">
        <v>50</v>
      </c>
      <c r="D45" s="15" t="s">
        <v>51</v>
      </c>
      <c r="E45" s="15" t="s">
        <v>52</v>
      </c>
      <c r="F45" s="15" t="s">
        <v>53</v>
      </c>
      <c r="G45" s="16" t="s">
        <v>54</v>
      </c>
      <c r="H45" s="3"/>
      <c r="J45" s="3"/>
      <c r="K45" s="3"/>
    </row>
    <row r="46" spans="2:11">
      <c r="H46" s="3"/>
      <c r="J46" s="3"/>
      <c r="K46" s="3"/>
    </row>
    <row r="47" spans="2:11">
      <c r="C47" s="1" t="s">
        <v>18</v>
      </c>
      <c r="D47" s="12" t="s">
        <v>19</v>
      </c>
      <c r="E47" s="17">
        <v>5</v>
      </c>
      <c r="F47" s="1" t="s">
        <v>20</v>
      </c>
      <c r="H47" s="3"/>
      <c r="J47" s="3"/>
      <c r="K47" s="3"/>
    </row>
    <row r="48" spans="2:11">
      <c r="E48" s="14"/>
      <c r="H48" s="3"/>
      <c r="J48" s="3"/>
      <c r="K48" s="3"/>
    </row>
    <row r="49" spans="2:11">
      <c r="B49" s="12" t="s">
        <v>55</v>
      </c>
      <c r="C49" s="519" t="s">
        <v>56</v>
      </c>
      <c r="D49" s="519"/>
      <c r="E49" s="519"/>
      <c r="F49" s="519"/>
      <c r="G49" s="519"/>
      <c r="H49" s="519"/>
      <c r="I49" s="13"/>
      <c r="K49" s="13"/>
    </row>
    <row r="50" spans="2:11">
      <c r="C50" s="519" t="s">
        <v>57</v>
      </c>
      <c r="D50" s="519"/>
      <c r="E50" s="519"/>
      <c r="F50" s="519"/>
      <c r="G50" s="519"/>
      <c r="H50" s="3"/>
      <c r="J50" s="3"/>
      <c r="K50" s="3"/>
    </row>
    <row r="51" spans="2:11">
      <c r="C51" s="519" t="s">
        <v>58</v>
      </c>
      <c r="D51" s="519"/>
      <c r="E51" s="519"/>
      <c r="F51" s="519"/>
      <c r="H51" s="3"/>
      <c r="J51" s="3"/>
      <c r="K51" s="3"/>
    </row>
    <row r="52" spans="2:11">
      <c r="E52" s="14"/>
      <c r="H52" s="3"/>
      <c r="J52" s="3"/>
      <c r="K52" s="3"/>
    </row>
    <row r="53" spans="2:11">
      <c r="C53" s="15" t="s">
        <v>59</v>
      </c>
      <c r="D53" s="15" t="s">
        <v>60</v>
      </c>
      <c r="E53" s="15" t="s">
        <v>61</v>
      </c>
      <c r="F53" s="15" t="s">
        <v>35</v>
      </c>
      <c r="G53" s="16" t="s">
        <v>62</v>
      </c>
      <c r="H53" s="3"/>
      <c r="J53" s="3"/>
      <c r="K53" s="3"/>
    </row>
    <row r="54" spans="2:11">
      <c r="E54" s="14"/>
      <c r="H54" s="3"/>
      <c r="J54" s="3"/>
      <c r="K54" s="3"/>
    </row>
    <row r="55" spans="2:11">
      <c r="C55" s="1" t="s">
        <v>18</v>
      </c>
      <c r="D55" s="12" t="s">
        <v>19</v>
      </c>
      <c r="E55" s="17">
        <v>1</v>
      </c>
      <c r="F55" s="1" t="s">
        <v>20</v>
      </c>
      <c r="H55" s="3"/>
      <c r="J55" s="3"/>
      <c r="K55" s="3"/>
    </row>
    <row r="56" spans="2:11">
      <c r="E56" s="14"/>
      <c r="H56" s="3"/>
      <c r="J56" s="3"/>
      <c r="K56" s="3"/>
    </row>
    <row r="57" spans="2:11">
      <c r="B57" s="12" t="s">
        <v>63</v>
      </c>
      <c r="C57" s="519" t="s">
        <v>64</v>
      </c>
      <c r="D57" s="519"/>
      <c r="E57" s="519"/>
      <c r="F57" s="519"/>
      <c r="G57" s="519"/>
      <c r="H57" s="519"/>
      <c r="I57" s="13"/>
      <c r="K57" s="13"/>
    </row>
    <row r="58" spans="2:11">
      <c r="C58" s="519" t="s">
        <v>65</v>
      </c>
      <c r="D58" s="519"/>
      <c r="E58" s="519"/>
      <c r="F58" s="519"/>
      <c r="G58" s="519"/>
      <c r="H58" s="519"/>
      <c r="K58" s="3"/>
    </row>
    <row r="59" spans="2:11">
      <c r="E59" s="14"/>
      <c r="H59" s="3"/>
      <c r="J59" s="3"/>
      <c r="K59" s="3"/>
    </row>
    <row r="60" spans="2:11">
      <c r="C60" s="15" t="s">
        <v>66</v>
      </c>
      <c r="D60" s="15" t="s">
        <v>67</v>
      </c>
      <c r="E60" s="15" t="s">
        <v>68</v>
      </c>
      <c r="F60" s="15" t="s">
        <v>69</v>
      </c>
      <c r="G60" s="16" t="s">
        <v>70</v>
      </c>
      <c r="H60" s="11"/>
      <c r="J60" s="11"/>
      <c r="K60" s="3"/>
    </row>
    <row r="61" spans="2:11">
      <c r="C61" s="1" t="s">
        <v>45</v>
      </c>
      <c r="E61" s="14"/>
      <c r="H61" s="3"/>
      <c r="J61" s="3"/>
      <c r="K61" s="3"/>
    </row>
    <row r="62" spans="2:11">
      <c r="C62" s="1" t="s">
        <v>18</v>
      </c>
      <c r="D62" s="12" t="s">
        <v>19</v>
      </c>
      <c r="E62" s="17">
        <v>5</v>
      </c>
      <c r="F62" s="1" t="s">
        <v>20</v>
      </c>
      <c r="H62" s="3"/>
      <c r="J62" s="3"/>
      <c r="K62" s="3"/>
    </row>
    <row r="63" spans="2:11">
      <c r="E63" s="14"/>
      <c r="H63" s="3"/>
      <c r="J63" s="3"/>
      <c r="K63" s="3"/>
    </row>
    <row r="64" spans="2:11">
      <c r="B64" s="12" t="s">
        <v>71</v>
      </c>
      <c r="C64" s="519" t="s">
        <v>72</v>
      </c>
      <c r="D64" s="519"/>
      <c r="E64" s="519"/>
      <c r="F64" s="519"/>
      <c r="G64" s="519"/>
      <c r="H64" s="519"/>
      <c r="I64" s="13"/>
      <c r="K64" s="13"/>
    </row>
    <row r="65" spans="2:11">
      <c r="E65" s="14"/>
      <c r="H65" s="3"/>
      <c r="J65" s="3"/>
      <c r="K65" s="3"/>
    </row>
    <row r="66" spans="2:11">
      <c r="C66" s="15" t="s">
        <v>13</v>
      </c>
      <c r="D66" s="15" t="s">
        <v>73</v>
      </c>
      <c r="E66" s="15" t="s">
        <v>74</v>
      </c>
      <c r="F66" s="15" t="s">
        <v>75</v>
      </c>
      <c r="G66" s="16" t="s">
        <v>76</v>
      </c>
      <c r="H66" s="3"/>
      <c r="J66" s="3"/>
      <c r="K66" s="3"/>
    </row>
    <row r="67" spans="2:11">
      <c r="E67" s="14"/>
      <c r="H67" s="3"/>
      <c r="J67" s="3"/>
      <c r="K67" s="3"/>
    </row>
    <row r="68" spans="2:11">
      <c r="C68" s="1" t="s">
        <v>18</v>
      </c>
      <c r="D68" s="12" t="s">
        <v>19</v>
      </c>
      <c r="E68" s="17">
        <v>0</v>
      </c>
      <c r="F68" s="1" t="s">
        <v>20</v>
      </c>
      <c r="H68" s="3"/>
      <c r="J68" s="3"/>
      <c r="K68" s="3"/>
    </row>
    <row r="69" spans="2:11">
      <c r="E69" s="14"/>
      <c r="H69" s="3"/>
      <c r="J69" s="3"/>
      <c r="K69" s="3"/>
    </row>
    <row r="70" spans="2:11">
      <c r="B70" s="12" t="s">
        <v>77</v>
      </c>
      <c r="C70" s="519" t="s">
        <v>78</v>
      </c>
      <c r="D70" s="519"/>
      <c r="E70" s="519"/>
      <c r="F70" s="519"/>
      <c r="G70" s="519"/>
      <c r="H70" s="3"/>
      <c r="I70" s="13"/>
      <c r="J70" s="3"/>
      <c r="K70" s="13"/>
    </row>
    <row r="71" spans="2:11">
      <c r="E71" s="14"/>
      <c r="H71" s="3"/>
      <c r="J71" s="3"/>
      <c r="K71" s="3"/>
    </row>
    <row r="72" spans="2:11" ht="30">
      <c r="C72" s="18" t="s">
        <v>79</v>
      </c>
      <c r="D72" s="18"/>
      <c r="E72" s="15" t="s">
        <v>80</v>
      </c>
      <c r="F72" s="18"/>
      <c r="G72" s="19" t="s">
        <v>81</v>
      </c>
      <c r="H72" s="11"/>
      <c r="J72" s="11"/>
    </row>
    <row r="73" spans="2:11">
      <c r="E73" s="14"/>
      <c r="H73" s="3"/>
      <c r="J73" s="3"/>
      <c r="K73" s="3"/>
    </row>
    <row r="74" spans="2:11">
      <c r="C74" s="1" t="s">
        <v>18</v>
      </c>
      <c r="D74" s="12" t="s">
        <v>19</v>
      </c>
      <c r="E74" s="17">
        <v>5</v>
      </c>
      <c r="F74" s="1" t="s">
        <v>20</v>
      </c>
      <c r="H74" s="3"/>
      <c r="J74" s="3"/>
      <c r="K74" s="3"/>
    </row>
    <row r="75" spans="2:11">
      <c r="E75" s="14"/>
      <c r="H75" s="3"/>
      <c r="J75" s="3"/>
      <c r="K75" s="3"/>
    </row>
    <row r="76" spans="2:11">
      <c r="B76" s="20"/>
      <c r="C76" s="20"/>
      <c r="D76" s="20"/>
      <c r="E76" s="21"/>
      <c r="F76" s="20"/>
      <c r="G76" s="20"/>
      <c r="H76" s="3"/>
      <c r="J76" s="3"/>
      <c r="K76" s="3"/>
    </row>
    <row r="77" spans="2:11">
      <c r="C77" s="1" t="s">
        <v>82</v>
      </c>
      <c r="D77" s="12" t="s">
        <v>19</v>
      </c>
      <c r="E77" s="17">
        <v>36</v>
      </c>
      <c r="F77" s="1" t="s">
        <v>20</v>
      </c>
      <c r="H77" s="3"/>
      <c r="J77" s="3"/>
      <c r="K77" s="3"/>
    </row>
    <row r="78" spans="2:11">
      <c r="E78" s="14"/>
      <c r="H78" s="3"/>
      <c r="J78" s="3"/>
      <c r="K78" s="3"/>
    </row>
    <row r="79" spans="2:11">
      <c r="C79" s="1" t="s">
        <v>83</v>
      </c>
      <c r="D79" s="12" t="s">
        <v>19</v>
      </c>
      <c r="E79" s="22">
        <v>4</v>
      </c>
      <c r="F79" s="1" t="s">
        <v>20</v>
      </c>
      <c r="H79" s="3"/>
      <c r="J79" s="3"/>
      <c r="K79" s="3"/>
    </row>
    <row r="80" spans="2:11">
      <c r="C80" s="519" t="s">
        <v>84</v>
      </c>
      <c r="D80" s="519"/>
      <c r="E80" s="14"/>
      <c r="H80" s="3"/>
      <c r="J80" s="3"/>
      <c r="K80" s="3"/>
    </row>
    <row r="81" spans="2:11">
      <c r="B81" s="23"/>
      <c r="C81" s="23"/>
      <c r="D81" s="23"/>
      <c r="E81" s="24"/>
      <c r="F81" s="23"/>
      <c r="G81" s="23"/>
      <c r="H81" s="3"/>
      <c r="J81" s="3"/>
      <c r="K81" s="3"/>
    </row>
    <row r="82" spans="2:11">
      <c r="E82" s="14"/>
      <c r="H82" s="3"/>
      <c r="J82" s="3"/>
      <c r="K82" s="3"/>
    </row>
    <row r="83" spans="2:11">
      <c r="B83" s="14">
        <v>1</v>
      </c>
      <c r="C83" s="1" t="s">
        <v>85</v>
      </c>
      <c r="D83" s="25"/>
      <c r="E83" s="26">
        <f>E79/9</f>
        <v>0.44444444444444442</v>
      </c>
      <c r="G83" s="27" t="s">
        <v>86</v>
      </c>
      <c r="H83" s="11"/>
      <c r="I83" s="11"/>
      <c r="J83" s="11"/>
      <c r="K83" s="11"/>
    </row>
    <row r="84" spans="2:11">
      <c r="B84" s="14"/>
      <c r="C84" s="1" t="s">
        <v>87</v>
      </c>
      <c r="D84" s="25"/>
      <c r="E84" s="28"/>
      <c r="H84" s="11"/>
      <c r="I84" s="11"/>
      <c r="J84" s="11"/>
      <c r="K84" s="11"/>
    </row>
    <row r="85" spans="2:11">
      <c r="B85" s="14"/>
      <c r="C85" s="1" t="s">
        <v>88</v>
      </c>
      <c r="E85" s="29"/>
      <c r="H85" s="11"/>
      <c r="I85" s="11"/>
      <c r="J85" s="11"/>
      <c r="K85" s="11"/>
    </row>
    <row r="86" spans="2:11">
      <c r="B86" s="14"/>
      <c r="E86" s="29"/>
      <c r="H86" s="11"/>
      <c r="I86" s="11"/>
      <c r="J86" s="11"/>
      <c r="K86" s="11"/>
    </row>
    <row r="87" spans="2:11">
      <c r="B87" s="14">
        <v>2</v>
      </c>
      <c r="C87" s="1" t="s">
        <v>89</v>
      </c>
      <c r="E87" s="30">
        <f>1-E83</f>
        <v>0.55555555555555558</v>
      </c>
      <c r="G87" s="1" t="s">
        <v>90</v>
      </c>
      <c r="H87" s="11"/>
      <c r="I87" s="11"/>
      <c r="J87" s="11"/>
      <c r="K87" s="11"/>
    </row>
    <row r="88" spans="2:11">
      <c r="C88" s="1" t="s">
        <v>91</v>
      </c>
      <c r="H88" s="11"/>
      <c r="I88" s="11"/>
      <c r="J88" s="11"/>
      <c r="K88" s="11"/>
    </row>
    <row r="89" spans="2:11">
      <c r="C89" s="1" t="s">
        <v>92</v>
      </c>
      <c r="H89" s="11"/>
      <c r="I89" s="11"/>
      <c r="J89" s="11"/>
      <c r="K89" s="11"/>
    </row>
  </sheetData>
  <mergeCells count="18">
    <mergeCell ref="C64:H64"/>
    <mergeCell ref="C70:G70"/>
    <mergeCell ref="C80:D80"/>
    <mergeCell ref="C49:H49"/>
    <mergeCell ref="C50:G50"/>
    <mergeCell ref="C51:F51"/>
    <mergeCell ref="C57:H57"/>
    <mergeCell ref="C58:H58"/>
    <mergeCell ref="C34:H34"/>
    <mergeCell ref="C35:F35"/>
    <mergeCell ref="C41:F41"/>
    <mergeCell ref="C42:H42"/>
    <mergeCell ref="C43:D43"/>
    <mergeCell ref="C14:F14"/>
    <mergeCell ref="C20:H20"/>
    <mergeCell ref="C21:D21"/>
    <mergeCell ref="C27:G27"/>
    <mergeCell ref="C28:D28"/>
  </mergeCells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F1" zoomScale="70" zoomScaleNormal="70" workbookViewId="0">
      <selection activeCell="F901" sqref="F901"/>
    </sheetView>
  </sheetViews>
  <sheetFormatPr defaultColWidth="8.7109375" defaultRowHeight="15"/>
  <sheetData/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"/>
  <sheetViews>
    <sheetView topLeftCell="E1" zoomScaleNormal="100" workbookViewId="0">
      <selection activeCell="J1" sqref="J1"/>
    </sheetView>
  </sheetViews>
  <sheetFormatPr defaultColWidth="8.7109375" defaultRowHeight="15"/>
  <cols>
    <col min="1" max="1" width="26.7109375" style="31" customWidth="1"/>
    <col min="2" max="2" width="12.140625" style="31" customWidth="1"/>
    <col min="3" max="6" width="11.42578125" style="31" customWidth="1"/>
    <col min="7" max="7" width="11.28515625" style="31" customWidth="1"/>
    <col min="8" max="8" width="8.7109375" style="31"/>
    <col min="9" max="9" width="17.5703125" style="31" customWidth="1"/>
    <col min="10" max="10" width="77.28515625" style="31" customWidth="1"/>
    <col min="11" max="11" width="51.5703125" style="31" customWidth="1"/>
    <col min="12" max="12" width="9.28515625" style="31" customWidth="1"/>
    <col min="13" max="13" width="10.42578125" style="31" customWidth="1"/>
    <col min="14" max="14" width="8.7109375" style="31"/>
    <col min="15" max="15" width="11.28515625" style="31" customWidth="1"/>
    <col min="16" max="16384" width="8.7109375" style="31"/>
  </cols>
  <sheetData>
    <row r="1" spans="1:17">
      <c r="A1" s="32" t="s">
        <v>93</v>
      </c>
      <c r="B1" s="33" t="s">
        <v>94</v>
      </c>
      <c r="C1" s="33" t="s">
        <v>95</v>
      </c>
      <c r="D1" s="33" t="s">
        <v>96</v>
      </c>
      <c r="E1" s="33" t="s">
        <v>97</v>
      </c>
      <c r="F1" s="33" t="s">
        <v>98</v>
      </c>
      <c r="G1" s="33" t="s">
        <v>99</v>
      </c>
      <c r="J1" s="513" t="s">
        <v>100</v>
      </c>
    </row>
    <row r="2" spans="1:17" ht="18">
      <c r="B2" s="34">
        <v>45211</v>
      </c>
      <c r="C2" s="35">
        <v>4.1880000000000001E-2</v>
      </c>
      <c r="D2" s="36"/>
      <c r="E2" s="37">
        <v>4.3189999999999999E-2</v>
      </c>
      <c r="F2" s="37">
        <v>4.172E-2</v>
      </c>
      <c r="G2" s="38"/>
    </row>
    <row r="3" spans="1:17" ht="18">
      <c r="B3" s="34">
        <v>45218</v>
      </c>
      <c r="C3" s="37">
        <v>4.3470000000000002E-2</v>
      </c>
      <c r="D3" s="36"/>
      <c r="E3" s="37">
        <v>4.4690000000000001E-2</v>
      </c>
      <c r="F3" s="37">
        <v>4.36E-2</v>
      </c>
      <c r="G3" s="39"/>
      <c r="I3" s="40" t="s">
        <v>101</v>
      </c>
      <c r="J3" s="41"/>
      <c r="K3" s="41"/>
      <c r="L3" s="41"/>
      <c r="M3" s="41"/>
      <c r="O3" s="41"/>
      <c r="P3" s="41"/>
      <c r="Q3" s="41"/>
    </row>
    <row r="4" spans="1:17" ht="18">
      <c r="B4" s="34">
        <v>45232</v>
      </c>
      <c r="C4" s="37">
        <v>4.0099999999999997E-2</v>
      </c>
      <c r="D4" s="37"/>
      <c r="E4" s="37">
        <v>4.2909999999999997E-2</v>
      </c>
      <c r="F4" s="37">
        <v>4.0099999999999997E-2</v>
      </c>
      <c r="G4" s="38"/>
      <c r="I4" s="42" t="s">
        <v>102</v>
      </c>
      <c r="J4" s="41"/>
      <c r="K4" s="41"/>
      <c r="L4" s="41"/>
      <c r="M4" s="41"/>
      <c r="O4" s="41"/>
      <c r="P4" s="41"/>
      <c r="Q4" s="41"/>
    </row>
    <row r="5" spans="1:17" ht="18">
      <c r="B5" s="34">
        <v>45239</v>
      </c>
      <c r="C5" s="37">
        <v>3.8739999999999997E-2</v>
      </c>
      <c r="D5" s="37"/>
      <c r="E5" s="37">
        <v>3.9100000000000003E-2</v>
      </c>
      <c r="F5" s="37">
        <v>3.8690000000000002E-2</v>
      </c>
      <c r="G5" s="38"/>
      <c r="I5" s="43"/>
      <c r="J5" s="43"/>
      <c r="K5" s="43"/>
      <c r="L5" s="43"/>
      <c r="M5" s="43"/>
      <c r="N5" s="43"/>
      <c r="O5" s="44" t="s">
        <v>103</v>
      </c>
      <c r="Q5" s="41"/>
    </row>
    <row r="6" spans="1:17" ht="18">
      <c r="B6" s="34">
        <v>45253</v>
      </c>
      <c r="C6" s="37">
        <v>3.8010000000000002E-2</v>
      </c>
      <c r="D6" s="37"/>
      <c r="E6" s="37">
        <v>3.8559999999999997E-2</v>
      </c>
      <c r="F6" s="37">
        <v>3.7810000000000003E-2</v>
      </c>
      <c r="G6" s="38"/>
      <c r="I6" s="45" t="s">
        <v>104</v>
      </c>
      <c r="J6" s="46">
        <v>1000</v>
      </c>
      <c r="K6" s="42" t="s">
        <v>105</v>
      </c>
      <c r="L6" s="42" t="s">
        <v>106</v>
      </c>
      <c r="N6" s="47"/>
      <c r="O6" s="48"/>
      <c r="P6" s="49"/>
      <c r="Q6" s="41"/>
    </row>
    <row r="7" spans="1:17">
      <c r="B7" s="50">
        <v>45260</v>
      </c>
      <c r="C7" s="31">
        <v>3.6540000000000003E-2</v>
      </c>
      <c r="E7" s="31">
        <v>3.619E-2</v>
      </c>
      <c r="F7" s="31">
        <v>3.7150000000000002E-2</v>
      </c>
      <c r="I7" s="45" t="s">
        <v>107</v>
      </c>
      <c r="J7" s="51">
        <v>10</v>
      </c>
      <c r="K7" s="42" t="s">
        <v>108</v>
      </c>
      <c r="L7" s="42" t="s">
        <v>109</v>
      </c>
      <c r="N7" s="49"/>
      <c r="O7" s="52" t="s">
        <v>110</v>
      </c>
      <c r="P7" s="49"/>
      <c r="Q7" s="41"/>
    </row>
    <row r="8" spans="1:17">
      <c r="B8" s="50">
        <v>45267</v>
      </c>
      <c r="C8" s="53">
        <v>3.3799999999999997E-2</v>
      </c>
      <c r="E8" s="31">
        <v>3.4029999999999998E-2</v>
      </c>
      <c r="F8" s="53">
        <v>3.3599999999999998E-2</v>
      </c>
      <c r="I8" s="45" t="s">
        <v>111</v>
      </c>
      <c r="J8" s="46">
        <f>J7*J9</f>
        <v>10</v>
      </c>
      <c r="K8" s="42"/>
      <c r="L8" s="42"/>
      <c r="N8" s="49"/>
      <c r="O8" s="52" t="s">
        <v>112</v>
      </c>
      <c r="P8" s="49"/>
      <c r="Q8" s="41"/>
    </row>
    <row r="9" spans="1:17">
      <c r="B9" s="50">
        <v>45274</v>
      </c>
      <c r="C9" s="53">
        <v>3.27E-2</v>
      </c>
      <c r="E9" s="31">
        <v>3.4770000000000002E-2</v>
      </c>
      <c r="F9" s="31">
        <v>3.2230000000000002E-2</v>
      </c>
      <c r="I9" s="45" t="s">
        <v>113</v>
      </c>
      <c r="J9" s="54">
        <v>1</v>
      </c>
      <c r="K9" s="42" t="s">
        <v>114</v>
      </c>
      <c r="L9" s="42" t="s">
        <v>115</v>
      </c>
      <c r="N9" s="49"/>
      <c r="O9" s="52" t="s">
        <v>116</v>
      </c>
      <c r="P9" s="49"/>
      <c r="Q9" s="41"/>
    </row>
    <row r="10" spans="1:17">
      <c r="B10" s="50">
        <v>45281</v>
      </c>
      <c r="C10" s="31">
        <v>3.056E-2</v>
      </c>
      <c r="E10" s="31">
        <v>3.4770000000000002E-2</v>
      </c>
      <c r="F10" s="31">
        <v>3.015E-2</v>
      </c>
      <c r="I10" s="45" t="s">
        <v>117</v>
      </c>
      <c r="J10" s="55">
        <f>J6*J11</f>
        <v>41.88</v>
      </c>
      <c r="K10" s="42" t="s">
        <v>118</v>
      </c>
      <c r="L10" s="42" t="s">
        <v>119</v>
      </c>
      <c r="N10" s="49"/>
      <c r="O10" s="52" t="s">
        <v>120</v>
      </c>
      <c r="P10" s="47"/>
      <c r="Q10" s="31" t="s">
        <v>121</v>
      </c>
    </row>
    <row r="11" spans="1:17">
      <c r="I11" s="45" t="s">
        <v>122</v>
      </c>
      <c r="J11" s="56">
        <f>C2</f>
        <v>4.1880000000000001E-2</v>
      </c>
      <c r="K11" s="42" t="s">
        <v>123</v>
      </c>
      <c r="L11" s="42" t="s">
        <v>124</v>
      </c>
      <c r="N11" s="49"/>
      <c r="O11" s="49"/>
      <c r="P11" s="49"/>
      <c r="Q11" s="41"/>
    </row>
    <row r="12" spans="1:17">
      <c r="I12" s="45" t="s">
        <v>125</v>
      </c>
      <c r="J12" s="57">
        <f>C10</f>
        <v>3.056E-2</v>
      </c>
      <c r="K12" s="42" t="s">
        <v>126</v>
      </c>
      <c r="L12" s="42" t="s">
        <v>127</v>
      </c>
      <c r="N12" s="58"/>
      <c r="O12" s="49"/>
      <c r="P12" s="49"/>
      <c r="Q12" s="41"/>
    </row>
    <row r="13" spans="1:17">
      <c r="I13" s="45"/>
      <c r="J13" s="59"/>
      <c r="K13" s="42"/>
      <c r="L13" s="42"/>
      <c r="N13" s="60"/>
      <c r="O13" s="49"/>
      <c r="P13" s="49"/>
      <c r="Q13" s="41"/>
    </row>
    <row r="14" spans="1:17">
      <c r="I14" s="61" t="s">
        <v>128</v>
      </c>
      <c r="J14" s="62">
        <f>-PV(J12/J9,J8,J10,J6)</f>
        <v>1096.2865172662518</v>
      </c>
      <c r="K14" s="63" t="s">
        <v>129</v>
      </c>
      <c r="L14" s="42" t="s">
        <v>130</v>
      </c>
      <c r="M14" s="64"/>
      <c r="N14" s="65"/>
      <c r="O14" s="47"/>
      <c r="P14" s="47"/>
      <c r="Q14" s="41"/>
    </row>
    <row r="15" spans="1:17">
      <c r="I15" s="61"/>
      <c r="J15" s="66">
        <f>J14/J6</f>
        <v>1.0962865172662519</v>
      </c>
      <c r="K15" s="63" t="str">
        <f>IF(J14&lt;J6,"ΥΠΟ ΤΟ ΑΡΤΙΟ",IF(J14&gt;J6,"ΥΠΕΡ ΤΟ ΑΡΤΙΟ","ΣΤΟ ΑΡΤΙΟ"))</f>
        <v>ΥΠΕΡ ΤΟ ΑΡΤΙΟ</v>
      </c>
      <c r="L15" s="42"/>
      <c r="M15" s="41"/>
      <c r="N15" s="47"/>
      <c r="O15" s="47"/>
      <c r="P15" s="47"/>
      <c r="Q15" s="41"/>
    </row>
    <row r="16" spans="1:17">
      <c r="I16" s="67"/>
      <c r="J16" s="68"/>
      <c r="K16" s="69"/>
      <c r="L16" s="70"/>
      <c r="M16" s="71"/>
      <c r="N16" s="71"/>
      <c r="O16" s="71"/>
      <c r="P16" s="49"/>
      <c r="Q16" s="41"/>
    </row>
    <row r="17" spans="9:17">
      <c r="I17" s="41" t="s">
        <v>131</v>
      </c>
      <c r="J17" s="41"/>
      <c r="K17" s="41"/>
      <c r="L17" s="41"/>
      <c r="M17" s="41"/>
      <c r="N17" s="41"/>
      <c r="O17" s="41"/>
      <c r="P17" s="41"/>
      <c r="Q17" s="41"/>
    </row>
    <row r="18" spans="9:17">
      <c r="I18" s="42" t="s">
        <v>132</v>
      </c>
      <c r="J18" s="41"/>
      <c r="K18" s="41"/>
      <c r="L18" s="41"/>
      <c r="M18" s="41"/>
      <c r="N18" s="41"/>
      <c r="O18" s="41"/>
      <c r="P18" s="41"/>
      <c r="Q18" s="41"/>
    </row>
    <row r="19" spans="9:17">
      <c r="I19" s="42" t="s">
        <v>133</v>
      </c>
      <c r="J19" s="41"/>
      <c r="K19" s="41"/>
      <c r="L19" s="41"/>
      <c r="M19" s="41"/>
      <c r="O19" s="41"/>
      <c r="P19" s="41"/>
      <c r="Q19" s="41"/>
    </row>
    <row r="20" spans="9:17">
      <c r="I20" s="42"/>
      <c r="J20" s="41"/>
      <c r="K20" s="41"/>
      <c r="L20" s="42" t="s">
        <v>134</v>
      </c>
      <c r="M20" s="41"/>
      <c r="O20" s="41"/>
      <c r="P20" s="41"/>
      <c r="Q20" s="41"/>
    </row>
    <row r="21" spans="9:17">
      <c r="I21" s="67" t="s">
        <v>135</v>
      </c>
      <c r="J21" s="72"/>
      <c r="K21" s="67" t="s">
        <v>136</v>
      </c>
      <c r="L21" s="67" t="s">
        <v>135</v>
      </c>
      <c r="M21" s="72"/>
      <c r="N21" s="67" t="s">
        <v>137</v>
      </c>
      <c r="O21" s="67"/>
    </row>
    <row r="22" spans="9:17">
      <c r="I22" s="73">
        <f>J10</f>
        <v>41.88</v>
      </c>
      <c r="J22" s="45" t="s">
        <v>138</v>
      </c>
      <c r="K22" s="74">
        <f>PV(J12/J9,J8,-1)</f>
        <v>8.5058760835911613</v>
      </c>
      <c r="L22" s="75">
        <f>J6</f>
        <v>1000</v>
      </c>
      <c r="M22" s="45" t="s">
        <v>138</v>
      </c>
      <c r="N22" s="76">
        <f>1/(1+J12)^J8</f>
        <v>0.74006042688545415</v>
      </c>
    </row>
    <row r="23" spans="9:17">
      <c r="J23" s="77">
        <f>I22*K22</f>
        <v>356.22609038079787</v>
      </c>
      <c r="K23" s="41"/>
      <c r="M23" s="78">
        <f>L22*N22</f>
        <v>740.06042688545415</v>
      </c>
      <c r="N23" s="79"/>
      <c r="Q23" s="41"/>
    </row>
    <row r="24" spans="9:17">
      <c r="I24" s="41"/>
      <c r="J24" s="41"/>
      <c r="K24" s="41"/>
      <c r="L24" s="41"/>
      <c r="M24" s="78"/>
      <c r="N24" s="41"/>
      <c r="O24" s="41"/>
      <c r="P24" s="41"/>
      <c r="Q24" s="41"/>
    </row>
    <row r="25" spans="9:17">
      <c r="I25" s="41"/>
      <c r="J25" s="42" t="s">
        <v>139</v>
      </c>
      <c r="K25" s="41"/>
      <c r="L25" s="41"/>
      <c r="M25" s="78">
        <f>J23</f>
        <v>356.22609038079787</v>
      </c>
      <c r="N25" s="41"/>
      <c r="O25" s="41"/>
      <c r="P25" s="41"/>
      <c r="Q25" s="41"/>
    </row>
    <row r="26" spans="9:17">
      <c r="I26" s="41"/>
      <c r="J26" s="42" t="s">
        <v>140</v>
      </c>
      <c r="K26" s="41"/>
      <c r="L26" s="41"/>
      <c r="M26" s="78">
        <f>M23</f>
        <v>740.06042688545415</v>
      </c>
      <c r="N26" s="41"/>
      <c r="O26" s="41"/>
      <c r="P26" s="41"/>
      <c r="Q26" s="41"/>
    </row>
    <row r="27" spans="9:17">
      <c r="I27" s="41"/>
      <c r="J27" s="41"/>
      <c r="K27" s="41"/>
      <c r="L27" s="41"/>
      <c r="M27" s="80"/>
      <c r="N27" s="41"/>
      <c r="O27" s="41"/>
      <c r="P27" s="41"/>
      <c r="Q27" s="41"/>
    </row>
    <row r="28" spans="9:17">
      <c r="I28" s="41"/>
      <c r="J28" s="63" t="s">
        <v>141</v>
      </c>
      <c r="K28" s="63"/>
      <c r="L28" s="63" t="s">
        <v>128</v>
      </c>
      <c r="M28" s="81">
        <f>M25+M26</f>
        <v>1096.2865172662521</v>
      </c>
      <c r="N28" s="41"/>
      <c r="O28" s="41"/>
      <c r="P28" s="41"/>
      <c r="Q28" s="41"/>
    </row>
    <row r="29" spans="9:17">
      <c r="I29" s="41"/>
      <c r="J29" s="63" t="s">
        <v>142</v>
      </c>
      <c r="K29" s="82"/>
      <c r="L29" s="82"/>
      <c r="M29" s="66">
        <f>M28/J6</f>
        <v>1.0962865172662521</v>
      </c>
      <c r="N29" s="41"/>
      <c r="O29" s="52" t="s">
        <v>143</v>
      </c>
    </row>
    <row r="30" spans="9:17">
      <c r="I30" s="41"/>
      <c r="J30" s="42" t="s">
        <v>144</v>
      </c>
      <c r="K30" s="41"/>
      <c r="L30" s="45"/>
      <c r="M30" s="83"/>
      <c r="N30" s="41"/>
      <c r="O30" s="52" t="s">
        <v>120</v>
      </c>
      <c r="Q30" s="31" t="s">
        <v>121</v>
      </c>
    </row>
    <row r="31" spans="9:17">
      <c r="I31" s="43"/>
      <c r="J31" s="43"/>
      <c r="K31" s="43"/>
      <c r="L31" s="43"/>
      <c r="M31" s="43"/>
      <c r="N31" s="43"/>
      <c r="O31" s="43"/>
    </row>
    <row r="34" spans="12:12">
      <c r="L34" s="31" t="s">
        <v>145</v>
      </c>
    </row>
    <row r="37" spans="12:12">
      <c r="L37" s="31" t="s">
        <v>146</v>
      </c>
    </row>
  </sheetData>
  <hyperlinks>
    <hyperlink ref="J1" r:id="rId1"/>
  </hyperlinks>
  <pageMargins left="0.7" right="0.7" top="0.75" bottom="0.75" header="0.511811023622047" footer="0.511811023622047"/>
  <pageSetup paperSize="9" orientation="portrait" horizontalDpi="300" verticalDpi="30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1"/>
  <sheetViews>
    <sheetView zoomScaleNormal="100" workbookViewId="0">
      <selection activeCell="I1" activeCellId="2" sqref="P37:P43 B4 I1"/>
    </sheetView>
  </sheetViews>
  <sheetFormatPr defaultColWidth="8.7109375" defaultRowHeight="15"/>
  <cols>
    <col min="1" max="1" width="23.5703125" style="31" customWidth="1"/>
    <col min="2" max="2" width="17.7109375" style="84" customWidth="1"/>
    <col min="3" max="3" width="11" style="85" customWidth="1"/>
    <col min="4" max="6" width="9.5703125" style="85" customWidth="1"/>
    <col min="7" max="7" width="10.140625" style="86" customWidth="1"/>
    <col min="8" max="8" width="8.7109375" style="31"/>
    <col min="9" max="9" width="17.5703125" style="31" customWidth="1"/>
    <col min="10" max="10" width="10.42578125" style="31" customWidth="1"/>
    <col min="11" max="11" width="51.5703125" style="31" customWidth="1"/>
    <col min="12" max="12" width="9.28515625" style="31" customWidth="1"/>
    <col min="13" max="13" width="10.42578125" style="31" customWidth="1"/>
    <col min="14" max="14" width="8.7109375" style="31"/>
    <col min="15" max="16" width="11.28515625" style="31" customWidth="1"/>
    <col min="17" max="17" width="17.5703125" style="31" customWidth="1"/>
    <col min="18" max="250" width="8.7109375" style="31"/>
    <col min="251" max="251" width="10.7109375" style="31" customWidth="1"/>
    <col min="252" max="506" width="8.7109375" style="31"/>
    <col min="507" max="507" width="10.7109375" style="31" customWidth="1"/>
    <col min="508" max="762" width="8.7109375" style="31"/>
    <col min="763" max="763" width="10.7109375" style="31" customWidth="1"/>
    <col min="764" max="1018" width="8.7109375" style="31"/>
    <col min="1019" max="1019" width="10.7109375" style="31" customWidth="1"/>
    <col min="1020" max="1274" width="8.7109375" style="31"/>
    <col min="1275" max="1275" width="10.7109375" style="31" customWidth="1"/>
    <col min="1276" max="1530" width="8.7109375" style="31"/>
    <col min="1531" max="1531" width="10.7109375" style="31" customWidth="1"/>
    <col min="1532" max="1786" width="8.7109375" style="31"/>
    <col min="1787" max="1787" width="10.7109375" style="31" customWidth="1"/>
    <col min="1788" max="2042" width="8.7109375" style="31"/>
    <col min="2043" max="2043" width="10.7109375" style="31" customWidth="1"/>
    <col min="2044" max="2298" width="8.7109375" style="31"/>
    <col min="2299" max="2299" width="10.7109375" style="31" customWidth="1"/>
    <col min="2300" max="2554" width="8.7109375" style="31"/>
    <col min="2555" max="2555" width="10.7109375" style="31" customWidth="1"/>
    <col min="2556" max="2810" width="8.7109375" style="31"/>
    <col min="2811" max="2811" width="10.7109375" style="31" customWidth="1"/>
    <col min="2812" max="3066" width="8.7109375" style="31"/>
    <col min="3067" max="3067" width="10.7109375" style="31" customWidth="1"/>
    <col min="3068" max="3322" width="8.7109375" style="31"/>
    <col min="3323" max="3323" width="10.7109375" style="31" customWidth="1"/>
    <col min="3324" max="3578" width="8.7109375" style="31"/>
    <col min="3579" max="3579" width="10.7109375" style="31" customWidth="1"/>
    <col min="3580" max="3834" width="8.7109375" style="31"/>
    <col min="3835" max="3835" width="10.7109375" style="31" customWidth="1"/>
    <col min="3836" max="4090" width="8.7109375" style="31"/>
    <col min="4091" max="4091" width="10.7109375" style="31" customWidth="1"/>
    <col min="4092" max="4346" width="8.7109375" style="31"/>
    <col min="4347" max="4347" width="10.7109375" style="31" customWidth="1"/>
    <col min="4348" max="4602" width="8.7109375" style="31"/>
    <col min="4603" max="4603" width="10.7109375" style="31" customWidth="1"/>
    <col min="4604" max="4858" width="8.7109375" style="31"/>
    <col min="4859" max="4859" width="10.7109375" style="31" customWidth="1"/>
    <col min="4860" max="5114" width="8.7109375" style="31"/>
    <col min="5115" max="5115" width="10.7109375" style="31" customWidth="1"/>
    <col min="5116" max="5370" width="8.7109375" style="31"/>
    <col min="5371" max="5371" width="10.7109375" style="31" customWidth="1"/>
    <col min="5372" max="5626" width="8.7109375" style="31"/>
    <col min="5627" max="5627" width="10.7109375" style="31" customWidth="1"/>
    <col min="5628" max="5882" width="8.7109375" style="31"/>
    <col min="5883" max="5883" width="10.7109375" style="31" customWidth="1"/>
    <col min="5884" max="6138" width="8.7109375" style="31"/>
    <col min="6139" max="6139" width="10.7109375" style="31" customWidth="1"/>
    <col min="6140" max="6394" width="8.7109375" style="31"/>
    <col min="6395" max="6395" width="10.7109375" style="31" customWidth="1"/>
    <col min="6396" max="6650" width="8.7109375" style="31"/>
    <col min="6651" max="6651" width="10.7109375" style="31" customWidth="1"/>
    <col min="6652" max="6906" width="8.7109375" style="31"/>
    <col min="6907" max="6907" width="10.7109375" style="31" customWidth="1"/>
    <col min="6908" max="7162" width="8.7109375" style="31"/>
    <col min="7163" max="7163" width="10.7109375" style="31" customWidth="1"/>
    <col min="7164" max="7418" width="8.7109375" style="31"/>
    <col min="7419" max="7419" width="10.7109375" style="31" customWidth="1"/>
    <col min="7420" max="7674" width="8.7109375" style="31"/>
    <col min="7675" max="7675" width="10.7109375" style="31" customWidth="1"/>
    <col min="7676" max="7930" width="8.7109375" style="31"/>
    <col min="7931" max="7931" width="10.7109375" style="31" customWidth="1"/>
    <col min="7932" max="8186" width="8.7109375" style="31"/>
    <col min="8187" max="8187" width="10.7109375" style="31" customWidth="1"/>
    <col min="8188" max="8442" width="8.7109375" style="31"/>
    <col min="8443" max="8443" width="10.7109375" style="31" customWidth="1"/>
    <col min="8444" max="8698" width="8.7109375" style="31"/>
    <col min="8699" max="8699" width="10.7109375" style="31" customWidth="1"/>
    <col min="8700" max="8954" width="8.7109375" style="31"/>
    <col min="8955" max="8955" width="10.7109375" style="31" customWidth="1"/>
    <col min="8956" max="9210" width="8.7109375" style="31"/>
    <col min="9211" max="9211" width="10.7109375" style="31" customWidth="1"/>
    <col min="9212" max="9466" width="8.7109375" style="31"/>
    <col min="9467" max="9467" width="10.7109375" style="31" customWidth="1"/>
    <col min="9468" max="9722" width="8.7109375" style="31"/>
    <col min="9723" max="9723" width="10.7109375" style="31" customWidth="1"/>
    <col min="9724" max="9978" width="8.7109375" style="31"/>
    <col min="9979" max="9979" width="10.7109375" style="31" customWidth="1"/>
    <col min="9980" max="10234" width="8.7109375" style="31"/>
    <col min="10235" max="10235" width="10.7109375" style="31" customWidth="1"/>
    <col min="10236" max="10490" width="8.7109375" style="31"/>
    <col min="10491" max="10491" width="10.7109375" style="31" customWidth="1"/>
    <col min="10492" max="10746" width="8.7109375" style="31"/>
    <col min="10747" max="10747" width="10.7109375" style="31" customWidth="1"/>
    <col min="10748" max="11002" width="8.7109375" style="31"/>
    <col min="11003" max="11003" width="10.7109375" style="31" customWidth="1"/>
    <col min="11004" max="11258" width="8.7109375" style="31"/>
    <col min="11259" max="11259" width="10.7109375" style="31" customWidth="1"/>
    <col min="11260" max="11514" width="8.7109375" style="31"/>
    <col min="11515" max="11515" width="10.7109375" style="31" customWidth="1"/>
    <col min="11516" max="11770" width="8.7109375" style="31"/>
    <col min="11771" max="11771" width="10.7109375" style="31" customWidth="1"/>
    <col min="11772" max="12026" width="8.7109375" style="31"/>
    <col min="12027" max="12027" width="10.7109375" style="31" customWidth="1"/>
    <col min="12028" max="12282" width="8.7109375" style="31"/>
    <col min="12283" max="12283" width="10.7109375" style="31" customWidth="1"/>
    <col min="12284" max="12538" width="8.7109375" style="31"/>
    <col min="12539" max="12539" width="10.7109375" style="31" customWidth="1"/>
    <col min="12540" max="12794" width="8.7109375" style="31"/>
    <col min="12795" max="12795" width="10.7109375" style="31" customWidth="1"/>
    <col min="12796" max="13050" width="8.7109375" style="31"/>
    <col min="13051" max="13051" width="10.7109375" style="31" customWidth="1"/>
    <col min="13052" max="13306" width="8.7109375" style="31"/>
    <col min="13307" max="13307" width="10.7109375" style="31" customWidth="1"/>
    <col min="13308" max="13562" width="8.7109375" style="31"/>
    <col min="13563" max="13563" width="10.7109375" style="31" customWidth="1"/>
    <col min="13564" max="13818" width="8.7109375" style="31"/>
    <col min="13819" max="13819" width="10.7109375" style="31" customWidth="1"/>
    <col min="13820" max="14074" width="8.7109375" style="31"/>
    <col min="14075" max="14075" width="10.7109375" style="31" customWidth="1"/>
    <col min="14076" max="14330" width="8.7109375" style="31"/>
    <col min="14331" max="14331" width="10.7109375" style="31" customWidth="1"/>
    <col min="14332" max="14586" width="8.7109375" style="31"/>
    <col min="14587" max="14587" width="10.7109375" style="31" customWidth="1"/>
    <col min="14588" max="14842" width="8.7109375" style="31"/>
    <col min="14843" max="14843" width="10.7109375" style="31" customWidth="1"/>
    <col min="14844" max="15098" width="8.7109375" style="31"/>
    <col min="15099" max="15099" width="10.7109375" style="31" customWidth="1"/>
    <col min="15100" max="15354" width="8.7109375" style="31"/>
    <col min="15355" max="15355" width="10.7109375" style="31" customWidth="1"/>
    <col min="15356" max="15610" width="8.7109375" style="31"/>
    <col min="15611" max="15611" width="10.7109375" style="31" customWidth="1"/>
    <col min="15612" max="15866" width="8.7109375" style="31"/>
    <col min="15867" max="15867" width="10.7109375" style="31" customWidth="1"/>
    <col min="15868" max="16122" width="8.7109375" style="31"/>
    <col min="16123" max="16123" width="10.7109375" style="31" customWidth="1"/>
    <col min="16124" max="16384" width="8.7109375" style="31"/>
  </cols>
  <sheetData>
    <row r="1" spans="1:18">
      <c r="A1" s="32" t="s">
        <v>147</v>
      </c>
      <c r="B1" s="87" t="s">
        <v>94</v>
      </c>
      <c r="C1" s="88" t="s">
        <v>95</v>
      </c>
      <c r="D1" s="88" t="s">
        <v>96</v>
      </c>
      <c r="E1" s="88" t="s">
        <v>97</v>
      </c>
      <c r="F1" s="88" t="s">
        <v>98</v>
      </c>
      <c r="G1" s="89" t="s">
        <v>99</v>
      </c>
      <c r="I1" s="514" t="s">
        <v>148</v>
      </c>
    </row>
    <row r="2" spans="1:18">
      <c r="A2" s="54"/>
      <c r="B2" s="90">
        <v>45211</v>
      </c>
      <c r="C2" s="91">
        <v>4.6059999999999997E-2</v>
      </c>
      <c r="D2" s="91"/>
      <c r="E2" s="91">
        <v>4.6149999999999997E-2</v>
      </c>
      <c r="F2" s="92">
        <v>4.4999999999999998E-2</v>
      </c>
      <c r="G2" s="91"/>
    </row>
    <row r="3" spans="1:18">
      <c r="B3" s="93">
        <v>45218</v>
      </c>
      <c r="C3" s="91">
        <v>4.9399999999999999E-2</v>
      </c>
      <c r="D3" s="91"/>
      <c r="E3" s="91">
        <v>4.913E-2</v>
      </c>
      <c r="F3" s="91">
        <v>4.9869999999999998E-2</v>
      </c>
      <c r="G3" s="91"/>
      <c r="I3" s="40" t="s">
        <v>101</v>
      </c>
      <c r="J3" s="41"/>
      <c r="K3" s="41"/>
      <c r="L3" s="41"/>
      <c r="M3" s="41"/>
      <c r="O3" s="41"/>
      <c r="P3" s="40"/>
      <c r="Q3" s="41"/>
    </row>
    <row r="4" spans="1:18">
      <c r="B4" s="94">
        <v>45232</v>
      </c>
      <c r="C4" s="91">
        <v>4.6469999999999997E-2</v>
      </c>
      <c r="D4" s="91"/>
      <c r="E4" s="91">
        <v>4.7509999999999997E-2</v>
      </c>
      <c r="F4" s="95">
        <v>4.623E-2</v>
      </c>
      <c r="G4" s="91"/>
      <c r="I4" s="42" t="s">
        <v>102</v>
      </c>
      <c r="J4" s="41"/>
      <c r="K4" s="41"/>
      <c r="L4" s="41"/>
      <c r="M4" s="41"/>
      <c r="O4" s="41"/>
      <c r="P4" s="96"/>
      <c r="Q4" s="49"/>
      <c r="R4" s="47"/>
    </row>
    <row r="5" spans="1:18">
      <c r="B5" s="94">
        <v>45239</v>
      </c>
      <c r="C5" s="91">
        <v>4.5659999999999999E-2</v>
      </c>
      <c r="D5" s="91"/>
      <c r="E5" s="91">
        <v>4.5859999999999998E-2</v>
      </c>
      <c r="F5" s="95">
        <v>4.4909999999999999E-2</v>
      </c>
      <c r="G5" s="91"/>
      <c r="I5" s="43"/>
      <c r="J5" s="43"/>
      <c r="K5" s="43"/>
      <c r="L5" s="43"/>
      <c r="M5" s="43"/>
      <c r="N5" s="43"/>
      <c r="O5" s="44" t="s">
        <v>103</v>
      </c>
      <c r="P5" s="97"/>
      <c r="Q5" s="97"/>
      <c r="R5" s="47"/>
    </row>
    <row r="6" spans="1:18">
      <c r="B6" s="94">
        <v>45253</v>
      </c>
      <c r="C6" s="91">
        <v>4.4569999999999999E-2</v>
      </c>
      <c r="D6" s="91"/>
      <c r="E6" s="91">
        <v>4.4600000000000001E-2</v>
      </c>
      <c r="F6" s="91">
        <v>4.3909999999999998E-2</v>
      </c>
      <c r="G6" s="91"/>
      <c r="I6" s="45" t="s">
        <v>104</v>
      </c>
      <c r="J6" s="46">
        <v>1000</v>
      </c>
      <c r="K6" s="42" t="s">
        <v>105</v>
      </c>
      <c r="L6" s="42" t="s">
        <v>106</v>
      </c>
      <c r="N6" s="47"/>
      <c r="O6" s="48"/>
      <c r="P6" s="98"/>
      <c r="Q6" s="99"/>
      <c r="R6" s="47"/>
    </row>
    <row r="7" spans="1:18">
      <c r="B7" s="100">
        <v>45260</v>
      </c>
      <c r="C7" s="101">
        <v>4.3470000000000002E-2</v>
      </c>
      <c r="D7" s="102"/>
      <c r="E7" s="103">
        <v>4.3520000000000003E-2</v>
      </c>
      <c r="F7" s="103">
        <v>4.2439999999999999E-2</v>
      </c>
      <c r="G7" s="104"/>
      <c r="I7" s="45" t="s">
        <v>107</v>
      </c>
      <c r="J7" s="51">
        <v>10</v>
      </c>
      <c r="K7" s="42" t="s">
        <v>108</v>
      </c>
      <c r="L7" s="42" t="s">
        <v>109</v>
      </c>
      <c r="N7" s="49"/>
      <c r="O7" s="52" t="s">
        <v>110</v>
      </c>
      <c r="P7" s="98"/>
      <c r="Q7" s="105"/>
      <c r="R7" s="47"/>
    </row>
    <row r="8" spans="1:18">
      <c r="B8" s="100">
        <v>45267</v>
      </c>
      <c r="C8" s="101">
        <v>4.147E-2</v>
      </c>
      <c r="D8" s="102"/>
      <c r="E8" s="103">
        <v>4.1840000000000002E-2</v>
      </c>
      <c r="F8" s="103">
        <v>4.0989999999999999E-2</v>
      </c>
      <c r="G8" s="104"/>
      <c r="I8" s="45" t="s">
        <v>111</v>
      </c>
      <c r="J8" s="46">
        <f>J7*J9</f>
        <v>10</v>
      </c>
      <c r="K8" s="42"/>
      <c r="L8" s="42"/>
      <c r="N8" s="49"/>
      <c r="O8" s="48" t="s">
        <v>149</v>
      </c>
      <c r="P8" s="98"/>
      <c r="Q8" s="99"/>
      <c r="R8" s="47"/>
    </row>
    <row r="9" spans="1:18">
      <c r="B9" s="100">
        <v>45274</v>
      </c>
      <c r="C9" s="101">
        <v>3.9660000000000001E-2</v>
      </c>
      <c r="D9" s="102"/>
      <c r="E9" s="103">
        <v>4.0259999999999997E-2</v>
      </c>
      <c r="F9" s="53">
        <v>3.9320000000000001E-2</v>
      </c>
      <c r="G9" s="104"/>
      <c r="I9" s="45" t="s">
        <v>113</v>
      </c>
      <c r="J9" s="54">
        <v>1</v>
      </c>
      <c r="K9" s="42" t="s">
        <v>114</v>
      </c>
      <c r="L9" s="42" t="s">
        <v>115</v>
      </c>
      <c r="N9" s="49"/>
      <c r="O9" s="52" t="s">
        <v>116</v>
      </c>
      <c r="P9" s="98"/>
      <c r="Q9" s="106"/>
      <c r="R9" s="47"/>
    </row>
    <row r="10" spans="1:18">
      <c r="B10" s="100">
        <v>45281</v>
      </c>
      <c r="C10" s="107">
        <v>3.8609999999999998E-2</v>
      </c>
      <c r="D10" s="102"/>
      <c r="E10" s="103">
        <v>3.891E-2</v>
      </c>
      <c r="F10" s="103">
        <v>3.8490000000000003E-2</v>
      </c>
      <c r="G10" s="104"/>
      <c r="I10" s="45" t="s">
        <v>117</v>
      </c>
      <c r="J10" s="55">
        <f>J6*J11</f>
        <v>46.059999999999995</v>
      </c>
      <c r="K10" s="42" t="s">
        <v>118</v>
      </c>
      <c r="L10" s="42" t="s">
        <v>119</v>
      </c>
      <c r="N10" s="49"/>
      <c r="O10" s="52" t="s">
        <v>150</v>
      </c>
      <c r="P10" s="98"/>
      <c r="Q10" s="99"/>
      <c r="R10" s="47"/>
    </row>
    <row r="11" spans="1:18">
      <c r="B11" s="104"/>
      <c r="C11" s="108"/>
      <c r="D11" s="102"/>
      <c r="E11" s="102"/>
      <c r="F11" s="102"/>
      <c r="G11" s="104"/>
      <c r="I11" s="45" t="s">
        <v>122</v>
      </c>
      <c r="J11" s="56">
        <f>C2</f>
        <v>4.6059999999999997E-2</v>
      </c>
      <c r="K11" s="42" t="s">
        <v>123</v>
      </c>
      <c r="L11" s="42" t="s">
        <v>124</v>
      </c>
      <c r="N11" s="49"/>
      <c r="O11" s="49"/>
      <c r="P11" s="98"/>
      <c r="Q11" s="109"/>
      <c r="R11" s="47"/>
    </row>
    <row r="12" spans="1:18">
      <c r="B12" s="104"/>
      <c r="C12" s="108"/>
      <c r="D12" s="102"/>
      <c r="E12" s="102"/>
      <c r="F12" s="102"/>
      <c r="G12" s="104"/>
      <c r="I12" s="45" t="s">
        <v>125</v>
      </c>
      <c r="J12" s="57">
        <f>C10</f>
        <v>3.8609999999999998E-2</v>
      </c>
      <c r="K12" s="42" t="s">
        <v>126</v>
      </c>
      <c r="L12" s="42" t="s">
        <v>127</v>
      </c>
      <c r="N12" s="58"/>
      <c r="O12" s="49"/>
      <c r="P12" s="98"/>
      <c r="Q12" s="110"/>
      <c r="R12" s="47"/>
    </row>
    <row r="13" spans="1:18">
      <c r="B13" s="104"/>
      <c r="C13" s="111"/>
      <c r="D13" s="102"/>
      <c r="E13" s="102"/>
      <c r="F13" s="102"/>
      <c r="G13" s="104"/>
      <c r="I13" s="45"/>
      <c r="J13" s="59"/>
      <c r="K13" s="42"/>
      <c r="L13" s="42"/>
      <c r="N13" s="60"/>
      <c r="O13" s="49"/>
      <c r="P13" s="98"/>
      <c r="Q13" s="112"/>
      <c r="R13" s="47"/>
    </row>
    <row r="14" spans="1:18">
      <c r="B14" s="104"/>
      <c r="C14" s="111"/>
      <c r="D14" s="102"/>
      <c r="E14" s="102"/>
      <c r="F14" s="102"/>
      <c r="G14" s="104"/>
      <c r="I14" s="61" t="s">
        <v>128</v>
      </c>
      <c r="J14" s="62">
        <f>-PV(J12/J9,J8,J10,J6)</f>
        <v>1060.8464764066709</v>
      </c>
      <c r="K14" s="63" t="s">
        <v>129</v>
      </c>
      <c r="L14" s="63" t="s">
        <v>130</v>
      </c>
      <c r="N14" s="65"/>
      <c r="O14" s="47"/>
      <c r="P14" s="98"/>
      <c r="Q14" s="113"/>
      <c r="R14" s="47"/>
    </row>
    <row r="15" spans="1:18">
      <c r="B15" s="104"/>
      <c r="C15" s="108"/>
      <c r="D15" s="102"/>
      <c r="E15" s="102"/>
      <c r="F15" s="102"/>
      <c r="G15" s="104"/>
      <c r="I15" s="61"/>
      <c r="J15" s="66">
        <f>J14/J6</f>
        <v>1.060846476406671</v>
      </c>
      <c r="K15" s="63" t="str">
        <f>IF(J14&lt;J6,"ΥΠΟ ΤΟ ΑΡΤΙΟ",IF(J14&gt;J6,"ΥΠΕΡ ΤΟ ΑΡΤΙΟ","ΣΤΟ ΑΡΤΙΟ"))</f>
        <v>ΥΠΕΡ ΤΟ ΑΡΤΙΟ</v>
      </c>
      <c r="L15" s="63"/>
      <c r="M15" s="41"/>
      <c r="N15" s="47"/>
      <c r="O15" s="47"/>
      <c r="P15" s="98"/>
      <c r="Q15" s="114"/>
      <c r="R15" s="47"/>
    </row>
    <row r="16" spans="1:18">
      <c r="B16" s="104"/>
      <c r="C16" s="111"/>
      <c r="D16" s="102"/>
      <c r="E16" s="102"/>
      <c r="F16" s="102"/>
      <c r="G16" s="104"/>
      <c r="I16" s="67"/>
      <c r="J16" s="68"/>
      <c r="K16" s="115"/>
      <c r="L16" s="70"/>
      <c r="M16" s="71"/>
      <c r="N16" s="71"/>
      <c r="O16" s="71"/>
      <c r="P16" s="98"/>
      <c r="Q16" s="113"/>
      <c r="R16" s="47"/>
    </row>
    <row r="17" spans="2:18">
      <c r="B17" s="104"/>
      <c r="C17" s="111"/>
      <c r="D17" s="102"/>
      <c r="E17" s="102"/>
      <c r="F17" s="102"/>
      <c r="G17" s="104"/>
      <c r="I17" s="41" t="s">
        <v>131</v>
      </c>
      <c r="J17" s="41"/>
      <c r="K17" s="41"/>
      <c r="L17" s="41"/>
      <c r="M17" s="41"/>
      <c r="N17" s="41"/>
      <c r="O17" s="41"/>
      <c r="P17" s="49"/>
      <c r="Q17" s="49"/>
      <c r="R17" s="47"/>
    </row>
    <row r="18" spans="2:18">
      <c r="B18" s="104"/>
      <c r="C18" s="111"/>
      <c r="D18" s="102"/>
      <c r="E18" s="102"/>
      <c r="F18" s="102"/>
      <c r="G18" s="104"/>
      <c r="I18" s="42" t="s">
        <v>132</v>
      </c>
      <c r="J18" s="41"/>
      <c r="K18" s="41"/>
      <c r="L18" s="41"/>
      <c r="M18" s="41"/>
      <c r="N18" s="41"/>
      <c r="O18" s="41"/>
      <c r="P18" s="96"/>
      <c r="Q18" s="49"/>
      <c r="R18" s="47"/>
    </row>
    <row r="19" spans="2:18">
      <c r="B19" s="104"/>
      <c r="C19" s="111"/>
      <c r="D19" s="102"/>
      <c r="E19" s="102"/>
      <c r="F19" s="102"/>
      <c r="G19" s="104"/>
      <c r="I19" s="42" t="s">
        <v>133</v>
      </c>
      <c r="J19" s="41"/>
      <c r="K19" s="41"/>
      <c r="L19" s="41"/>
      <c r="M19" s="41"/>
      <c r="O19" s="41"/>
      <c r="P19" s="96"/>
      <c r="Q19" s="49"/>
      <c r="R19" s="47"/>
    </row>
    <row r="20" spans="2:18">
      <c r="B20" s="104"/>
      <c r="C20" s="111"/>
      <c r="D20" s="102"/>
      <c r="E20" s="102"/>
      <c r="F20" s="102"/>
      <c r="G20" s="104"/>
      <c r="I20" s="42"/>
      <c r="J20" s="41"/>
      <c r="K20" s="41"/>
      <c r="L20" s="42" t="s">
        <v>134</v>
      </c>
      <c r="M20" s="41"/>
      <c r="O20" s="41"/>
      <c r="P20" s="96"/>
      <c r="Q20" s="49"/>
      <c r="R20" s="47"/>
    </row>
    <row r="21" spans="2:18">
      <c r="B21" s="104"/>
      <c r="C21" s="111"/>
      <c r="D21" s="102"/>
      <c r="E21" s="102"/>
      <c r="F21" s="102"/>
      <c r="G21" s="104"/>
      <c r="I21" s="67" t="s">
        <v>135</v>
      </c>
      <c r="J21" s="72"/>
      <c r="K21" s="67" t="s">
        <v>136</v>
      </c>
      <c r="L21" s="67" t="s">
        <v>135</v>
      </c>
      <c r="M21" s="72"/>
      <c r="N21" s="67" t="s">
        <v>137</v>
      </c>
      <c r="O21" s="67"/>
      <c r="P21" s="98"/>
      <c r="Q21" s="97"/>
      <c r="R21" s="47"/>
    </row>
    <row r="22" spans="2:18">
      <c r="B22" s="104"/>
      <c r="C22" s="108"/>
      <c r="D22" s="102"/>
      <c r="E22" s="102"/>
      <c r="F22" s="102"/>
      <c r="G22" s="104"/>
      <c r="I22" s="73">
        <f>J10</f>
        <v>46.059999999999995</v>
      </c>
      <c r="J22" s="45" t="s">
        <v>138</v>
      </c>
      <c r="K22" s="74">
        <f>PV(J12/J9,J8,-1)</f>
        <v>8.1673122693518074</v>
      </c>
      <c r="L22" s="75">
        <f>J6</f>
        <v>1000</v>
      </c>
      <c r="M22" s="45" t="s">
        <v>138</v>
      </c>
      <c r="N22" s="76">
        <f>1/(1+J12/J9)^J8</f>
        <v>0.68466007328032674</v>
      </c>
      <c r="P22" s="116"/>
      <c r="Q22" s="98"/>
      <c r="R22" s="47"/>
    </row>
    <row r="23" spans="2:18">
      <c r="B23" s="104"/>
      <c r="C23" s="111"/>
      <c r="D23" s="102"/>
      <c r="E23" s="102"/>
      <c r="F23" s="102"/>
      <c r="G23" s="104"/>
      <c r="J23" s="77">
        <f>I22*K22</f>
        <v>376.1864031263442</v>
      </c>
      <c r="K23" s="41"/>
      <c r="M23" s="78">
        <f>L22*N22</f>
        <v>684.66007328032674</v>
      </c>
      <c r="N23" s="79"/>
      <c r="P23" s="47"/>
      <c r="Q23" s="117"/>
      <c r="R23" s="47"/>
    </row>
    <row r="24" spans="2:18">
      <c r="B24" s="104"/>
      <c r="C24" s="111"/>
      <c r="D24" s="102"/>
      <c r="E24" s="102"/>
      <c r="F24" s="102"/>
      <c r="G24" s="104"/>
      <c r="I24" s="41"/>
      <c r="J24" s="41"/>
      <c r="K24" s="41"/>
      <c r="L24" s="41"/>
      <c r="M24" s="78"/>
      <c r="N24" s="41"/>
      <c r="O24" s="41"/>
      <c r="P24" s="49"/>
      <c r="Q24" s="49"/>
      <c r="R24" s="47"/>
    </row>
    <row r="25" spans="2:18">
      <c r="B25" s="104"/>
      <c r="C25" s="111"/>
      <c r="D25" s="102"/>
      <c r="E25" s="102"/>
      <c r="F25" s="102"/>
      <c r="G25" s="104"/>
      <c r="I25" s="41"/>
      <c r="J25" s="42" t="s">
        <v>139</v>
      </c>
      <c r="K25" s="41"/>
      <c r="L25" s="41"/>
      <c r="M25" s="78">
        <f>J23</f>
        <v>376.1864031263442</v>
      </c>
      <c r="N25" s="41"/>
      <c r="O25" s="41"/>
      <c r="P25" s="49"/>
      <c r="Q25" s="96"/>
      <c r="R25" s="47"/>
    </row>
    <row r="26" spans="2:18">
      <c r="B26" s="104"/>
      <c r="C26" s="108"/>
      <c r="D26" s="102"/>
      <c r="E26" s="102"/>
      <c r="F26" s="102"/>
      <c r="G26" s="104"/>
      <c r="I26" s="41"/>
      <c r="J26" s="42" t="s">
        <v>140</v>
      </c>
      <c r="K26" s="41"/>
      <c r="L26" s="41"/>
      <c r="M26" s="78">
        <f>M23</f>
        <v>684.66007328032674</v>
      </c>
      <c r="N26" s="41"/>
      <c r="O26" s="41"/>
      <c r="P26" s="49"/>
      <c r="Q26" s="96"/>
      <c r="R26" s="47"/>
    </row>
    <row r="27" spans="2:18">
      <c r="B27" s="104"/>
      <c r="C27" s="111"/>
      <c r="D27" s="102"/>
      <c r="E27" s="102"/>
      <c r="F27" s="102"/>
      <c r="G27" s="104"/>
      <c r="I27" s="41"/>
      <c r="J27" s="41"/>
      <c r="K27" s="41"/>
      <c r="L27" s="41"/>
      <c r="M27" s="80"/>
      <c r="N27" s="41"/>
      <c r="O27" s="41"/>
      <c r="P27" s="49"/>
      <c r="Q27" s="49"/>
      <c r="R27" s="47"/>
    </row>
    <row r="28" spans="2:18">
      <c r="B28" s="104"/>
      <c r="C28" s="108"/>
      <c r="D28" s="102"/>
      <c r="E28" s="102"/>
      <c r="F28" s="102"/>
      <c r="G28" s="104"/>
      <c r="I28" s="41"/>
      <c r="J28" s="63" t="s">
        <v>141</v>
      </c>
      <c r="K28" s="63"/>
      <c r="L28" s="63" t="s">
        <v>128</v>
      </c>
      <c r="M28" s="81">
        <f>M25+M26</f>
        <v>1060.8464764066709</v>
      </c>
      <c r="N28" s="41"/>
      <c r="O28" s="41"/>
      <c r="P28" s="49"/>
      <c r="Q28" s="96"/>
      <c r="R28" s="47"/>
    </row>
    <row r="29" spans="2:18">
      <c r="B29" s="104"/>
      <c r="C29" s="118"/>
      <c r="D29" s="102"/>
      <c r="E29" s="102"/>
      <c r="F29" s="102"/>
      <c r="G29" s="104"/>
      <c r="I29" s="41"/>
      <c r="J29" s="63" t="s">
        <v>142</v>
      </c>
      <c r="K29" s="82"/>
      <c r="L29" s="82"/>
      <c r="M29" s="66">
        <f>M28/J6</f>
        <v>1.060846476406671</v>
      </c>
      <c r="N29" s="41"/>
      <c r="O29" s="52" t="s">
        <v>143</v>
      </c>
      <c r="P29" s="49"/>
      <c r="Q29" s="96"/>
      <c r="R29" s="47"/>
    </row>
    <row r="30" spans="2:18">
      <c r="B30" s="104"/>
      <c r="C30" s="108"/>
      <c r="D30" s="102"/>
      <c r="E30" s="102"/>
      <c r="F30" s="102"/>
      <c r="G30" s="104"/>
      <c r="I30" s="41"/>
      <c r="J30" s="42" t="s">
        <v>144</v>
      </c>
      <c r="K30" s="41"/>
      <c r="L30" s="45"/>
      <c r="M30" s="83"/>
      <c r="N30" s="41"/>
      <c r="O30" s="52" t="s">
        <v>120</v>
      </c>
      <c r="P30" s="49"/>
      <c r="Q30" s="96"/>
      <c r="R30" s="47"/>
    </row>
    <row r="31" spans="2:18">
      <c r="B31" s="104"/>
      <c r="C31" s="111"/>
      <c r="D31" s="102"/>
      <c r="E31" s="102"/>
      <c r="F31" s="102"/>
      <c r="G31" s="104"/>
      <c r="I31" s="43"/>
      <c r="J31" s="43"/>
      <c r="K31" s="43"/>
      <c r="L31" s="43"/>
      <c r="M31" s="43"/>
      <c r="N31" s="43"/>
      <c r="O31" s="43"/>
      <c r="P31" s="97"/>
      <c r="Q31" s="97"/>
      <c r="R31" s="47"/>
    </row>
    <row r="32" spans="2:18">
      <c r="B32" s="104"/>
      <c r="C32" s="108"/>
      <c r="D32" s="102"/>
      <c r="E32" s="102"/>
      <c r="F32" s="102"/>
      <c r="G32" s="104"/>
      <c r="P32" s="47"/>
      <c r="Q32" s="47"/>
      <c r="R32" s="47"/>
    </row>
    <row r="33" spans="2:12">
      <c r="B33" s="104"/>
      <c r="C33" s="111"/>
      <c r="D33" s="102"/>
      <c r="E33" s="102"/>
      <c r="F33" s="102"/>
      <c r="G33" s="104"/>
    </row>
    <row r="34" spans="2:12">
      <c r="B34" s="104"/>
      <c r="C34" s="108"/>
      <c r="D34" s="102"/>
      <c r="E34" s="102"/>
      <c r="F34" s="102"/>
      <c r="G34" s="104"/>
      <c r="L34" s="31" t="s">
        <v>145</v>
      </c>
    </row>
    <row r="35" spans="2:12">
      <c r="B35" s="104"/>
      <c r="C35" s="108"/>
      <c r="D35" s="102"/>
      <c r="E35" s="102"/>
      <c r="F35" s="102"/>
      <c r="G35" s="104"/>
    </row>
    <row r="36" spans="2:12">
      <c r="B36" s="104"/>
      <c r="C36" s="108"/>
      <c r="D36" s="102"/>
      <c r="E36" s="102"/>
      <c r="F36" s="102"/>
      <c r="G36" s="104"/>
    </row>
    <row r="37" spans="2:12">
      <c r="B37" s="104"/>
      <c r="C37" s="111"/>
      <c r="D37" s="102"/>
      <c r="E37" s="102"/>
      <c r="F37" s="102"/>
      <c r="G37" s="104"/>
      <c r="L37" s="31" t="s">
        <v>146</v>
      </c>
    </row>
    <row r="38" spans="2:12">
      <c r="B38" s="104"/>
      <c r="C38" s="111"/>
      <c r="D38" s="102"/>
      <c r="E38" s="102"/>
      <c r="F38" s="102"/>
      <c r="G38" s="104"/>
    </row>
    <row r="39" spans="2:12">
      <c r="B39" s="104"/>
      <c r="C39" s="111"/>
      <c r="D39" s="102"/>
      <c r="E39" s="102"/>
      <c r="F39" s="102"/>
      <c r="G39" s="104"/>
    </row>
    <row r="40" spans="2:12">
      <c r="B40" s="104"/>
      <c r="C40" s="111"/>
      <c r="D40" s="102"/>
      <c r="E40" s="102"/>
      <c r="F40" s="102"/>
      <c r="G40" s="104"/>
    </row>
    <row r="41" spans="2:12">
      <c r="B41" s="104"/>
      <c r="C41" s="111"/>
      <c r="D41" s="102"/>
      <c r="E41" s="102"/>
      <c r="F41" s="102"/>
      <c r="G41" s="104"/>
    </row>
    <row r="42" spans="2:12">
      <c r="B42" s="104"/>
      <c r="C42" s="108"/>
      <c r="D42" s="102"/>
      <c r="E42" s="102"/>
      <c r="F42" s="102"/>
      <c r="G42" s="104"/>
    </row>
    <row r="43" spans="2:12">
      <c r="B43" s="104"/>
      <c r="C43" s="111"/>
      <c r="D43" s="102"/>
      <c r="E43" s="102"/>
      <c r="F43" s="102"/>
      <c r="G43" s="104"/>
    </row>
    <row r="44" spans="2:12">
      <c r="B44" s="104"/>
      <c r="C44" s="108"/>
      <c r="D44" s="102"/>
      <c r="E44" s="102"/>
      <c r="F44" s="102"/>
      <c r="G44" s="104"/>
    </row>
    <row r="45" spans="2:12">
      <c r="B45" s="104"/>
      <c r="C45" s="108"/>
      <c r="D45" s="102"/>
      <c r="E45" s="102"/>
      <c r="F45" s="102"/>
      <c r="G45" s="104"/>
    </row>
    <row r="46" spans="2:12">
      <c r="B46" s="104"/>
      <c r="C46" s="108"/>
      <c r="D46" s="102"/>
      <c r="E46" s="102"/>
      <c r="F46" s="102"/>
      <c r="G46" s="104"/>
    </row>
    <row r="47" spans="2:12">
      <c r="B47" s="104"/>
      <c r="C47" s="108"/>
      <c r="D47" s="102"/>
      <c r="E47" s="102"/>
      <c r="F47" s="102"/>
      <c r="G47" s="104"/>
    </row>
    <row r="48" spans="2:12">
      <c r="B48" s="104"/>
      <c r="C48" s="108"/>
      <c r="D48" s="102"/>
      <c r="E48" s="102"/>
      <c r="F48" s="102"/>
      <c r="G48" s="104"/>
    </row>
    <row r="49" spans="2:7">
      <c r="B49" s="104"/>
      <c r="C49" s="108"/>
      <c r="D49" s="102"/>
      <c r="E49" s="102"/>
      <c r="F49" s="102"/>
      <c r="G49" s="104"/>
    </row>
    <row r="50" spans="2:7">
      <c r="B50" s="104"/>
      <c r="C50" s="111"/>
      <c r="D50" s="102"/>
      <c r="E50" s="102"/>
      <c r="F50" s="102"/>
      <c r="G50" s="104"/>
    </row>
    <row r="51" spans="2:7">
      <c r="B51" s="104"/>
      <c r="C51" s="111"/>
      <c r="D51" s="102"/>
      <c r="E51" s="102"/>
      <c r="F51" s="102"/>
      <c r="G51" s="104"/>
    </row>
    <row r="52" spans="2:7">
      <c r="B52" s="104"/>
      <c r="C52" s="111"/>
      <c r="D52" s="102"/>
      <c r="E52" s="102"/>
      <c r="F52" s="102"/>
      <c r="G52" s="104"/>
    </row>
    <row r="53" spans="2:7">
      <c r="B53" s="104"/>
      <c r="C53" s="111"/>
      <c r="D53" s="102"/>
      <c r="E53" s="102"/>
      <c r="F53" s="102"/>
      <c r="G53" s="104"/>
    </row>
    <row r="54" spans="2:7">
      <c r="B54" s="104"/>
      <c r="C54" s="108"/>
      <c r="D54" s="102"/>
      <c r="E54" s="102"/>
      <c r="F54" s="102"/>
      <c r="G54" s="104"/>
    </row>
    <row r="55" spans="2:7">
      <c r="B55" s="104"/>
      <c r="C55" s="111"/>
      <c r="D55" s="102"/>
      <c r="E55" s="102"/>
      <c r="F55" s="102"/>
      <c r="G55" s="104"/>
    </row>
    <row r="56" spans="2:7">
      <c r="B56" s="104"/>
      <c r="C56" s="108"/>
      <c r="D56" s="102"/>
      <c r="E56" s="102"/>
      <c r="F56" s="102"/>
      <c r="G56" s="104"/>
    </row>
    <row r="57" spans="2:7">
      <c r="B57" s="104"/>
      <c r="C57" s="108"/>
      <c r="D57" s="102"/>
      <c r="E57" s="102"/>
      <c r="F57" s="102"/>
      <c r="G57" s="104"/>
    </row>
    <row r="58" spans="2:7">
      <c r="B58" s="104"/>
      <c r="C58" s="111"/>
      <c r="D58" s="102"/>
      <c r="E58" s="102"/>
      <c r="F58" s="102"/>
      <c r="G58" s="104"/>
    </row>
    <row r="59" spans="2:7">
      <c r="B59" s="104"/>
      <c r="C59" s="108"/>
      <c r="D59" s="102"/>
      <c r="E59" s="102"/>
      <c r="F59" s="102"/>
      <c r="G59" s="104"/>
    </row>
    <row r="60" spans="2:7">
      <c r="B60" s="104"/>
      <c r="C60" s="108"/>
      <c r="D60" s="102"/>
      <c r="E60" s="102"/>
      <c r="F60" s="102"/>
      <c r="G60" s="104"/>
    </row>
    <row r="61" spans="2:7">
      <c r="B61" s="104"/>
      <c r="C61" s="108"/>
      <c r="D61" s="102"/>
      <c r="E61" s="102"/>
      <c r="F61" s="102"/>
      <c r="G61" s="104"/>
    </row>
    <row r="62" spans="2:7">
      <c r="B62" s="104"/>
      <c r="C62" s="108"/>
      <c r="D62" s="102"/>
      <c r="E62" s="102"/>
      <c r="F62" s="102"/>
      <c r="G62" s="104"/>
    </row>
    <row r="63" spans="2:7">
      <c r="B63" s="104"/>
      <c r="C63" s="111"/>
      <c r="D63" s="102"/>
      <c r="E63" s="102"/>
      <c r="F63" s="102"/>
      <c r="G63" s="104"/>
    </row>
    <row r="64" spans="2:7">
      <c r="B64" s="104"/>
      <c r="C64" s="111"/>
      <c r="D64" s="102"/>
      <c r="E64" s="102"/>
      <c r="F64" s="102"/>
      <c r="G64" s="104"/>
    </row>
    <row r="65" spans="2:7">
      <c r="B65" s="104"/>
      <c r="C65" s="111"/>
      <c r="D65" s="102"/>
      <c r="E65" s="102"/>
      <c r="F65" s="102"/>
      <c r="G65" s="104"/>
    </row>
    <row r="66" spans="2:7">
      <c r="B66" s="104"/>
      <c r="C66" s="108"/>
      <c r="D66" s="102"/>
      <c r="E66" s="102"/>
      <c r="F66" s="102"/>
      <c r="G66" s="104"/>
    </row>
    <row r="67" spans="2:7">
      <c r="B67" s="104"/>
      <c r="C67" s="111"/>
      <c r="D67" s="102"/>
      <c r="E67" s="102"/>
      <c r="F67" s="102"/>
      <c r="G67" s="104"/>
    </row>
    <row r="68" spans="2:7">
      <c r="B68" s="104"/>
      <c r="C68" s="111"/>
      <c r="D68" s="102"/>
      <c r="E68" s="102"/>
      <c r="F68" s="102"/>
      <c r="G68" s="104"/>
    </row>
    <row r="69" spans="2:7">
      <c r="B69" s="104"/>
      <c r="C69" s="108"/>
      <c r="D69" s="102"/>
      <c r="E69" s="102"/>
      <c r="F69" s="102"/>
      <c r="G69" s="104"/>
    </row>
    <row r="70" spans="2:7">
      <c r="B70" s="104"/>
      <c r="C70" s="108"/>
      <c r="D70" s="102"/>
      <c r="E70" s="102"/>
      <c r="F70" s="102"/>
      <c r="G70" s="104"/>
    </row>
    <row r="71" spans="2:7">
      <c r="B71" s="104"/>
      <c r="C71" s="108"/>
      <c r="D71" s="102"/>
      <c r="E71" s="102"/>
      <c r="F71" s="102"/>
      <c r="G71" s="104"/>
    </row>
    <row r="72" spans="2:7">
      <c r="B72" s="104"/>
      <c r="C72" s="108"/>
      <c r="D72" s="102"/>
      <c r="E72" s="102"/>
      <c r="F72" s="102"/>
      <c r="G72" s="104"/>
    </row>
    <row r="73" spans="2:7">
      <c r="B73" s="104"/>
      <c r="C73" s="108"/>
      <c r="D73" s="102"/>
      <c r="E73" s="102"/>
      <c r="F73" s="102"/>
      <c r="G73" s="104"/>
    </row>
    <row r="74" spans="2:7">
      <c r="B74" s="104"/>
      <c r="C74" s="111"/>
      <c r="D74" s="102"/>
      <c r="E74" s="102"/>
      <c r="F74" s="102"/>
      <c r="G74" s="104"/>
    </row>
    <row r="75" spans="2:7">
      <c r="B75" s="104"/>
      <c r="C75" s="108"/>
      <c r="D75" s="102"/>
      <c r="E75" s="102"/>
      <c r="F75" s="102"/>
      <c r="G75" s="104"/>
    </row>
    <row r="76" spans="2:7">
      <c r="B76" s="104"/>
      <c r="C76" s="111"/>
      <c r="D76" s="102"/>
      <c r="E76" s="102"/>
      <c r="F76" s="102"/>
      <c r="G76" s="104"/>
    </row>
    <row r="77" spans="2:7">
      <c r="B77" s="104"/>
      <c r="C77" s="111"/>
      <c r="D77" s="102"/>
      <c r="E77" s="102"/>
      <c r="F77" s="102"/>
      <c r="G77" s="104"/>
    </row>
    <row r="78" spans="2:7">
      <c r="B78" s="104"/>
      <c r="C78" s="111"/>
      <c r="D78" s="102"/>
      <c r="E78" s="102"/>
      <c r="F78" s="102"/>
      <c r="G78" s="104"/>
    </row>
    <row r="79" spans="2:7">
      <c r="B79" s="104"/>
      <c r="C79" s="118"/>
      <c r="D79" s="102"/>
      <c r="E79" s="102"/>
      <c r="F79" s="102"/>
      <c r="G79" s="104"/>
    </row>
    <row r="80" spans="2:7">
      <c r="B80" s="104"/>
      <c r="C80" s="108"/>
      <c r="D80" s="102"/>
      <c r="E80" s="102"/>
      <c r="F80" s="102"/>
      <c r="G80" s="104"/>
    </row>
    <row r="81" spans="2:6">
      <c r="B81" s="104"/>
      <c r="C81" s="119"/>
      <c r="D81" s="119"/>
      <c r="E81" s="119"/>
      <c r="F81" s="119"/>
    </row>
  </sheetData>
  <hyperlinks>
    <hyperlink ref="I1" r:id="rId1"/>
  </hyperlinks>
  <pageMargins left="0.7" right="0.7" top="0.75" bottom="0.75" header="0.511811023622047" footer="0.511811023622047"/>
  <pageSetup paperSize="9" orientation="portrait" horizontalDpi="300" verticalDpi="30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3"/>
  <sheetViews>
    <sheetView topLeftCell="A10" zoomScaleNormal="100" workbookViewId="0">
      <selection activeCell="E16" activeCellId="1" sqref="P37:P43 E16"/>
    </sheetView>
  </sheetViews>
  <sheetFormatPr defaultColWidth="8.7109375" defaultRowHeight="15"/>
  <cols>
    <col min="1" max="1" width="8.42578125" style="91" customWidth="1"/>
    <col min="2" max="2" width="16.7109375" style="91" customWidth="1"/>
    <col min="3" max="3" width="8.42578125" style="91" customWidth="1"/>
    <col min="4" max="4" width="10.140625" style="91" customWidth="1"/>
    <col min="5" max="1025" width="8.42578125" style="91" customWidth="1"/>
  </cols>
  <sheetData>
    <row r="1" spans="1:8">
      <c r="A1" s="2">
        <v>1</v>
      </c>
      <c r="B1" s="120" t="s">
        <v>151</v>
      </c>
    </row>
    <row r="2" spans="1:8">
      <c r="B2" s="121" t="s">
        <v>152</v>
      </c>
    </row>
    <row r="3" spans="1:8">
      <c r="B3" s="91" t="s">
        <v>153</v>
      </c>
    </row>
    <row r="4" spans="1:8" ht="33.75">
      <c r="B4" s="122" t="s">
        <v>154</v>
      </c>
      <c r="C4" s="122" t="s">
        <v>155</v>
      </c>
      <c r="D4" s="122" t="s">
        <v>156</v>
      </c>
      <c r="E4" s="122" t="s">
        <v>157</v>
      </c>
    </row>
    <row r="5" spans="1:8">
      <c r="B5" s="123" t="s">
        <v>158</v>
      </c>
      <c r="C5" s="124">
        <v>2.7470000000000001E-2</v>
      </c>
      <c r="D5" s="125"/>
      <c r="E5" s="126">
        <f>C7-C5</f>
        <v>1.8589999999999995E-2</v>
      </c>
      <c r="H5" s="127" t="s">
        <v>159</v>
      </c>
    </row>
    <row r="6" spans="1:8">
      <c r="B6" s="128" t="s">
        <v>160</v>
      </c>
      <c r="C6" s="124">
        <f>'ΟΜΟΛΟΓΑ ΧΑΑ'!C2</f>
        <v>4.1880000000000001E-2</v>
      </c>
      <c r="D6" s="129">
        <f>C6-C5</f>
        <v>1.4409999999999999E-2</v>
      </c>
      <c r="E6" s="129">
        <f>C6-C7</f>
        <v>-4.1799999999999962E-3</v>
      </c>
      <c r="H6" s="130" t="s">
        <v>161</v>
      </c>
    </row>
    <row r="7" spans="1:8">
      <c r="B7" s="131" t="s">
        <v>162</v>
      </c>
      <c r="C7" s="132">
        <f>'ΟΜΟΛΟΓΑ USA'!C2</f>
        <v>4.6059999999999997E-2</v>
      </c>
      <c r="D7" s="133">
        <f>C6-C7</f>
        <v>-4.1799999999999962E-3</v>
      </c>
      <c r="E7" s="134"/>
      <c r="H7" s="135"/>
    </row>
    <row r="8" spans="1:8">
      <c r="H8" s="136"/>
    </row>
    <row r="9" spans="1:8">
      <c r="B9" s="137" t="s">
        <v>163</v>
      </c>
      <c r="C9" s="11"/>
      <c r="D9" s="11">
        <v>1</v>
      </c>
      <c r="H9" s="135"/>
    </row>
    <row r="10" spans="1:8">
      <c r="B10" s="137" t="s">
        <v>164</v>
      </c>
      <c r="C10" s="11"/>
      <c r="D10" s="138">
        <v>250</v>
      </c>
      <c r="H10" s="135" t="s">
        <v>165</v>
      </c>
    </row>
    <row r="11" spans="1:8">
      <c r="B11" s="137"/>
      <c r="C11" s="11"/>
      <c r="D11" s="138"/>
      <c r="H11" s="135" t="s">
        <v>166</v>
      </c>
    </row>
    <row r="12" spans="1:8">
      <c r="B12" s="91" t="s">
        <v>167</v>
      </c>
      <c r="H12" s="135"/>
    </row>
    <row r="13" spans="1:8" ht="33.75">
      <c r="B13" s="122" t="s">
        <v>154</v>
      </c>
      <c r="C13" s="122" t="s">
        <v>155</v>
      </c>
      <c r="D13" s="122" t="s">
        <v>156</v>
      </c>
      <c r="E13" s="122" t="s">
        <v>157</v>
      </c>
      <c r="H13" s="135"/>
    </row>
    <row r="14" spans="1:8">
      <c r="B14" s="123" t="s">
        <v>158</v>
      </c>
      <c r="C14" s="139">
        <f>((1+C5)^(1/($D$10*$D$9))-1)</f>
        <v>1.084037547893768E-4</v>
      </c>
      <c r="D14" s="125"/>
      <c r="E14" s="139">
        <f>((1+E5)^(1/($D$10*$D$9))-1)</f>
        <v>7.3679986331898206E-5</v>
      </c>
      <c r="H14" s="135"/>
    </row>
    <row r="15" spans="1:8">
      <c r="B15" s="128" t="s">
        <v>160</v>
      </c>
      <c r="C15" s="139">
        <f>((1+C6)^(1/($D$10*$D$9))-1)</f>
        <v>1.6412056051229307E-4</v>
      </c>
      <c r="D15" s="139">
        <f>((1+D6)^(1/($D$10*$D$9))-1)</f>
        <v>5.7230288376119987E-5</v>
      </c>
      <c r="E15" s="139">
        <f>((1+E6)^(1/($D$10*$D$9))-1)</f>
        <v>-1.6754902120830195E-5</v>
      </c>
      <c r="H15" s="135"/>
    </row>
    <row r="16" spans="1:8">
      <c r="B16" s="131" t="s">
        <v>162</v>
      </c>
      <c r="C16" s="139">
        <f>((1+C7)^(1/($D$10*$D$9))-1)</f>
        <v>1.8013912460101977E-4</v>
      </c>
      <c r="D16" s="139">
        <f>((1+D7)^(1/($D$10*$D$9))-1)</f>
        <v>-1.6754902120830195E-5</v>
      </c>
      <c r="E16" s="134"/>
      <c r="H16" s="135"/>
    </row>
    <row r="18" spans="1:2">
      <c r="B18" s="91" t="s">
        <v>168</v>
      </c>
    </row>
    <row r="19" spans="1:2">
      <c r="B19" s="91" t="s">
        <v>169</v>
      </c>
    </row>
    <row r="21" spans="1:2">
      <c r="A21" s="2">
        <v>2</v>
      </c>
      <c r="B21" s="120" t="s">
        <v>170</v>
      </c>
    </row>
    <row r="22" spans="1:2">
      <c r="B22" s="140">
        <v>43160</v>
      </c>
    </row>
    <row r="23" spans="1:2">
      <c r="B23" s="141"/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1"/>
  <sheetViews>
    <sheetView topLeftCell="A25" zoomScaleNormal="100" workbookViewId="0">
      <selection activeCell="C41" sqref="C41"/>
    </sheetView>
  </sheetViews>
  <sheetFormatPr defaultColWidth="8.7109375" defaultRowHeight="15"/>
  <cols>
    <col min="3" max="3" width="20.85546875" customWidth="1"/>
    <col min="4" max="4" width="52.5703125" style="91" customWidth="1"/>
    <col min="6" max="6" width="10.42578125" style="91" customWidth="1"/>
  </cols>
  <sheetData>
    <row r="2" spans="1:12">
      <c r="A2" s="91" t="s">
        <v>171</v>
      </c>
      <c r="B2" s="40" t="s">
        <v>101</v>
      </c>
      <c r="C2" s="41"/>
      <c r="D2" s="41"/>
      <c r="E2" s="41"/>
      <c r="F2" s="41"/>
      <c r="G2" s="31"/>
      <c r="H2" s="41"/>
      <c r="I2" s="40"/>
      <c r="J2" s="41"/>
      <c r="K2" s="31"/>
      <c r="L2" s="31"/>
    </row>
    <row r="3" spans="1:12">
      <c r="B3" s="42" t="s">
        <v>102</v>
      </c>
      <c r="C3" s="41"/>
      <c r="D3" s="41"/>
      <c r="E3" s="41"/>
      <c r="F3" s="41"/>
      <c r="G3" s="31"/>
      <c r="H3" s="41"/>
      <c r="I3" s="96"/>
      <c r="J3" s="49"/>
      <c r="K3" s="47"/>
      <c r="L3" s="31"/>
    </row>
    <row r="4" spans="1:12">
      <c r="B4" s="43"/>
      <c r="C4" s="43"/>
      <c r="D4" s="43"/>
      <c r="E4" s="43"/>
      <c r="F4" s="43"/>
      <c r="G4" s="43"/>
      <c r="H4" s="44" t="s">
        <v>103</v>
      </c>
      <c r="I4" s="97"/>
      <c r="J4" s="97"/>
      <c r="K4" s="47"/>
      <c r="L4" s="31"/>
    </row>
    <row r="5" spans="1:12">
      <c r="B5" s="45" t="s">
        <v>104</v>
      </c>
      <c r="C5" s="46">
        <v>1000</v>
      </c>
      <c r="D5" s="42" t="s">
        <v>105</v>
      </c>
      <c r="E5" s="42" t="s">
        <v>106</v>
      </c>
      <c r="F5" s="31"/>
      <c r="G5" s="47"/>
      <c r="H5" s="48"/>
      <c r="I5" s="98"/>
      <c r="J5" s="99"/>
      <c r="K5" s="47"/>
      <c r="L5" s="31"/>
    </row>
    <row r="6" spans="1:12">
      <c r="B6" s="45" t="s">
        <v>107</v>
      </c>
      <c r="C6" s="51">
        <v>10</v>
      </c>
      <c r="D6" s="42" t="s">
        <v>108</v>
      </c>
      <c r="E6" s="42" t="s">
        <v>109</v>
      </c>
      <c r="F6" s="31"/>
      <c r="G6" s="49"/>
      <c r="H6" s="52" t="s">
        <v>172</v>
      </c>
      <c r="I6" s="98"/>
      <c r="J6" s="105"/>
      <c r="K6" s="47"/>
      <c r="L6" s="31"/>
    </row>
    <row r="7" spans="1:12">
      <c r="B7" s="45" t="s">
        <v>111</v>
      </c>
      <c r="C7" s="46">
        <f>C6*C8</f>
        <v>10</v>
      </c>
      <c r="D7" s="42"/>
      <c r="E7" s="42"/>
      <c r="F7" s="31"/>
      <c r="G7" s="49"/>
      <c r="H7" s="52" t="s">
        <v>173</v>
      </c>
      <c r="I7" s="98"/>
      <c r="J7" s="99"/>
      <c r="K7" s="47"/>
      <c r="L7" s="31"/>
    </row>
    <row r="8" spans="1:12">
      <c r="B8" s="45" t="s">
        <v>113</v>
      </c>
      <c r="C8" s="54">
        <v>1</v>
      </c>
      <c r="D8" s="42" t="s">
        <v>114</v>
      </c>
      <c r="E8" s="42" t="s">
        <v>115</v>
      </c>
      <c r="F8" s="31"/>
      <c r="G8" s="49"/>
      <c r="H8" s="52" t="s">
        <v>116</v>
      </c>
      <c r="I8" s="98"/>
      <c r="J8" s="106"/>
      <c r="K8" s="47"/>
      <c r="L8" s="31"/>
    </row>
    <row r="9" spans="1:12">
      <c r="B9" s="45" t="s">
        <v>117</v>
      </c>
      <c r="C9" s="55">
        <f>C5*C10</f>
        <v>41.88</v>
      </c>
      <c r="D9" s="42" t="s">
        <v>118</v>
      </c>
      <c r="E9" s="42" t="s">
        <v>119</v>
      </c>
      <c r="F9" s="31"/>
      <c r="G9" s="49"/>
      <c r="H9" s="52" t="s">
        <v>174</v>
      </c>
      <c r="I9" s="98"/>
      <c r="J9" s="99"/>
      <c r="K9" s="47"/>
      <c r="L9" s="31"/>
    </row>
    <row r="10" spans="1:12">
      <c r="B10" s="45" t="s">
        <v>122</v>
      </c>
      <c r="C10" s="56">
        <f>'ΟΜΟΛΟΓΑ ΧΑΑ'!J11</f>
        <v>4.1880000000000001E-2</v>
      </c>
      <c r="D10" s="42" t="s">
        <v>123</v>
      </c>
      <c r="E10" s="42" t="s">
        <v>124</v>
      </c>
      <c r="F10" s="31"/>
      <c r="G10" s="49"/>
      <c r="H10" s="49"/>
      <c r="I10" s="98"/>
      <c r="J10" s="109"/>
      <c r="K10" s="47"/>
      <c r="L10" s="31"/>
    </row>
    <row r="11" spans="1:12">
      <c r="B11" s="45" t="s">
        <v>125</v>
      </c>
      <c r="C11" s="57">
        <f>'Forecasts Greece'!C20</f>
        <v>2.8750000000000005E-2</v>
      </c>
      <c r="D11" s="42" t="s">
        <v>126</v>
      </c>
      <c r="E11" s="42" t="s">
        <v>127</v>
      </c>
      <c r="F11" s="31"/>
      <c r="G11" s="58"/>
      <c r="H11" s="49"/>
      <c r="I11" s="98"/>
      <c r="J11" s="110"/>
      <c r="K11" s="47"/>
      <c r="L11" s="31"/>
    </row>
    <row r="12" spans="1:12">
      <c r="B12" s="45"/>
      <c r="C12" s="59"/>
      <c r="D12" s="42"/>
      <c r="E12" s="42"/>
      <c r="F12" s="31"/>
      <c r="G12" s="60"/>
      <c r="H12" s="49"/>
      <c r="I12" s="98"/>
      <c r="J12" s="112"/>
      <c r="K12" s="47"/>
      <c r="L12" s="31"/>
    </row>
    <row r="13" spans="1:12">
      <c r="A13" s="91" t="s">
        <v>171</v>
      </c>
      <c r="B13" s="61" t="s">
        <v>128</v>
      </c>
      <c r="C13" s="510">
        <f>-PV(C11/C8,C7,C9,C5)</f>
        <v>1112.719451820087</v>
      </c>
      <c r="D13" s="63" t="s">
        <v>129</v>
      </c>
      <c r="E13" s="63" t="s">
        <v>130</v>
      </c>
      <c r="F13" s="31"/>
      <c r="G13" s="65"/>
      <c r="H13" s="47"/>
      <c r="I13" s="98"/>
      <c r="J13" s="113"/>
      <c r="K13" s="47"/>
      <c r="L13" s="31"/>
    </row>
    <row r="14" spans="1:12">
      <c r="B14" s="61"/>
      <c r="C14" s="66">
        <f>C13/C5</f>
        <v>1.1127194518200869</v>
      </c>
      <c r="D14" s="63" t="str">
        <f>IF(C13&lt;C5,"ΥΠΟ ΤΟ ΑΡΤΙΟ",IF(C13&gt;C5,"ΥΠΕΡ ΤΟ ΑΡΤΙΟ","ΣΤΟ ΑΡΤΙΟ"))</f>
        <v>ΥΠΕΡ ΤΟ ΑΡΤΙΟ</v>
      </c>
      <c r="E14" s="63"/>
      <c r="F14" s="41"/>
      <c r="G14" s="47"/>
      <c r="H14" s="47"/>
      <c r="I14" s="98"/>
      <c r="J14" s="114"/>
      <c r="K14" s="47"/>
      <c r="L14" s="31"/>
    </row>
    <row r="15" spans="1:12">
      <c r="B15" s="67"/>
      <c r="C15" s="68"/>
      <c r="D15" s="115"/>
      <c r="E15" s="70"/>
      <c r="F15" s="71"/>
      <c r="G15" s="71"/>
      <c r="H15" s="71"/>
      <c r="I15" s="98"/>
      <c r="J15" s="113"/>
      <c r="K15" s="47"/>
      <c r="L15" s="31"/>
    </row>
    <row r="16" spans="1:12">
      <c r="B16" s="41" t="s">
        <v>131</v>
      </c>
      <c r="C16" s="41"/>
      <c r="D16" s="41"/>
      <c r="E16" s="41"/>
      <c r="F16" s="41"/>
      <c r="G16" s="41"/>
      <c r="H16" s="41"/>
      <c r="I16" s="49"/>
      <c r="J16" s="49"/>
      <c r="K16" s="47"/>
      <c r="L16" s="31"/>
    </row>
    <row r="17" spans="1:12">
      <c r="B17" s="42" t="s">
        <v>132</v>
      </c>
      <c r="C17" s="41"/>
      <c r="D17" s="41"/>
      <c r="E17" s="41"/>
      <c r="F17" s="41"/>
      <c r="G17" s="41"/>
      <c r="H17" s="41"/>
      <c r="I17" s="96"/>
      <c r="J17" s="49"/>
      <c r="K17" s="47"/>
      <c r="L17" s="31"/>
    </row>
    <row r="18" spans="1:12">
      <c r="B18" s="42" t="s">
        <v>133</v>
      </c>
      <c r="C18" s="41"/>
      <c r="D18" s="41"/>
      <c r="E18" s="41"/>
      <c r="F18" s="41"/>
      <c r="G18" s="31"/>
      <c r="H18" s="41"/>
      <c r="I18" s="96"/>
      <c r="J18" s="49"/>
      <c r="K18" s="47"/>
      <c r="L18" s="31"/>
    </row>
    <row r="19" spans="1:12">
      <c r="B19" s="42"/>
      <c r="C19" s="41"/>
      <c r="D19" s="41"/>
      <c r="E19" s="42" t="s">
        <v>134</v>
      </c>
      <c r="F19" s="41"/>
      <c r="G19" s="31"/>
      <c r="H19" s="41"/>
      <c r="I19" s="96"/>
      <c r="J19" s="49"/>
      <c r="K19" s="47"/>
      <c r="L19" s="31"/>
    </row>
    <row r="20" spans="1:12">
      <c r="B20" s="67" t="s">
        <v>135</v>
      </c>
      <c r="C20" s="72"/>
      <c r="D20" s="67" t="s">
        <v>136</v>
      </c>
      <c r="E20" s="67" t="s">
        <v>135</v>
      </c>
      <c r="F20" s="72"/>
      <c r="G20" s="67" t="s">
        <v>137</v>
      </c>
      <c r="H20" s="67"/>
      <c r="I20" s="98"/>
      <c r="J20" s="97"/>
      <c r="K20" s="47"/>
      <c r="L20" s="31"/>
    </row>
    <row r="21" spans="1:12">
      <c r="B21" s="73">
        <f>C9</f>
        <v>41.88</v>
      </c>
      <c r="C21" s="45" t="s">
        <v>138</v>
      </c>
      <c r="D21" s="74">
        <f>PV(C11/C8,C7,-1)</f>
        <v>8.5848782802808064</v>
      </c>
      <c r="E21" s="75">
        <f>C5</f>
        <v>1000</v>
      </c>
      <c r="F21" s="45" t="s">
        <v>138</v>
      </c>
      <c r="G21" s="76">
        <f>1/(1+C11/C8)^C7</f>
        <v>0.75318474944192682</v>
      </c>
      <c r="H21" s="31"/>
      <c r="I21" s="116"/>
      <c r="J21" s="98"/>
      <c r="K21" s="47"/>
      <c r="L21" s="31"/>
    </row>
    <row r="22" spans="1:12">
      <c r="B22" s="31"/>
      <c r="C22" s="77">
        <f>B21*D21</f>
        <v>359.5347023781602</v>
      </c>
      <c r="D22" s="41"/>
      <c r="E22" s="31"/>
      <c r="F22" s="78">
        <f>E21*G21</f>
        <v>753.18474944192678</v>
      </c>
      <c r="G22" s="79"/>
      <c r="H22" s="31"/>
      <c r="I22" s="47"/>
      <c r="J22" s="117"/>
      <c r="K22" s="47"/>
      <c r="L22" s="31"/>
    </row>
    <row r="23" spans="1:12">
      <c r="B23" s="41"/>
      <c r="C23" s="41"/>
      <c r="D23" s="41"/>
      <c r="E23" s="41"/>
      <c r="F23" s="78"/>
      <c r="G23" s="41"/>
      <c r="H23" s="41"/>
      <c r="I23" s="49"/>
      <c r="J23" s="49"/>
      <c r="K23" s="47"/>
      <c r="L23" s="31"/>
    </row>
    <row r="24" spans="1:12">
      <c r="B24" s="41"/>
      <c r="C24" s="42" t="s">
        <v>139</v>
      </c>
      <c r="D24" s="41"/>
      <c r="E24" s="41"/>
      <c r="F24" s="78">
        <f>C22</f>
        <v>359.5347023781602</v>
      </c>
      <c r="G24" s="41"/>
      <c r="H24" s="41"/>
      <c r="I24" s="49"/>
      <c r="J24" s="96"/>
      <c r="K24" s="47"/>
      <c r="L24" s="31"/>
    </row>
    <row r="25" spans="1:12">
      <c r="B25" s="41"/>
      <c r="C25" s="42" t="s">
        <v>140</v>
      </c>
      <c r="D25" s="41"/>
      <c r="E25" s="41"/>
      <c r="F25" s="78">
        <f>F22</f>
        <v>753.18474944192678</v>
      </c>
      <c r="G25" s="41"/>
      <c r="H25" s="41"/>
      <c r="I25" s="49"/>
      <c r="J25" s="96"/>
      <c r="K25" s="47"/>
      <c r="L25" s="31"/>
    </row>
    <row r="26" spans="1:12">
      <c r="B26" s="41"/>
      <c r="C26" s="41"/>
      <c r="D26" s="41"/>
      <c r="E26" s="41"/>
      <c r="F26" s="80"/>
      <c r="G26" s="41"/>
      <c r="H26" s="41"/>
      <c r="I26" s="49"/>
      <c r="J26" s="49"/>
      <c r="K26" s="47"/>
      <c r="L26" s="31"/>
    </row>
    <row r="27" spans="1:12">
      <c r="B27" s="41"/>
      <c r="C27" s="63" t="s">
        <v>141</v>
      </c>
      <c r="D27" s="63"/>
      <c r="E27" s="63" t="s">
        <v>128</v>
      </c>
      <c r="F27" s="81">
        <f>F24+F25</f>
        <v>1112.719451820087</v>
      </c>
      <c r="G27" s="41"/>
      <c r="H27" s="41"/>
      <c r="I27" s="49"/>
      <c r="J27" s="96"/>
      <c r="K27" s="47"/>
      <c r="L27" s="31"/>
    </row>
    <row r="28" spans="1:12">
      <c r="A28" s="91" t="s">
        <v>171</v>
      </c>
      <c r="B28" s="41"/>
      <c r="C28" s="63" t="s">
        <v>142</v>
      </c>
      <c r="D28" s="82"/>
      <c r="E28" s="82"/>
      <c r="F28" s="66">
        <f>F27/C5</f>
        <v>1.1127194518200869</v>
      </c>
      <c r="G28" s="41"/>
      <c r="H28" s="52" t="s">
        <v>143</v>
      </c>
      <c r="I28" s="49"/>
      <c r="J28" s="96"/>
      <c r="K28" s="47"/>
      <c r="L28" s="31"/>
    </row>
    <row r="29" spans="1:12">
      <c r="B29" s="41"/>
      <c r="C29" s="42" t="s">
        <v>144</v>
      </c>
      <c r="D29" s="41"/>
      <c r="E29" s="45"/>
      <c r="F29" s="83"/>
      <c r="G29" s="41"/>
      <c r="H29" s="52" t="s">
        <v>175</v>
      </c>
      <c r="I29" s="49"/>
      <c r="J29" s="96"/>
      <c r="K29" s="47"/>
      <c r="L29" s="31"/>
    </row>
    <row r="30" spans="1:12">
      <c r="B30" s="43"/>
      <c r="C30" s="43"/>
      <c r="D30" s="43"/>
      <c r="E30" s="43"/>
      <c r="F30" s="43"/>
      <c r="G30" s="43"/>
      <c r="H30" s="43"/>
      <c r="I30" s="97"/>
      <c r="J30" s="97"/>
      <c r="K30" s="47"/>
      <c r="L30" s="31"/>
    </row>
    <row r="31" spans="1:12">
      <c r="B31" s="31"/>
      <c r="C31" s="31"/>
      <c r="D31" s="31"/>
      <c r="E31" s="31"/>
      <c r="F31" s="31"/>
      <c r="G31" s="31"/>
      <c r="H31" s="31"/>
      <c r="I31" s="47"/>
      <c r="J31" s="47"/>
      <c r="K31" s="47"/>
      <c r="L31" s="31"/>
    </row>
    <row r="33" spans="1:9">
      <c r="A33" s="91" t="s">
        <v>176</v>
      </c>
      <c r="B33" s="40" t="s">
        <v>101</v>
      </c>
      <c r="C33" s="41"/>
      <c r="D33" s="41"/>
      <c r="E33" s="41"/>
      <c r="F33" s="41"/>
      <c r="G33" s="31"/>
      <c r="H33" s="41"/>
      <c r="I33" s="40"/>
    </row>
    <row r="34" spans="1:9">
      <c r="B34" s="42" t="s">
        <v>102</v>
      </c>
      <c r="C34" s="41"/>
      <c r="D34" s="41"/>
      <c r="E34" s="41"/>
      <c r="F34" s="41"/>
      <c r="G34" s="31"/>
      <c r="H34" s="41"/>
      <c r="I34" s="96"/>
    </row>
    <row r="35" spans="1:9">
      <c r="B35" s="43"/>
      <c r="C35" s="43"/>
      <c r="D35" s="43"/>
      <c r="E35" s="43"/>
      <c r="F35" s="43"/>
      <c r="G35" s="43"/>
      <c r="H35" s="44" t="s">
        <v>103</v>
      </c>
      <c r="I35" s="97"/>
    </row>
    <row r="36" spans="1:9">
      <c r="B36" s="45" t="s">
        <v>104</v>
      </c>
      <c r="C36" s="46">
        <v>1000</v>
      </c>
      <c r="D36" s="42" t="s">
        <v>105</v>
      </c>
      <c r="E36" s="42" t="s">
        <v>106</v>
      </c>
      <c r="F36" s="31"/>
      <c r="G36" s="47"/>
      <c r="H36" s="48"/>
      <c r="I36" s="98"/>
    </row>
    <row r="37" spans="1:9">
      <c r="B37" s="45" t="s">
        <v>107</v>
      </c>
      <c r="C37" s="51">
        <v>10</v>
      </c>
      <c r="D37" s="42" t="s">
        <v>108</v>
      </c>
      <c r="E37" s="42" t="s">
        <v>109</v>
      </c>
      <c r="F37" s="31"/>
      <c r="G37" s="49"/>
      <c r="H37" s="52" t="s">
        <v>110</v>
      </c>
      <c r="I37" s="98"/>
    </row>
    <row r="38" spans="1:9">
      <c r="B38" s="45" t="s">
        <v>111</v>
      </c>
      <c r="C38" s="46">
        <f>C37*C39</f>
        <v>10</v>
      </c>
      <c r="D38" s="42"/>
      <c r="E38" s="42"/>
      <c r="F38" s="31"/>
      <c r="G38" s="49"/>
      <c r="H38" s="52" t="s">
        <v>173</v>
      </c>
      <c r="I38" s="98"/>
    </row>
    <row r="39" spans="1:9">
      <c r="B39" s="45" t="s">
        <v>113</v>
      </c>
      <c r="C39" s="54">
        <v>1</v>
      </c>
      <c r="D39" s="42" t="s">
        <v>114</v>
      </c>
      <c r="E39" s="42" t="s">
        <v>115</v>
      </c>
      <c r="F39" s="31"/>
      <c r="G39" s="49"/>
      <c r="H39" s="52" t="s">
        <v>116</v>
      </c>
      <c r="I39" s="98"/>
    </row>
    <row r="40" spans="1:9">
      <c r="B40" s="45" t="s">
        <v>117</v>
      </c>
      <c r="C40" s="55">
        <f>C36*C41</f>
        <v>46.059999999999995</v>
      </c>
      <c r="D40" s="42" t="s">
        <v>118</v>
      </c>
      <c r="E40" s="42" t="s">
        <v>119</v>
      </c>
      <c r="F40" s="31"/>
      <c r="G40" s="49"/>
      <c r="H40" s="52" t="s">
        <v>174</v>
      </c>
      <c r="I40" s="98"/>
    </row>
    <row r="41" spans="1:9">
      <c r="B41" s="45" t="s">
        <v>122</v>
      </c>
      <c r="C41" s="56">
        <f>'ΟΜΟΛΟΓΑ USA'!J11</f>
        <v>4.6059999999999997E-2</v>
      </c>
      <c r="D41" s="42" t="s">
        <v>123</v>
      </c>
      <c r="E41" s="42" t="s">
        <v>124</v>
      </c>
      <c r="F41" s="31"/>
      <c r="G41" s="49"/>
      <c r="H41" s="49"/>
      <c r="I41" s="98"/>
    </row>
    <row r="42" spans="1:9">
      <c r="B42" s="45" t="s">
        <v>125</v>
      </c>
      <c r="C42" s="57">
        <f>'Forecasts USA'!C20</f>
        <v>3.2500000000000001E-2</v>
      </c>
      <c r="D42" s="42" t="s">
        <v>126</v>
      </c>
      <c r="E42" s="42" t="s">
        <v>127</v>
      </c>
      <c r="F42" s="31"/>
      <c r="G42" s="58"/>
      <c r="H42" s="49"/>
      <c r="I42" s="98"/>
    </row>
    <row r="43" spans="1:9">
      <c r="B43" s="45"/>
      <c r="C43" s="59"/>
      <c r="D43" s="42"/>
      <c r="E43" s="42"/>
      <c r="F43" s="31"/>
      <c r="G43" s="60"/>
      <c r="H43" s="49"/>
      <c r="I43" s="98"/>
    </row>
    <row r="44" spans="1:9">
      <c r="A44" s="91" t="s">
        <v>176</v>
      </c>
      <c r="B44" s="61" t="s">
        <v>128</v>
      </c>
      <c r="C44" s="62">
        <f>-PV(C42/C39,C38,C40,C36)</f>
        <v>1114.2076772908817</v>
      </c>
      <c r="D44" s="63" t="s">
        <v>129</v>
      </c>
      <c r="E44" s="63" t="s">
        <v>130</v>
      </c>
      <c r="F44" s="31"/>
      <c r="G44" s="65"/>
      <c r="H44" s="47"/>
      <c r="I44" s="98"/>
    </row>
    <row r="45" spans="1:9">
      <c r="B45" s="61"/>
      <c r="C45" s="66">
        <f>C44/C36</f>
        <v>1.1142076772908818</v>
      </c>
      <c r="D45" s="63" t="str">
        <f>IF(C44&lt;C36,"ΥΠΟ ΤΟ ΑΡΤΙΟ",IF(C44&gt;C36,"ΥΠΕΡ ΤΟ ΑΡΤΙΟ","ΣΤΟ ΑΡΤΙΟ"))</f>
        <v>ΥΠΕΡ ΤΟ ΑΡΤΙΟ</v>
      </c>
      <c r="E45" s="63"/>
      <c r="F45" s="41"/>
      <c r="G45" s="47"/>
      <c r="H45" s="47"/>
      <c r="I45" s="98"/>
    </row>
    <row r="46" spans="1:9">
      <c r="B46" s="67"/>
      <c r="C46" s="68"/>
      <c r="D46" s="115"/>
      <c r="E46" s="70"/>
      <c r="F46" s="71"/>
      <c r="G46" s="71"/>
      <c r="H46" s="71"/>
      <c r="I46" s="98"/>
    </row>
    <row r="47" spans="1:9">
      <c r="B47" s="41" t="s">
        <v>131</v>
      </c>
      <c r="C47" s="41"/>
      <c r="D47" s="41"/>
      <c r="E47" s="41"/>
      <c r="F47" s="41"/>
      <c r="G47" s="41"/>
      <c r="H47" s="41"/>
      <c r="I47" s="49"/>
    </row>
    <row r="48" spans="1:9">
      <c r="B48" s="42" t="s">
        <v>132</v>
      </c>
      <c r="C48" s="41"/>
      <c r="D48" s="41"/>
      <c r="E48" s="41"/>
      <c r="F48" s="41"/>
      <c r="G48" s="41"/>
      <c r="H48" s="41"/>
      <c r="I48" s="96"/>
    </row>
    <row r="49" spans="1:9">
      <c r="B49" s="42" t="s">
        <v>133</v>
      </c>
      <c r="C49" s="41"/>
      <c r="D49" s="41"/>
      <c r="E49" s="41"/>
      <c r="F49" s="41"/>
      <c r="G49" s="31"/>
      <c r="H49" s="41"/>
      <c r="I49" s="96"/>
    </row>
    <row r="50" spans="1:9">
      <c r="B50" s="42"/>
      <c r="C50" s="41"/>
      <c r="D50" s="41"/>
      <c r="E50" s="42" t="s">
        <v>134</v>
      </c>
      <c r="F50" s="41"/>
      <c r="G50" s="31"/>
      <c r="H50" s="41"/>
      <c r="I50" s="96"/>
    </row>
    <row r="51" spans="1:9">
      <c r="B51" s="67" t="s">
        <v>135</v>
      </c>
      <c r="C51" s="72"/>
      <c r="D51" s="67" t="s">
        <v>136</v>
      </c>
      <c r="E51" s="67" t="s">
        <v>135</v>
      </c>
      <c r="F51" s="72"/>
      <c r="G51" s="67" t="s">
        <v>137</v>
      </c>
      <c r="H51" s="67"/>
      <c r="I51" s="98"/>
    </row>
    <row r="52" spans="1:9">
      <c r="B52" s="73">
        <f>C40</f>
        <v>46.059999999999995</v>
      </c>
      <c r="C52" s="45" t="s">
        <v>138</v>
      </c>
      <c r="D52" s="74">
        <f>PV(C42/C39,C38,-1)</f>
        <v>8.4223950804485153</v>
      </c>
      <c r="E52" s="75">
        <f>C36</f>
        <v>1000</v>
      </c>
      <c r="F52" s="45" t="s">
        <v>138</v>
      </c>
      <c r="G52" s="76">
        <f>1/(1+C42/C39)^C38</f>
        <v>0.72627215988542326</v>
      </c>
      <c r="H52" s="31"/>
      <c r="I52" s="116"/>
    </row>
    <row r="53" spans="1:9">
      <c r="B53" s="31"/>
      <c r="C53" s="77">
        <f>B52*D52</f>
        <v>387.9355174054586</v>
      </c>
      <c r="D53" s="41"/>
      <c r="E53" s="31"/>
      <c r="F53" s="78">
        <f>E52*G52</f>
        <v>726.27215988542321</v>
      </c>
      <c r="G53" s="79"/>
      <c r="H53" s="31"/>
      <c r="I53" s="47"/>
    </row>
    <row r="54" spans="1:9">
      <c r="B54" s="41"/>
      <c r="C54" s="41"/>
      <c r="D54" s="41"/>
      <c r="E54" s="41"/>
      <c r="F54" s="78"/>
      <c r="G54" s="41"/>
      <c r="H54" s="41"/>
      <c r="I54" s="49"/>
    </row>
    <row r="55" spans="1:9">
      <c r="B55" s="41"/>
      <c r="C55" s="42" t="s">
        <v>139</v>
      </c>
      <c r="D55" s="41"/>
      <c r="E55" s="41"/>
      <c r="F55" s="78">
        <f>C53</f>
        <v>387.9355174054586</v>
      </c>
      <c r="G55" s="41"/>
      <c r="H55" s="41"/>
      <c r="I55" s="49"/>
    </row>
    <row r="56" spans="1:9">
      <c r="B56" s="41"/>
      <c r="C56" s="42" t="s">
        <v>140</v>
      </c>
      <c r="D56" s="41"/>
      <c r="E56" s="41"/>
      <c r="F56" s="78">
        <f>F53</f>
        <v>726.27215988542321</v>
      </c>
      <c r="G56" s="41"/>
      <c r="H56" s="41"/>
      <c r="I56" s="49"/>
    </row>
    <row r="57" spans="1:9">
      <c r="B57" s="41"/>
      <c r="C57" s="41"/>
      <c r="D57" s="41"/>
      <c r="E57" s="41"/>
      <c r="F57" s="80"/>
      <c r="G57" s="41"/>
      <c r="H57" s="41"/>
      <c r="I57" s="49"/>
    </row>
    <row r="58" spans="1:9">
      <c r="B58" s="41"/>
      <c r="C58" s="63" t="s">
        <v>141</v>
      </c>
      <c r="D58" s="63"/>
      <c r="E58" s="63" t="s">
        <v>128</v>
      </c>
      <c r="F58" s="81">
        <f>F55+F56</f>
        <v>1114.2076772908817</v>
      </c>
      <c r="G58" s="41"/>
      <c r="H58" s="41"/>
      <c r="I58" s="49"/>
    </row>
    <row r="59" spans="1:9">
      <c r="A59" s="91" t="s">
        <v>176</v>
      </c>
      <c r="B59" s="41"/>
      <c r="C59" s="63" t="s">
        <v>142</v>
      </c>
      <c r="D59" s="82"/>
      <c r="E59" s="82"/>
      <c r="F59" s="66">
        <f>F58/C36</f>
        <v>1.1142076772908818</v>
      </c>
      <c r="G59" s="41"/>
      <c r="H59" s="52" t="s">
        <v>143</v>
      </c>
      <c r="I59" s="49"/>
    </row>
    <row r="60" spans="1:9">
      <c r="B60" s="41"/>
      <c r="C60" s="42" t="s">
        <v>144</v>
      </c>
      <c r="D60" s="41"/>
      <c r="E60" s="45"/>
      <c r="F60" s="83"/>
      <c r="G60" s="41"/>
      <c r="H60" s="52" t="s">
        <v>175</v>
      </c>
      <c r="I60" s="49"/>
    </row>
    <row r="61" spans="1:9">
      <c r="B61" s="43"/>
      <c r="C61" s="43"/>
      <c r="D61" s="43"/>
      <c r="E61" s="43"/>
      <c r="F61" s="43"/>
      <c r="G61" s="43"/>
      <c r="H61" s="43"/>
      <c r="I61" s="97"/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Roman,Κανονικά"&amp;12&amp;A</oddHeader>
    <oddFooter>&amp;C&amp;"Times New Roman,Κανονικά"&amp;12Σελίδα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97"/>
  <sheetViews>
    <sheetView topLeftCell="Z1" zoomScaleNormal="100" workbookViewId="0">
      <pane ySplit="1" topLeftCell="A2" activePane="bottomLeft" state="frozen"/>
      <selection activeCell="X1" sqref="X1"/>
      <selection pane="bottomLeft" activeCell="AX1" sqref="AX1:AX1048576"/>
    </sheetView>
  </sheetViews>
  <sheetFormatPr defaultColWidth="8.7109375" defaultRowHeight="15"/>
  <cols>
    <col min="1" max="1" width="11.28515625" style="91" customWidth="1"/>
  </cols>
  <sheetData>
    <row r="1" spans="1:55">
      <c r="D1" s="142" t="s">
        <v>177</v>
      </c>
      <c r="L1" s="142" t="s">
        <v>178</v>
      </c>
      <c r="M1" s="143"/>
      <c r="T1" s="142" t="s">
        <v>179</v>
      </c>
      <c r="U1" s="143"/>
      <c r="AB1" s="142" t="s">
        <v>180</v>
      </c>
      <c r="AC1" s="143"/>
      <c r="AD1" s="142"/>
      <c r="AJ1" s="142" t="s">
        <v>181</v>
      </c>
      <c r="AK1" s="143"/>
      <c r="AR1" s="142" t="s">
        <v>182</v>
      </c>
      <c r="AS1" s="143"/>
      <c r="AZ1" s="144" t="s">
        <v>183</v>
      </c>
    </row>
    <row r="2" spans="1:55">
      <c r="A2" s="91" t="s">
        <v>94</v>
      </c>
      <c r="B2" s="91" t="s">
        <v>95</v>
      </c>
      <c r="C2" s="91" t="s">
        <v>96</v>
      </c>
      <c r="D2" s="91" t="s">
        <v>97</v>
      </c>
      <c r="E2" s="91" t="s">
        <v>98</v>
      </c>
      <c r="F2" s="91" t="s">
        <v>184</v>
      </c>
      <c r="G2" s="91" t="s">
        <v>185</v>
      </c>
      <c r="I2" s="91" t="s">
        <v>94</v>
      </c>
      <c r="J2" s="91" t="s">
        <v>95</v>
      </c>
      <c r="K2" s="91" t="s">
        <v>96</v>
      </c>
      <c r="L2" s="91" t="s">
        <v>97</v>
      </c>
      <c r="M2" s="91" t="s">
        <v>98</v>
      </c>
      <c r="N2" s="91" t="s">
        <v>184</v>
      </c>
      <c r="O2" s="91" t="s">
        <v>185</v>
      </c>
      <c r="Q2" s="91" t="s">
        <v>94</v>
      </c>
      <c r="R2" s="91" t="s">
        <v>95</v>
      </c>
      <c r="S2" s="91" t="s">
        <v>96</v>
      </c>
      <c r="T2" s="91" t="s">
        <v>97</v>
      </c>
      <c r="U2" s="91" t="s">
        <v>98</v>
      </c>
      <c r="V2" s="91" t="s">
        <v>184</v>
      </c>
      <c r="W2" s="91" t="s">
        <v>185</v>
      </c>
      <c r="Y2" s="91" t="s">
        <v>94</v>
      </c>
      <c r="Z2" s="91" t="s">
        <v>95</v>
      </c>
      <c r="AA2" s="91" t="s">
        <v>96</v>
      </c>
      <c r="AB2" s="91" t="s">
        <v>97</v>
      </c>
      <c r="AC2" s="91" t="s">
        <v>98</v>
      </c>
      <c r="AD2" s="91" t="s">
        <v>184</v>
      </c>
      <c r="AE2" s="91" t="s">
        <v>185</v>
      </c>
      <c r="AG2" s="91" t="s">
        <v>94</v>
      </c>
      <c r="AH2" s="91" t="s">
        <v>95</v>
      </c>
      <c r="AI2" s="91" t="s">
        <v>96</v>
      </c>
      <c r="AJ2" s="91" t="s">
        <v>97</v>
      </c>
      <c r="AK2" s="91" t="s">
        <v>98</v>
      </c>
      <c r="AL2" s="91" t="s">
        <v>184</v>
      </c>
      <c r="AM2" s="91" t="s">
        <v>185</v>
      </c>
      <c r="AO2" s="91" t="s">
        <v>94</v>
      </c>
      <c r="AP2" s="91" t="s">
        <v>95</v>
      </c>
      <c r="AQ2" s="91" t="s">
        <v>96</v>
      </c>
      <c r="AR2" s="91" t="s">
        <v>97</v>
      </c>
      <c r="AS2" s="91" t="s">
        <v>98</v>
      </c>
      <c r="AT2" s="91" t="s">
        <v>184</v>
      </c>
      <c r="AU2" s="91" t="s">
        <v>185</v>
      </c>
      <c r="AW2" s="91" t="s">
        <v>94</v>
      </c>
      <c r="AX2" s="91" t="s">
        <v>95</v>
      </c>
      <c r="AY2" s="91" t="s">
        <v>96</v>
      </c>
      <c r="AZ2" s="91" t="s">
        <v>97</v>
      </c>
      <c r="BA2" s="91" t="s">
        <v>98</v>
      </c>
      <c r="BB2" s="91" t="s">
        <v>184</v>
      </c>
      <c r="BC2" s="91" t="s">
        <v>185</v>
      </c>
    </row>
    <row r="3" spans="1:55">
      <c r="A3" s="91" t="s">
        <v>186</v>
      </c>
      <c r="B3" s="91">
        <v>13.73</v>
      </c>
      <c r="C3" s="91">
        <v>13.82</v>
      </c>
      <c r="D3" s="91">
        <v>13.82</v>
      </c>
      <c r="E3" s="91">
        <v>13.58</v>
      </c>
      <c r="F3" s="91" t="s">
        <v>187</v>
      </c>
      <c r="G3" s="145">
        <v>-6.4999999999999997E-3</v>
      </c>
      <c r="I3" s="91" t="s">
        <v>186</v>
      </c>
      <c r="J3" s="91">
        <v>6.3</v>
      </c>
      <c r="K3" s="91">
        <v>6.54</v>
      </c>
      <c r="L3" s="91">
        <v>6.54</v>
      </c>
      <c r="M3" s="91">
        <v>6.3</v>
      </c>
      <c r="N3" s="91" t="s">
        <v>188</v>
      </c>
      <c r="O3" s="145">
        <v>-2.1700000000000001E-2</v>
      </c>
      <c r="Q3" s="91" t="s">
        <v>186</v>
      </c>
      <c r="R3" s="91">
        <v>16.04</v>
      </c>
      <c r="S3" s="91">
        <v>16.09</v>
      </c>
      <c r="T3" s="91">
        <v>16.09</v>
      </c>
      <c r="U3" s="91">
        <v>15.94</v>
      </c>
      <c r="V3" s="91" t="s">
        <v>189</v>
      </c>
      <c r="W3" s="145">
        <v>3.8E-3</v>
      </c>
      <c r="Y3" s="91" t="s">
        <v>186</v>
      </c>
      <c r="Z3" s="91">
        <v>6.76</v>
      </c>
      <c r="AA3" s="91">
        <v>6.79</v>
      </c>
      <c r="AB3" s="91">
        <v>6.79</v>
      </c>
      <c r="AC3" s="91">
        <v>6.65</v>
      </c>
      <c r="AD3" s="91" t="s">
        <v>190</v>
      </c>
      <c r="AE3" s="145">
        <v>0</v>
      </c>
      <c r="AG3" s="91" t="s">
        <v>186</v>
      </c>
      <c r="AH3" s="91">
        <v>2.14</v>
      </c>
      <c r="AI3" s="91">
        <v>2.13</v>
      </c>
      <c r="AJ3" s="91">
        <v>2.15</v>
      </c>
      <c r="AK3" s="91">
        <v>2.12</v>
      </c>
      <c r="AL3" s="91" t="s">
        <v>191</v>
      </c>
      <c r="AM3" s="145">
        <v>4.7000000000000002E-3</v>
      </c>
      <c r="AO3" s="91" t="s">
        <v>186</v>
      </c>
      <c r="AP3" s="91">
        <v>4.9400000000000004</v>
      </c>
      <c r="AQ3" s="91">
        <v>5.0599999999999996</v>
      </c>
      <c r="AR3" s="91">
        <v>5.0999999999999996</v>
      </c>
      <c r="AS3" s="91">
        <v>4.9400000000000004</v>
      </c>
      <c r="AT3" s="91" t="s">
        <v>192</v>
      </c>
      <c r="AU3" s="145">
        <v>-2.3699999999999999E-2</v>
      </c>
      <c r="AW3" s="91" t="s">
        <v>186</v>
      </c>
      <c r="AX3" s="91">
        <v>848.17</v>
      </c>
      <c r="AY3" s="91">
        <v>848.66</v>
      </c>
      <c r="AZ3" s="91">
        <v>851.17</v>
      </c>
      <c r="BA3" s="91">
        <v>843.61</v>
      </c>
      <c r="BB3" s="91" t="s">
        <v>193</v>
      </c>
      <c r="BC3" s="145">
        <v>-3.3999999999999998E-3</v>
      </c>
    </row>
    <row r="4" spans="1:55">
      <c r="A4" s="91" t="s">
        <v>194</v>
      </c>
      <c r="B4" s="91">
        <v>13.75</v>
      </c>
      <c r="C4" s="91">
        <v>13.78</v>
      </c>
      <c r="D4" s="91">
        <v>13.78</v>
      </c>
      <c r="E4" s="91">
        <v>13.42</v>
      </c>
      <c r="F4" s="91" t="s">
        <v>195</v>
      </c>
      <c r="G4" s="145">
        <v>1.5E-3</v>
      </c>
      <c r="I4" s="91" t="s">
        <v>194</v>
      </c>
      <c r="J4" s="91">
        <v>6.28</v>
      </c>
      <c r="K4" s="91">
        <v>6.3</v>
      </c>
      <c r="L4" s="91">
        <v>6.32</v>
      </c>
      <c r="M4" s="91">
        <v>6.24</v>
      </c>
      <c r="N4" s="91" t="s">
        <v>196</v>
      </c>
      <c r="O4" s="145">
        <v>-3.2000000000000002E-3</v>
      </c>
      <c r="Q4" s="91" t="s">
        <v>194</v>
      </c>
      <c r="R4" s="91">
        <v>16.2</v>
      </c>
      <c r="S4" s="91">
        <v>16</v>
      </c>
      <c r="T4" s="91">
        <v>16.239999999999998</v>
      </c>
      <c r="U4" s="91">
        <v>15.93</v>
      </c>
      <c r="V4" s="91" t="s">
        <v>197</v>
      </c>
      <c r="W4" s="145">
        <v>0.01</v>
      </c>
      <c r="Y4" s="91" t="s">
        <v>194</v>
      </c>
      <c r="Z4" s="91">
        <v>6.84</v>
      </c>
      <c r="AA4" s="91">
        <v>6.76</v>
      </c>
      <c r="AB4" s="91">
        <v>6.84</v>
      </c>
      <c r="AC4" s="91">
        <v>6.69</v>
      </c>
      <c r="AD4" s="91" t="s">
        <v>198</v>
      </c>
      <c r="AE4" s="145">
        <v>1.18E-2</v>
      </c>
      <c r="AG4" s="91" t="s">
        <v>194</v>
      </c>
      <c r="AH4" s="91">
        <v>2.14</v>
      </c>
      <c r="AI4" s="91">
        <v>2.15</v>
      </c>
      <c r="AJ4" s="91">
        <v>2.15</v>
      </c>
      <c r="AK4" s="91">
        <v>2.11</v>
      </c>
      <c r="AL4" s="91" t="s">
        <v>199</v>
      </c>
      <c r="AM4" s="145">
        <v>0</v>
      </c>
      <c r="AO4" s="91" t="s">
        <v>194</v>
      </c>
      <c r="AP4" s="91">
        <v>5</v>
      </c>
      <c r="AQ4" s="91">
        <v>4.96</v>
      </c>
      <c r="AR4" s="91">
        <v>5.0199999999999996</v>
      </c>
      <c r="AS4" s="91">
        <v>4.9000000000000004</v>
      </c>
      <c r="AT4" s="91" t="s">
        <v>200</v>
      </c>
      <c r="AU4" s="145">
        <v>1.21E-2</v>
      </c>
      <c r="AW4" s="91" t="s">
        <v>194</v>
      </c>
      <c r="AX4" s="91">
        <v>854.8</v>
      </c>
      <c r="AY4" s="91">
        <v>846.26</v>
      </c>
      <c r="AZ4" s="91">
        <v>854.8</v>
      </c>
      <c r="BA4" s="91">
        <v>843.33</v>
      </c>
      <c r="BB4" s="91" t="s">
        <v>201</v>
      </c>
      <c r="BC4" s="145">
        <v>7.7999999999999996E-3</v>
      </c>
    </row>
    <row r="5" spans="1:55">
      <c r="A5" s="91" t="s">
        <v>202</v>
      </c>
      <c r="B5" s="91">
        <v>13.61</v>
      </c>
      <c r="C5" s="91">
        <v>13.75</v>
      </c>
      <c r="D5" s="91">
        <v>13.75</v>
      </c>
      <c r="E5" s="91">
        <v>13.53</v>
      </c>
      <c r="F5" s="91" t="s">
        <v>203</v>
      </c>
      <c r="G5" s="145">
        <v>-1.0200000000000001E-2</v>
      </c>
      <c r="I5" s="91" t="s">
        <v>202</v>
      </c>
      <c r="J5" s="91">
        <v>6.54</v>
      </c>
      <c r="K5" s="91">
        <v>6.27</v>
      </c>
      <c r="L5" s="91">
        <v>6.54</v>
      </c>
      <c r="M5" s="91">
        <v>6.27</v>
      </c>
      <c r="N5" s="91" t="s">
        <v>204</v>
      </c>
      <c r="O5" s="145">
        <v>4.1399999999999999E-2</v>
      </c>
      <c r="Q5" s="91" t="s">
        <v>202</v>
      </c>
      <c r="R5" s="91">
        <v>16.399999999999999</v>
      </c>
      <c r="S5" s="91">
        <v>16.2</v>
      </c>
      <c r="T5" s="91">
        <v>16.399999999999999</v>
      </c>
      <c r="U5" s="91">
        <v>16</v>
      </c>
      <c r="V5" s="91" t="s">
        <v>205</v>
      </c>
      <c r="W5" s="145">
        <v>1.23E-2</v>
      </c>
      <c r="Y5" s="91" t="s">
        <v>202</v>
      </c>
      <c r="Z5" s="91">
        <v>6.75</v>
      </c>
      <c r="AA5" s="91">
        <v>6.88</v>
      </c>
      <c r="AB5" s="91">
        <v>6.88</v>
      </c>
      <c r="AC5" s="91">
        <v>6.72</v>
      </c>
      <c r="AD5" s="91" t="s">
        <v>206</v>
      </c>
      <c r="AE5" s="145">
        <v>-1.32E-2</v>
      </c>
      <c r="AG5" s="91" t="s">
        <v>202</v>
      </c>
      <c r="AH5" s="91">
        <v>2.14</v>
      </c>
      <c r="AI5" s="91">
        <v>2.15</v>
      </c>
      <c r="AJ5" s="91">
        <v>2.15</v>
      </c>
      <c r="AK5" s="91">
        <v>2.13</v>
      </c>
      <c r="AL5" s="91" t="s">
        <v>207</v>
      </c>
      <c r="AM5" s="145">
        <v>0</v>
      </c>
      <c r="AO5" s="91" t="s">
        <v>202</v>
      </c>
      <c r="AP5" s="91">
        <v>5.0199999999999996</v>
      </c>
      <c r="AQ5" s="91">
        <v>5</v>
      </c>
      <c r="AR5" s="91">
        <v>5.0599999999999996</v>
      </c>
      <c r="AS5" s="91">
        <v>4.9800000000000004</v>
      </c>
      <c r="AT5" s="91" t="s">
        <v>208</v>
      </c>
      <c r="AU5" s="145">
        <v>4.0000000000000001E-3</v>
      </c>
      <c r="AW5" s="91" t="s">
        <v>202</v>
      </c>
      <c r="AX5" s="91">
        <v>854.99</v>
      </c>
      <c r="AY5" s="91">
        <v>854.65</v>
      </c>
      <c r="AZ5" s="91">
        <v>854.99</v>
      </c>
      <c r="BA5" s="91">
        <v>847.06</v>
      </c>
      <c r="BB5" s="91" t="s">
        <v>209</v>
      </c>
      <c r="BC5" s="145">
        <v>2.0000000000000001E-4</v>
      </c>
    </row>
    <row r="6" spans="1:55">
      <c r="A6" s="91" t="s">
        <v>210</v>
      </c>
      <c r="B6" s="91">
        <v>13.91</v>
      </c>
      <c r="C6" s="91">
        <v>13.69</v>
      </c>
      <c r="D6" s="91">
        <v>13.91</v>
      </c>
      <c r="E6" s="91">
        <v>13.63</v>
      </c>
      <c r="F6" s="91" t="s">
        <v>211</v>
      </c>
      <c r="G6" s="145">
        <v>2.1999999999999999E-2</v>
      </c>
      <c r="I6" s="91" t="s">
        <v>210</v>
      </c>
      <c r="J6" s="91">
        <v>6.38</v>
      </c>
      <c r="K6" s="91">
        <v>6.1</v>
      </c>
      <c r="L6" s="91">
        <v>6.54</v>
      </c>
      <c r="M6" s="91">
        <v>6.1</v>
      </c>
      <c r="N6" s="91" t="s">
        <v>212</v>
      </c>
      <c r="O6" s="145">
        <v>-2.4500000000000001E-2</v>
      </c>
      <c r="Q6" s="91" t="s">
        <v>210</v>
      </c>
      <c r="R6" s="91">
        <v>16.760000000000002</v>
      </c>
      <c r="S6" s="91">
        <v>16.39</v>
      </c>
      <c r="T6" s="91">
        <v>17</v>
      </c>
      <c r="U6" s="91">
        <v>16.39</v>
      </c>
      <c r="V6" s="91" t="s">
        <v>213</v>
      </c>
      <c r="W6" s="145">
        <v>2.1999999999999999E-2</v>
      </c>
      <c r="Y6" s="91" t="s">
        <v>210</v>
      </c>
      <c r="Z6" s="91">
        <v>6.84</v>
      </c>
      <c r="AA6" s="91">
        <v>6.79</v>
      </c>
      <c r="AB6" s="91">
        <v>6.86</v>
      </c>
      <c r="AC6" s="91">
        <v>6.75</v>
      </c>
      <c r="AD6" s="91" t="s">
        <v>214</v>
      </c>
      <c r="AE6" s="145">
        <v>1.3299999999999999E-2</v>
      </c>
      <c r="AG6" s="91" t="s">
        <v>210</v>
      </c>
      <c r="AH6" s="91">
        <v>2.14</v>
      </c>
      <c r="AI6" s="91">
        <v>2.14</v>
      </c>
      <c r="AJ6" s="91">
        <v>2.15</v>
      </c>
      <c r="AK6" s="91">
        <v>2.13</v>
      </c>
      <c r="AL6" s="91" t="s">
        <v>215</v>
      </c>
      <c r="AM6" s="145">
        <v>0</v>
      </c>
      <c r="AO6" s="91" t="s">
        <v>210</v>
      </c>
      <c r="AP6" s="91">
        <v>5.28</v>
      </c>
      <c r="AQ6" s="91">
        <v>5.04</v>
      </c>
      <c r="AR6" s="91">
        <v>5.32</v>
      </c>
      <c r="AS6" s="91">
        <v>5.04</v>
      </c>
      <c r="AT6" s="91" t="s">
        <v>216</v>
      </c>
      <c r="AU6" s="145">
        <v>5.1799999999999999E-2</v>
      </c>
      <c r="AW6" s="91" t="s">
        <v>210</v>
      </c>
      <c r="AX6" s="91">
        <v>866.25</v>
      </c>
      <c r="AY6" s="91">
        <v>857.46</v>
      </c>
      <c r="AZ6" s="91">
        <v>867.61</v>
      </c>
      <c r="BA6" s="91">
        <v>855.4</v>
      </c>
      <c r="BB6" s="91" t="s">
        <v>217</v>
      </c>
      <c r="BC6" s="145">
        <v>1.32E-2</v>
      </c>
    </row>
    <row r="7" spans="1:55">
      <c r="A7" s="91" t="s">
        <v>218</v>
      </c>
      <c r="B7" s="91">
        <v>13.73</v>
      </c>
      <c r="C7" s="91">
        <v>13.9</v>
      </c>
      <c r="D7" s="91">
        <v>13.9</v>
      </c>
      <c r="E7" s="91">
        <v>13.61</v>
      </c>
      <c r="F7" s="91" t="s">
        <v>219</v>
      </c>
      <c r="G7" s="145">
        <v>-1.29E-2</v>
      </c>
      <c r="I7" s="91" t="s">
        <v>218</v>
      </c>
      <c r="J7" s="91">
        <v>6.3</v>
      </c>
      <c r="K7" s="91">
        <v>6.45</v>
      </c>
      <c r="L7" s="91">
        <v>6.45</v>
      </c>
      <c r="M7" s="91">
        <v>6.3</v>
      </c>
      <c r="N7" s="91" t="s">
        <v>220</v>
      </c>
      <c r="O7" s="145">
        <v>-1.2500000000000001E-2</v>
      </c>
      <c r="Q7" s="91" t="s">
        <v>218</v>
      </c>
      <c r="R7" s="91">
        <v>16.75</v>
      </c>
      <c r="S7" s="91">
        <v>16.899999999999999</v>
      </c>
      <c r="T7" s="91">
        <v>16.920000000000002</v>
      </c>
      <c r="U7" s="91">
        <v>16.600000000000001</v>
      </c>
      <c r="V7" s="91" t="s">
        <v>221</v>
      </c>
      <c r="W7" s="145">
        <v>-5.9999999999999995E-4</v>
      </c>
      <c r="Y7" s="91" t="s">
        <v>218</v>
      </c>
      <c r="Z7" s="91">
        <v>6.84</v>
      </c>
      <c r="AA7" s="91">
        <v>6.82</v>
      </c>
      <c r="AB7" s="91">
        <v>6.86</v>
      </c>
      <c r="AC7" s="91">
        <v>6.75</v>
      </c>
      <c r="AD7" s="91" t="s">
        <v>222</v>
      </c>
      <c r="AE7" s="145">
        <v>0</v>
      </c>
      <c r="AG7" s="91" t="s">
        <v>218</v>
      </c>
      <c r="AH7" s="91">
        <v>2.15</v>
      </c>
      <c r="AI7" s="91">
        <v>2.13</v>
      </c>
      <c r="AJ7" s="91">
        <v>2.15</v>
      </c>
      <c r="AK7" s="91">
        <v>2.13</v>
      </c>
      <c r="AL7" s="91" t="s">
        <v>223</v>
      </c>
      <c r="AM7" s="145">
        <v>4.7000000000000002E-3</v>
      </c>
      <c r="AO7" s="91" t="s">
        <v>218</v>
      </c>
      <c r="AP7" s="91">
        <v>5.34</v>
      </c>
      <c r="AQ7" s="91">
        <v>5.3</v>
      </c>
      <c r="AR7" s="91">
        <v>5.38</v>
      </c>
      <c r="AS7" s="91">
        <v>5.26</v>
      </c>
      <c r="AT7" s="91" t="s">
        <v>224</v>
      </c>
      <c r="AU7" s="145">
        <v>1.14E-2</v>
      </c>
      <c r="AW7" s="91" t="s">
        <v>218</v>
      </c>
      <c r="AX7" s="91">
        <v>863.35</v>
      </c>
      <c r="AY7" s="91">
        <v>868.06</v>
      </c>
      <c r="AZ7" s="91">
        <v>868.06</v>
      </c>
      <c r="BA7" s="91">
        <v>858.28</v>
      </c>
      <c r="BB7" s="91" t="s">
        <v>225</v>
      </c>
      <c r="BC7" s="145">
        <v>-3.3E-3</v>
      </c>
    </row>
    <row r="8" spans="1:55">
      <c r="A8" s="91" t="s">
        <v>226</v>
      </c>
      <c r="B8" s="91">
        <v>13.92</v>
      </c>
      <c r="C8" s="91">
        <v>13.94</v>
      </c>
      <c r="D8" s="91">
        <v>14.04</v>
      </c>
      <c r="E8" s="91">
        <v>13.84</v>
      </c>
      <c r="F8" s="91" t="s">
        <v>227</v>
      </c>
      <c r="G8" s="145">
        <v>1.38E-2</v>
      </c>
      <c r="I8" s="91" t="s">
        <v>226</v>
      </c>
      <c r="J8" s="91">
        <v>6.45</v>
      </c>
      <c r="K8" s="91">
        <v>6.33</v>
      </c>
      <c r="L8" s="91">
        <v>6.45</v>
      </c>
      <c r="M8" s="91">
        <v>6.29</v>
      </c>
      <c r="N8" s="91" t="s">
        <v>228</v>
      </c>
      <c r="O8" s="145">
        <v>2.3800000000000002E-2</v>
      </c>
      <c r="Q8" s="91" t="s">
        <v>226</v>
      </c>
      <c r="R8" s="91">
        <v>16.7</v>
      </c>
      <c r="S8" s="91">
        <v>16.84</v>
      </c>
      <c r="T8" s="91">
        <v>16.84</v>
      </c>
      <c r="U8" s="91">
        <v>16.61</v>
      </c>
      <c r="V8" s="91" t="s">
        <v>229</v>
      </c>
      <c r="W8" s="145">
        <v>-3.0000000000000001E-3</v>
      </c>
      <c r="Y8" s="91" t="s">
        <v>226</v>
      </c>
      <c r="Z8" s="91">
        <v>6.86</v>
      </c>
      <c r="AA8" s="91">
        <v>6.84</v>
      </c>
      <c r="AB8" s="91">
        <v>6.96</v>
      </c>
      <c r="AC8" s="91">
        <v>6.81</v>
      </c>
      <c r="AD8" s="91" t="s">
        <v>230</v>
      </c>
      <c r="AE8" s="145">
        <v>2.8999999999999998E-3</v>
      </c>
      <c r="AG8" s="91" t="s">
        <v>226</v>
      </c>
      <c r="AH8" s="91">
        <v>2.15</v>
      </c>
      <c r="AI8" s="91">
        <v>2.15</v>
      </c>
      <c r="AJ8" s="91">
        <v>2.15</v>
      </c>
      <c r="AK8" s="91">
        <v>2.14</v>
      </c>
      <c r="AL8" s="91" t="s">
        <v>231</v>
      </c>
      <c r="AM8" s="145">
        <v>0</v>
      </c>
      <c r="AO8" s="91" t="s">
        <v>226</v>
      </c>
      <c r="AP8" s="91">
        <v>5.34</v>
      </c>
      <c r="AQ8" s="91">
        <v>5.36</v>
      </c>
      <c r="AR8" s="91">
        <v>5.4</v>
      </c>
      <c r="AS8" s="91">
        <v>5.3</v>
      </c>
      <c r="AT8" s="91" t="s">
        <v>232</v>
      </c>
      <c r="AU8" s="145">
        <v>0</v>
      </c>
      <c r="AW8" s="91" t="s">
        <v>226</v>
      </c>
      <c r="AX8" s="91">
        <v>862.76</v>
      </c>
      <c r="AY8" s="91">
        <v>865.21</v>
      </c>
      <c r="AZ8" s="91">
        <v>865.87</v>
      </c>
      <c r="BA8" s="91">
        <v>859.39</v>
      </c>
      <c r="BB8" s="91" t="s">
        <v>233</v>
      </c>
      <c r="BC8" s="145">
        <v>-6.9999999999999999E-4</v>
      </c>
    </row>
    <row r="9" spans="1:55">
      <c r="A9" s="91" t="s">
        <v>234</v>
      </c>
      <c r="B9" s="91">
        <v>13.86</v>
      </c>
      <c r="C9" s="91">
        <v>14</v>
      </c>
      <c r="D9" s="91">
        <v>14</v>
      </c>
      <c r="E9" s="91">
        <v>13.71</v>
      </c>
      <c r="F9" s="91" t="s">
        <v>235</v>
      </c>
      <c r="G9" s="145">
        <v>-4.3E-3</v>
      </c>
      <c r="I9" s="91" t="s">
        <v>234</v>
      </c>
      <c r="J9" s="91">
        <v>6.47</v>
      </c>
      <c r="K9" s="91">
        <v>6.45</v>
      </c>
      <c r="L9" s="91">
        <v>6.49</v>
      </c>
      <c r="M9" s="91">
        <v>6.45</v>
      </c>
      <c r="N9" s="91" t="s">
        <v>236</v>
      </c>
      <c r="O9" s="145">
        <v>3.0999999999999999E-3</v>
      </c>
      <c r="Q9" s="91" t="s">
        <v>234</v>
      </c>
      <c r="R9" s="91">
        <v>16.72</v>
      </c>
      <c r="S9" s="91">
        <v>16.61</v>
      </c>
      <c r="T9" s="91">
        <v>16.73</v>
      </c>
      <c r="U9" s="91">
        <v>16.579999999999998</v>
      </c>
      <c r="V9" s="91" t="s">
        <v>237</v>
      </c>
      <c r="W9" s="145">
        <v>1.1999999999999999E-3</v>
      </c>
      <c r="Y9" s="91" t="s">
        <v>234</v>
      </c>
      <c r="Z9" s="91">
        <v>6.88</v>
      </c>
      <c r="AA9" s="91">
        <v>6.93</v>
      </c>
      <c r="AB9" s="91">
        <v>6.93</v>
      </c>
      <c r="AC9" s="91">
        <v>6.81</v>
      </c>
      <c r="AD9" s="91" t="s">
        <v>238</v>
      </c>
      <c r="AE9" s="145">
        <v>2.8999999999999998E-3</v>
      </c>
      <c r="AG9" s="91" t="s">
        <v>234</v>
      </c>
      <c r="AH9" s="91">
        <v>2.14</v>
      </c>
      <c r="AI9" s="91">
        <v>2.14</v>
      </c>
      <c r="AJ9" s="91">
        <v>2.15</v>
      </c>
      <c r="AK9" s="91">
        <v>2.14</v>
      </c>
      <c r="AL9" s="91" t="s">
        <v>239</v>
      </c>
      <c r="AM9" s="145">
        <v>-4.7000000000000002E-3</v>
      </c>
      <c r="AO9" s="91" t="s">
        <v>234</v>
      </c>
      <c r="AP9" s="91">
        <v>5.36</v>
      </c>
      <c r="AQ9" s="91">
        <v>5.3</v>
      </c>
      <c r="AR9" s="91">
        <v>5.4</v>
      </c>
      <c r="AS9" s="91">
        <v>5.3</v>
      </c>
      <c r="AT9" s="91" t="s">
        <v>240</v>
      </c>
      <c r="AU9" s="145">
        <v>3.7000000000000002E-3</v>
      </c>
      <c r="AW9" s="91" t="s">
        <v>234</v>
      </c>
      <c r="AX9" s="91">
        <v>860.76</v>
      </c>
      <c r="AY9" s="91">
        <v>861.98</v>
      </c>
      <c r="AZ9" s="91">
        <v>863.48</v>
      </c>
      <c r="BA9" s="91">
        <v>857.47</v>
      </c>
      <c r="BB9" s="91" t="s">
        <v>241</v>
      </c>
      <c r="BC9" s="145">
        <v>-2.3E-3</v>
      </c>
    </row>
    <row r="10" spans="1:55">
      <c r="A10" s="91" t="s">
        <v>242</v>
      </c>
      <c r="B10" s="91">
        <v>14.39</v>
      </c>
      <c r="C10" s="91">
        <v>13.93</v>
      </c>
      <c r="D10" s="91">
        <v>14.39</v>
      </c>
      <c r="E10" s="91">
        <v>13.77</v>
      </c>
      <c r="F10" s="91" t="s">
        <v>243</v>
      </c>
      <c r="G10" s="145">
        <v>3.8199999999999998E-2</v>
      </c>
      <c r="I10" s="91" t="s">
        <v>242</v>
      </c>
      <c r="J10" s="91">
        <v>6.35</v>
      </c>
      <c r="K10" s="91">
        <v>6.52</v>
      </c>
      <c r="L10" s="91">
        <v>6.53</v>
      </c>
      <c r="M10" s="91">
        <v>6.34</v>
      </c>
      <c r="N10" s="91" t="s">
        <v>244</v>
      </c>
      <c r="O10" s="145">
        <v>-1.8499999999999999E-2</v>
      </c>
      <c r="Q10" s="91" t="s">
        <v>242</v>
      </c>
      <c r="R10" s="91">
        <v>16.98</v>
      </c>
      <c r="S10" s="91">
        <v>16.7</v>
      </c>
      <c r="T10" s="91">
        <v>16.98</v>
      </c>
      <c r="U10" s="91">
        <v>16.53</v>
      </c>
      <c r="V10" s="91" t="s">
        <v>245</v>
      </c>
      <c r="W10" s="145">
        <v>1.5599999999999999E-2</v>
      </c>
      <c r="Y10" s="91" t="s">
        <v>242</v>
      </c>
      <c r="Z10" s="91">
        <v>6.91</v>
      </c>
      <c r="AA10" s="91">
        <v>6.91</v>
      </c>
      <c r="AB10" s="91">
        <v>6.96</v>
      </c>
      <c r="AC10" s="91">
        <v>6.88</v>
      </c>
      <c r="AD10" s="91" t="s">
        <v>246</v>
      </c>
      <c r="AE10" s="145">
        <v>4.4000000000000003E-3</v>
      </c>
      <c r="AG10" s="91" t="s">
        <v>242</v>
      </c>
      <c r="AH10" s="91">
        <v>2.14</v>
      </c>
      <c r="AI10" s="91">
        <v>2.15</v>
      </c>
      <c r="AJ10" s="91">
        <v>2.15</v>
      </c>
      <c r="AK10" s="91">
        <v>2.13</v>
      </c>
      <c r="AL10" s="91" t="s">
        <v>247</v>
      </c>
      <c r="AM10" s="145">
        <v>0</v>
      </c>
      <c r="AO10" s="91" t="s">
        <v>242</v>
      </c>
      <c r="AP10" s="91">
        <v>5.42</v>
      </c>
      <c r="AQ10" s="91">
        <v>5.4</v>
      </c>
      <c r="AR10" s="91">
        <v>5.46</v>
      </c>
      <c r="AS10" s="91">
        <v>5.38</v>
      </c>
      <c r="AT10" s="91" t="s">
        <v>248</v>
      </c>
      <c r="AU10" s="145">
        <v>1.12E-2</v>
      </c>
      <c r="AW10" s="91" t="s">
        <v>242</v>
      </c>
      <c r="AX10" s="91">
        <v>874.27</v>
      </c>
      <c r="AY10" s="91">
        <v>862.6</v>
      </c>
      <c r="AZ10" s="91">
        <v>874.28</v>
      </c>
      <c r="BA10" s="91">
        <v>862.6</v>
      </c>
      <c r="BB10" s="91" t="s">
        <v>249</v>
      </c>
      <c r="BC10" s="145">
        <v>1.5699999999999999E-2</v>
      </c>
    </row>
    <row r="11" spans="1:55">
      <c r="A11" s="91" t="s">
        <v>250</v>
      </c>
      <c r="B11" s="91">
        <v>14.27</v>
      </c>
      <c r="C11" s="91">
        <v>14.47</v>
      </c>
      <c r="D11" s="91">
        <v>14.54</v>
      </c>
      <c r="E11" s="91">
        <v>14.14</v>
      </c>
      <c r="F11" s="91" t="s">
        <v>251</v>
      </c>
      <c r="G11" s="145">
        <v>-8.3000000000000001E-3</v>
      </c>
      <c r="I11" s="91" t="s">
        <v>250</v>
      </c>
      <c r="J11" s="91">
        <v>6.3</v>
      </c>
      <c r="K11" s="91">
        <v>6.4</v>
      </c>
      <c r="L11" s="91">
        <v>6.4</v>
      </c>
      <c r="M11" s="91">
        <v>6.14</v>
      </c>
      <c r="N11" s="91" t="s">
        <v>252</v>
      </c>
      <c r="O11" s="145">
        <v>-7.9000000000000008E-3</v>
      </c>
      <c r="Q11" s="91" t="s">
        <v>250</v>
      </c>
      <c r="R11" s="91">
        <v>16.61</v>
      </c>
      <c r="S11" s="91">
        <v>16.98</v>
      </c>
      <c r="T11" s="91">
        <v>17.04</v>
      </c>
      <c r="U11" s="91">
        <v>16.600000000000001</v>
      </c>
      <c r="V11" s="91" t="s">
        <v>253</v>
      </c>
      <c r="W11" s="145">
        <v>-2.18E-2</v>
      </c>
      <c r="Y11" s="91" t="s">
        <v>250</v>
      </c>
      <c r="Z11" s="91">
        <v>6.52</v>
      </c>
      <c r="AA11" s="91">
        <v>6.6</v>
      </c>
      <c r="AB11" s="91">
        <v>6.62</v>
      </c>
      <c r="AC11" s="91">
        <v>6.52</v>
      </c>
      <c r="AD11" s="91" t="s">
        <v>254</v>
      </c>
      <c r="AE11" s="145">
        <v>-5.6399999999999999E-2</v>
      </c>
      <c r="AG11" s="91" t="s">
        <v>250</v>
      </c>
      <c r="AH11" s="91">
        <v>2.14</v>
      </c>
      <c r="AI11" s="91">
        <v>2.15</v>
      </c>
      <c r="AJ11" s="91">
        <v>2.15</v>
      </c>
      <c r="AK11" s="91">
        <v>2.13</v>
      </c>
      <c r="AL11" s="91" t="s">
        <v>255</v>
      </c>
      <c r="AM11" s="145">
        <v>0</v>
      </c>
      <c r="AO11" s="91" t="s">
        <v>250</v>
      </c>
      <c r="AP11" s="91">
        <v>5.44</v>
      </c>
      <c r="AQ11" s="91">
        <v>5.48</v>
      </c>
      <c r="AR11" s="91">
        <v>5.52</v>
      </c>
      <c r="AS11" s="91">
        <v>5.4</v>
      </c>
      <c r="AT11" s="91" t="s">
        <v>256</v>
      </c>
      <c r="AU11" s="145">
        <v>3.7000000000000002E-3</v>
      </c>
      <c r="AW11" s="91" t="s">
        <v>250</v>
      </c>
      <c r="AX11" s="91">
        <v>868.25</v>
      </c>
      <c r="AY11" s="91">
        <v>875.46</v>
      </c>
      <c r="AZ11" s="91">
        <v>877.03</v>
      </c>
      <c r="BA11" s="91">
        <v>865.45</v>
      </c>
      <c r="BB11" s="91" t="s">
        <v>257</v>
      </c>
      <c r="BC11" s="145">
        <v>-6.8999999999999999E-3</v>
      </c>
    </row>
    <row r="12" spans="1:55">
      <c r="A12" s="91" t="s">
        <v>258</v>
      </c>
      <c r="B12" s="91">
        <v>14.15</v>
      </c>
      <c r="C12" s="91">
        <v>14.37</v>
      </c>
      <c r="D12" s="91">
        <v>14.37</v>
      </c>
      <c r="E12" s="91">
        <v>13.91</v>
      </c>
      <c r="F12" s="91" t="s">
        <v>259</v>
      </c>
      <c r="G12" s="145">
        <v>-8.3999999999999995E-3</v>
      </c>
      <c r="I12" s="91" t="s">
        <v>258</v>
      </c>
      <c r="J12" s="91">
        <v>6.25</v>
      </c>
      <c r="K12" s="91">
        <v>6.37</v>
      </c>
      <c r="L12" s="91">
        <v>6.37</v>
      </c>
      <c r="M12" s="91">
        <v>6.16</v>
      </c>
      <c r="N12" s="91" t="s">
        <v>260</v>
      </c>
      <c r="O12" s="145">
        <v>-7.9000000000000008E-3</v>
      </c>
      <c r="Q12" s="91" t="s">
        <v>258</v>
      </c>
      <c r="R12" s="91">
        <v>16.940000000000001</v>
      </c>
      <c r="S12" s="91">
        <v>16.7</v>
      </c>
      <c r="T12" s="91">
        <v>16.940000000000001</v>
      </c>
      <c r="U12" s="91">
        <v>16.670000000000002</v>
      </c>
      <c r="V12" s="91" t="s">
        <v>261</v>
      </c>
      <c r="W12" s="145">
        <v>1.9900000000000001E-2</v>
      </c>
      <c r="Y12" s="91" t="s">
        <v>258</v>
      </c>
      <c r="Z12" s="91">
        <v>6.51</v>
      </c>
      <c r="AA12" s="91">
        <v>6.53</v>
      </c>
      <c r="AB12" s="91">
        <v>6.54</v>
      </c>
      <c r="AC12" s="91">
        <v>6.51</v>
      </c>
      <c r="AD12" s="91" t="s">
        <v>262</v>
      </c>
      <c r="AE12" s="145">
        <v>-1.5E-3</v>
      </c>
      <c r="AG12" s="91" t="s">
        <v>258</v>
      </c>
      <c r="AH12" s="91">
        <v>2.14</v>
      </c>
      <c r="AI12" s="91">
        <v>2.15</v>
      </c>
      <c r="AJ12" s="91">
        <v>2.15</v>
      </c>
      <c r="AK12" s="91">
        <v>2.13</v>
      </c>
      <c r="AL12" s="91" t="s">
        <v>263</v>
      </c>
      <c r="AM12" s="145">
        <v>0</v>
      </c>
      <c r="AO12" s="91" t="s">
        <v>258</v>
      </c>
      <c r="AP12" s="91">
        <v>5.54</v>
      </c>
      <c r="AQ12" s="91">
        <v>5.5</v>
      </c>
      <c r="AR12" s="91">
        <v>5.6</v>
      </c>
      <c r="AS12" s="91">
        <v>5.5</v>
      </c>
      <c r="AT12" s="91" t="s">
        <v>264</v>
      </c>
      <c r="AU12" s="145">
        <v>1.84E-2</v>
      </c>
      <c r="AW12" s="91" t="s">
        <v>258</v>
      </c>
      <c r="AX12" s="91">
        <v>874.04</v>
      </c>
      <c r="AY12" s="91">
        <v>870.41</v>
      </c>
      <c r="AZ12" s="91">
        <v>874.21</v>
      </c>
      <c r="BA12" s="91">
        <v>866.83</v>
      </c>
      <c r="BB12" s="91" t="s">
        <v>265</v>
      </c>
      <c r="BC12" s="145">
        <v>6.7000000000000002E-3</v>
      </c>
    </row>
    <row r="13" spans="1:55">
      <c r="A13" s="91" t="s">
        <v>266</v>
      </c>
      <c r="B13" s="91">
        <v>14.07</v>
      </c>
      <c r="C13" s="91">
        <v>13.9</v>
      </c>
      <c r="D13" s="91">
        <v>14.07</v>
      </c>
      <c r="E13" s="91">
        <v>13.82</v>
      </c>
      <c r="F13" s="91" t="s">
        <v>267</v>
      </c>
      <c r="G13" s="145">
        <v>-5.7000000000000002E-3</v>
      </c>
      <c r="I13" s="91" t="s">
        <v>266</v>
      </c>
      <c r="J13" s="91">
        <v>6.37</v>
      </c>
      <c r="K13" s="91">
        <v>6.33</v>
      </c>
      <c r="L13" s="91">
        <v>6.37</v>
      </c>
      <c r="M13" s="91">
        <v>6.25</v>
      </c>
      <c r="N13" s="91" t="s">
        <v>268</v>
      </c>
      <c r="O13" s="145">
        <v>1.9199999999999998E-2</v>
      </c>
      <c r="Q13" s="91" t="s">
        <v>266</v>
      </c>
      <c r="R13" s="91">
        <v>16.82</v>
      </c>
      <c r="S13" s="91">
        <v>16.72</v>
      </c>
      <c r="T13" s="91">
        <v>16.82</v>
      </c>
      <c r="U13" s="91">
        <v>16.600000000000001</v>
      </c>
      <c r="V13" s="91" t="s">
        <v>269</v>
      </c>
      <c r="W13" s="145">
        <v>-7.1000000000000004E-3</v>
      </c>
      <c r="Y13" s="91" t="s">
        <v>266</v>
      </c>
      <c r="Z13" s="91">
        <v>6.42</v>
      </c>
      <c r="AA13" s="91">
        <v>6.49</v>
      </c>
      <c r="AB13" s="91">
        <v>6.49</v>
      </c>
      <c r="AC13" s="91">
        <v>6.42</v>
      </c>
      <c r="AD13" s="91" t="s">
        <v>270</v>
      </c>
      <c r="AE13" s="145">
        <v>-1.38E-2</v>
      </c>
      <c r="AG13" s="91" t="s">
        <v>266</v>
      </c>
      <c r="AH13" s="91">
        <v>2.14</v>
      </c>
      <c r="AI13" s="91">
        <v>2.14</v>
      </c>
      <c r="AJ13" s="91">
        <v>2.15</v>
      </c>
      <c r="AK13" s="91">
        <v>2.13</v>
      </c>
      <c r="AL13" s="91" t="s">
        <v>271</v>
      </c>
      <c r="AM13" s="145">
        <v>0</v>
      </c>
      <c r="AO13" s="91" t="s">
        <v>266</v>
      </c>
      <c r="AP13" s="91">
        <v>5.5</v>
      </c>
      <c r="AQ13" s="91">
        <v>5.54</v>
      </c>
      <c r="AR13" s="91">
        <v>5.64</v>
      </c>
      <c r="AS13" s="91">
        <v>5.44</v>
      </c>
      <c r="AT13" s="91" t="s">
        <v>272</v>
      </c>
      <c r="AU13" s="145">
        <v>-7.1999999999999998E-3</v>
      </c>
      <c r="AW13" s="91" t="s">
        <v>266</v>
      </c>
      <c r="AX13" s="91">
        <v>861.76</v>
      </c>
      <c r="AY13" s="91">
        <v>865.91</v>
      </c>
      <c r="AZ13" s="91">
        <v>867.71</v>
      </c>
      <c r="BA13" s="91">
        <v>857.9</v>
      </c>
      <c r="BB13" s="91" t="s">
        <v>273</v>
      </c>
      <c r="BC13" s="145">
        <v>-1.4E-2</v>
      </c>
    </row>
    <row r="14" spans="1:55">
      <c r="A14" s="91" t="s">
        <v>274</v>
      </c>
      <c r="B14" s="91">
        <v>15</v>
      </c>
      <c r="C14" s="91">
        <v>14.07</v>
      </c>
      <c r="D14" s="91">
        <v>15</v>
      </c>
      <c r="E14" s="91">
        <v>14.07</v>
      </c>
      <c r="F14" s="91" t="s">
        <v>275</v>
      </c>
      <c r="G14" s="145">
        <v>6.6100000000000006E-2</v>
      </c>
      <c r="I14" s="91" t="s">
        <v>274</v>
      </c>
      <c r="J14" s="91">
        <v>6.33</v>
      </c>
      <c r="K14" s="91">
        <v>6.43</v>
      </c>
      <c r="L14" s="91">
        <v>6.43</v>
      </c>
      <c r="M14" s="91">
        <v>6.23</v>
      </c>
      <c r="N14" s="91" t="s">
        <v>276</v>
      </c>
      <c r="O14" s="145">
        <v>-6.3E-3</v>
      </c>
      <c r="Q14" s="91" t="s">
        <v>274</v>
      </c>
      <c r="R14" s="91">
        <v>17.010000000000002</v>
      </c>
      <c r="S14" s="91">
        <v>16.899999999999999</v>
      </c>
      <c r="T14" s="91">
        <v>17.010000000000002</v>
      </c>
      <c r="U14" s="91">
        <v>16.8</v>
      </c>
      <c r="V14" s="91" t="s">
        <v>277</v>
      </c>
      <c r="W14" s="145">
        <v>1.1299999999999999E-2</v>
      </c>
      <c r="Y14" s="91" t="s">
        <v>274</v>
      </c>
      <c r="Z14" s="91">
        <v>6.53</v>
      </c>
      <c r="AA14" s="91">
        <v>6.48</v>
      </c>
      <c r="AB14" s="91">
        <v>6.56</v>
      </c>
      <c r="AC14" s="91">
        <v>6.48</v>
      </c>
      <c r="AD14" s="91" t="s">
        <v>278</v>
      </c>
      <c r="AE14" s="145">
        <v>1.7100000000000001E-2</v>
      </c>
      <c r="AG14" s="91" t="s">
        <v>274</v>
      </c>
      <c r="AH14" s="91">
        <v>2.14</v>
      </c>
      <c r="AI14" s="91">
        <v>2.14</v>
      </c>
      <c r="AJ14" s="91">
        <v>2.14</v>
      </c>
      <c r="AK14" s="91">
        <v>2.14</v>
      </c>
      <c r="AL14" s="91" t="s">
        <v>279</v>
      </c>
      <c r="AM14" s="145">
        <v>0</v>
      </c>
      <c r="AO14" s="91" t="s">
        <v>274</v>
      </c>
      <c r="AP14" s="91">
        <v>5.62</v>
      </c>
      <c r="AQ14" s="91">
        <v>5.52</v>
      </c>
      <c r="AR14" s="91">
        <v>5.62</v>
      </c>
      <c r="AS14" s="91">
        <v>5.52</v>
      </c>
      <c r="AT14" s="91" t="s">
        <v>280</v>
      </c>
      <c r="AU14" s="145">
        <v>2.18E-2</v>
      </c>
      <c r="AW14" s="91" t="s">
        <v>274</v>
      </c>
      <c r="AX14" s="91">
        <v>879.1</v>
      </c>
      <c r="AY14" s="91">
        <v>862.39</v>
      </c>
      <c r="AZ14" s="91">
        <v>879.21</v>
      </c>
      <c r="BA14" s="91">
        <v>862.39</v>
      </c>
      <c r="BB14" s="91" t="s">
        <v>281</v>
      </c>
      <c r="BC14" s="145">
        <v>2.01E-2</v>
      </c>
    </row>
    <row r="15" spans="1:55">
      <c r="A15" s="91" t="s">
        <v>282</v>
      </c>
      <c r="B15" s="91">
        <v>15</v>
      </c>
      <c r="C15" s="91">
        <v>15</v>
      </c>
      <c r="D15" s="91">
        <v>15</v>
      </c>
      <c r="E15" s="91">
        <v>14.79</v>
      </c>
      <c r="F15" s="91" t="s">
        <v>283</v>
      </c>
      <c r="G15" s="145">
        <v>0</v>
      </c>
      <c r="I15" s="91" t="s">
        <v>282</v>
      </c>
      <c r="J15" s="91">
        <v>6.3</v>
      </c>
      <c r="K15" s="91">
        <v>6.37</v>
      </c>
      <c r="L15" s="91">
        <v>6.38</v>
      </c>
      <c r="M15" s="91">
        <v>6.24</v>
      </c>
      <c r="N15" s="91" t="s">
        <v>284</v>
      </c>
      <c r="O15" s="145">
        <v>-4.7000000000000002E-3</v>
      </c>
      <c r="Q15" s="91" t="s">
        <v>282</v>
      </c>
      <c r="R15" s="91">
        <v>17.079999999999998</v>
      </c>
      <c r="S15" s="91">
        <v>17</v>
      </c>
      <c r="T15" s="91">
        <v>17.16</v>
      </c>
      <c r="U15" s="91">
        <v>16.829999999999998</v>
      </c>
      <c r="V15" s="91" t="s">
        <v>285</v>
      </c>
      <c r="W15" s="145">
        <v>4.1000000000000003E-3</v>
      </c>
      <c r="Y15" s="91" t="s">
        <v>282</v>
      </c>
      <c r="Z15" s="91">
        <v>6.6</v>
      </c>
      <c r="AA15" s="91">
        <v>6.6</v>
      </c>
      <c r="AB15" s="91">
        <v>6.62</v>
      </c>
      <c r="AC15" s="91">
        <v>6.56</v>
      </c>
      <c r="AD15" s="91" t="s">
        <v>286</v>
      </c>
      <c r="AE15" s="145">
        <v>1.0699999999999999E-2</v>
      </c>
      <c r="AG15" s="91" t="s">
        <v>282</v>
      </c>
      <c r="AH15" s="91">
        <v>2.15</v>
      </c>
      <c r="AI15" s="91">
        <v>2.14</v>
      </c>
      <c r="AJ15" s="91">
        <v>2.15</v>
      </c>
      <c r="AK15" s="91">
        <v>2.14</v>
      </c>
      <c r="AL15" s="91" t="s">
        <v>287</v>
      </c>
      <c r="AM15" s="145">
        <v>4.7000000000000002E-3</v>
      </c>
      <c r="AO15" s="91" t="s">
        <v>282</v>
      </c>
      <c r="AP15" s="91">
        <v>5.58</v>
      </c>
      <c r="AQ15" s="91">
        <v>5.64</v>
      </c>
      <c r="AR15" s="91">
        <v>5.64</v>
      </c>
      <c r="AS15" s="91">
        <v>5.34</v>
      </c>
      <c r="AT15" s="91" t="s">
        <v>288</v>
      </c>
      <c r="AU15" s="145">
        <v>-7.1000000000000004E-3</v>
      </c>
      <c r="AW15" s="91" t="s">
        <v>282</v>
      </c>
      <c r="AX15" s="91">
        <v>885.3</v>
      </c>
      <c r="AY15" s="91">
        <v>877.81</v>
      </c>
      <c r="AZ15" s="91">
        <v>886.16</v>
      </c>
      <c r="BA15" s="91">
        <v>877.81</v>
      </c>
      <c r="BB15" s="91" t="s">
        <v>289</v>
      </c>
      <c r="BC15" s="145">
        <v>7.1000000000000004E-3</v>
      </c>
    </row>
    <row r="16" spans="1:55">
      <c r="A16" s="91" t="s">
        <v>290</v>
      </c>
      <c r="B16" s="91">
        <v>14.73</v>
      </c>
      <c r="C16" s="91">
        <v>14.84</v>
      </c>
      <c r="D16" s="91">
        <v>15.04</v>
      </c>
      <c r="E16" s="91">
        <v>14.73</v>
      </c>
      <c r="F16" s="91" t="s">
        <v>291</v>
      </c>
      <c r="G16" s="145">
        <v>-1.7999999999999999E-2</v>
      </c>
      <c r="I16" s="91" t="s">
        <v>290</v>
      </c>
      <c r="J16" s="91">
        <v>6.23</v>
      </c>
      <c r="K16" s="91">
        <v>6.3</v>
      </c>
      <c r="L16" s="91">
        <v>6.3</v>
      </c>
      <c r="M16" s="91">
        <v>6.14</v>
      </c>
      <c r="N16" s="91" t="s">
        <v>292</v>
      </c>
      <c r="O16" s="145">
        <v>-1.11E-2</v>
      </c>
      <c r="Q16" s="91" t="s">
        <v>290</v>
      </c>
      <c r="R16" s="91">
        <v>16.989999999999998</v>
      </c>
      <c r="S16" s="91">
        <v>17.02</v>
      </c>
      <c r="T16" s="91">
        <v>17.149999999999999</v>
      </c>
      <c r="U16" s="91">
        <v>16.829999999999998</v>
      </c>
      <c r="V16" s="91" t="s">
        <v>293</v>
      </c>
      <c r="W16" s="145">
        <v>-5.3E-3</v>
      </c>
      <c r="Y16" s="91" t="s">
        <v>290</v>
      </c>
      <c r="Z16" s="91">
        <v>6.7</v>
      </c>
      <c r="AA16" s="91">
        <v>6.65</v>
      </c>
      <c r="AB16" s="91">
        <v>6.76</v>
      </c>
      <c r="AC16" s="91">
        <v>6.63</v>
      </c>
      <c r="AD16" s="91" t="s">
        <v>294</v>
      </c>
      <c r="AE16" s="145">
        <v>1.52E-2</v>
      </c>
      <c r="AG16" s="91" t="s">
        <v>290</v>
      </c>
      <c r="AH16" s="91">
        <v>2.15</v>
      </c>
      <c r="AI16" s="91">
        <v>2.15</v>
      </c>
      <c r="AJ16" s="91">
        <v>2.15</v>
      </c>
      <c r="AK16" s="91">
        <v>2.13</v>
      </c>
      <c r="AL16" s="91" t="s">
        <v>295</v>
      </c>
      <c r="AM16" s="145">
        <v>0</v>
      </c>
      <c r="AO16" s="91" t="s">
        <v>290</v>
      </c>
      <c r="AP16" s="91">
        <v>5.48</v>
      </c>
      <c r="AQ16" s="91">
        <v>5.58</v>
      </c>
      <c r="AR16" s="91">
        <v>5.58</v>
      </c>
      <c r="AS16" s="91">
        <v>5.36</v>
      </c>
      <c r="AT16" s="91" t="s">
        <v>296</v>
      </c>
      <c r="AU16" s="145">
        <v>-1.7899999999999999E-2</v>
      </c>
      <c r="AW16" s="91" t="s">
        <v>290</v>
      </c>
      <c r="AX16" s="91">
        <v>887.54</v>
      </c>
      <c r="AY16" s="91">
        <v>888.98</v>
      </c>
      <c r="AZ16" s="91">
        <v>894.08</v>
      </c>
      <c r="BA16" s="91">
        <v>884.18</v>
      </c>
      <c r="BB16" s="91" t="s">
        <v>297</v>
      </c>
      <c r="BC16" s="145">
        <v>2.5000000000000001E-3</v>
      </c>
    </row>
    <row r="17" spans="1:55">
      <c r="A17" s="91" t="s">
        <v>298</v>
      </c>
      <c r="B17" s="91">
        <v>15.22</v>
      </c>
      <c r="C17" s="91">
        <v>14.71</v>
      </c>
      <c r="D17" s="91">
        <v>15.22</v>
      </c>
      <c r="E17" s="91">
        <v>14.6</v>
      </c>
      <c r="F17" s="91" t="s">
        <v>299</v>
      </c>
      <c r="G17" s="145">
        <v>3.3300000000000003E-2</v>
      </c>
      <c r="I17" s="91" t="s">
        <v>298</v>
      </c>
      <c r="J17" s="91">
        <v>6.2</v>
      </c>
      <c r="K17" s="91">
        <v>6.14</v>
      </c>
      <c r="L17" s="91">
        <v>6.27</v>
      </c>
      <c r="M17" s="91">
        <v>6.1</v>
      </c>
      <c r="N17" s="91" t="s">
        <v>300</v>
      </c>
      <c r="O17" s="145">
        <v>-4.7999999999999996E-3</v>
      </c>
      <c r="Q17" s="91" t="s">
        <v>298</v>
      </c>
      <c r="R17" s="91">
        <v>17.010000000000002</v>
      </c>
      <c r="S17" s="91">
        <v>16.989999999999998</v>
      </c>
      <c r="T17" s="91">
        <v>17.010000000000002</v>
      </c>
      <c r="U17" s="91">
        <v>16.7</v>
      </c>
      <c r="V17" s="91" t="s">
        <v>301</v>
      </c>
      <c r="W17" s="145">
        <v>1.1999999999999999E-3</v>
      </c>
      <c r="Y17" s="91" t="s">
        <v>298</v>
      </c>
      <c r="Z17" s="91">
        <v>6.8</v>
      </c>
      <c r="AA17" s="91">
        <v>6.76</v>
      </c>
      <c r="AB17" s="91">
        <v>6.87</v>
      </c>
      <c r="AC17" s="91">
        <v>6.72</v>
      </c>
      <c r="AD17" s="91" t="s">
        <v>302</v>
      </c>
      <c r="AE17" s="145">
        <v>1.49E-2</v>
      </c>
      <c r="AG17" s="91" t="s">
        <v>298</v>
      </c>
      <c r="AH17" s="91">
        <v>2.15</v>
      </c>
      <c r="AI17" s="91">
        <v>2.15</v>
      </c>
      <c r="AJ17" s="91">
        <v>2.15</v>
      </c>
      <c r="AK17" s="91">
        <v>2.14</v>
      </c>
      <c r="AL17" s="91" t="s">
        <v>303</v>
      </c>
      <c r="AM17" s="145">
        <v>0</v>
      </c>
      <c r="AO17" s="91" t="s">
        <v>298</v>
      </c>
      <c r="AP17" s="91">
        <v>5.76</v>
      </c>
      <c r="AQ17" s="91">
        <v>5.68</v>
      </c>
      <c r="AR17" s="91">
        <v>5.76</v>
      </c>
      <c r="AS17" s="91">
        <v>5.64</v>
      </c>
      <c r="AT17" s="91" t="s">
        <v>304</v>
      </c>
      <c r="AU17" s="145">
        <v>5.11E-2</v>
      </c>
      <c r="AW17" s="91" t="s">
        <v>298</v>
      </c>
      <c r="AX17" s="91">
        <v>891.8</v>
      </c>
      <c r="AY17" s="91">
        <v>886.93</v>
      </c>
      <c r="AZ17" s="91">
        <v>891.81</v>
      </c>
      <c r="BA17" s="91">
        <v>880.73</v>
      </c>
      <c r="BB17" s="91" t="s">
        <v>305</v>
      </c>
      <c r="BC17" s="145">
        <v>4.7999999999999996E-3</v>
      </c>
    </row>
    <row r="18" spans="1:55">
      <c r="A18" s="91" t="s">
        <v>306</v>
      </c>
      <c r="B18" s="91">
        <v>15.19</v>
      </c>
      <c r="C18" s="91">
        <v>15.02</v>
      </c>
      <c r="D18" s="91">
        <v>15.31</v>
      </c>
      <c r="E18" s="91">
        <v>14.95</v>
      </c>
      <c r="F18" s="91" t="s">
        <v>307</v>
      </c>
      <c r="G18" s="145">
        <v>-2E-3</v>
      </c>
      <c r="I18" s="91" t="s">
        <v>306</v>
      </c>
      <c r="J18" s="91">
        <v>6.27</v>
      </c>
      <c r="K18" s="91">
        <v>6.26</v>
      </c>
      <c r="L18" s="91">
        <v>6.3</v>
      </c>
      <c r="M18" s="91">
        <v>6.2</v>
      </c>
      <c r="N18" s="91" t="s">
        <v>308</v>
      </c>
      <c r="O18" s="145">
        <v>1.1299999999999999E-2</v>
      </c>
      <c r="Q18" s="91" t="s">
        <v>306</v>
      </c>
      <c r="R18" s="91">
        <v>17.059999999999999</v>
      </c>
      <c r="S18" s="91">
        <v>16.829999999999998</v>
      </c>
      <c r="T18" s="91">
        <v>17.11</v>
      </c>
      <c r="U18" s="91">
        <v>16.79</v>
      </c>
      <c r="V18" s="91" t="s">
        <v>309</v>
      </c>
      <c r="W18" s="145">
        <v>2.8999999999999998E-3</v>
      </c>
      <c r="Y18" s="91" t="s">
        <v>306</v>
      </c>
      <c r="Z18" s="91">
        <v>6.87</v>
      </c>
      <c r="AA18" s="91">
        <v>6.85</v>
      </c>
      <c r="AB18" s="91">
        <v>6.94</v>
      </c>
      <c r="AC18" s="91">
        <v>6.82</v>
      </c>
      <c r="AD18" s="91" t="s">
        <v>310</v>
      </c>
      <c r="AE18" s="145">
        <v>1.03E-2</v>
      </c>
      <c r="AG18" s="91" t="s">
        <v>306</v>
      </c>
      <c r="AH18" s="91">
        <v>2.14</v>
      </c>
      <c r="AI18" s="91">
        <v>2.15</v>
      </c>
      <c r="AJ18" s="91">
        <v>2.15</v>
      </c>
      <c r="AK18" s="91">
        <v>2.14</v>
      </c>
      <c r="AL18" s="91" t="s">
        <v>311</v>
      </c>
      <c r="AM18" s="145">
        <v>-4.7000000000000002E-3</v>
      </c>
      <c r="AO18" s="91" t="s">
        <v>306</v>
      </c>
      <c r="AP18" s="91">
        <v>5.8</v>
      </c>
      <c r="AQ18" s="91">
        <v>5.7</v>
      </c>
      <c r="AR18" s="91">
        <v>5.84</v>
      </c>
      <c r="AS18" s="91">
        <v>5.66</v>
      </c>
      <c r="AT18" s="91" t="s">
        <v>312</v>
      </c>
      <c r="AU18" s="145">
        <v>6.8999999999999999E-3</v>
      </c>
      <c r="AW18" s="91" t="s">
        <v>306</v>
      </c>
      <c r="AX18" s="91">
        <v>898.94</v>
      </c>
      <c r="AY18" s="91">
        <v>888.42</v>
      </c>
      <c r="AZ18" s="91">
        <v>900.55</v>
      </c>
      <c r="BA18" s="91">
        <v>886.51</v>
      </c>
      <c r="BB18" s="91" t="s">
        <v>313</v>
      </c>
      <c r="BC18" s="145">
        <v>8.0000000000000002E-3</v>
      </c>
    </row>
    <row r="19" spans="1:55">
      <c r="A19" s="91" t="s">
        <v>314</v>
      </c>
      <c r="B19" s="91">
        <v>14.92</v>
      </c>
      <c r="C19" s="91">
        <v>15.12</v>
      </c>
      <c r="D19" s="91">
        <v>15.35</v>
      </c>
      <c r="E19" s="91">
        <v>14.86</v>
      </c>
      <c r="F19" s="91" t="s">
        <v>315</v>
      </c>
      <c r="G19" s="145">
        <v>-1.78E-2</v>
      </c>
      <c r="I19" s="91" t="s">
        <v>314</v>
      </c>
      <c r="J19" s="91">
        <v>6.21</v>
      </c>
      <c r="K19" s="91">
        <v>6.3</v>
      </c>
      <c r="L19" s="91">
        <v>6.3</v>
      </c>
      <c r="M19" s="91">
        <v>6.21</v>
      </c>
      <c r="N19" s="91" t="s">
        <v>316</v>
      </c>
      <c r="O19" s="145">
        <v>-9.5999999999999992E-3</v>
      </c>
      <c r="Q19" s="91" t="s">
        <v>314</v>
      </c>
      <c r="R19" s="91">
        <v>16.989999999999998</v>
      </c>
      <c r="S19" s="91">
        <v>17.09</v>
      </c>
      <c r="T19" s="91">
        <v>17.170000000000002</v>
      </c>
      <c r="U19" s="91">
        <v>16.89</v>
      </c>
      <c r="V19" s="91" t="s">
        <v>317</v>
      </c>
      <c r="W19" s="145">
        <v>-4.1000000000000003E-3</v>
      </c>
      <c r="Y19" s="91" t="s">
        <v>314</v>
      </c>
      <c r="Z19" s="91">
        <v>6.85</v>
      </c>
      <c r="AA19" s="91">
        <v>6.99</v>
      </c>
      <c r="AB19" s="91">
        <v>7.05</v>
      </c>
      <c r="AC19" s="91">
        <v>6.85</v>
      </c>
      <c r="AD19" s="91" t="s">
        <v>318</v>
      </c>
      <c r="AE19" s="145">
        <v>-2.8999999999999998E-3</v>
      </c>
      <c r="AG19" s="91" t="s">
        <v>314</v>
      </c>
      <c r="AH19" s="91">
        <v>2.13</v>
      </c>
      <c r="AI19" s="91">
        <v>2.15</v>
      </c>
      <c r="AJ19" s="91">
        <v>2.15</v>
      </c>
      <c r="AK19" s="91">
        <v>2.13</v>
      </c>
      <c r="AL19" s="91" t="s">
        <v>319</v>
      </c>
      <c r="AM19" s="145">
        <v>-4.7000000000000002E-3</v>
      </c>
      <c r="AO19" s="91" t="s">
        <v>314</v>
      </c>
      <c r="AP19" s="91">
        <v>5.7</v>
      </c>
      <c r="AQ19" s="91">
        <v>5.82</v>
      </c>
      <c r="AR19" s="91">
        <v>5.82</v>
      </c>
      <c r="AS19" s="91">
        <v>5.64</v>
      </c>
      <c r="AT19" s="91" t="s">
        <v>320</v>
      </c>
      <c r="AU19" s="145">
        <v>-1.72E-2</v>
      </c>
      <c r="AW19" s="91" t="s">
        <v>314</v>
      </c>
      <c r="AX19" s="91">
        <v>897.78</v>
      </c>
      <c r="AY19" s="91">
        <v>907.35</v>
      </c>
      <c r="AZ19" s="91">
        <v>910.38</v>
      </c>
      <c r="BA19" s="91">
        <v>894.99</v>
      </c>
      <c r="BB19" s="91" t="s">
        <v>321</v>
      </c>
      <c r="BC19" s="145">
        <v>-1.2999999999999999E-3</v>
      </c>
    </row>
    <row r="20" spans="1:55">
      <c r="A20" s="91" t="s">
        <v>322</v>
      </c>
      <c r="B20" s="91">
        <v>14.85</v>
      </c>
      <c r="C20" s="91">
        <v>14.92</v>
      </c>
      <c r="D20" s="91">
        <v>15.09</v>
      </c>
      <c r="E20" s="91">
        <v>14.85</v>
      </c>
      <c r="F20" s="91" t="s">
        <v>323</v>
      </c>
      <c r="G20" s="145">
        <v>-4.7000000000000002E-3</v>
      </c>
      <c r="I20" s="91" t="s">
        <v>322</v>
      </c>
      <c r="J20" s="91">
        <v>6.24</v>
      </c>
      <c r="K20" s="91">
        <v>6.3</v>
      </c>
      <c r="L20" s="91">
        <v>6.3</v>
      </c>
      <c r="M20" s="91">
        <v>6.21</v>
      </c>
      <c r="N20" s="91" t="s">
        <v>324</v>
      </c>
      <c r="O20" s="145">
        <v>4.7999999999999996E-3</v>
      </c>
      <c r="Q20" s="91" t="s">
        <v>322</v>
      </c>
      <c r="R20" s="91">
        <v>16.989999999999998</v>
      </c>
      <c r="S20" s="91">
        <v>16.989999999999998</v>
      </c>
      <c r="T20" s="91">
        <v>16.989999999999998</v>
      </c>
      <c r="U20" s="91">
        <v>16.829999999999998</v>
      </c>
      <c r="V20" s="91" t="s">
        <v>325</v>
      </c>
      <c r="W20" s="145">
        <v>0</v>
      </c>
      <c r="Y20" s="91" t="s">
        <v>322</v>
      </c>
      <c r="Z20" s="91">
        <v>6.88</v>
      </c>
      <c r="AA20" s="91">
        <v>6.9</v>
      </c>
      <c r="AB20" s="91">
        <v>6.95</v>
      </c>
      <c r="AC20" s="91">
        <v>6.84</v>
      </c>
      <c r="AD20" s="91" t="s">
        <v>326</v>
      </c>
      <c r="AE20" s="145">
        <v>4.4000000000000003E-3</v>
      </c>
      <c r="AG20" s="91" t="s">
        <v>322</v>
      </c>
      <c r="AH20" s="91">
        <v>2.14</v>
      </c>
      <c r="AI20" s="91">
        <v>2.14</v>
      </c>
      <c r="AJ20" s="91">
        <v>2.15</v>
      </c>
      <c r="AK20" s="91">
        <v>2.13</v>
      </c>
      <c r="AL20" s="91" t="s">
        <v>327</v>
      </c>
      <c r="AM20" s="145">
        <v>4.7000000000000002E-3</v>
      </c>
      <c r="AO20" s="91" t="s">
        <v>322</v>
      </c>
      <c r="AP20" s="91">
        <v>5.72</v>
      </c>
      <c r="AQ20" s="91">
        <v>5.74</v>
      </c>
      <c r="AR20" s="91">
        <v>5.82</v>
      </c>
      <c r="AS20" s="91">
        <v>5.72</v>
      </c>
      <c r="AT20" s="91" t="s">
        <v>328</v>
      </c>
      <c r="AU20" s="145">
        <v>3.5000000000000001E-3</v>
      </c>
      <c r="AW20" s="91" t="s">
        <v>322</v>
      </c>
      <c r="AX20" s="91">
        <v>900.3</v>
      </c>
      <c r="AY20" s="91">
        <v>898.42</v>
      </c>
      <c r="AZ20" s="91">
        <v>901.18</v>
      </c>
      <c r="BA20" s="91">
        <v>895.19</v>
      </c>
      <c r="BB20" s="91" t="s">
        <v>225</v>
      </c>
      <c r="BC20" s="145">
        <v>2.8E-3</v>
      </c>
    </row>
    <row r="21" spans="1:55">
      <c r="A21" s="91" t="s">
        <v>329</v>
      </c>
      <c r="B21" s="91">
        <v>14.83</v>
      </c>
      <c r="C21" s="91">
        <v>15</v>
      </c>
      <c r="D21" s="91">
        <v>15.1</v>
      </c>
      <c r="E21" s="91">
        <v>14.83</v>
      </c>
      <c r="F21" s="91" t="s">
        <v>330</v>
      </c>
      <c r="G21" s="145">
        <v>-1.2999999999999999E-3</v>
      </c>
      <c r="I21" s="91" t="s">
        <v>329</v>
      </c>
      <c r="J21" s="91">
        <v>6.24</v>
      </c>
      <c r="K21" s="91">
        <v>6.29</v>
      </c>
      <c r="L21" s="91">
        <v>6.29</v>
      </c>
      <c r="M21" s="91">
        <v>6.2</v>
      </c>
      <c r="N21" s="91" t="s">
        <v>331</v>
      </c>
      <c r="O21" s="145">
        <v>0</v>
      </c>
      <c r="Q21" s="91" t="s">
        <v>329</v>
      </c>
      <c r="R21" s="91">
        <v>16.98</v>
      </c>
      <c r="S21" s="91">
        <v>16.940000000000001</v>
      </c>
      <c r="T21" s="91">
        <v>17.010000000000002</v>
      </c>
      <c r="U21" s="91">
        <v>16.940000000000001</v>
      </c>
      <c r="V21" s="91" t="s">
        <v>332</v>
      </c>
      <c r="W21" s="145">
        <v>-5.9999999999999995E-4</v>
      </c>
      <c r="Y21" s="91" t="s">
        <v>329</v>
      </c>
      <c r="Z21" s="91">
        <v>6.85</v>
      </c>
      <c r="AA21" s="91">
        <v>6.86</v>
      </c>
      <c r="AB21" s="91">
        <v>6.9</v>
      </c>
      <c r="AC21" s="91">
        <v>6.83</v>
      </c>
      <c r="AD21" s="91" t="s">
        <v>333</v>
      </c>
      <c r="AE21" s="145">
        <v>-4.4000000000000003E-3</v>
      </c>
      <c r="AG21" s="91" t="s">
        <v>329</v>
      </c>
      <c r="AH21" s="91">
        <v>2.15</v>
      </c>
      <c r="AI21" s="91">
        <v>2.15</v>
      </c>
      <c r="AJ21" s="91">
        <v>2.15</v>
      </c>
      <c r="AK21" s="91">
        <v>2.14</v>
      </c>
      <c r="AL21" s="91" t="s">
        <v>334</v>
      </c>
      <c r="AM21" s="145">
        <v>4.7000000000000002E-3</v>
      </c>
      <c r="AO21" s="91" t="s">
        <v>329</v>
      </c>
      <c r="AP21" s="91">
        <v>5.72</v>
      </c>
      <c r="AQ21" s="91">
        <v>5.72</v>
      </c>
      <c r="AR21" s="91">
        <v>5.74</v>
      </c>
      <c r="AS21" s="91">
        <v>5.66</v>
      </c>
      <c r="AT21" s="91" t="s">
        <v>335</v>
      </c>
      <c r="AU21" s="145">
        <v>0</v>
      </c>
      <c r="AW21" s="91" t="s">
        <v>329</v>
      </c>
      <c r="AX21" s="91">
        <v>903.87</v>
      </c>
      <c r="AY21" s="91">
        <v>900.53</v>
      </c>
      <c r="AZ21" s="91">
        <v>904.76</v>
      </c>
      <c r="BA21" s="91">
        <v>899.69</v>
      </c>
      <c r="BB21" s="91" t="s">
        <v>336</v>
      </c>
      <c r="BC21" s="145">
        <v>4.0000000000000001E-3</v>
      </c>
    </row>
    <row r="22" spans="1:55">
      <c r="A22" s="91" t="s">
        <v>337</v>
      </c>
      <c r="B22" s="91">
        <v>14.43</v>
      </c>
      <c r="C22" s="91">
        <v>14.83</v>
      </c>
      <c r="D22" s="91">
        <v>15.05</v>
      </c>
      <c r="E22" s="91">
        <v>14.28</v>
      </c>
      <c r="F22" s="91" t="s">
        <v>338</v>
      </c>
      <c r="G22" s="145">
        <v>-2.7E-2</v>
      </c>
      <c r="I22" s="91" t="s">
        <v>337</v>
      </c>
      <c r="J22" s="91">
        <v>6.04</v>
      </c>
      <c r="K22" s="91">
        <v>6.2</v>
      </c>
      <c r="L22" s="91">
        <v>6.2</v>
      </c>
      <c r="M22" s="91">
        <v>5.98</v>
      </c>
      <c r="N22" s="91" t="s">
        <v>339</v>
      </c>
      <c r="O22" s="145">
        <v>-3.2099999999999997E-2</v>
      </c>
      <c r="Q22" s="91" t="s">
        <v>337</v>
      </c>
      <c r="R22" s="91">
        <v>16.940000000000001</v>
      </c>
      <c r="S22" s="91">
        <v>17</v>
      </c>
      <c r="T22" s="91">
        <v>17</v>
      </c>
      <c r="U22" s="91">
        <v>16.739999999999998</v>
      </c>
      <c r="V22" s="91" t="s">
        <v>340</v>
      </c>
      <c r="W22" s="145">
        <v>-2.3999999999999998E-3</v>
      </c>
      <c r="Y22" s="91" t="s">
        <v>337</v>
      </c>
      <c r="Z22" s="91">
        <v>6.84</v>
      </c>
      <c r="AA22" s="91">
        <v>6.85</v>
      </c>
      <c r="AB22" s="91">
        <v>6.88</v>
      </c>
      <c r="AC22" s="91">
        <v>6.77</v>
      </c>
      <c r="AD22" s="91" t="s">
        <v>341</v>
      </c>
      <c r="AE22" s="145">
        <v>-1.5E-3</v>
      </c>
      <c r="AG22" s="91" t="s">
        <v>337</v>
      </c>
      <c r="AH22" s="91">
        <v>2.17</v>
      </c>
      <c r="AI22" s="91">
        <v>2.15</v>
      </c>
      <c r="AJ22" s="91">
        <v>2.1800000000000002</v>
      </c>
      <c r="AK22" s="91">
        <v>2.15</v>
      </c>
      <c r="AL22" s="91" t="s">
        <v>342</v>
      </c>
      <c r="AM22" s="145">
        <v>9.2999999999999992E-3</v>
      </c>
      <c r="AO22" s="91" t="s">
        <v>337</v>
      </c>
      <c r="AP22" s="91">
        <v>5.62</v>
      </c>
      <c r="AQ22" s="91">
        <v>5.76</v>
      </c>
      <c r="AR22" s="91">
        <v>5.76</v>
      </c>
      <c r="AS22" s="91">
        <v>5.62</v>
      </c>
      <c r="AT22" s="91" t="s">
        <v>343</v>
      </c>
      <c r="AU22" s="145">
        <v>-1.7500000000000002E-2</v>
      </c>
      <c r="AW22" s="91" t="s">
        <v>337</v>
      </c>
      <c r="AX22" s="91">
        <v>887.09</v>
      </c>
      <c r="AY22" s="91">
        <v>901.98</v>
      </c>
      <c r="AZ22" s="91">
        <v>901.98</v>
      </c>
      <c r="BA22" s="91">
        <v>883.31</v>
      </c>
      <c r="BB22" s="91" t="s">
        <v>344</v>
      </c>
      <c r="BC22" s="145">
        <v>-1.8599999999999998E-2</v>
      </c>
    </row>
    <row r="23" spans="1:55">
      <c r="A23" s="91" t="s">
        <v>345</v>
      </c>
      <c r="B23" s="91">
        <v>14.5</v>
      </c>
      <c r="C23" s="91">
        <v>14.43</v>
      </c>
      <c r="D23" s="91">
        <v>14.75</v>
      </c>
      <c r="E23" s="91">
        <v>14.43</v>
      </c>
      <c r="F23" s="91" t="s">
        <v>346</v>
      </c>
      <c r="G23" s="145">
        <v>4.8999999999999998E-3</v>
      </c>
      <c r="I23" s="91" t="s">
        <v>345</v>
      </c>
      <c r="J23" s="91">
        <v>6.09</v>
      </c>
      <c r="K23" s="91">
        <v>6.04</v>
      </c>
      <c r="L23" s="91">
        <v>6.12</v>
      </c>
      <c r="M23" s="91">
        <v>6.04</v>
      </c>
      <c r="N23" s="91" t="s">
        <v>347</v>
      </c>
      <c r="O23" s="145">
        <v>8.3000000000000001E-3</v>
      </c>
      <c r="Q23" s="91" t="s">
        <v>345</v>
      </c>
      <c r="R23" s="91">
        <v>16.850000000000001</v>
      </c>
      <c r="S23" s="91">
        <v>16.940000000000001</v>
      </c>
      <c r="T23" s="91">
        <v>16.96</v>
      </c>
      <c r="U23" s="91">
        <v>16.68</v>
      </c>
      <c r="V23" s="91" t="s">
        <v>348</v>
      </c>
      <c r="W23" s="145">
        <v>-5.3E-3</v>
      </c>
      <c r="Y23" s="91" t="s">
        <v>345</v>
      </c>
      <c r="Z23" s="91">
        <v>6.79</v>
      </c>
      <c r="AA23" s="91">
        <v>6.84</v>
      </c>
      <c r="AB23" s="91">
        <v>6.88</v>
      </c>
      <c r="AC23" s="91">
        <v>6.72</v>
      </c>
      <c r="AD23" s="91" t="s">
        <v>349</v>
      </c>
      <c r="AE23" s="145">
        <v>-7.3000000000000001E-3</v>
      </c>
      <c r="AG23" s="91" t="s">
        <v>345</v>
      </c>
      <c r="AH23" s="91">
        <v>2.16</v>
      </c>
      <c r="AI23" s="91">
        <v>2.17</v>
      </c>
      <c r="AJ23" s="91">
        <v>2.19</v>
      </c>
      <c r="AK23" s="91">
        <v>2.14</v>
      </c>
      <c r="AL23" s="91" t="s">
        <v>350</v>
      </c>
      <c r="AM23" s="145">
        <v>-4.5999999999999999E-3</v>
      </c>
      <c r="AO23" s="91" t="s">
        <v>345</v>
      </c>
      <c r="AP23" s="91">
        <v>5.48</v>
      </c>
      <c r="AQ23" s="91">
        <v>5.66</v>
      </c>
      <c r="AR23" s="91">
        <v>5.7</v>
      </c>
      <c r="AS23" s="91">
        <v>5.44</v>
      </c>
      <c r="AT23" s="91" t="s">
        <v>351</v>
      </c>
      <c r="AU23" s="145">
        <v>-2.4899999999999999E-2</v>
      </c>
      <c r="AW23" s="91" t="s">
        <v>345</v>
      </c>
      <c r="AX23" s="91">
        <v>883.28</v>
      </c>
      <c r="AY23" s="91">
        <v>888.53</v>
      </c>
      <c r="AZ23" s="91">
        <v>891.88</v>
      </c>
      <c r="BA23" s="91">
        <v>879.74</v>
      </c>
      <c r="BB23" s="91" t="s">
        <v>352</v>
      </c>
      <c r="BC23" s="145">
        <v>-4.3E-3</v>
      </c>
    </row>
    <row r="24" spans="1:55">
      <c r="A24" s="91" t="s">
        <v>353</v>
      </c>
      <c r="B24" s="91">
        <v>15.07</v>
      </c>
      <c r="C24" s="91">
        <v>14.6</v>
      </c>
      <c r="D24" s="91">
        <v>15.07</v>
      </c>
      <c r="E24" s="91">
        <v>14.3</v>
      </c>
      <c r="F24" s="91" t="s">
        <v>354</v>
      </c>
      <c r="G24" s="145">
        <v>3.9300000000000002E-2</v>
      </c>
      <c r="I24" s="91" t="s">
        <v>353</v>
      </c>
      <c r="J24" s="91">
        <v>5.98</v>
      </c>
      <c r="K24" s="91">
        <v>6.18</v>
      </c>
      <c r="L24" s="91">
        <v>6.18</v>
      </c>
      <c r="M24" s="91">
        <v>5.96</v>
      </c>
      <c r="N24" s="91" t="s">
        <v>355</v>
      </c>
      <c r="O24" s="145">
        <v>-1.8100000000000002E-2</v>
      </c>
      <c r="Q24" s="91" t="s">
        <v>353</v>
      </c>
      <c r="R24" s="91">
        <v>16.940000000000001</v>
      </c>
      <c r="S24" s="91">
        <v>16.850000000000001</v>
      </c>
      <c r="T24" s="91">
        <v>16.96</v>
      </c>
      <c r="U24" s="91">
        <v>16.829999999999998</v>
      </c>
      <c r="V24" s="91" t="s">
        <v>356</v>
      </c>
      <c r="W24" s="145">
        <v>5.3E-3</v>
      </c>
      <c r="Y24" s="91" t="s">
        <v>353</v>
      </c>
      <c r="Z24" s="91">
        <v>6.76</v>
      </c>
      <c r="AA24" s="91">
        <v>6.87</v>
      </c>
      <c r="AB24" s="91">
        <v>6.87</v>
      </c>
      <c r="AC24" s="91">
        <v>6.75</v>
      </c>
      <c r="AD24" s="91" t="s">
        <v>357</v>
      </c>
      <c r="AE24" s="145">
        <v>-4.4000000000000003E-3</v>
      </c>
      <c r="AG24" s="91" t="s">
        <v>353</v>
      </c>
      <c r="AH24" s="91">
        <v>2.17</v>
      </c>
      <c r="AI24" s="91">
        <v>2.16</v>
      </c>
      <c r="AJ24" s="91">
        <v>2.1800000000000002</v>
      </c>
      <c r="AK24" s="91">
        <v>2.16</v>
      </c>
      <c r="AL24" s="91" t="s">
        <v>358</v>
      </c>
      <c r="AM24" s="145">
        <v>4.5999999999999999E-3</v>
      </c>
      <c r="AO24" s="91" t="s">
        <v>353</v>
      </c>
      <c r="AP24" s="91">
        <v>5.54</v>
      </c>
      <c r="AQ24" s="91">
        <v>5.6</v>
      </c>
      <c r="AR24" s="91">
        <v>5.66</v>
      </c>
      <c r="AS24" s="91">
        <v>5.48</v>
      </c>
      <c r="AT24" s="91" t="s">
        <v>359</v>
      </c>
      <c r="AU24" s="145">
        <v>1.09E-2</v>
      </c>
      <c r="AW24" s="91" t="s">
        <v>353</v>
      </c>
      <c r="AX24" s="91">
        <v>889.9</v>
      </c>
      <c r="AY24" s="91">
        <v>884.66</v>
      </c>
      <c r="AZ24" s="91">
        <v>892.16</v>
      </c>
      <c r="BA24" s="91">
        <v>883.91</v>
      </c>
      <c r="BB24" s="91" t="s">
        <v>360</v>
      </c>
      <c r="BC24" s="145">
        <v>7.4999999999999997E-3</v>
      </c>
    </row>
    <row r="25" spans="1:55">
      <c r="A25" s="91" t="s">
        <v>361</v>
      </c>
      <c r="B25" s="91">
        <v>15.04</v>
      </c>
      <c r="C25" s="91">
        <v>15.09</v>
      </c>
      <c r="D25" s="91">
        <v>15.33</v>
      </c>
      <c r="E25" s="91">
        <v>14.99</v>
      </c>
      <c r="F25" s="91" t="s">
        <v>362</v>
      </c>
      <c r="G25" s="145">
        <v>-2E-3</v>
      </c>
      <c r="I25" s="91" t="s">
        <v>361</v>
      </c>
      <c r="J25" s="91">
        <v>6.03</v>
      </c>
      <c r="K25" s="91">
        <v>5.92</v>
      </c>
      <c r="L25" s="91">
        <v>6.04</v>
      </c>
      <c r="M25" s="91">
        <v>5.92</v>
      </c>
      <c r="N25" s="91" t="s">
        <v>363</v>
      </c>
      <c r="O25" s="145">
        <v>8.3999999999999995E-3</v>
      </c>
      <c r="Q25" s="91" t="s">
        <v>361</v>
      </c>
      <c r="R25" s="91">
        <v>17.059999999999999</v>
      </c>
      <c r="S25" s="91">
        <v>16.940000000000001</v>
      </c>
      <c r="T25" s="91">
        <v>17.07</v>
      </c>
      <c r="U25" s="91">
        <v>16.850000000000001</v>
      </c>
      <c r="V25" s="91" t="s">
        <v>364</v>
      </c>
      <c r="W25" s="145">
        <v>7.1000000000000004E-3</v>
      </c>
      <c r="Y25" s="91" t="s">
        <v>361</v>
      </c>
      <c r="Z25" s="91">
        <v>6.76</v>
      </c>
      <c r="AA25" s="91">
        <v>6.81</v>
      </c>
      <c r="AB25" s="91">
        <v>6.84</v>
      </c>
      <c r="AC25" s="91">
        <v>6.7</v>
      </c>
      <c r="AD25" s="91" t="s">
        <v>365</v>
      </c>
      <c r="AE25" s="145">
        <v>0</v>
      </c>
      <c r="AG25" s="91" t="s">
        <v>361</v>
      </c>
      <c r="AH25" s="91">
        <v>2.16</v>
      </c>
      <c r="AI25" s="91">
        <v>2.17</v>
      </c>
      <c r="AJ25" s="91">
        <v>2.1800000000000002</v>
      </c>
      <c r="AK25" s="91">
        <v>2.14</v>
      </c>
      <c r="AL25" s="91" t="s">
        <v>366</v>
      </c>
      <c r="AM25" s="145">
        <v>-4.5999999999999999E-3</v>
      </c>
      <c r="AO25" s="91" t="s">
        <v>361</v>
      </c>
      <c r="AP25" s="91">
        <v>5.6</v>
      </c>
      <c r="AQ25" s="91">
        <v>5.58</v>
      </c>
      <c r="AR25" s="91">
        <v>5.66</v>
      </c>
      <c r="AS25" s="91">
        <v>5.58</v>
      </c>
      <c r="AT25" s="91" t="s">
        <v>367</v>
      </c>
      <c r="AU25" s="145">
        <v>1.0800000000000001E-2</v>
      </c>
      <c r="AW25" s="91" t="s">
        <v>361</v>
      </c>
      <c r="AX25" s="91">
        <v>891.81</v>
      </c>
      <c r="AY25" s="91">
        <v>888.31</v>
      </c>
      <c r="AZ25" s="91">
        <v>891.85</v>
      </c>
      <c r="BA25" s="91">
        <v>885.03</v>
      </c>
      <c r="BB25" s="91" t="s">
        <v>368</v>
      </c>
      <c r="BC25" s="145">
        <v>2.0999999999999999E-3</v>
      </c>
    </row>
    <row r="26" spans="1:55">
      <c r="A26" s="91" t="s">
        <v>369</v>
      </c>
      <c r="B26" s="91">
        <v>14.8</v>
      </c>
      <c r="C26" s="91">
        <v>15.17</v>
      </c>
      <c r="D26" s="91">
        <v>15.2</v>
      </c>
      <c r="E26" s="91">
        <v>14.8</v>
      </c>
      <c r="F26" s="91" t="s">
        <v>370</v>
      </c>
      <c r="G26" s="145">
        <v>-1.6E-2</v>
      </c>
      <c r="I26" s="91" t="s">
        <v>369</v>
      </c>
      <c r="J26" s="91">
        <v>6.19</v>
      </c>
      <c r="K26" s="91">
        <v>6.04</v>
      </c>
      <c r="L26" s="91">
        <v>6.19</v>
      </c>
      <c r="M26" s="91">
        <v>5.96</v>
      </c>
      <c r="N26" s="91" t="s">
        <v>371</v>
      </c>
      <c r="O26" s="145">
        <v>2.6499999999999999E-2</v>
      </c>
      <c r="Q26" s="91" t="s">
        <v>369</v>
      </c>
      <c r="R26" s="91">
        <v>17.16</v>
      </c>
      <c r="S26" s="91">
        <v>17</v>
      </c>
      <c r="T26" s="91">
        <v>17.18</v>
      </c>
      <c r="U26" s="91">
        <v>16.95</v>
      </c>
      <c r="V26" s="91" t="s">
        <v>372</v>
      </c>
      <c r="W26" s="145">
        <v>5.8999999999999999E-3</v>
      </c>
      <c r="Y26" s="91" t="s">
        <v>369</v>
      </c>
      <c r="Z26" s="91">
        <v>6.78</v>
      </c>
      <c r="AA26" s="91">
        <v>6.76</v>
      </c>
      <c r="AB26" s="91">
        <v>6.84</v>
      </c>
      <c r="AC26" s="91">
        <v>6.72</v>
      </c>
      <c r="AD26" s="91" t="s">
        <v>373</v>
      </c>
      <c r="AE26" s="145">
        <v>3.0000000000000001E-3</v>
      </c>
      <c r="AG26" s="91" t="s">
        <v>369</v>
      </c>
      <c r="AH26" s="91">
        <v>2.17</v>
      </c>
      <c r="AI26" s="91">
        <v>2.16</v>
      </c>
      <c r="AJ26" s="91">
        <v>2.1800000000000002</v>
      </c>
      <c r="AK26" s="91">
        <v>2.12</v>
      </c>
      <c r="AL26" s="91" t="s">
        <v>374</v>
      </c>
      <c r="AM26" s="145">
        <v>4.5999999999999999E-3</v>
      </c>
      <c r="AO26" s="91" t="s">
        <v>369</v>
      </c>
      <c r="AP26" s="91">
        <v>5.58</v>
      </c>
      <c r="AQ26" s="91">
        <v>5.62</v>
      </c>
      <c r="AR26" s="91">
        <v>5.66</v>
      </c>
      <c r="AS26" s="91">
        <v>5.58</v>
      </c>
      <c r="AT26" s="91" t="s">
        <v>375</v>
      </c>
      <c r="AU26" s="145">
        <v>-3.5999999999999999E-3</v>
      </c>
      <c r="AW26" s="91" t="s">
        <v>369</v>
      </c>
      <c r="AX26" s="91">
        <v>900.07</v>
      </c>
      <c r="AY26" s="91">
        <v>892.28</v>
      </c>
      <c r="AZ26" s="91">
        <v>901.14</v>
      </c>
      <c r="BA26" s="91">
        <v>891.05</v>
      </c>
      <c r="BB26" s="91" t="s">
        <v>376</v>
      </c>
      <c r="BC26" s="145">
        <v>9.2999999999999992E-3</v>
      </c>
    </row>
    <row r="27" spans="1:55">
      <c r="A27" s="91" t="s">
        <v>377</v>
      </c>
      <c r="B27" s="91">
        <v>14.9</v>
      </c>
      <c r="C27" s="91">
        <v>14.8</v>
      </c>
      <c r="D27" s="91">
        <v>15.19</v>
      </c>
      <c r="E27" s="91">
        <v>14.8</v>
      </c>
      <c r="F27" s="91" t="s">
        <v>378</v>
      </c>
      <c r="G27" s="145">
        <v>6.7999999999999996E-3</v>
      </c>
      <c r="I27" s="91" t="s">
        <v>377</v>
      </c>
      <c r="J27" s="91">
        <v>6.01</v>
      </c>
      <c r="K27" s="91">
        <v>6.1</v>
      </c>
      <c r="L27" s="91">
        <v>6.2</v>
      </c>
      <c r="M27" s="91">
        <v>6.01</v>
      </c>
      <c r="N27" s="91" t="s">
        <v>379</v>
      </c>
      <c r="O27" s="145">
        <v>-2.9100000000000001E-2</v>
      </c>
      <c r="Q27" s="91" t="s">
        <v>377</v>
      </c>
      <c r="R27" s="91">
        <v>17.29</v>
      </c>
      <c r="S27" s="91">
        <v>17.09</v>
      </c>
      <c r="T27" s="91">
        <v>17.3</v>
      </c>
      <c r="U27" s="91">
        <v>17.09</v>
      </c>
      <c r="V27" s="91" t="s">
        <v>380</v>
      </c>
      <c r="W27" s="145">
        <v>7.6E-3</v>
      </c>
      <c r="Y27" s="91" t="s">
        <v>377</v>
      </c>
      <c r="Z27" s="91">
        <v>6.89</v>
      </c>
      <c r="AA27" s="91">
        <v>6.78</v>
      </c>
      <c r="AB27" s="91">
        <v>6.92</v>
      </c>
      <c r="AC27" s="91">
        <v>6.78</v>
      </c>
      <c r="AD27" s="91" t="s">
        <v>381</v>
      </c>
      <c r="AE27" s="145">
        <v>1.6199999999999999E-2</v>
      </c>
      <c r="AG27" s="91" t="s">
        <v>377</v>
      </c>
      <c r="AH27" s="91">
        <v>2.19</v>
      </c>
      <c r="AI27" s="91">
        <v>2.16</v>
      </c>
      <c r="AJ27" s="91">
        <v>2.2000000000000002</v>
      </c>
      <c r="AK27" s="91">
        <v>2.15</v>
      </c>
      <c r="AL27" s="91" t="s">
        <v>382</v>
      </c>
      <c r="AM27" s="145">
        <v>9.1999999999999998E-3</v>
      </c>
      <c r="AO27" s="91" t="s">
        <v>377</v>
      </c>
      <c r="AP27" s="91">
        <v>5.64</v>
      </c>
      <c r="AQ27" s="91">
        <v>5.6</v>
      </c>
      <c r="AR27" s="91">
        <v>5.68</v>
      </c>
      <c r="AS27" s="91">
        <v>5.6</v>
      </c>
      <c r="AT27" s="91" t="s">
        <v>383</v>
      </c>
      <c r="AU27" s="145">
        <v>1.0800000000000001E-2</v>
      </c>
      <c r="AW27" s="91" t="s">
        <v>377</v>
      </c>
      <c r="AX27" s="91">
        <v>906.4</v>
      </c>
      <c r="AY27" s="91">
        <v>900.3</v>
      </c>
      <c r="AZ27" s="91">
        <v>908.79</v>
      </c>
      <c r="BA27" s="91">
        <v>900.3</v>
      </c>
      <c r="BB27" s="91" t="s">
        <v>384</v>
      </c>
      <c r="BC27" s="145">
        <v>7.0000000000000001E-3</v>
      </c>
    </row>
    <row r="28" spans="1:55">
      <c r="A28" s="91" t="s">
        <v>385</v>
      </c>
      <c r="B28" s="91">
        <v>14.96</v>
      </c>
      <c r="C28" s="91">
        <v>15</v>
      </c>
      <c r="D28" s="91">
        <v>15.15</v>
      </c>
      <c r="E28" s="91">
        <v>14.87</v>
      </c>
      <c r="F28" s="91" t="s">
        <v>386</v>
      </c>
      <c r="G28" s="145">
        <v>4.0000000000000001E-3</v>
      </c>
      <c r="I28" s="91" t="s">
        <v>385</v>
      </c>
      <c r="J28" s="91">
        <v>6.22</v>
      </c>
      <c r="K28" s="91">
        <v>6.05</v>
      </c>
      <c r="L28" s="91">
        <v>6.22</v>
      </c>
      <c r="M28" s="91">
        <v>6.05</v>
      </c>
      <c r="N28" s="91" t="s">
        <v>387</v>
      </c>
      <c r="O28" s="145">
        <v>3.49E-2</v>
      </c>
      <c r="Q28" s="91" t="s">
        <v>385</v>
      </c>
      <c r="R28" s="91">
        <v>17.489999999999998</v>
      </c>
      <c r="S28" s="91">
        <v>17.3</v>
      </c>
      <c r="T28" s="91">
        <v>17.52</v>
      </c>
      <c r="U28" s="91">
        <v>17.3</v>
      </c>
      <c r="V28" s="91" t="s">
        <v>388</v>
      </c>
      <c r="W28" s="145">
        <v>1.1599999999999999E-2</v>
      </c>
      <c r="Y28" s="91" t="s">
        <v>385</v>
      </c>
      <c r="Z28" s="91">
        <v>6.94</v>
      </c>
      <c r="AA28" s="91">
        <v>6.95</v>
      </c>
      <c r="AB28" s="91">
        <v>6.95</v>
      </c>
      <c r="AC28" s="91">
        <v>6.85</v>
      </c>
      <c r="AD28" s="91" t="s">
        <v>389</v>
      </c>
      <c r="AE28" s="145">
        <v>7.3000000000000001E-3</v>
      </c>
      <c r="AG28" s="91" t="s">
        <v>385</v>
      </c>
      <c r="AH28" s="91">
        <v>2.2000000000000002</v>
      </c>
      <c r="AI28" s="91">
        <v>2.21</v>
      </c>
      <c r="AJ28" s="91">
        <v>2.2200000000000002</v>
      </c>
      <c r="AK28" s="91">
        <v>2.19</v>
      </c>
      <c r="AL28" s="91" t="s">
        <v>390</v>
      </c>
      <c r="AM28" s="145">
        <v>4.5999999999999999E-3</v>
      </c>
      <c r="AO28" s="91" t="s">
        <v>385</v>
      </c>
      <c r="AP28" s="91">
        <v>5.7</v>
      </c>
      <c r="AQ28" s="91">
        <v>5.6</v>
      </c>
      <c r="AR28" s="91">
        <v>5.72</v>
      </c>
      <c r="AS28" s="91">
        <v>5.6</v>
      </c>
      <c r="AT28" s="91" t="s">
        <v>391</v>
      </c>
      <c r="AU28" s="145">
        <v>1.06E-2</v>
      </c>
      <c r="AW28" s="91" t="s">
        <v>385</v>
      </c>
      <c r="AX28" s="91">
        <v>919.78</v>
      </c>
      <c r="AY28" s="91">
        <v>908.21</v>
      </c>
      <c r="AZ28" s="91">
        <v>919.91</v>
      </c>
      <c r="BA28" s="91">
        <v>908.21</v>
      </c>
      <c r="BB28" s="91" t="s">
        <v>392</v>
      </c>
      <c r="BC28" s="145">
        <v>1.4800000000000001E-2</v>
      </c>
    </row>
    <row r="29" spans="1:55">
      <c r="A29" s="91" t="s">
        <v>393</v>
      </c>
      <c r="B29" s="91">
        <v>15.02</v>
      </c>
      <c r="C29" s="91">
        <v>14.96</v>
      </c>
      <c r="D29" s="91">
        <v>15.2</v>
      </c>
      <c r="E29" s="91">
        <v>14.78</v>
      </c>
      <c r="F29" s="91" t="s">
        <v>394</v>
      </c>
      <c r="G29" s="145">
        <v>4.0000000000000001E-3</v>
      </c>
      <c r="I29" s="91" t="s">
        <v>393</v>
      </c>
      <c r="J29" s="91">
        <v>6.22</v>
      </c>
      <c r="K29" s="91">
        <v>6.27</v>
      </c>
      <c r="L29" s="91">
        <v>6.27</v>
      </c>
      <c r="M29" s="91">
        <v>6.06</v>
      </c>
      <c r="N29" s="91" t="s">
        <v>395</v>
      </c>
      <c r="O29" s="145">
        <v>0</v>
      </c>
      <c r="Q29" s="91" t="s">
        <v>393</v>
      </c>
      <c r="R29" s="91">
        <v>17.77</v>
      </c>
      <c r="S29" s="91">
        <v>17.489999999999998</v>
      </c>
      <c r="T29" s="91">
        <v>17.8</v>
      </c>
      <c r="U29" s="91">
        <v>17.47</v>
      </c>
      <c r="V29" s="91" t="s">
        <v>396</v>
      </c>
      <c r="W29" s="145">
        <v>1.6E-2</v>
      </c>
      <c r="Y29" s="91" t="s">
        <v>393</v>
      </c>
      <c r="Z29" s="91">
        <v>6.87</v>
      </c>
      <c r="AA29" s="91">
        <v>6.94</v>
      </c>
      <c r="AB29" s="91">
        <v>6.94</v>
      </c>
      <c r="AC29" s="91">
        <v>6.82</v>
      </c>
      <c r="AD29" s="91" t="s">
        <v>397</v>
      </c>
      <c r="AE29" s="145">
        <v>-1.01E-2</v>
      </c>
      <c r="AG29" s="91" t="s">
        <v>393</v>
      </c>
      <c r="AH29" s="91">
        <v>2.23</v>
      </c>
      <c r="AI29" s="91">
        <v>2.2000000000000002</v>
      </c>
      <c r="AJ29" s="91">
        <v>2.23</v>
      </c>
      <c r="AK29" s="91">
        <v>2.2000000000000002</v>
      </c>
      <c r="AL29" s="91" t="s">
        <v>398</v>
      </c>
      <c r="AM29" s="145">
        <v>1.3599999999999999E-2</v>
      </c>
      <c r="AO29" s="91" t="s">
        <v>393</v>
      </c>
      <c r="AP29" s="91">
        <v>5.6</v>
      </c>
      <c r="AQ29" s="91">
        <v>5.72</v>
      </c>
      <c r="AR29" s="91">
        <v>5.76</v>
      </c>
      <c r="AS29" s="91">
        <v>5.6</v>
      </c>
      <c r="AT29" s="91" t="s">
        <v>399</v>
      </c>
      <c r="AU29" s="145">
        <v>-1.7500000000000002E-2</v>
      </c>
      <c r="AW29" s="91" t="s">
        <v>393</v>
      </c>
      <c r="AX29" s="91">
        <v>917.64</v>
      </c>
      <c r="AY29" s="91">
        <v>919.74</v>
      </c>
      <c r="AZ29" s="91">
        <v>921.23</v>
      </c>
      <c r="BA29" s="91">
        <v>914.04</v>
      </c>
      <c r="BB29" s="91" t="s">
        <v>400</v>
      </c>
      <c r="BC29" s="145">
        <v>-2.3E-3</v>
      </c>
    </row>
    <row r="30" spans="1:55">
      <c r="A30" s="91" t="s">
        <v>401</v>
      </c>
      <c r="B30" s="91">
        <v>14.89</v>
      </c>
      <c r="C30" s="91">
        <v>15.02</v>
      </c>
      <c r="D30" s="91">
        <v>15.07</v>
      </c>
      <c r="E30" s="91">
        <v>14.86</v>
      </c>
      <c r="F30" s="91" t="s">
        <v>402</v>
      </c>
      <c r="G30" s="145">
        <v>-8.6999999999999994E-3</v>
      </c>
      <c r="I30" s="91" t="s">
        <v>401</v>
      </c>
      <c r="J30" s="91">
        <v>6.12</v>
      </c>
      <c r="K30" s="91">
        <v>6.21</v>
      </c>
      <c r="L30" s="91">
        <v>6.21</v>
      </c>
      <c r="M30" s="91">
        <v>6.05</v>
      </c>
      <c r="N30" s="91" t="s">
        <v>403</v>
      </c>
      <c r="O30" s="145">
        <v>-1.61E-2</v>
      </c>
      <c r="Q30" s="91" t="s">
        <v>401</v>
      </c>
      <c r="R30" s="91">
        <v>17.62</v>
      </c>
      <c r="S30" s="91">
        <v>17.71</v>
      </c>
      <c r="T30" s="91">
        <v>17.79</v>
      </c>
      <c r="U30" s="91">
        <v>17.600000000000001</v>
      </c>
      <c r="V30" s="91" t="s">
        <v>404</v>
      </c>
      <c r="W30" s="145">
        <v>-8.3999999999999995E-3</v>
      </c>
      <c r="Y30" s="91" t="s">
        <v>401</v>
      </c>
      <c r="Z30" s="91">
        <v>6.85</v>
      </c>
      <c r="AA30" s="91">
        <v>6.85</v>
      </c>
      <c r="AB30" s="91">
        <v>6.89</v>
      </c>
      <c r="AC30" s="91">
        <v>6.81</v>
      </c>
      <c r="AD30" s="91" t="s">
        <v>405</v>
      </c>
      <c r="AE30" s="145">
        <v>-2.8999999999999998E-3</v>
      </c>
      <c r="AG30" s="91" t="s">
        <v>401</v>
      </c>
      <c r="AH30" s="91">
        <v>2.21</v>
      </c>
      <c r="AI30" s="91">
        <v>2.2400000000000002</v>
      </c>
      <c r="AJ30" s="91">
        <v>2.2400000000000002</v>
      </c>
      <c r="AK30" s="91">
        <v>2.2000000000000002</v>
      </c>
      <c r="AL30" s="91" t="s">
        <v>406</v>
      </c>
      <c r="AM30" s="145">
        <v>-8.9999999999999993E-3</v>
      </c>
      <c r="AO30" s="91" t="s">
        <v>401</v>
      </c>
      <c r="AP30" s="91">
        <v>5.62</v>
      </c>
      <c r="AQ30" s="91">
        <v>5.6</v>
      </c>
      <c r="AR30" s="91">
        <v>5.74</v>
      </c>
      <c r="AS30" s="91">
        <v>5.6</v>
      </c>
      <c r="AT30" s="91" t="s">
        <v>407</v>
      </c>
      <c r="AU30" s="145">
        <v>3.5999999999999999E-3</v>
      </c>
      <c r="AW30" s="91" t="s">
        <v>401</v>
      </c>
      <c r="AX30" s="91">
        <v>907.06</v>
      </c>
      <c r="AY30" s="91">
        <v>915.41</v>
      </c>
      <c r="AZ30" s="91">
        <v>916.58</v>
      </c>
      <c r="BA30" s="91">
        <v>906.74</v>
      </c>
      <c r="BB30" s="91" t="s">
        <v>408</v>
      </c>
      <c r="BC30" s="145">
        <v>-1.15E-2</v>
      </c>
    </row>
    <row r="31" spans="1:55">
      <c r="A31" s="91" t="s">
        <v>409</v>
      </c>
      <c r="B31" s="91">
        <v>14.97</v>
      </c>
      <c r="C31" s="91">
        <v>15.02</v>
      </c>
      <c r="D31" s="91">
        <v>15.25</v>
      </c>
      <c r="E31" s="91">
        <v>14.89</v>
      </c>
      <c r="F31" s="91" t="s">
        <v>410</v>
      </c>
      <c r="G31" s="145">
        <v>5.4000000000000003E-3</v>
      </c>
      <c r="I31" s="91" t="s">
        <v>409</v>
      </c>
      <c r="J31" s="91">
        <v>6.3</v>
      </c>
      <c r="K31" s="91">
        <v>6.16</v>
      </c>
      <c r="L31" s="91">
        <v>6.3</v>
      </c>
      <c r="M31" s="91">
        <v>6.1</v>
      </c>
      <c r="N31" s="91" t="s">
        <v>411</v>
      </c>
      <c r="O31" s="145">
        <v>2.9399999999999999E-2</v>
      </c>
      <c r="Q31" s="91" t="s">
        <v>409</v>
      </c>
      <c r="R31" s="91">
        <v>17.89</v>
      </c>
      <c r="S31" s="91">
        <v>17.760000000000002</v>
      </c>
      <c r="T31" s="91">
        <v>17.89</v>
      </c>
      <c r="U31" s="91">
        <v>17.68</v>
      </c>
      <c r="V31" s="91" t="s">
        <v>412</v>
      </c>
      <c r="W31" s="145">
        <v>1.5299999999999999E-2</v>
      </c>
      <c r="Y31" s="91" t="s">
        <v>409</v>
      </c>
      <c r="Z31" s="91">
        <v>7.09</v>
      </c>
      <c r="AA31" s="91">
        <v>6.8</v>
      </c>
      <c r="AB31" s="91">
        <v>7.09</v>
      </c>
      <c r="AC31" s="91">
        <v>6.8</v>
      </c>
      <c r="AD31" s="91" t="s">
        <v>413</v>
      </c>
      <c r="AE31" s="145">
        <v>3.5000000000000003E-2</v>
      </c>
      <c r="AG31" s="91" t="s">
        <v>409</v>
      </c>
      <c r="AH31" s="91">
        <v>2.1800000000000002</v>
      </c>
      <c r="AI31" s="91">
        <v>2.21</v>
      </c>
      <c r="AJ31" s="91">
        <v>2.2200000000000002</v>
      </c>
      <c r="AK31" s="91">
        <v>2.17</v>
      </c>
      <c r="AL31" s="91" t="s">
        <v>414</v>
      </c>
      <c r="AM31" s="145">
        <v>-1.3599999999999999E-2</v>
      </c>
      <c r="AO31" s="91" t="s">
        <v>409</v>
      </c>
      <c r="AP31" s="91">
        <v>5.58</v>
      </c>
      <c r="AQ31" s="91">
        <v>5.66</v>
      </c>
      <c r="AR31" s="91">
        <v>5.7</v>
      </c>
      <c r="AS31" s="91">
        <v>5.58</v>
      </c>
      <c r="AT31" s="91" t="s">
        <v>415</v>
      </c>
      <c r="AU31" s="145">
        <v>-7.1000000000000004E-3</v>
      </c>
      <c r="AW31" s="91" t="s">
        <v>409</v>
      </c>
      <c r="AX31" s="91">
        <v>911.91</v>
      </c>
      <c r="AY31" s="91">
        <v>910.17</v>
      </c>
      <c r="AZ31" s="91">
        <v>912.82</v>
      </c>
      <c r="BA31" s="91">
        <v>909.7</v>
      </c>
      <c r="BB31" s="91" t="s">
        <v>416</v>
      </c>
      <c r="BC31" s="145">
        <v>5.3E-3</v>
      </c>
    </row>
    <row r="32" spans="1:55">
      <c r="A32" s="91" t="s">
        <v>417</v>
      </c>
      <c r="B32" s="91">
        <v>15.19</v>
      </c>
      <c r="C32" s="91">
        <v>15.19</v>
      </c>
      <c r="D32" s="91">
        <v>15.35</v>
      </c>
      <c r="E32" s="91">
        <v>14.98</v>
      </c>
      <c r="F32" s="91" t="s">
        <v>418</v>
      </c>
      <c r="G32" s="145">
        <v>1.47E-2</v>
      </c>
      <c r="I32" s="91" t="s">
        <v>417</v>
      </c>
      <c r="J32" s="91">
        <v>6.48</v>
      </c>
      <c r="K32" s="91">
        <v>6.29</v>
      </c>
      <c r="L32" s="91">
        <v>6.48</v>
      </c>
      <c r="M32" s="91">
        <v>6.18</v>
      </c>
      <c r="N32" s="91" t="s">
        <v>419</v>
      </c>
      <c r="O32" s="145">
        <v>2.86E-2</v>
      </c>
      <c r="Q32" s="91" t="s">
        <v>417</v>
      </c>
      <c r="R32" s="91">
        <v>17.940000000000001</v>
      </c>
      <c r="S32" s="91">
        <v>17.899999999999999</v>
      </c>
      <c r="T32" s="91">
        <v>18.05</v>
      </c>
      <c r="U32" s="91">
        <v>17.68</v>
      </c>
      <c r="V32" s="91" t="s">
        <v>420</v>
      </c>
      <c r="W32" s="145">
        <v>2.8E-3</v>
      </c>
      <c r="Y32" s="91" t="s">
        <v>417</v>
      </c>
      <c r="Z32" s="91">
        <v>7.07</v>
      </c>
      <c r="AA32" s="91">
        <v>7.05</v>
      </c>
      <c r="AB32" s="91">
        <v>7.2</v>
      </c>
      <c r="AC32" s="91">
        <v>7.03</v>
      </c>
      <c r="AD32" s="91" t="s">
        <v>421</v>
      </c>
      <c r="AE32" s="145">
        <v>-2.8E-3</v>
      </c>
      <c r="AG32" s="91" t="s">
        <v>417</v>
      </c>
      <c r="AH32" s="91">
        <v>2.2200000000000002</v>
      </c>
      <c r="AI32" s="91">
        <v>2.1800000000000002</v>
      </c>
      <c r="AJ32" s="91">
        <v>2.23</v>
      </c>
      <c r="AK32" s="91">
        <v>2.1800000000000002</v>
      </c>
      <c r="AL32" s="91" t="s">
        <v>422</v>
      </c>
      <c r="AM32" s="145">
        <v>1.83E-2</v>
      </c>
      <c r="AO32" s="91" t="s">
        <v>417</v>
      </c>
      <c r="AP32" s="91">
        <v>5.6</v>
      </c>
      <c r="AQ32" s="91">
        <v>5.64</v>
      </c>
      <c r="AR32" s="91">
        <v>5.66</v>
      </c>
      <c r="AS32" s="91">
        <v>5.6</v>
      </c>
      <c r="AT32" s="91" t="s">
        <v>423</v>
      </c>
      <c r="AU32" s="145">
        <v>3.5999999999999999E-3</v>
      </c>
      <c r="AW32" s="91" t="s">
        <v>417</v>
      </c>
      <c r="AX32" s="91">
        <v>912.33</v>
      </c>
      <c r="AY32" s="91">
        <v>911.32</v>
      </c>
      <c r="AZ32" s="91">
        <v>918.46</v>
      </c>
      <c r="BA32" s="91">
        <v>908.13</v>
      </c>
      <c r="BB32" s="91" t="s">
        <v>424</v>
      </c>
      <c r="BC32" s="145">
        <v>5.0000000000000001E-4</v>
      </c>
    </row>
    <row r="33" spans="1:55">
      <c r="A33" s="91" t="s">
        <v>425</v>
      </c>
      <c r="B33" s="91">
        <v>15.21</v>
      </c>
      <c r="C33" s="91">
        <v>15.19</v>
      </c>
      <c r="D33" s="91">
        <v>15.43</v>
      </c>
      <c r="E33" s="91">
        <v>15.02</v>
      </c>
      <c r="F33" s="91" t="s">
        <v>426</v>
      </c>
      <c r="G33" s="145">
        <v>1.2999999999999999E-3</v>
      </c>
      <c r="I33" s="91" t="s">
        <v>425</v>
      </c>
      <c r="J33" s="91">
        <v>6.48</v>
      </c>
      <c r="K33" s="91">
        <v>6.54</v>
      </c>
      <c r="L33" s="91">
        <v>6.56</v>
      </c>
      <c r="M33" s="91">
        <v>6.36</v>
      </c>
      <c r="N33" s="91" t="s">
        <v>427</v>
      </c>
      <c r="O33" s="145">
        <v>0</v>
      </c>
      <c r="Q33" s="91" t="s">
        <v>425</v>
      </c>
      <c r="R33" s="91">
        <v>18.04</v>
      </c>
      <c r="S33" s="91">
        <v>17.940000000000001</v>
      </c>
      <c r="T33" s="91">
        <v>18.079999999999998</v>
      </c>
      <c r="U33" s="91">
        <v>17.84</v>
      </c>
      <c r="V33" s="91" t="s">
        <v>428</v>
      </c>
      <c r="W33" s="145">
        <v>5.5999999999999999E-3</v>
      </c>
      <c r="Y33" s="91" t="s">
        <v>425</v>
      </c>
      <c r="Z33" s="91">
        <v>7.21</v>
      </c>
      <c r="AA33" s="91">
        <v>7.07</v>
      </c>
      <c r="AB33" s="91">
        <v>7.27</v>
      </c>
      <c r="AC33" s="91">
        <v>7.07</v>
      </c>
      <c r="AD33" s="91" t="s">
        <v>429</v>
      </c>
      <c r="AE33" s="145">
        <v>1.9800000000000002E-2</v>
      </c>
      <c r="AG33" s="91" t="s">
        <v>425</v>
      </c>
      <c r="AH33" s="91">
        <v>2.19</v>
      </c>
      <c r="AI33" s="91">
        <v>2.2000000000000002</v>
      </c>
      <c r="AJ33" s="91">
        <v>2.2200000000000002</v>
      </c>
      <c r="AK33" s="91">
        <v>2.17</v>
      </c>
      <c r="AL33" s="91" t="s">
        <v>430</v>
      </c>
      <c r="AM33" s="145">
        <v>-1.35E-2</v>
      </c>
      <c r="AO33" s="91" t="s">
        <v>425</v>
      </c>
      <c r="AP33" s="91">
        <v>5.6</v>
      </c>
      <c r="AQ33" s="91">
        <v>5.64</v>
      </c>
      <c r="AR33" s="91">
        <v>5.66</v>
      </c>
      <c r="AS33" s="91">
        <v>5.56</v>
      </c>
      <c r="AT33" s="91" t="s">
        <v>431</v>
      </c>
      <c r="AU33" s="145">
        <v>0</v>
      </c>
      <c r="AW33" s="91" t="s">
        <v>425</v>
      </c>
      <c r="AX33" s="91">
        <v>922.42</v>
      </c>
      <c r="AY33" s="91">
        <v>916.26</v>
      </c>
      <c r="AZ33" s="91">
        <v>925.04</v>
      </c>
      <c r="BA33" s="91">
        <v>912.48</v>
      </c>
      <c r="BB33" s="91" t="s">
        <v>432</v>
      </c>
      <c r="BC33" s="145">
        <v>1.11E-2</v>
      </c>
    </row>
    <row r="34" spans="1:55">
      <c r="A34" s="91" t="s">
        <v>433</v>
      </c>
      <c r="B34" s="91">
        <v>14.98</v>
      </c>
      <c r="C34" s="91">
        <v>15.41</v>
      </c>
      <c r="D34" s="91">
        <v>15.41</v>
      </c>
      <c r="E34" s="91">
        <v>14.9</v>
      </c>
      <c r="F34" s="91" t="s">
        <v>434</v>
      </c>
      <c r="G34" s="145">
        <v>-1.5100000000000001E-2</v>
      </c>
      <c r="I34" s="91" t="s">
        <v>433</v>
      </c>
      <c r="J34" s="91">
        <v>6.52</v>
      </c>
      <c r="K34" s="91">
        <v>6.2</v>
      </c>
      <c r="L34" s="91">
        <v>6.55</v>
      </c>
      <c r="M34" s="91">
        <v>6.2</v>
      </c>
      <c r="N34" s="91" t="s">
        <v>435</v>
      </c>
      <c r="O34" s="145">
        <v>6.1999999999999998E-3</v>
      </c>
      <c r="Q34" s="91" t="s">
        <v>433</v>
      </c>
      <c r="R34" s="91">
        <v>18</v>
      </c>
      <c r="S34" s="91">
        <v>18.079999999999998</v>
      </c>
      <c r="T34" s="91">
        <v>18.079999999999998</v>
      </c>
      <c r="U34" s="91">
        <v>17.899999999999999</v>
      </c>
      <c r="V34" s="91" t="s">
        <v>436</v>
      </c>
      <c r="W34" s="145">
        <v>-2.2000000000000001E-3</v>
      </c>
      <c r="Y34" s="91" t="s">
        <v>433</v>
      </c>
      <c r="Z34" s="91">
        <v>7.15</v>
      </c>
      <c r="AA34" s="91">
        <v>7.21</v>
      </c>
      <c r="AB34" s="91">
        <v>7.25</v>
      </c>
      <c r="AC34" s="91">
        <v>7.13</v>
      </c>
      <c r="AD34" s="91" t="s">
        <v>437</v>
      </c>
      <c r="AE34" s="145">
        <v>-8.3000000000000001E-3</v>
      </c>
      <c r="AG34" s="91" t="s">
        <v>433</v>
      </c>
      <c r="AH34" s="91">
        <v>2.1800000000000002</v>
      </c>
      <c r="AI34" s="91">
        <v>2.16</v>
      </c>
      <c r="AJ34" s="91">
        <v>2.19</v>
      </c>
      <c r="AK34" s="91">
        <v>2.16</v>
      </c>
      <c r="AL34" s="91" t="s">
        <v>438</v>
      </c>
      <c r="AM34" s="145">
        <v>-4.5999999999999999E-3</v>
      </c>
      <c r="AO34" s="91" t="s">
        <v>433</v>
      </c>
      <c r="AP34" s="91">
        <v>5.6</v>
      </c>
      <c r="AQ34" s="91">
        <v>5.6</v>
      </c>
      <c r="AR34" s="91">
        <v>5.64</v>
      </c>
      <c r="AS34" s="91">
        <v>5.54</v>
      </c>
      <c r="AT34" s="91" t="s">
        <v>439</v>
      </c>
      <c r="AU34" s="145">
        <v>0</v>
      </c>
      <c r="AW34" s="91" t="s">
        <v>433</v>
      </c>
      <c r="AX34" s="91">
        <v>903.97</v>
      </c>
      <c r="AY34" s="91">
        <v>921.85</v>
      </c>
      <c r="AZ34" s="91">
        <v>922.89</v>
      </c>
      <c r="BA34" s="91">
        <v>903.8</v>
      </c>
      <c r="BB34" s="91" t="s">
        <v>440</v>
      </c>
      <c r="BC34" s="145">
        <v>-0.02</v>
      </c>
    </row>
    <row r="35" spans="1:55">
      <c r="A35" s="91" t="s">
        <v>441</v>
      </c>
      <c r="B35" s="91">
        <v>14.79</v>
      </c>
      <c r="C35" s="91">
        <v>14.98</v>
      </c>
      <c r="D35" s="91">
        <v>15</v>
      </c>
      <c r="E35" s="91">
        <v>14.71</v>
      </c>
      <c r="F35" s="91" t="s">
        <v>442</v>
      </c>
      <c r="G35" s="145">
        <v>-1.2699999999999999E-2</v>
      </c>
      <c r="I35" s="91" t="s">
        <v>441</v>
      </c>
      <c r="J35" s="91">
        <v>6.68</v>
      </c>
      <c r="K35" s="91">
        <v>6.55</v>
      </c>
      <c r="L35" s="91">
        <v>6.79</v>
      </c>
      <c r="M35" s="91">
        <v>6.45</v>
      </c>
      <c r="N35" s="91" t="s">
        <v>443</v>
      </c>
      <c r="O35" s="145">
        <v>2.4500000000000001E-2</v>
      </c>
      <c r="Q35" s="91" t="s">
        <v>441</v>
      </c>
      <c r="R35" s="91">
        <v>18.309999999999999</v>
      </c>
      <c r="S35" s="91">
        <v>17.91</v>
      </c>
      <c r="T35" s="91">
        <v>18.399999999999999</v>
      </c>
      <c r="U35" s="91">
        <v>17.91</v>
      </c>
      <c r="V35" s="91" t="s">
        <v>444</v>
      </c>
      <c r="W35" s="145">
        <v>1.72E-2</v>
      </c>
      <c r="Y35" s="91" t="s">
        <v>441</v>
      </c>
      <c r="Z35" s="91">
        <v>7.2</v>
      </c>
      <c r="AA35" s="91">
        <v>7.15</v>
      </c>
      <c r="AB35" s="91">
        <v>7.24</v>
      </c>
      <c r="AC35" s="91">
        <v>7</v>
      </c>
      <c r="AD35" s="91" t="s">
        <v>445</v>
      </c>
      <c r="AE35" s="145">
        <v>7.0000000000000001E-3</v>
      </c>
      <c r="AG35" s="91" t="s">
        <v>441</v>
      </c>
      <c r="AH35" s="91">
        <v>2.16</v>
      </c>
      <c r="AI35" s="91">
        <v>2.1800000000000002</v>
      </c>
      <c r="AJ35" s="91">
        <v>2.1800000000000002</v>
      </c>
      <c r="AK35" s="91">
        <v>2.16</v>
      </c>
      <c r="AL35" s="91" t="s">
        <v>446</v>
      </c>
      <c r="AM35" s="145">
        <v>-9.1999999999999998E-3</v>
      </c>
      <c r="AO35" s="91" t="s">
        <v>441</v>
      </c>
      <c r="AP35" s="91">
        <v>5.56</v>
      </c>
      <c r="AQ35" s="91">
        <v>5.6</v>
      </c>
      <c r="AR35" s="91">
        <v>5.6</v>
      </c>
      <c r="AS35" s="91">
        <v>5.56</v>
      </c>
      <c r="AT35" s="91" t="s">
        <v>447</v>
      </c>
      <c r="AU35" s="145">
        <v>-7.1000000000000004E-3</v>
      </c>
      <c r="AW35" s="91" t="s">
        <v>441</v>
      </c>
      <c r="AX35" s="91">
        <v>903.25</v>
      </c>
      <c r="AY35" s="91">
        <v>905.94</v>
      </c>
      <c r="AZ35" s="91">
        <v>905.94</v>
      </c>
      <c r="BA35" s="91">
        <v>893.38</v>
      </c>
      <c r="BB35" s="91" t="s">
        <v>448</v>
      </c>
      <c r="BC35" s="145">
        <v>-8.0000000000000004E-4</v>
      </c>
    </row>
    <row r="36" spans="1:55">
      <c r="A36" s="91" t="s">
        <v>449</v>
      </c>
      <c r="B36" s="91">
        <v>15.15</v>
      </c>
      <c r="C36" s="91">
        <v>14.92</v>
      </c>
      <c r="D36" s="91">
        <v>15.2</v>
      </c>
      <c r="E36" s="91">
        <v>14.8</v>
      </c>
      <c r="F36" s="91" t="s">
        <v>450</v>
      </c>
      <c r="G36" s="145">
        <v>2.4299999999999999E-2</v>
      </c>
      <c r="I36" s="91" t="s">
        <v>449</v>
      </c>
      <c r="J36" s="91">
        <v>6.58</v>
      </c>
      <c r="K36" s="91">
        <v>6.35</v>
      </c>
      <c r="L36" s="91">
        <v>6.78</v>
      </c>
      <c r="M36" s="91">
        <v>6.35</v>
      </c>
      <c r="N36" s="91" t="s">
        <v>451</v>
      </c>
      <c r="O36" s="145">
        <v>-1.4999999999999999E-2</v>
      </c>
      <c r="Q36" s="91" t="s">
        <v>449</v>
      </c>
      <c r="R36" s="91">
        <v>18.489999999999998</v>
      </c>
      <c r="S36" s="91">
        <v>18.34</v>
      </c>
      <c r="T36" s="91">
        <v>18.52</v>
      </c>
      <c r="U36" s="91">
        <v>18.25</v>
      </c>
      <c r="V36" s="91" t="s">
        <v>452</v>
      </c>
      <c r="W36" s="145">
        <v>9.7999999999999997E-3</v>
      </c>
      <c r="Y36" s="91" t="s">
        <v>449</v>
      </c>
      <c r="Z36" s="91">
        <v>7.21</v>
      </c>
      <c r="AA36" s="91">
        <v>7.12</v>
      </c>
      <c r="AB36" s="91">
        <v>7.25</v>
      </c>
      <c r="AC36" s="91">
        <v>7.12</v>
      </c>
      <c r="AD36" s="91" t="s">
        <v>453</v>
      </c>
      <c r="AE36" s="145">
        <v>1.4E-3</v>
      </c>
      <c r="AG36" s="91" t="s">
        <v>449</v>
      </c>
      <c r="AH36" s="91">
        <v>2.13</v>
      </c>
      <c r="AI36" s="91">
        <v>2.17</v>
      </c>
      <c r="AJ36" s="91">
        <v>2.17</v>
      </c>
      <c r="AK36" s="91">
        <v>2.1</v>
      </c>
      <c r="AL36" s="91" t="s">
        <v>454</v>
      </c>
      <c r="AM36" s="145">
        <v>-1.3899999999999999E-2</v>
      </c>
      <c r="AO36" s="91" t="s">
        <v>449</v>
      </c>
      <c r="AP36" s="91">
        <v>5.5</v>
      </c>
      <c r="AQ36" s="91">
        <v>5.58</v>
      </c>
      <c r="AR36" s="91">
        <v>5.6</v>
      </c>
      <c r="AS36" s="91">
        <v>5.5</v>
      </c>
      <c r="AT36" s="91" t="s">
        <v>455</v>
      </c>
      <c r="AU36" s="145">
        <v>-1.0800000000000001E-2</v>
      </c>
      <c r="AW36" s="91" t="s">
        <v>449</v>
      </c>
      <c r="AX36" s="91">
        <v>904.09</v>
      </c>
      <c r="AY36" s="91">
        <v>904.81</v>
      </c>
      <c r="AZ36" s="91">
        <v>908.62</v>
      </c>
      <c r="BA36" s="91">
        <v>901.5</v>
      </c>
      <c r="BB36" s="91" t="s">
        <v>456</v>
      </c>
      <c r="BC36" s="145">
        <v>8.9999999999999998E-4</v>
      </c>
    </row>
    <row r="37" spans="1:55">
      <c r="A37" s="91" t="s">
        <v>457</v>
      </c>
      <c r="B37" s="91">
        <v>15.21</v>
      </c>
      <c r="C37" s="91">
        <v>15.2</v>
      </c>
      <c r="D37" s="91">
        <v>15.28</v>
      </c>
      <c r="E37" s="91">
        <v>14.94</v>
      </c>
      <c r="F37" s="91" t="s">
        <v>458</v>
      </c>
      <c r="G37" s="145">
        <v>4.0000000000000001E-3</v>
      </c>
      <c r="I37" s="91" t="s">
        <v>457</v>
      </c>
      <c r="J37" s="91">
        <v>6.7</v>
      </c>
      <c r="K37" s="91">
        <v>6.62</v>
      </c>
      <c r="L37" s="91">
        <v>6.7</v>
      </c>
      <c r="M37" s="91">
        <v>6.45</v>
      </c>
      <c r="N37" s="91" t="s">
        <v>459</v>
      </c>
      <c r="O37" s="145">
        <v>1.8200000000000001E-2</v>
      </c>
      <c r="Q37" s="91" t="s">
        <v>457</v>
      </c>
      <c r="R37" s="91">
        <v>18.78</v>
      </c>
      <c r="S37" s="91">
        <v>18.48</v>
      </c>
      <c r="T37" s="91">
        <v>18.89</v>
      </c>
      <c r="U37" s="91">
        <v>18.41</v>
      </c>
      <c r="V37" s="91" t="s">
        <v>460</v>
      </c>
      <c r="W37" s="145">
        <v>1.5699999999999999E-2</v>
      </c>
      <c r="Y37" s="91" t="s">
        <v>457</v>
      </c>
      <c r="Z37" s="91">
        <v>7.52</v>
      </c>
      <c r="AA37" s="91">
        <v>7.21</v>
      </c>
      <c r="AB37" s="91">
        <v>7.53</v>
      </c>
      <c r="AC37" s="91">
        <v>7.18</v>
      </c>
      <c r="AD37" s="91" t="s">
        <v>461</v>
      </c>
      <c r="AE37" s="145">
        <v>4.2999999999999997E-2</v>
      </c>
      <c r="AG37" s="91" t="s">
        <v>457</v>
      </c>
      <c r="AH37" s="91">
        <v>2.13</v>
      </c>
      <c r="AI37" s="91">
        <v>2.15</v>
      </c>
      <c r="AJ37" s="91">
        <v>2.15</v>
      </c>
      <c r="AK37" s="91">
        <v>2.12</v>
      </c>
      <c r="AL37" s="91" t="s">
        <v>462</v>
      </c>
      <c r="AM37" s="145">
        <v>0</v>
      </c>
      <c r="AO37" s="91" t="s">
        <v>457</v>
      </c>
      <c r="AP37" s="91">
        <v>5.58</v>
      </c>
      <c r="AQ37" s="91">
        <v>5.54</v>
      </c>
      <c r="AR37" s="91">
        <v>5.58</v>
      </c>
      <c r="AS37" s="91">
        <v>5.54</v>
      </c>
      <c r="AT37" s="91" t="s">
        <v>463</v>
      </c>
      <c r="AU37" s="145">
        <v>1.4500000000000001E-2</v>
      </c>
      <c r="AW37" s="91" t="s">
        <v>457</v>
      </c>
      <c r="AX37" s="91">
        <v>910.29</v>
      </c>
      <c r="AY37" s="91">
        <v>903.8</v>
      </c>
      <c r="AZ37" s="91">
        <v>913.09</v>
      </c>
      <c r="BA37" s="91">
        <v>903.2</v>
      </c>
      <c r="BB37" s="91" t="s">
        <v>464</v>
      </c>
      <c r="BC37" s="145">
        <v>6.8999999999999999E-3</v>
      </c>
    </row>
    <row r="38" spans="1:55">
      <c r="A38" s="91" t="s">
        <v>465</v>
      </c>
      <c r="B38" s="91">
        <v>15.3</v>
      </c>
      <c r="C38" s="91">
        <v>15.19</v>
      </c>
      <c r="D38" s="91">
        <v>15.39</v>
      </c>
      <c r="E38" s="91">
        <v>15.18</v>
      </c>
      <c r="F38" s="91" t="s">
        <v>466</v>
      </c>
      <c r="G38" s="145">
        <v>5.8999999999999999E-3</v>
      </c>
      <c r="I38" s="91" t="s">
        <v>465</v>
      </c>
      <c r="J38" s="91">
        <v>6.84</v>
      </c>
      <c r="K38" s="91">
        <v>6.7</v>
      </c>
      <c r="L38" s="91">
        <v>6.85</v>
      </c>
      <c r="M38" s="91">
        <v>6.67</v>
      </c>
      <c r="N38" s="91" t="s">
        <v>467</v>
      </c>
      <c r="O38" s="145">
        <v>2.0899999999999998E-2</v>
      </c>
      <c r="Q38" s="91" t="s">
        <v>465</v>
      </c>
      <c r="R38" s="91">
        <v>18.940000000000001</v>
      </c>
      <c r="S38" s="91">
        <v>18.899999999999999</v>
      </c>
      <c r="T38" s="91">
        <v>18.96</v>
      </c>
      <c r="U38" s="91">
        <v>18.579999999999998</v>
      </c>
      <c r="V38" s="91" t="s">
        <v>468</v>
      </c>
      <c r="W38" s="145">
        <v>8.5000000000000006E-3</v>
      </c>
      <c r="Y38" s="91" t="s">
        <v>465</v>
      </c>
      <c r="Z38" s="91">
        <v>7.6</v>
      </c>
      <c r="AA38" s="91">
        <v>7.48</v>
      </c>
      <c r="AB38" s="91">
        <v>7.85</v>
      </c>
      <c r="AC38" s="91">
        <v>7.46</v>
      </c>
      <c r="AD38" s="91" t="s">
        <v>469</v>
      </c>
      <c r="AE38" s="145">
        <v>1.06E-2</v>
      </c>
      <c r="AG38" s="91" t="s">
        <v>465</v>
      </c>
      <c r="AH38" s="91">
        <v>2.11</v>
      </c>
      <c r="AI38" s="91">
        <v>2.13</v>
      </c>
      <c r="AJ38" s="91">
        <v>2.13</v>
      </c>
      <c r="AK38" s="91">
        <v>2.09</v>
      </c>
      <c r="AL38" s="91" t="s">
        <v>470</v>
      </c>
      <c r="AM38" s="145">
        <v>-9.4000000000000004E-3</v>
      </c>
      <c r="AO38" s="91" t="s">
        <v>465</v>
      </c>
      <c r="AP38" s="91">
        <v>5.54</v>
      </c>
      <c r="AQ38" s="91">
        <v>5.56</v>
      </c>
      <c r="AR38" s="91">
        <v>5.58</v>
      </c>
      <c r="AS38" s="91">
        <v>5.54</v>
      </c>
      <c r="AT38" s="91" t="s">
        <v>471</v>
      </c>
      <c r="AU38" s="145">
        <v>-7.1999999999999998E-3</v>
      </c>
      <c r="AW38" s="91" t="s">
        <v>465</v>
      </c>
      <c r="AX38" s="91">
        <v>915.4</v>
      </c>
      <c r="AY38" s="91">
        <v>910.75</v>
      </c>
      <c r="AZ38" s="91">
        <v>917.83</v>
      </c>
      <c r="BA38" s="91">
        <v>910.75</v>
      </c>
      <c r="BB38" s="91" t="s">
        <v>472</v>
      </c>
      <c r="BC38" s="145">
        <v>5.5999999999999999E-3</v>
      </c>
    </row>
    <row r="39" spans="1:55">
      <c r="A39" s="91" t="s">
        <v>473</v>
      </c>
      <c r="B39" s="91">
        <v>15.16</v>
      </c>
      <c r="C39" s="91">
        <v>15.3</v>
      </c>
      <c r="D39" s="91">
        <v>15.3</v>
      </c>
      <c r="E39" s="91">
        <v>15</v>
      </c>
      <c r="F39" s="91" t="s">
        <v>474</v>
      </c>
      <c r="G39" s="145">
        <v>-9.1999999999999998E-3</v>
      </c>
      <c r="I39" s="91" t="s">
        <v>473</v>
      </c>
      <c r="J39" s="91">
        <v>6.69</v>
      </c>
      <c r="K39" s="91">
        <v>6.78</v>
      </c>
      <c r="L39" s="91">
        <v>6.79</v>
      </c>
      <c r="M39" s="91">
        <v>6.6</v>
      </c>
      <c r="N39" s="91" t="s">
        <v>475</v>
      </c>
      <c r="O39" s="145">
        <v>-2.1899999999999999E-2</v>
      </c>
      <c r="Q39" s="91" t="s">
        <v>473</v>
      </c>
      <c r="R39" s="91">
        <v>18.86</v>
      </c>
      <c r="S39" s="91">
        <v>18.940000000000001</v>
      </c>
      <c r="T39" s="91">
        <v>19</v>
      </c>
      <c r="U39" s="91">
        <v>18.57</v>
      </c>
      <c r="V39" s="91" t="s">
        <v>476</v>
      </c>
      <c r="W39" s="145">
        <v>-4.1999999999999997E-3</v>
      </c>
      <c r="Y39" s="91" t="s">
        <v>473</v>
      </c>
      <c r="Z39" s="91">
        <v>7.56</v>
      </c>
      <c r="AA39" s="91">
        <v>7.55</v>
      </c>
      <c r="AB39" s="91">
        <v>7.7</v>
      </c>
      <c r="AC39" s="91">
        <v>7.5</v>
      </c>
      <c r="AD39" s="91" t="s">
        <v>477</v>
      </c>
      <c r="AE39" s="145">
        <v>-5.3E-3</v>
      </c>
      <c r="AG39" s="91" t="s">
        <v>473</v>
      </c>
      <c r="AH39" s="91">
        <v>2.14</v>
      </c>
      <c r="AI39" s="91">
        <v>2.12</v>
      </c>
      <c r="AJ39" s="91">
        <v>2.14</v>
      </c>
      <c r="AK39" s="91">
        <v>2.09</v>
      </c>
      <c r="AL39" s="91" t="s">
        <v>478</v>
      </c>
      <c r="AM39" s="145">
        <v>1.4200000000000001E-2</v>
      </c>
      <c r="AO39" s="91" t="s">
        <v>473</v>
      </c>
      <c r="AP39" s="91">
        <v>5.6</v>
      </c>
      <c r="AQ39" s="91">
        <v>5.58</v>
      </c>
      <c r="AR39" s="91">
        <v>5.62</v>
      </c>
      <c r="AS39" s="91">
        <v>5.56</v>
      </c>
      <c r="AT39" s="91" t="s">
        <v>479</v>
      </c>
      <c r="AU39" s="145">
        <v>1.0800000000000001E-2</v>
      </c>
      <c r="AW39" s="91" t="s">
        <v>473</v>
      </c>
      <c r="AX39" s="91">
        <v>915.99</v>
      </c>
      <c r="AY39" s="91">
        <v>916.18</v>
      </c>
      <c r="AZ39" s="91">
        <v>918.55</v>
      </c>
      <c r="BA39" s="91">
        <v>912.79</v>
      </c>
      <c r="BB39" s="91" t="s">
        <v>480</v>
      </c>
      <c r="BC39" s="145">
        <v>5.9999999999999995E-4</v>
      </c>
    </row>
    <row r="40" spans="1:55">
      <c r="A40" s="91" t="s">
        <v>481</v>
      </c>
      <c r="B40" s="91">
        <v>14.88</v>
      </c>
      <c r="C40" s="91">
        <v>14.87</v>
      </c>
      <c r="D40" s="91">
        <v>15.09</v>
      </c>
      <c r="E40" s="91">
        <v>14.86</v>
      </c>
      <c r="F40" s="91" t="s">
        <v>482</v>
      </c>
      <c r="G40" s="145">
        <v>-1.8499999999999999E-2</v>
      </c>
      <c r="I40" s="91" t="s">
        <v>481</v>
      </c>
      <c r="J40" s="91">
        <v>6.5</v>
      </c>
      <c r="K40" s="91">
        <v>6.7</v>
      </c>
      <c r="L40" s="91">
        <v>6.7</v>
      </c>
      <c r="M40" s="91">
        <v>6.49</v>
      </c>
      <c r="N40" s="91" t="s">
        <v>483</v>
      </c>
      <c r="O40" s="145">
        <v>-2.8400000000000002E-2</v>
      </c>
      <c r="Q40" s="91" t="s">
        <v>481</v>
      </c>
      <c r="R40" s="91">
        <v>18.899999999999999</v>
      </c>
      <c r="S40" s="91">
        <v>18.86</v>
      </c>
      <c r="T40" s="91">
        <v>18.899999999999999</v>
      </c>
      <c r="U40" s="91">
        <v>18.739999999999998</v>
      </c>
      <c r="V40" s="91" t="s">
        <v>484</v>
      </c>
      <c r="W40" s="145">
        <v>2.0999999999999999E-3</v>
      </c>
      <c r="Y40" s="91" t="s">
        <v>481</v>
      </c>
      <c r="Z40" s="91">
        <v>7.49</v>
      </c>
      <c r="AA40" s="91">
        <v>7.53</v>
      </c>
      <c r="AB40" s="91">
        <v>7.59</v>
      </c>
      <c r="AC40" s="91">
        <v>7.43</v>
      </c>
      <c r="AD40" s="91" t="s">
        <v>485</v>
      </c>
      <c r="AE40" s="145">
        <v>-9.2999999999999992E-3</v>
      </c>
      <c r="AG40" s="91" t="s">
        <v>481</v>
      </c>
      <c r="AH40" s="91">
        <v>2.17</v>
      </c>
      <c r="AI40" s="91">
        <v>2.15</v>
      </c>
      <c r="AJ40" s="91">
        <v>2.17</v>
      </c>
      <c r="AK40" s="91">
        <v>2.15</v>
      </c>
      <c r="AL40" s="91" t="s">
        <v>486</v>
      </c>
      <c r="AM40" s="145">
        <v>1.4E-2</v>
      </c>
      <c r="AO40" s="91" t="s">
        <v>481</v>
      </c>
      <c r="AP40" s="91">
        <v>5.52</v>
      </c>
      <c r="AQ40" s="91">
        <v>5.6</v>
      </c>
      <c r="AR40" s="91">
        <v>5.66</v>
      </c>
      <c r="AS40" s="91">
        <v>5.52</v>
      </c>
      <c r="AT40" s="91" t="s">
        <v>487</v>
      </c>
      <c r="AU40" s="145">
        <v>-1.43E-2</v>
      </c>
      <c r="AW40" s="91" t="s">
        <v>481</v>
      </c>
      <c r="AX40" s="91">
        <v>912.94</v>
      </c>
      <c r="AY40" s="91">
        <v>917.05</v>
      </c>
      <c r="AZ40" s="91">
        <v>917.05</v>
      </c>
      <c r="BA40" s="91">
        <v>911.75</v>
      </c>
      <c r="BB40" s="91" t="s">
        <v>488</v>
      </c>
      <c r="BC40" s="145">
        <v>-3.3E-3</v>
      </c>
    </row>
    <row r="41" spans="1:55">
      <c r="A41" s="91" t="s">
        <v>489</v>
      </c>
      <c r="B41" s="91">
        <v>15.06</v>
      </c>
      <c r="C41" s="91">
        <v>15.14</v>
      </c>
      <c r="D41" s="91">
        <v>15.3</v>
      </c>
      <c r="E41" s="91">
        <v>14.95</v>
      </c>
      <c r="F41" s="91" t="s">
        <v>490</v>
      </c>
      <c r="G41" s="145">
        <v>1.21E-2</v>
      </c>
      <c r="I41" s="91" t="s">
        <v>489</v>
      </c>
      <c r="J41" s="91">
        <v>6.76</v>
      </c>
      <c r="K41" s="91">
        <v>6.44</v>
      </c>
      <c r="L41" s="91">
        <v>6.76</v>
      </c>
      <c r="M41" s="91">
        <v>6.44</v>
      </c>
      <c r="N41" s="91" t="s">
        <v>491</v>
      </c>
      <c r="O41" s="145">
        <v>0.04</v>
      </c>
      <c r="Q41" s="91" t="s">
        <v>489</v>
      </c>
      <c r="R41" s="91">
        <v>19.47</v>
      </c>
      <c r="S41" s="91">
        <v>19</v>
      </c>
      <c r="T41" s="91">
        <v>19.52</v>
      </c>
      <c r="U41" s="91">
        <v>18.989999999999998</v>
      </c>
      <c r="V41" s="91" t="s">
        <v>492</v>
      </c>
      <c r="W41" s="145">
        <v>3.0200000000000001E-2</v>
      </c>
      <c r="Y41" s="91" t="s">
        <v>489</v>
      </c>
      <c r="Z41" s="91">
        <v>7.6</v>
      </c>
      <c r="AA41" s="91">
        <v>7.6</v>
      </c>
      <c r="AB41" s="91">
        <v>7.62</v>
      </c>
      <c r="AC41" s="91">
        <v>7.45</v>
      </c>
      <c r="AD41" s="91" t="s">
        <v>493</v>
      </c>
      <c r="AE41" s="145">
        <v>1.47E-2</v>
      </c>
      <c r="AG41" s="91" t="s">
        <v>489</v>
      </c>
      <c r="AH41" s="91">
        <v>2.16</v>
      </c>
      <c r="AI41" s="91">
        <v>2.15</v>
      </c>
      <c r="AJ41" s="91">
        <v>2.17</v>
      </c>
      <c r="AK41" s="91">
        <v>2.15</v>
      </c>
      <c r="AL41" s="91" t="s">
        <v>494</v>
      </c>
      <c r="AM41" s="145">
        <v>-4.5999999999999999E-3</v>
      </c>
      <c r="AO41" s="91" t="s">
        <v>489</v>
      </c>
      <c r="AP41" s="91">
        <v>5.56</v>
      </c>
      <c r="AQ41" s="91">
        <v>5.56</v>
      </c>
      <c r="AR41" s="91">
        <v>5.6</v>
      </c>
      <c r="AS41" s="91">
        <v>5.54</v>
      </c>
      <c r="AT41" s="91" t="s">
        <v>495</v>
      </c>
      <c r="AU41" s="145">
        <v>7.1999999999999998E-3</v>
      </c>
      <c r="AW41" s="91" t="s">
        <v>489</v>
      </c>
      <c r="AX41" s="91">
        <v>920.53</v>
      </c>
      <c r="AY41" s="91">
        <v>914.36</v>
      </c>
      <c r="AZ41" s="91">
        <v>921.46</v>
      </c>
      <c r="BA41" s="91">
        <v>913.67</v>
      </c>
      <c r="BB41" s="91" t="s">
        <v>496</v>
      </c>
      <c r="BC41" s="145">
        <v>8.3000000000000001E-3</v>
      </c>
    </row>
    <row r="42" spans="1:55">
      <c r="A42" s="91" t="s">
        <v>497</v>
      </c>
      <c r="B42" s="91">
        <v>16</v>
      </c>
      <c r="C42" s="91">
        <v>15.36</v>
      </c>
      <c r="D42" s="91">
        <v>16.12</v>
      </c>
      <c r="E42" s="91">
        <v>15.11</v>
      </c>
      <c r="F42" s="91" t="s">
        <v>498</v>
      </c>
      <c r="G42" s="145">
        <v>6.2399999999999997E-2</v>
      </c>
      <c r="I42" s="91" t="s">
        <v>497</v>
      </c>
      <c r="J42" s="91">
        <v>6.7</v>
      </c>
      <c r="K42" s="91">
        <v>6.77</v>
      </c>
      <c r="L42" s="91">
        <v>6.8</v>
      </c>
      <c r="M42" s="91">
        <v>6.66</v>
      </c>
      <c r="N42" s="91" t="s">
        <v>499</v>
      </c>
      <c r="O42" s="145">
        <v>-8.8999999999999999E-3</v>
      </c>
      <c r="Q42" s="91" t="s">
        <v>497</v>
      </c>
      <c r="R42" s="91">
        <v>19.940000000000001</v>
      </c>
      <c r="S42" s="91">
        <v>19.47</v>
      </c>
      <c r="T42" s="91">
        <v>19.98</v>
      </c>
      <c r="U42" s="91">
        <v>19.47</v>
      </c>
      <c r="V42" s="91" t="s">
        <v>500</v>
      </c>
      <c r="W42" s="145">
        <v>2.41E-2</v>
      </c>
      <c r="Y42" s="91" t="s">
        <v>497</v>
      </c>
      <c r="Z42" s="91">
        <v>7.5</v>
      </c>
      <c r="AA42" s="91">
        <v>7.61</v>
      </c>
      <c r="AB42" s="91">
        <v>7.64</v>
      </c>
      <c r="AC42" s="91">
        <v>7.47</v>
      </c>
      <c r="AD42" s="91" t="s">
        <v>501</v>
      </c>
      <c r="AE42" s="145">
        <v>-1.32E-2</v>
      </c>
      <c r="AG42" s="91" t="s">
        <v>497</v>
      </c>
      <c r="AH42" s="91">
        <v>2.16</v>
      </c>
      <c r="AI42" s="91">
        <v>2.16</v>
      </c>
      <c r="AJ42" s="91">
        <v>2.17</v>
      </c>
      <c r="AK42" s="91">
        <v>2.12</v>
      </c>
      <c r="AL42" s="91" t="s">
        <v>502</v>
      </c>
      <c r="AM42" s="145">
        <v>0</v>
      </c>
      <c r="AO42" s="91" t="s">
        <v>497</v>
      </c>
      <c r="AP42" s="91">
        <v>5.56</v>
      </c>
      <c r="AQ42" s="91">
        <v>5.6</v>
      </c>
      <c r="AR42" s="91">
        <v>5.64</v>
      </c>
      <c r="AS42" s="91">
        <v>5.52</v>
      </c>
      <c r="AT42" s="91" t="s">
        <v>503</v>
      </c>
      <c r="AU42" s="145">
        <v>0</v>
      </c>
      <c r="AW42" s="91" t="s">
        <v>497</v>
      </c>
      <c r="AX42" s="91">
        <v>923.63</v>
      </c>
      <c r="AY42" s="91">
        <v>922.02</v>
      </c>
      <c r="AZ42" s="91">
        <v>924.48</v>
      </c>
      <c r="BA42" s="91">
        <v>919.13</v>
      </c>
      <c r="BB42" s="91" t="s">
        <v>504</v>
      </c>
      <c r="BC42" s="145">
        <v>3.3999999999999998E-3</v>
      </c>
    </row>
    <row r="43" spans="1:55">
      <c r="A43" s="91" t="s">
        <v>505</v>
      </c>
      <c r="B43" s="91">
        <v>15.73</v>
      </c>
      <c r="C43" s="91">
        <v>15.8</v>
      </c>
      <c r="D43" s="91">
        <v>15.95</v>
      </c>
      <c r="E43" s="91">
        <v>15.68</v>
      </c>
      <c r="F43" s="91" t="s">
        <v>506</v>
      </c>
      <c r="G43" s="145">
        <v>-1.6899999999999998E-2</v>
      </c>
      <c r="I43" s="91" t="s">
        <v>505</v>
      </c>
      <c r="J43" s="91">
        <v>6.5</v>
      </c>
      <c r="K43" s="91">
        <v>6.7</v>
      </c>
      <c r="L43" s="91">
        <v>6.78</v>
      </c>
      <c r="M43" s="91">
        <v>6.5</v>
      </c>
      <c r="N43" s="91" t="s">
        <v>507</v>
      </c>
      <c r="O43" s="145">
        <v>-2.9899999999999999E-2</v>
      </c>
      <c r="Q43" s="91" t="s">
        <v>505</v>
      </c>
      <c r="R43" s="91">
        <v>19.66</v>
      </c>
      <c r="S43" s="91">
        <v>19.940000000000001</v>
      </c>
      <c r="T43" s="91">
        <v>20</v>
      </c>
      <c r="U43" s="91">
        <v>19.420000000000002</v>
      </c>
      <c r="V43" s="91" t="s">
        <v>508</v>
      </c>
      <c r="W43" s="145">
        <v>-1.4E-2</v>
      </c>
      <c r="Y43" s="91" t="s">
        <v>505</v>
      </c>
      <c r="Z43" s="91">
        <v>7.46</v>
      </c>
      <c r="AA43" s="91">
        <v>7.46</v>
      </c>
      <c r="AB43" s="91">
        <v>7.56</v>
      </c>
      <c r="AC43" s="91">
        <v>7.45</v>
      </c>
      <c r="AD43" s="91" t="s">
        <v>509</v>
      </c>
      <c r="AE43" s="145">
        <v>-5.3E-3</v>
      </c>
      <c r="AG43" s="91" t="s">
        <v>505</v>
      </c>
      <c r="AH43" s="91">
        <v>2.15</v>
      </c>
      <c r="AI43" s="91">
        <v>2.16</v>
      </c>
      <c r="AJ43" s="91">
        <v>2.2000000000000002</v>
      </c>
      <c r="AK43" s="91">
        <v>2.12</v>
      </c>
      <c r="AL43" s="91" t="s">
        <v>510</v>
      </c>
      <c r="AM43" s="145">
        <v>-4.5999999999999999E-3</v>
      </c>
      <c r="AO43" s="91" t="s">
        <v>505</v>
      </c>
      <c r="AP43" s="91">
        <v>5.5</v>
      </c>
      <c r="AQ43" s="91">
        <v>5.58</v>
      </c>
      <c r="AR43" s="91">
        <v>5.58</v>
      </c>
      <c r="AS43" s="91">
        <v>5.48</v>
      </c>
      <c r="AT43" s="91" t="s">
        <v>511</v>
      </c>
      <c r="AU43" s="145">
        <v>-1.0800000000000001E-2</v>
      </c>
      <c r="AW43" s="91" t="s">
        <v>505</v>
      </c>
      <c r="AX43" s="91">
        <v>917.1</v>
      </c>
      <c r="AY43" s="91">
        <v>922.78</v>
      </c>
      <c r="AZ43" s="91">
        <v>925.85</v>
      </c>
      <c r="BA43" s="91">
        <v>915.25</v>
      </c>
      <c r="BB43" s="91" t="s">
        <v>512</v>
      </c>
      <c r="BC43" s="145">
        <v>-7.1000000000000004E-3</v>
      </c>
    </row>
    <row r="44" spans="1:55">
      <c r="A44" s="91" t="s">
        <v>513</v>
      </c>
      <c r="B44" s="91">
        <v>15.74</v>
      </c>
      <c r="C44" s="91">
        <v>15.71</v>
      </c>
      <c r="D44" s="91">
        <v>15.99</v>
      </c>
      <c r="E44" s="91">
        <v>15.46</v>
      </c>
      <c r="F44" s="91" t="s">
        <v>514</v>
      </c>
      <c r="G44" s="145">
        <v>5.9999999999999995E-4</v>
      </c>
      <c r="I44" s="91" t="s">
        <v>513</v>
      </c>
      <c r="J44" s="91">
        <v>6.56</v>
      </c>
      <c r="K44" s="91">
        <v>6.55</v>
      </c>
      <c r="L44" s="91">
        <v>6.75</v>
      </c>
      <c r="M44" s="91">
        <v>6.5</v>
      </c>
      <c r="N44" s="91" t="s">
        <v>515</v>
      </c>
      <c r="O44" s="145">
        <v>9.1999999999999998E-3</v>
      </c>
      <c r="Q44" s="91" t="s">
        <v>513</v>
      </c>
      <c r="R44" s="91">
        <v>19.52</v>
      </c>
      <c r="S44" s="91">
        <v>19.47</v>
      </c>
      <c r="T44" s="91">
        <v>19.52</v>
      </c>
      <c r="U44" s="91">
        <v>19</v>
      </c>
      <c r="V44" s="91" t="s">
        <v>516</v>
      </c>
      <c r="W44" s="145">
        <v>-7.1000000000000004E-3</v>
      </c>
      <c r="Y44" s="91" t="s">
        <v>513</v>
      </c>
      <c r="Z44" s="91">
        <v>7.61</v>
      </c>
      <c r="AA44" s="91">
        <v>7.4</v>
      </c>
      <c r="AB44" s="91">
        <v>7.61</v>
      </c>
      <c r="AC44" s="91">
        <v>7.35</v>
      </c>
      <c r="AD44" s="91" t="s">
        <v>517</v>
      </c>
      <c r="AE44" s="145">
        <v>2.01E-2</v>
      </c>
      <c r="AG44" s="91" t="s">
        <v>513</v>
      </c>
      <c r="AH44" s="91">
        <v>2.12</v>
      </c>
      <c r="AI44" s="91">
        <v>2.1800000000000002</v>
      </c>
      <c r="AJ44" s="91">
        <v>2.1800000000000002</v>
      </c>
      <c r="AK44" s="91">
        <v>2.12</v>
      </c>
      <c r="AL44" s="91" t="s">
        <v>518</v>
      </c>
      <c r="AM44" s="145">
        <v>-1.4E-2</v>
      </c>
      <c r="AO44" s="91" t="s">
        <v>513</v>
      </c>
      <c r="AP44" s="91">
        <v>5.5</v>
      </c>
      <c r="AQ44" s="91">
        <v>5.5</v>
      </c>
      <c r="AR44" s="91">
        <v>5.5</v>
      </c>
      <c r="AS44" s="91">
        <v>5.3</v>
      </c>
      <c r="AT44" s="91" t="s">
        <v>519</v>
      </c>
      <c r="AU44" s="145">
        <v>0</v>
      </c>
      <c r="AW44" s="91" t="s">
        <v>513</v>
      </c>
      <c r="AX44" s="91">
        <v>911.85</v>
      </c>
      <c r="AY44" s="91">
        <v>913.65</v>
      </c>
      <c r="AZ44" s="91">
        <v>913.65</v>
      </c>
      <c r="BA44" s="91">
        <v>902.81</v>
      </c>
      <c r="BB44" s="91" t="s">
        <v>520</v>
      </c>
      <c r="BC44" s="145">
        <v>-5.7000000000000002E-3</v>
      </c>
    </row>
    <row r="45" spans="1:55">
      <c r="A45" s="91" t="s">
        <v>521</v>
      </c>
      <c r="B45" s="91">
        <v>15.8</v>
      </c>
      <c r="C45" s="91">
        <v>15.51</v>
      </c>
      <c r="D45" s="91">
        <v>15.87</v>
      </c>
      <c r="E45" s="91">
        <v>15.43</v>
      </c>
      <c r="F45" s="91" t="s">
        <v>522</v>
      </c>
      <c r="G45" s="145">
        <v>3.8E-3</v>
      </c>
      <c r="I45" s="91" t="s">
        <v>521</v>
      </c>
      <c r="J45" s="91">
        <v>6.68</v>
      </c>
      <c r="K45" s="91">
        <v>6.67</v>
      </c>
      <c r="L45" s="91">
        <v>6.7</v>
      </c>
      <c r="M45" s="91">
        <v>6.6</v>
      </c>
      <c r="N45" s="91" t="s">
        <v>523</v>
      </c>
      <c r="O45" s="145">
        <v>1.83E-2</v>
      </c>
      <c r="Q45" s="91" t="s">
        <v>521</v>
      </c>
      <c r="R45" s="91">
        <v>19.329999999999998</v>
      </c>
      <c r="S45" s="91">
        <v>19.329999999999998</v>
      </c>
      <c r="T45" s="91">
        <v>19.489999999999998</v>
      </c>
      <c r="U45" s="91">
        <v>19.13</v>
      </c>
      <c r="V45" s="91" t="s">
        <v>524</v>
      </c>
      <c r="W45" s="145">
        <v>-9.7000000000000003E-3</v>
      </c>
      <c r="Y45" s="91" t="s">
        <v>521</v>
      </c>
      <c r="Z45" s="91">
        <v>7.5</v>
      </c>
      <c r="AA45" s="91">
        <v>7.52</v>
      </c>
      <c r="AB45" s="91">
        <v>7.6</v>
      </c>
      <c r="AC45" s="91">
        <v>7.49</v>
      </c>
      <c r="AD45" s="91" t="s">
        <v>525</v>
      </c>
      <c r="AE45" s="145">
        <v>-1.4500000000000001E-2</v>
      </c>
      <c r="AG45" s="91" t="s">
        <v>521</v>
      </c>
      <c r="AH45" s="91">
        <v>2.17</v>
      </c>
      <c r="AI45" s="91">
        <v>2.17</v>
      </c>
      <c r="AJ45" s="91">
        <v>2.17</v>
      </c>
      <c r="AK45" s="91">
        <v>2.17</v>
      </c>
      <c r="AL45" s="91" t="s">
        <v>526</v>
      </c>
      <c r="AM45" s="145">
        <v>2.3599999999999999E-2</v>
      </c>
      <c r="AO45" s="91" t="s">
        <v>521</v>
      </c>
      <c r="AP45" s="91">
        <v>5.5</v>
      </c>
      <c r="AQ45" s="91">
        <v>5.4</v>
      </c>
      <c r="AR45" s="91">
        <v>5.52</v>
      </c>
      <c r="AS45" s="91">
        <v>5.36</v>
      </c>
      <c r="AT45" s="91" t="s">
        <v>527</v>
      </c>
      <c r="AU45" s="145">
        <v>0</v>
      </c>
      <c r="AW45" s="91" t="s">
        <v>521</v>
      </c>
      <c r="AX45" s="91">
        <v>916.48</v>
      </c>
      <c r="AY45" s="91">
        <v>909.72</v>
      </c>
      <c r="AZ45" s="91">
        <v>916.85</v>
      </c>
      <c r="BA45" s="91">
        <v>909.72</v>
      </c>
      <c r="BB45" s="91" t="s">
        <v>528</v>
      </c>
      <c r="BC45" s="145">
        <v>5.1000000000000004E-3</v>
      </c>
    </row>
    <row r="46" spans="1:55">
      <c r="A46" s="91" t="s">
        <v>529</v>
      </c>
      <c r="B46" s="91">
        <v>15.52</v>
      </c>
      <c r="C46" s="91">
        <v>15.8</v>
      </c>
      <c r="D46" s="91">
        <v>15.81</v>
      </c>
      <c r="E46" s="91">
        <v>15.37</v>
      </c>
      <c r="F46" s="91" t="s">
        <v>530</v>
      </c>
      <c r="G46" s="145">
        <v>-1.77E-2</v>
      </c>
      <c r="I46" s="91" t="s">
        <v>529</v>
      </c>
      <c r="J46" s="91">
        <v>6.71</v>
      </c>
      <c r="K46" s="91">
        <v>6.7</v>
      </c>
      <c r="L46" s="91">
        <v>6.8</v>
      </c>
      <c r="M46" s="91">
        <v>6.62</v>
      </c>
      <c r="N46" s="91" t="s">
        <v>531</v>
      </c>
      <c r="O46" s="145">
        <v>4.4999999999999997E-3</v>
      </c>
      <c r="Q46" s="91" t="s">
        <v>529</v>
      </c>
      <c r="R46" s="91">
        <v>19.28</v>
      </c>
      <c r="S46" s="91">
        <v>19.329999999999998</v>
      </c>
      <c r="T46" s="91">
        <v>19.350000000000001</v>
      </c>
      <c r="U46" s="91">
        <v>19.2</v>
      </c>
      <c r="V46" s="91" t="s">
        <v>532</v>
      </c>
      <c r="W46" s="145">
        <v>-2.5999999999999999E-3</v>
      </c>
      <c r="Y46" s="91" t="s">
        <v>529</v>
      </c>
      <c r="Z46" s="91">
        <v>7.45</v>
      </c>
      <c r="AA46" s="91">
        <v>7.48</v>
      </c>
      <c r="AB46" s="91">
        <v>7.54</v>
      </c>
      <c r="AC46" s="91">
        <v>7.41</v>
      </c>
      <c r="AD46" s="91" t="s">
        <v>533</v>
      </c>
      <c r="AE46" s="145">
        <v>-6.7000000000000002E-3</v>
      </c>
      <c r="AG46" s="91" t="s">
        <v>529</v>
      </c>
      <c r="AH46" s="91">
        <v>2.17</v>
      </c>
      <c r="AI46" s="91">
        <v>2.17</v>
      </c>
      <c r="AJ46" s="91">
        <v>2.17</v>
      </c>
      <c r="AK46" s="91">
        <v>2.17</v>
      </c>
      <c r="AL46" s="91" t="s">
        <v>534</v>
      </c>
      <c r="AM46" s="145">
        <v>0</v>
      </c>
      <c r="AO46" s="91" t="s">
        <v>529</v>
      </c>
      <c r="AP46" s="91">
        <v>5.56</v>
      </c>
      <c r="AQ46" s="91">
        <v>5.54</v>
      </c>
      <c r="AR46" s="91">
        <v>5.56</v>
      </c>
      <c r="AS46" s="91">
        <v>5.46</v>
      </c>
      <c r="AT46" s="91" t="s">
        <v>535</v>
      </c>
      <c r="AU46" s="145">
        <v>1.09E-2</v>
      </c>
      <c r="AW46" s="91" t="s">
        <v>529</v>
      </c>
      <c r="AX46" s="91">
        <v>915.51</v>
      </c>
      <c r="AY46" s="91">
        <v>912.7</v>
      </c>
      <c r="AZ46" s="91">
        <v>917.39</v>
      </c>
      <c r="BA46" s="91">
        <v>910.65</v>
      </c>
      <c r="BB46" s="91" t="s">
        <v>536</v>
      </c>
      <c r="BC46" s="145">
        <v>-1.1000000000000001E-3</v>
      </c>
    </row>
    <row r="47" spans="1:55">
      <c r="A47" s="91" t="s">
        <v>537</v>
      </c>
      <c r="B47" s="91">
        <v>15.72</v>
      </c>
      <c r="C47" s="91">
        <v>15.88</v>
      </c>
      <c r="D47" s="91">
        <v>15.88</v>
      </c>
      <c r="E47" s="91">
        <v>15.22</v>
      </c>
      <c r="F47" s="91" t="s">
        <v>538</v>
      </c>
      <c r="G47" s="145">
        <v>1.29E-2</v>
      </c>
      <c r="I47" s="91" t="s">
        <v>537</v>
      </c>
      <c r="J47" s="91">
        <v>6.56</v>
      </c>
      <c r="K47" s="91">
        <v>6.68</v>
      </c>
      <c r="L47" s="91">
        <v>6.74</v>
      </c>
      <c r="M47" s="91">
        <v>6.56</v>
      </c>
      <c r="N47" s="91" t="s">
        <v>539</v>
      </c>
      <c r="O47" s="145">
        <v>-2.24E-2</v>
      </c>
      <c r="Q47" s="91" t="s">
        <v>537</v>
      </c>
      <c r="R47" s="91">
        <v>19.86</v>
      </c>
      <c r="S47" s="91">
        <v>19.34</v>
      </c>
      <c r="T47" s="91">
        <v>19.86</v>
      </c>
      <c r="U47" s="91">
        <v>19.34</v>
      </c>
      <c r="V47" s="91" t="s">
        <v>540</v>
      </c>
      <c r="W47" s="145">
        <v>3.0099999999999998E-2</v>
      </c>
      <c r="Y47" s="91" t="s">
        <v>537</v>
      </c>
      <c r="Z47" s="91">
        <v>7.4</v>
      </c>
      <c r="AA47" s="91">
        <v>7.44</v>
      </c>
      <c r="AB47" s="91">
        <v>7.5</v>
      </c>
      <c r="AC47" s="91">
        <v>7.34</v>
      </c>
      <c r="AD47" s="91" t="s">
        <v>541</v>
      </c>
      <c r="AE47" s="145">
        <v>-6.7000000000000002E-3</v>
      </c>
      <c r="AG47" s="91" t="s">
        <v>537</v>
      </c>
      <c r="AH47" s="91">
        <v>2.13</v>
      </c>
      <c r="AI47" s="91">
        <v>2.17</v>
      </c>
      <c r="AJ47" s="91">
        <v>2.17</v>
      </c>
      <c r="AK47" s="91">
        <v>2.1</v>
      </c>
      <c r="AL47" s="91" t="s">
        <v>542</v>
      </c>
      <c r="AM47" s="145">
        <v>-1.84E-2</v>
      </c>
      <c r="AO47" s="91" t="s">
        <v>537</v>
      </c>
      <c r="AP47" s="91">
        <v>5.6</v>
      </c>
      <c r="AQ47" s="91">
        <v>5.56</v>
      </c>
      <c r="AR47" s="91">
        <v>5.64</v>
      </c>
      <c r="AS47" s="91">
        <v>5.5</v>
      </c>
      <c r="AT47" s="91" t="s">
        <v>543</v>
      </c>
      <c r="AU47" s="145">
        <v>7.1999999999999998E-3</v>
      </c>
      <c r="AW47" s="91" t="s">
        <v>537</v>
      </c>
      <c r="AX47" s="91">
        <v>923.86</v>
      </c>
      <c r="AY47" s="91">
        <v>917.34</v>
      </c>
      <c r="AZ47" s="91">
        <v>924.46</v>
      </c>
      <c r="BA47" s="91">
        <v>917.34</v>
      </c>
      <c r="BB47" s="91" t="s">
        <v>544</v>
      </c>
      <c r="BC47" s="145">
        <v>9.1000000000000004E-3</v>
      </c>
    </row>
    <row r="48" spans="1:55">
      <c r="A48" s="91" t="s">
        <v>545</v>
      </c>
      <c r="B48" s="91">
        <v>15.8</v>
      </c>
      <c r="C48" s="91">
        <v>15.82</v>
      </c>
      <c r="D48" s="91">
        <v>15.88</v>
      </c>
      <c r="E48" s="91">
        <v>15.46</v>
      </c>
      <c r="F48" s="91" t="s">
        <v>546</v>
      </c>
      <c r="G48" s="145">
        <v>5.1000000000000004E-3</v>
      </c>
      <c r="I48" s="91" t="s">
        <v>545</v>
      </c>
      <c r="J48" s="91">
        <v>6.55</v>
      </c>
      <c r="K48" s="91">
        <v>6.56</v>
      </c>
      <c r="L48" s="91">
        <v>6.61</v>
      </c>
      <c r="M48" s="91">
        <v>6.45</v>
      </c>
      <c r="N48" s="91" t="s">
        <v>547</v>
      </c>
      <c r="O48" s="145">
        <v>-1.5E-3</v>
      </c>
      <c r="Q48" s="91" t="s">
        <v>545</v>
      </c>
      <c r="R48" s="91">
        <v>19.84</v>
      </c>
      <c r="S48" s="91">
        <v>19.8</v>
      </c>
      <c r="T48" s="91">
        <v>20</v>
      </c>
      <c r="U48" s="91">
        <v>19.79</v>
      </c>
      <c r="V48" s="91" t="s">
        <v>548</v>
      </c>
      <c r="W48" s="145">
        <v>-1E-3</v>
      </c>
      <c r="Y48" s="91" t="s">
        <v>545</v>
      </c>
      <c r="Z48" s="91">
        <v>7.33</v>
      </c>
      <c r="AA48" s="91">
        <v>7.4</v>
      </c>
      <c r="AB48" s="91">
        <v>7.47</v>
      </c>
      <c r="AC48" s="91">
        <v>7.33</v>
      </c>
      <c r="AD48" s="91" t="s">
        <v>549</v>
      </c>
      <c r="AE48" s="145">
        <v>-9.4999999999999998E-3</v>
      </c>
      <c r="AG48" s="91" t="s">
        <v>545</v>
      </c>
      <c r="AH48" s="91">
        <v>2.12</v>
      </c>
      <c r="AI48" s="91">
        <v>2.13</v>
      </c>
      <c r="AJ48" s="91">
        <v>2.14</v>
      </c>
      <c r="AK48" s="91">
        <v>2.09</v>
      </c>
      <c r="AL48" s="91" t="s">
        <v>550</v>
      </c>
      <c r="AM48" s="145">
        <v>-4.7000000000000002E-3</v>
      </c>
      <c r="AO48" s="91" t="s">
        <v>545</v>
      </c>
      <c r="AP48" s="91">
        <v>5.76</v>
      </c>
      <c r="AQ48" s="91">
        <v>5.64</v>
      </c>
      <c r="AR48" s="91">
        <v>5.82</v>
      </c>
      <c r="AS48" s="91">
        <v>5.56</v>
      </c>
      <c r="AT48" s="91" t="s">
        <v>272</v>
      </c>
      <c r="AU48" s="145">
        <v>2.86E-2</v>
      </c>
      <c r="AW48" s="91" t="s">
        <v>545</v>
      </c>
      <c r="AX48" s="91">
        <v>924.2</v>
      </c>
      <c r="AY48" s="91">
        <v>924.43</v>
      </c>
      <c r="AZ48" s="91">
        <v>928.8</v>
      </c>
      <c r="BA48" s="91">
        <v>920.81</v>
      </c>
      <c r="BB48" s="91" t="s">
        <v>551</v>
      </c>
      <c r="BC48" s="145">
        <v>4.0000000000000002E-4</v>
      </c>
    </row>
    <row r="49" spans="1:55">
      <c r="A49" s="91" t="s">
        <v>552</v>
      </c>
      <c r="B49" s="91">
        <v>15.63</v>
      </c>
      <c r="C49" s="91">
        <v>15.75</v>
      </c>
      <c r="D49" s="91">
        <v>15.77</v>
      </c>
      <c r="E49" s="91">
        <v>15.61</v>
      </c>
      <c r="F49" s="91" t="s">
        <v>553</v>
      </c>
      <c r="G49" s="145">
        <v>-1.0800000000000001E-2</v>
      </c>
      <c r="I49" s="91" t="s">
        <v>552</v>
      </c>
      <c r="J49" s="91">
        <v>6.61</v>
      </c>
      <c r="K49" s="91">
        <v>6.6</v>
      </c>
      <c r="L49" s="91">
        <v>6.77</v>
      </c>
      <c r="M49" s="91">
        <v>6.52</v>
      </c>
      <c r="N49" s="91" t="s">
        <v>554</v>
      </c>
      <c r="O49" s="145">
        <v>9.1999999999999998E-3</v>
      </c>
      <c r="Q49" s="91" t="s">
        <v>552</v>
      </c>
      <c r="R49" s="91">
        <v>19.78</v>
      </c>
      <c r="S49" s="91">
        <v>19.8</v>
      </c>
      <c r="T49" s="91">
        <v>19.850000000000001</v>
      </c>
      <c r="U49" s="91">
        <v>19.75</v>
      </c>
      <c r="V49" s="91" t="s">
        <v>555</v>
      </c>
      <c r="W49" s="145">
        <v>-3.0000000000000001E-3</v>
      </c>
      <c r="Y49" s="91" t="s">
        <v>552</v>
      </c>
      <c r="Z49" s="91">
        <v>7.47</v>
      </c>
      <c r="AA49" s="91">
        <v>7.39</v>
      </c>
      <c r="AB49" s="91">
        <v>7.5</v>
      </c>
      <c r="AC49" s="91">
        <v>7.31</v>
      </c>
      <c r="AD49" s="91" t="s">
        <v>556</v>
      </c>
      <c r="AE49" s="145">
        <v>1.9099999999999999E-2</v>
      </c>
      <c r="AG49" s="91" t="s">
        <v>552</v>
      </c>
      <c r="AH49" s="91">
        <v>2.13</v>
      </c>
      <c r="AI49" s="91">
        <v>2.13</v>
      </c>
      <c r="AJ49" s="91">
        <v>2.14</v>
      </c>
      <c r="AK49" s="91">
        <v>2.13</v>
      </c>
      <c r="AL49" s="91" t="s">
        <v>557</v>
      </c>
      <c r="AM49" s="145">
        <v>4.7000000000000002E-3</v>
      </c>
      <c r="AO49" s="91" t="s">
        <v>552</v>
      </c>
      <c r="AP49" s="91">
        <v>5.78</v>
      </c>
      <c r="AQ49" s="91">
        <v>5.72</v>
      </c>
      <c r="AR49" s="91">
        <v>5.82</v>
      </c>
      <c r="AS49" s="91">
        <v>5.72</v>
      </c>
      <c r="AT49" s="91" t="s">
        <v>558</v>
      </c>
      <c r="AU49" s="145">
        <v>3.5000000000000001E-3</v>
      </c>
      <c r="AW49" s="91" t="s">
        <v>552</v>
      </c>
      <c r="AX49" s="91">
        <v>921.25</v>
      </c>
      <c r="AY49" s="91">
        <v>924.01</v>
      </c>
      <c r="AZ49" s="91">
        <v>926.19</v>
      </c>
      <c r="BA49" s="91">
        <v>921.25</v>
      </c>
      <c r="BB49" s="91" t="s">
        <v>559</v>
      </c>
      <c r="BC49" s="145">
        <v>-3.2000000000000002E-3</v>
      </c>
    </row>
    <row r="50" spans="1:55">
      <c r="A50" s="91" t="s">
        <v>560</v>
      </c>
      <c r="B50" s="91">
        <v>15.68</v>
      </c>
      <c r="C50" s="91">
        <v>15.72</v>
      </c>
      <c r="D50" s="91">
        <v>15.79</v>
      </c>
      <c r="E50" s="91">
        <v>15.63</v>
      </c>
      <c r="F50" s="91" t="s">
        <v>561</v>
      </c>
      <c r="G50" s="145">
        <v>3.2000000000000002E-3</v>
      </c>
      <c r="I50" s="91" t="s">
        <v>560</v>
      </c>
      <c r="J50" s="91">
        <v>6.65</v>
      </c>
      <c r="K50" s="91">
        <v>6.76</v>
      </c>
      <c r="L50" s="91">
        <v>6.76</v>
      </c>
      <c r="M50" s="91">
        <v>6.6</v>
      </c>
      <c r="N50" s="91" t="s">
        <v>562</v>
      </c>
      <c r="O50" s="145">
        <v>6.1000000000000004E-3</v>
      </c>
      <c r="Q50" s="91" t="s">
        <v>560</v>
      </c>
      <c r="R50" s="91">
        <v>19.98</v>
      </c>
      <c r="S50" s="91">
        <v>19.78</v>
      </c>
      <c r="T50" s="91">
        <v>19.98</v>
      </c>
      <c r="U50" s="91">
        <v>19.78</v>
      </c>
      <c r="V50" s="91" t="s">
        <v>563</v>
      </c>
      <c r="W50" s="145">
        <v>1.01E-2</v>
      </c>
      <c r="Y50" s="91" t="s">
        <v>560</v>
      </c>
      <c r="Z50" s="91">
        <v>7.5</v>
      </c>
      <c r="AA50" s="91">
        <v>7.49</v>
      </c>
      <c r="AB50" s="91">
        <v>7.5</v>
      </c>
      <c r="AC50" s="91">
        <v>7.4</v>
      </c>
      <c r="AD50" s="91" t="s">
        <v>564</v>
      </c>
      <c r="AE50" s="145">
        <v>4.0000000000000001E-3</v>
      </c>
      <c r="AG50" s="91" t="s">
        <v>560</v>
      </c>
      <c r="AH50" s="91">
        <v>2.16</v>
      </c>
      <c r="AI50" s="91">
        <v>2.15</v>
      </c>
      <c r="AJ50" s="91">
        <v>2.17</v>
      </c>
      <c r="AK50" s="91">
        <v>2.15</v>
      </c>
      <c r="AL50" s="91" t="s">
        <v>565</v>
      </c>
      <c r="AM50" s="145">
        <v>1.41E-2</v>
      </c>
      <c r="AO50" s="91" t="s">
        <v>560</v>
      </c>
      <c r="AP50" s="91">
        <v>5.92</v>
      </c>
      <c r="AQ50" s="91">
        <v>5.86</v>
      </c>
      <c r="AR50" s="91">
        <v>5.98</v>
      </c>
      <c r="AS50" s="91">
        <v>5.86</v>
      </c>
      <c r="AT50" s="91" t="s">
        <v>566</v>
      </c>
      <c r="AU50" s="145">
        <v>2.4199999999999999E-2</v>
      </c>
      <c r="AW50" s="91" t="s">
        <v>560</v>
      </c>
      <c r="AX50" s="91">
        <v>923.26</v>
      </c>
      <c r="AY50" s="91">
        <v>921.99</v>
      </c>
      <c r="AZ50" s="91">
        <v>925.62</v>
      </c>
      <c r="BA50" s="91">
        <v>921.62</v>
      </c>
      <c r="BB50" s="91" t="s">
        <v>567</v>
      </c>
      <c r="BC50" s="145">
        <v>2.2000000000000001E-3</v>
      </c>
    </row>
    <row r="51" spans="1:55">
      <c r="A51" s="91" t="s">
        <v>568</v>
      </c>
      <c r="B51" s="91">
        <v>15.57</v>
      </c>
      <c r="C51" s="91">
        <v>15.57</v>
      </c>
      <c r="D51" s="91">
        <v>15.66</v>
      </c>
      <c r="E51" s="91">
        <v>15.46</v>
      </c>
      <c r="F51" s="91" t="s">
        <v>569</v>
      </c>
      <c r="G51" s="145">
        <v>-7.0000000000000001E-3</v>
      </c>
      <c r="I51" s="91" t="s">
        <v>568</v>
      </c>
      <c r="J51" s="91">
        <v>6.64</v>
      </c>
      <c r="K51" s="91">
        <v>6.65</v>
      </c>
      <c r="L51" s="91">
        <v>6.66</v>
      </c>
      <c r="M51" s="91">
        <v>6.54</v>
      </c>
      <c r="N51" s="91" t="s">
        <v>570</v>
      </c>
      <c r="O51" s="145">
        <v>-1.5E-3</v>
      </c>
      <c r="Q51" s="91" t="s">
        <v>568</v>
      </c>
      <c r="R51" s="91">
        <v>19.78</v>
      </c>
      <c r="S51" s="91">
        <v>19.98</v>
      </c>
      <c r="T51" s="91">
        <v>19.98</v>
      </c>
      <c r="U51" s="91">
        <v>19.670000000000002</v>
      </c>
      <c r="V51" s="91" t="s">
        <v>571</v>
      </c>
      <c r="W51" s="145">
        <v>-0.01</v>
      </c>
      <c r="Y51" s="91" t="s">
        <v>568</v>
      </c>
      <c r="Z51" s="91">
        <v>7.51</v>
      </c>
      <c r="AA51" s="91">
        <v>7.43</v>
      </c>
      <c r="AB51" s="91">
        <v>7.52</v>
      </c>
      <c r="AC51" s="91">
        <v>7.43</v>
      </c>
      <c r="AD51" s="91" t="s">
        <v>572</v>
      </c>
      <c r="AE51" s="145">
        <v>1.2999999999999999E-3</v>
      </c>
      <c r="AG51" s="91" t="s">
        <v>568</v>
      </c>
      <c r="AH51" s="91">
        <v>2.19</v>
      </c>
      <c r="AI51" s="91">
        <v>2.15</v>
      </c>
      <c r="AJ51" s="91">
        <v>2.2000000000000002</v>
      </c>
      <c r="AK51" s="91">
        <v>2.15</v>
      </c>
      <c r="AL51" s="91" t="s">
        <v>573</v>
      </c>
      <c r="AM51" s="145">
        <v>1.3899999999999999E-2</v>
      </c>
      <c r="AO51" s="91" t="s">
        <v>568</v>
      </c>
      <c r="AP51" s="91">
        <v>5.86</v>
      </c>
      <c r="AQ51" s="91">
        <v>5.94</v>
      </c>
      <c r="AR51" s="91">
        <v>5.98</v>
      </c>
      <c r="AS51" s="91">
        <v>5.82</v>
      </c>
      <c r="AT51" s="91" t="s">
        <v>574</v>
      </c>
      <c r="AU51" s="145">
        <v>-1.01E-2</v>
      </c>
      <c r="AW51" s="91" t="s">
        <v>568</v>
      </c>
      <c r="AX51" s="91">
        <v>923.79</v>
      </c>
      <c r="AY51" s="91">
        <v>922.9</v>
      </c>
      <c r="AZ51" s="91">
        <v>924.71</v>
      </c>
      <c r="BA51" s="91">
        <v>920.6</v>
      </c>
      <c r="BB51" s="91" t="s">
        <v>575</v>
      </c>
      <c r="BC51" s="145">
        <v>5.9999999999999995E-4</v>
      </c>
    </row>
    <row r="52" spans="1:55">
      <c r="A52" s="91" t="s">
        <v>576</v>
      </c>
      <c r="B52" s="91">
        <v>15.7</v>
      </c>
      <c r="C52" s="91">
        <v>15.49</v>
      </c>
      <c r="D52" s="91">
        <v>15.82</v>
      </c>
      <c r="E52" s="91">
        <v>15.4</v>
      </c>
      <c r="F52" s="91" t="s">
        <v>577</v>
      </c>
      <c r="G52" s="145">
        <v>8.3000000000000001E-3</v>
      </c>
      <c r="I52" s="91" t="s">
        <v>576</v>
      </c>
      <c r="J52" s="91">
        <v>6.54</v>
      </c>
      <c r="K52" s="91">
        <v>6.78</v>
      </c>
      <c r="L52" s="91">
        <v>6.87</v>
      </c>
      <c r="M52" s="91">
        <v>6.54</v>
      </c>
      <c r="N52" s="91" t="s">
        <v>578</v>
      </c>
      <c r="O52" s="145">
        <v>-1.5100000000000001E-2</v>
      </c>
      <c r="Q52" s="91" t="s">
        <v>576</v>
      </c>
      <c r="R52" s="91">
        <v>19.8</v>
      </c>
      <c r="S52" s="91">
        <v>19.77</v>
      </c>
      <c r="T52" s="91">
        <v>19.86</v>
      </c>
      <c r="U52" s="91">
        <v>19.63</v>
      </c>
      <c r="V52" s="91" t="s">
        <v>579</v>
      </c>
      <c r="W52" s="145">
        <v>1E-3</v>
      </c>
      <c r="Y52" s="91" t="s">
        <v>576</v>
      </c>
      <c r="Z52" s="91">
        <v>7.4</v>
      </c>
      <c r="AA52" s="91">
        <v>7.5</v>
      </c>
      <c r="AB52" s="91">
        <v>7.51</v>
      </c>
      <c r="AC52" s="91">
        <v>7.4</v>
      </c>
      <c r="AD52" s="91" t="s">
        <v>580</v>
      </c>
      <c r="AE52" s="145">
        <v>-1.46E-2</v>
      </c>
      <c r="AG52" s="91" t="s">
        <v>576</v>
      </c>
      <c r="AH52" s="91">
        <v>2.2200000000000002</v>
      </c>
      <c r="AI52" s="91">
        <v>2.2000000000000002</v>
      </c>
      <c r="AJ52" s="91">
        <v>2.23</v>
      </c>
      <c r="AK52" s="91">
        <v>2.1800000000000002</v>
      </c>
      <c r="AL52" s="91" t="s">
        <v>581</v>
      </c>
      <c r="AM52" s="145">
        <v>1.37E-2</v>
      </c>
      <c r="AO52" s="91" t="s">
        <v>576</v>
      </c>
      <c r="AP52" s="91">
        <v>5.9</v>
      </c>
      <c r="AQ52" s="91">
        <v>5.82</v>
      </c>
      <c r="AR52" s="91">
        <v>5.94</v>
      </c>
      <c r="AS52" s="91">
        <v>5.74</v>
      </c>
      <c r="AT52" s="91" t="s">
        <v>582</v>
      </c>
      <c r="AU52" s="145">
        <v>6.7999999999999996E-3</v>
      </c>
      <c r="AW52" s="91" t="s">
        <v>576</v>
      </c>
      <c r="AX52" s="91">
        <v>920.82</v>
      </c>
      <c r="AY52" s="91">
        <v>922.74</v>
      </c>
      <c r="AZ52" s="91">
        <v>923.22</v>
      </c>
      <c r="BA52" s="91">
        <v>918.74</v>
      </c>
      <c r="BB52" s="91" t="s">
        <v>583</v>
      </c>
      <c r="BC52" s="145">
        <v>-3.2000000000000002E-3</v>
      </c>
    </row>
    <row r="53" spans="1:55">
      <c r="A53" s="91" t="s">
        <v>584</v>
      </c>
      <c r="B53" s="91">
        <v>15.98</v>
      </c>
      <c r="C53" s="91">
        <v>15.7</v>
      </c>
      <c r="D53" s="91">
        <v>15.98</v>
      </c>
      <c r="E53" s="91">
        <v>15.7</v>
      </c>
      <c r="F53" s="91" t="s">
        <v>585</v>
      </c>
      <c r="G53" s="145">
        <v>1.78E-2</v>
      </c>
      <c r="I53" s="91" t="s">
        <v>584</v>
      </c>
      <c r="J53" s="91">
        <v>6.49</v>
      </c>
      <c r="K53" s="91">
        <v>6.54</v>
      </c>
      <c r="L53" s="91">
        <v>6.59</v>
      </c>
      <c r="M53" s="91">
        <v>6.48</v>
      </c>
      <c r="N53" s="91" t="s">
        <v>586</v>
      </c>
      <c r="O53" s="145">
        <v>-7.6E-3</v>
      </c>
      <c r="Q53" s="91" t="s">
        <v>584</v>
      </c>
      <c r="R53" s="91">
        <v>20.3</v>
      </c>
      <c r="S53" s="91">
        <v>19.8</v>
      </c>
      <c r="T53" s="91">
        <v>20.3</v>
      </c>
      <c r="U53" s="91">
        <v>19.7</v>
      </c>
      <c r="V53" s="91" t="s">
        <v>587</v>
      </c>
      <c r="W53" s="145">
        <v>2.53E-2</v>
      </c>
      <c r="Y53" s="91" t="s">
        <v>584</v>
      </c>
      <c r="Z53" s="91">
        <v>7.59</v>
      </c>
      <c r="AA53" s="91">
        <v>7.4</v>
      </c>
      <c r="AB53" s="91">
        <v>7.59</v>
      </c>
      <c r="AC53" s="91">
        <v>7.39</v>
      </c>
      <c r="AD53" s="91" t="s">
        <v>588</v>
      </c>
      <c r="AE53" s="145">
        <v>2.5700000000000001E-2</v>
      </c>
      <c r="AG53" s="91" t="s">
        <v>584</v>
      </c>
      <c r="AH53" s="91">
        <v>2.27</v>
      </c>
      <c r="AI53" s="91">
        <v>2.23</v>
      </c>
      <c r="AJ53" s="91">
        <v>2.2799999999999998</v>
      </c>
      <c r="AK53" s="91">
        <v>2.2200000000000002</v>
      </c>
      <c r="AL53" s="91" t="s">
        <v>589</v>
      </c>
      <c r="AM53" s="145">
        <v>2.2499999999999999E-2</v>
      </c>
      <c r="AO53" s="91" t="s">
        <v>584</v>
      </c>
      <c r="AP53" s="91">
        <v>6</v>
      </c>
      <c r="AQ53" s="91">
        <v>5.96</v>
      </c>
      <c r="AR53" s="91">
        <v>6.04</v>
      </c>
      <c r="AS53" s="91">
        <v>5.94</v>
      </c>
      <c r="AT53" s="91" t="s">
        <v>590</v>
      </c>
      <c r="AU53" s="145">
        <v>1.6899999999999998E-2</v>
      </c>
      <c r="AW53" s="91" t="s">
        <v>584</v>
      </c>
      <c r="AX53" s="91">
        <v>929.79</v>
      </c>
      <c r="AY53" s="91">
        <v>919.05</v>
      </c>
      <c r="AZ53" s="91">
        <v>929.9</v>
      </c>
      <c r="BA53" s="91">
        <v>919.05</v>
      </c>
      <c r="BB53" s="91" t="s">
        <v>591</v>
      </c>
      <c r="BC53" s="145">
        <v>9.7000000000000003E-3</v>
      </c>
    </row>
    <row r="54" spans="1:55">
      <c r="A54" s="91" t="s">
        <v>592</v>
      </c>
      <c r="B54" s="91">
        <v>15.94</v>
      </c>
      <c r="C54" s="91">
        <v>16.14</v>
      </c>
      <c r="D54" s="91">
        <v>16.14</v>
      </c>
      <c r="E54" s="91">
        <v>15.91</v>
      </c>
      <c r="F54" s="91" t="s">
        <v>593</v>
      </c>
      <c r="G54" s="145">
        <v>-2.5000000000000001E-3</v>
      </c>
      <c r="I54" s="91" t="s">
        <v>592</v>
      </c>
      <c r="J54" s="91">
        <v>6.59</v>
      </c>
      <c r="K54" s="91">
        <v>6.55</v>
      </c>
      <c r="L54" s="91">
        <v>6.63</v>
      </c>
      <c r="M54" s="91">
        <v>6.48</v>
      </c>
      <c r="N54" s="91" t="s">
        <v>594</v>
      </c>
      <c r="O54" s="145">
        <v>1.54E-2</v>
      </c>
      <c r="Q54" s="91" t="s">
        <v>592</v>
      </c>
      <c r="R54" s="91">
        <v>20.18</v>
      </c>
      <c r="S54" s="91">
        <v>20.3</v>
      </c>
      <c r="T54" s="91">
        <v>20.38</v>
      </c>
      <c r="U54" s="91">
        <v>20.14</v>
      </c>
      <c r="V54" s="91" t="s">
        <v>595</v>
      </c>
      <c r="W54" s="145">
        <v>-5.8999999999999999E-3</v>
      </c>
      <c r="Y54" s="91" t="s">
        <v>592</v>
      </c>
      <c r="Z54" s="91">
        <v>7.58</v>
      </c>
      <c r="AA54" s="91">
        <v>7.61</v>
      </c>
      <c r="AB54" s="91">
        <v>7.61</v>
      </c>
      <c r="AC54" s="91">
        <v>7.53</v>
      </c>
      <c r="AD54" s="91" t="s">
        <v>596</v>
      </c>
      <c r="AE54" s="145">
        <v>-1.2999999999999999E-3</v>
      </c>
      <c r="AG54" s="91" t="s">
        <v>592</v>
      </c>
      <c r="AH54" s="91">
        <v>2.2799999999999998</v>
      </c>
      <c r="AI54" s="91">
        <v>2.27</v>
      </c>
      <c r="AJ54" s="91">
        <v>2.29</v>
      </c>
      <c r="AK54" s="91">
        <v>2.2599999999999998</v>
      </c>
      <c r="AL54" s="91" t="s">
        <v>597</v>
      </c>
      <c r="AM54" s="145">
        <v>4.4000000000000003E-3</v>
      </c>
      <c r="AO54" s="91" t="s">
        <v>592</v>
      </c>
      <c r="AP54" s="91">
        <v>6.12</v>
      </c>
      <c r="AQ54" s="91">
        <v>6.04</v>
      </c>
      <c r="AR54" s="91">
        <v>6.2</v>
      </c>
      <c r="AS54" s="91">
        <v>6.04</v>
      </c>
      <c r="AT54" s="91" t="s">
        <v>598</v>
      </c>
      <c r="AU54" s="145">
        <v>0.02</v>
      </c>
      <c r="AW54" s="91" t="s">
        <v>592</v>
      </c>
      <c r="AX54" s="91">
        <v>936.15</v>
      </c>
      <c r="AY54" s="91">
        <v>932.83</v>
      </c>
      <c r="AZ54" s="91">
        <v>938.09</v>
      </c>
      <c r="BA54" s="91">
        <v>930.38</v>
      </c>
      <c r="BB54" s="91" t="s">
        <v>599</v>
      </c>
      <c r="BC54" s="145">
        <v>6.7999999999999996E-3</v>
      </c>
    </row>
    <row r="55" spans="1:55">
      <c r="A55" s="91" t="s">
        <v>600</v>
      </c>
      <c r="B55" s="91">
        <v>15.93</v>
      </c>
      <c r="C55" s="91">
        <v>16</v>
      </c>
      <c r="D55" s="91">
        <v>16.100000000000001</v>
      </c>
      <c r="E55" s="91">
        <v>15.88</v>
      </c>
      <c r="F55" s="91" t="s">
        <v>601</v>
      </c>
      <c r="G55" s="145">
        <v>-5.9999999999999995E-4</v>
      </c>
      <c r="I55" s="91" t="s">
        <v>600</v>
      </c>
      <c r="J55" s="91">
        <v>6.74</v>
      </c>
      <c r="K55" s="91">
        <v>6.64</v>
      </c>
      <c r="L55" s="91">
        <v>6.75</v>
      </c>
      <c r="M55" s="91">
        <v>6.58</v>
      </c>
      <c r="N55" s="91" t="s">
        <v>602</v>
      </c>
      <c r="O55" s="145">
        <v>2.2800000000000001E-2</v>
      </c>
      <c r="Q55" s="91" t="s">
        <v>600</v>
      </c>
      <c r="R55" s="91">
        <v>20.399999999999999</v>
      </c>
      <c r="S55" s="91">
        <v>20.16</v>
      </c>
      <c r="T55" s="91">
        <v>20.399999999999999</v>
      </c>
      <c r="U55" s="91">
        <v>20.16</v>
      </c>
      <c r="V55" s="91" t="s">
        <v>603</v>
      </c>
      <c r="W55" s="145">
        <v>1.09E-2</v>
      </c>
      <c r="Y55" s="91" t="s">
        <v>600</v>
      </c>
      <c r="Z55" s="91">
        <v>7.71</v>
      </c>
      <c r="AA55" s="91">
        <v>7.65</v>
      </c>
      <c r="AB55" s="91">
        <v>7.74</v>
      </c>
      <c r="AC55" s="91">
        <v>7.58</v>
      </c>
      <c r="AD55" s="91" t="s">
        <v>604</v>
      </c>
      <c r="AE55" s="145">
        <v>1.72E-2</v>
      </c>
      <c r="AG55" s="91" t="s">
        <v>600</v>
      </c>
      <c r="AH55" s="91">
        <v>2.2599999999999998</v>
      </c>
      <c r="AI55" s="91">
        <v>2.2799999999999998</v>
      </c>
      <c r="AJ55" s="91">
        <v>2.29</v>
      </c>
      <c r="AK55" s="91">
        <v>2.25</v>
      </c>
      <c r="AL55" s="91" t="s">
        <v>605</v>
      </c>
      <c r="AM55" s="145">
        <v>-8.8000000000000005E-3</v>
      </c>
      <c r="AO55" s="91" t="s">
        <v>600</v>
      </c>
      <c r="AP55" s="91">
        <v>6.24</v>
      </c>
      <c r="AQ55" s="91">
        <v>6.16</v>
      </c>
      <c r="AR55" s="91">
        <v>6.3</v>
      </c>
      <c r="AS55" s="91">
        <v>6.12</v>
      </c>
      <c r="AT55" s="91" t="s">
        <v>606</v>
      </c>
      <c r="AU55" s="145">
        <v>1.9599999999999999E-2</v>
      </c>
      <c r="AW55" s="91" t="s">
        <v>600</v>
      </c>
      <c r="AX55" s="91">
        <v>943.82</v>
      </c>
      <c r="AY55" s="91">
        <v>939.43</v>
      </c>
      <c r="AZ55" s="91">
        <v>944.36</v>
      </c>
      <c r="BA55" s="91">
        <v>936.79</v>
      </c>
      <c r="BB55" s="91" t="s">
        <v>607</v>
      </c>
      <c r="BC55" s="145">
        <v>8.2000000000000007E-3</v>
      </c>
    </row>
    <row r="56" spans="1:55">
      <c r="A56" s="91" t="s">
        <v>608</v>
      </c>
      <c r="B56" s="91">
        <v>15.61</v>
      </c>
      <c r="C56" s="91">
        <v>15.93</v>
      </c>
      <c r="D56" s="91">
        <v>16</v>
      </c>
      <c r="E56" s="91">
        <v>15.61</v>
      </c>
      <c r="F56" s="91" t="s">
        <v>609</v>
      </c>
      <c r="G56" s="145">
        <v>-2.01E-2</v>
      </c>
      <c r="I56" s="91" t="s">
        <v>608</v>
      </c>
      <c r="J56" s="91">
        <v>6.75</v>
      </c>
      <c r="K56" s="91">
        <v>6.78</v>
      </c>
      <c r="L56" s="91">
        <v>6.84</v>
      </c>
      <c r="M56" s="91">
        <v>6.7</v>
      </c>
      <c r="N56" s="91" t="s">
        <v>610</v>
      </c>
      <c r="O56" s="145">
        <v>1.5E-3</v>
      </c>
      <c r="Q56" s="91" t="s">
        <v>608</v>
      </c>
      <c r="R56" s="91">
        <v>20.18</v>
      </c>
      <c r="S56" s="91">
        <v>20.36</v>
      </c>
      <c r="T56" s="91">
        <v>20.56</v>
      </c>
      <c r="U56" s="91">
        <v>20.18</v>
      </c>
      <c r="V56" s="91" t="s">
        <v>611</v>
      </c>
      <c r="W56" s="145">
        <v>-1.0800000000000001E-2</v>
      </c>
      <c r="Y56" s="91" t="s">
        <v>608</v>
      </c>
      <c r="Z56" s="91">
        <v>7.76</v>
      </c>
      <c r="AA56" s="91">
        <v>7.71</v>
      </c>
      <c r="AB56" s="91">
        <v>7.8</v>
      </c>
      <c r="AC56" s="91">
        <v>7.65</v>
      </c>
      <c r="AD56" s="91" t="s">
        <v>612</v>
      </c>
      <c r="AE56" s="145">
        <v>6.4999999999999997E-3</v>
      </c>
      <c r="AG56" s="91" t="s">
        <v>608</v>
      </c>
      <c r="AH56" s="91">
        <v>2.25</v>
      </c>
      <c r="AI56" s="91">
        <v>2.2599999999999998</v>
      </c>
      <c r="AJ56" s="91">
        <v>2.2599999999999998</v>
      </c>
      <c r="AK56" s="91">
        <v>2.2400000000000002</v>
      </c>
      <c r="AL56" s="91" t="s">
        <v>613</v>
      </c>
      <c r="AM56" s="145">
        <v>-4.4000000000000003E-3</v>
      </c>
      <c r="AO56" s="91" t="s">
        <v>608</v>
      </c>
      <c r="AP56" s="91">
        <v>6.24</v>
      </c>
      <c r="AQ56" s="91">
        <v>6.26</v>
      </c>
      <c r="AR56" s="91">
        <v>6.28</v>
      </c>
      <c r="AS56" s="91">
        <v>6.2</v>
      </c>
      <c r="AT56" s="91" t="s">
        <v>614</v>
      </c>
      <c r="AU56" s="145">
        <v>0</v>
      </c>
      <c r="AW56" s="91" t="s">
        <v>608</v>
      </c>
      <c r="AX56" s="91">
        <v>946.1</v>
      </c>
      <c r="AY56" s="91">
        <v>942.97</v>
      </c>
      <c r="AZ56" s="91">
        <v>949.68</v>
      </c>
      <c r="BA56" s="91">
        <v>942.97</v>
      </c>
      <c r="BB56" s="91" t="s">
        <v>615</v>
      </c>
      <c r="BC56" s="145">
        <v>2.3999999999999998E-3</v>
      </c>
    </row>
    <row r="57" spans="1:55">
      <c r="A57" s="91" t="s">
        <v>616</v>
      </c>
      <c r="B57" s="91">
        <v>15.87</v>
      </c>
      <c r="C57" s="91">
        <v>15.61</v>
      </c>
      <c r="D57" s="91">
        <v>15.97</v>
      </c>
      <c r="E57" s="91">
        <v>15.61</v>
      </c>
      <c r="F57" s="91" t="s">
        <v>617</v>
      </c>
      <c r="G57" s="145">
        <v>1.67E-2</v>
      </c>
      <c r="I57" s="91" t="s">
        <v>616</v>
      </c>
      <c r="J57" s="91">
        <v>6.75</v>
      </c>
      <c r="K57" s="91">
        <v>6.74</v>
      </c>
      <c r="L57" s="91">
        <v>6.85</v>
      </c>
      <c r="M57" s="91">
        <v>6.68</v>
      </c>
      <c r="N57" s="91" t="s">
        <v>618</v>
      </c>
      <c r="O57" s="145">
        <v>0</v>
      </c>
      <c r="Q57" s="91" t="s">
        <v>616</v>
      </c>
      <c r="R57" s="91">
        <v>20.399999999999999</v>
      </c>
      <c r="S57" s="91">
        <v>20.3</v>
      </c>
      <c r="T57" s="91">
        <v>20.46</v>
      </c>
      <c r="U57" s="91">
        <v>20.12</v>
      </c>
      <c r="V57" s="91" t="s">
        <v>619</v>
      </c>
      <c r="W57" s="145">
        <v>1.09E-2</v>
      </c>
      <c r="Y57" s="91" t="s">
        <v>616</v>
      </c>
      <c r="Z57" s="91">
        <v>7.7</v>
      </c>
      <c r="AA57" s="91">
        <v>7.7</v>
      </c>
      <c r="AB57" s="91">
        <v>7.75</v>
      </c>
      <c r="AC57" s="91">
        <v>7.65</v>
      </c>
      <c r="AD57" s="91" t="s">
        <v>620</v>
      </c>
      <c r="AE57" s="145">
        <v>-7.7000000000000002E-3</v>
      </c>
      <c r="AG57" s="91" t="s">
        <v>616</v>
      </c>
      <c r="AH57" s="91">
        <v>2.25</v>
      </c>
      <c r="AI57" s="91">
        <v>2.25</v>
      </c>
      <c r="AJ57" s="91">
        <v>2.25</v>
      </c>
      <c r="AK57" s="91">
        <v>2.2000000000000002</v>
      </c>
      <c r="AL57" s="91" t="s">
        <v>621</v>
      </c>
      <c r="AM57" s="145">
        <v>0</v>
      </c>
      <c r="AO57" s="91" t="s">
        <v>616</v>
      </c>
      <c r="AP57" s="91">
        <v>6.16</v>
      </c>
      <c r="AQ57" s="91">
        <v>6.22</v>
      </c>
      <c r="AR57" s="91">
        <v>6.24</v>
      </c>
      <c r="AS57" s="91">
        <v>6.06</v>
      </c>
      <c r="AT57" s="91" t="s">
        <v>622</v>
      </c>
      <c r="AU57" s="145">
        <v>-1.2800000000000001E-2</v>
      </c>
      <c r="AW57" s="91" t="s">
        <v>616</v>
      </c>
      <c r="AX57" s="91">
        <v>951.45</v>
      </c>
      <c r="AY57" s="91">
        <v>945.65</v>
      </c>
      <c r="AZ57" s="91">
        <v>951.56</v>
      </c>
      <c r="BA57" s="91">
        <v>943.84</v>
      </c>
      <c r="BB57" s="91" t="s">
        <v>623</v>
      </c>
      <c r="BC57" s="145">
        <v>5.7000000000000002E-3</v>
      </c>
    </row>
    <row r="58" spans="1:55">
      <c r="A58" s="91" t="s">
        <v>624</v>
      </c>
      <c r="B58" s="91">
        <v>15.86</v>
      </c>
      <c r="C58" s="91">
        <v>15.81</v>
      </c>
      <c r="D58" s="91">
        <v>16.05</v>
      </c>
      <c r="E58" s="91">
        <v>15.61</v>
      </c>
      <c r="F58" s="91" t="s">
        <v>625</v>
      </c>
      <c r="G58" s="145">
        <v>-5.9999999999999995E-4</v>
      </c>
      <c r="I58" s="91" t="s">
        <v>624</v>
      </c>
      <c r="J58" s="91">
        <v>6.83</v>
      </c>
      <c r="K58" s="91">
        <v>6.81</v>
      </c>
      <c r="L58" s="91">
        <v>6.86</v>
      </c>
      <c r="M58" s="91">
        <v>6.71</v>
      </c>
      <c r="N58" s="91" t="s">
        <v>626</v>
      </c>
      <c r="O58" s="145">
        <v>1.1900000000000001E-2</v>
      </c>
      <c r="Q58" s="91" t="s">
        <v>624</v>
      </c>
      <c r="R58" s="91">
        <v>20.18</v>
      </c>
      <c r="S58" s="91">
        <v>20.46</v>
      </c>
      <c r="T58" s="91">
        <v>20.54</v>
      </c>
      <c r="U58" s="91">
        <v>20.100000000000001</v>
      </c>
      <c r="V58" s="91" t="s">
        <v>627</v>
      </c>
      <c r="W58" s="145">
        <v>-1.0800000000000001E-2</v>
      </c>
      <c r="Y58" s="91" t="s">
        <v>624</v>
      </c>
      <c r="Z58" s="91">
        <v>7.7</v>
      </c>
      <c r="AA58" s="91">
        <v>7.73</v>
      </c>
      <c r="AB58" s="91">
        <v>7.78</v>
      </c>
      <c r="AC58" s="91">
        <v>7.69</v>
      </c>
      <c r="AD58" s="91" t="s">
        <v>628</v>
      </c>
      <c r="AE58" s="145">
        <v>0</v>
      </c>
      <c r="AG58" s="91" t="s">
        <v>624</v>
      </c>
      <c r="AH58" s="91">
        <v>2.2200000000000002</v>
      </c>
      <c r="AI58" s="91">
        <v>2.25</v>
      </c>
      <c r="AJ58" s="91">
        <v>2.2599999999999998</v>
      </c>
      <c r="AK58" s="91">
        <v>2.2200000000000002</v>
      </c>
      <c r="AL58" s="91" t="s">
        <v>629</v>
      </c>
      <c r="AM58" s="145">
        <v>-1.3299999999999999E-2</v>
      </c>
      <c r="AO58" s="91" t="s">
        <v>624</v>
      </c>
      <c r="AP58" s="91">
        <v>6.16</v>
      </c>
      <c r="AQ58" s="91">
        <v>6.16</v>
      </c>
      <c r="AR58" s="91">
        <v>6.24</v>
      </c>
      <c r="AS58" s="91">
        <v>6.1</v>
      </c>
      <c r="AT58" s="91" t="s">
        <v>630</v>
      </c>
      <c r="AU58" s="145">
        <v>0</v>
      </c>
      <c r="AW58" s="91" t="s">
        <v>624</v>
      </c>
      <c r="AX58" s="91">
        <v>962.84</v>
      </c>
      <c r="AY58" s="91">
        <v>953.59</v>
      </c>
      <c r="AZ58" s="91">
        <v>963.13</v>
      </c>
      <c r="BA58" s="91">
        <v>953.59</v>
      </c>
      <c r="BB58" s="91" t="s">
        <v>631</v>
      </c>
      <c r="BC58" s="145">
        <v>1.2E-2</v>
      </c>
    </row>
    <row r="59" spans="1:55">
      <c r="A59" s="91" t="s">
        <v>632</v>
      </c>
      <c r="B59" s="91">
        <v>15.84</v>
      </c>
      <c r="C59" s="91">
        <v>15.71</v>
      </c>
      <c r="D59" s="91">
        <v>16.010000000000002</v>
      </c>
      <c r="E59" s="91">
        <v>15.63</v>
      </c>
      <c r="F59" s="91" t="s">
        <v>633</v>
      </c>
      <c r="G59" s="145">
        <v>-1.2999999999999999E-3</v>
      </c>
      <c r="I59" s="91" t="s">
        <v>632</v>
      </c>
      <c r="J59" s="91">
        <v>6.97</v>
      </c>
      <c r="K59" s="91">
        <v>6.86</v>
      </c>
      <c r="L59" s="91">
        <v>6.99</v>
      </c>
      <c r="M59" s="91">
        <v>6.82</v>
      </c>
      <c r="N59" s="91" t="s">
        <v>634</v>
      </c>
      <c r="O59" s="145">
        <v>2.0500000000000001E-2</v>
      </c>
      <c r="Q59" s="91" t="s">
        <v>632</v>
      </c>
      <c r="R59" s="91">
        <v>20.059999999999999</v>
      </c>
      <c r="S59" s="91">
        <v>20.18</v>
      </c>
      <c r="T59" s="91">
        <v>20.34</v>
      </c>
      <c r="U59" s="91">
        <v>19.940000000000001</v>
      </c>
      <c r="V59" s="91" t="s">
        <v>635</v>
      </c>
      <c r="W59" s="145">
        <v>-5.8999999999999999E-3</v>
      </c>
      <c r="Y59" s="91" t="s">
        <v>632</v>
      </c>
      <c r="Z59" s="91">
        <v>7.72</v>
      </c>
      <c r="AA59" s="91">
        <v>7.7</v>
      </c>
      <c r="AB59" s="91">
        <v>7.73</v>
      </c>
      <c r="AC59" s="91">
        <v>7.62</v>
      </c>
      <c r="AD59" s="91" t="s">
        <v>636</v>
      </c>
      <c r="AE59" s="145">
        <v>2.5999999999999999E-3</v>
      </c>
      <c r="AG59" s="91" t="s">
        <v>632</v>
      </c>
      <c r="AH59" s="91">
        <v>2.25</v>
      </c>
      <c r="AI59" s="91">
        <v>2.2400000000000002</v>
      </c>
      <c r="AJ59" s="91">
        <v>2.25</v>
      </c>
      <c r="AK59" s="91">
        <v>2.2200000000000002</v>
      </c>
      <c r="AL59" s="91" t="s">
        <v>637</v>
      </c>
      <c r="AM59" s="145">
        <v>1.35E-2</v>
      </c>
      <c r="AO59" s="91" t="s">
        <v>632</v>
      </c>
      <c r="AP59" s="91">
        <v>6.16</v>
      </c>
      <c r="AQ59" s="91">
        <v>6.16</v>
      </c>
      <c r="AR59" s="91">
        <v>6.18</v>
      </c>
      <c r="AS59" s="91">
        <v>6.12</v>
      </c>
      <c r="AT59" s="91" t="s">
        <v>638</v>
      </c>
      <c r="AU59" s="145">
        <v>0</v>
      </c>
      <c r="AW59" s="91" t="s">
        <v>632</v>
      </c>
      <c r="AX59" s="91">
        <v>962.22</v>
      </c>
      <c r="AY59" s="91">
        <v>960.34</v>
      </c>
      <c r="AZ59" s="91">
        <v>964.03</v>
      </c>
      <c r="BA59" s="91">
        <v>956.85</v>
      </c>
      <c r="BB59" s="91" t="s">
        <v>639</v>
      </c>
      <c r="BC59" s="145">
        <v>-5.9999999999999995E-4</v>
      </c>
    </row>
    <row r="60" spans="1:55">
      <c r="A60" s="91" t="s">
        <v>640</v>
      </c>
      <c r="B60" s="91">
        <v>16.5</v>
      </c>
      <c r="C60" s="91">
        <v>15.84</v>
      </c>
      <c r="D60" s="91">
        <v>16.5</v>
      </c>
      <c r="E60" s="91">
        <v>15.8</v>
      </c>
      <c r="F60" s="91" t="s">
        <v>641</v>
      </c>
      <c r="G60" s="145">
        <v>4.1700000000000001E-2</v>
      </c>
      <c r="I60" s="91" t="s">
        <v>640</v>
      </c>
      <c r="J60" s="91">
        <v>6.76</v>
      </c>
      <c r="K60" s="91">
        <v>6.99</v>
      </c>
      <c r="L60" s="91">
        <v>7</v>
      </c>
      <c r="M60" s="91">
        <v>6.7</v>
      </c>
      <c r="N60" s="91" t="s">
        <v>642</v>
      </c>
      <c r="O60" s="145">
        <v>-3.0099999999999998E-2</v>
      </c>
      <c r="Q60" s="91" t="s">
        <v>640</v>
      </c>
      <c r="R60" s="91">
        <v>20.18</v>
      </c>
      <c r="S60" s="91">
        <v>20.04</v>
      </c>
      <c r="T60" s="91">
        <v>20.36</v>
      </c>
      <c r="U60" s="91">
        <v>19.96</v>
      </c>
      <c r="V60" s="91" t="s">
        <v>643</v>
      </c>
      <c r="W60" s="145">
        <v>6.0000000000000001E-3</v>
      </c>
      <c r="Y60" s="91" t="s">
        <v>640</v>
      </c>
      <c r="Z60" s="91">
        <v>7.47</v>
      </c>
      <c r="AA60" s="91">
        <v>7.59</v>
      </c>
      <c r="AB60" s="91">
        <v>7.59</v>
      </c>
      <c r="AC60" s="91">
        <v>7.4</v>
      </c>
      <c r="AD60" s="91" t="s">
        <v>644</v>
      </c>
      <c r="AE60" s="145">
        <v>-3.2399999999999998E-2</v>
      </c>
      <c r="AG60" s="91" t="s">
        <v>640</v>
      </c>
      <c r="AH60" s="91">
        <v>2.2599999999999998</v>
      </c>
      <c r="AI60" s="91">
        <v>2.25</v>
      </c>
      <c r="AJ60" s="91">
        <v>2.2599999999999998</v>
      </c>
      <c r="AK60" s="91">
        <v>2.23</v>
      </c>
      <c r="AL60" s="91" t="s">
        <v>645</v>
      </c>
      <c r="AM60" s="145">
        <v>4.4000000000000003E-3</v>
      </c>
      <c r="AO60" s="91" t="s">
        <v>640</v>
      </c>
      <c r="AP60" s="91">
        <v>6.12</v>
      </c>
      <c r="AQ60" s="91">
        <v>6.16</v>
      </c>
      <c r="AR60" s="91">
        <v>6.18</v>
      </c>
      <c r="AS60" s="91">
        <v>6.12</v>
      </c>
      <c r="AT60" s="91" t="s">
        <v>463</v>
      </c>
      <c r="AU60" s="145">
        <v>-6.4999999999999997E-3</v>
      </c>
      <c r="AW60" s="91" t="s">
        <v>640</v>
      </c>
      <c r="AX60" s="91">
        <v>963.7</v>
      </c>
      <c r="AY60" s="91">
        <v>962.4</v>
      </c>
      <c r="AZ60" s="91">
        <v>966.75</v>
      </c>
      <c r="BA60" s="91">
        <v>958.68</v>
      </c>
      <c r="BB60" s="91" t="s">
        <v>646</v>
      </c>
      <c r="BC60" s="145">
        <v>1.5E-3</v>
      </c>
    </row>
    <row r="61" spans="1:55">
      <c r="A61" s="91" t="s">
        <v>647</v>
      </c>
      <c r="B61" s="91">
        <v>16.7</v>
      </c>
      <c r="C61" s="91">
        <v>16.5</v>
      </c>
      <c r="D61" s="91">
        <v>16.7</v>
      </c>
      <c r="E61" s="91">
        <v>16.350000000000001</v>
      </c>
      <c r="F61" s="91" t="s">
        <v>648</v>
      </c>
      <c r="G61" s="145">
        <v>1.21E-2</v>
      </c>
      <c r="I61" s="91" t="s">
        <v>647</v>
      </c>
      <c r="J61" s="91">
        <v>6.71</v>
      </c>
      <c r="K61" s="91">
        <v>6.8</v>
      </c>
      <c r="L61" s="91">
        <v>6.8</v>
      </c>
      <c r="M61" s="91">
        <v>6.62</v>
      </c>
      <c r="N61" s="91" t="s">
        <v>649</v>
      </c>
      <c r="O61" s="145">
        <v>-7.4000000000000003E-3</v>
      </c>
      <c r="Q61" s="91" t="s">
        <v>647</v>
      </c>
      <c r="R61" s="91">
        <v>20.079999999999998</v>
      </c>
      <c r="S61" s="91">
        <v>20.22</v>
      </c>
      <c r="T61" s="91">
        <v>20.22</v>
      </c>
      <c r="U61" s="91">
        <v>20</v>
      </c>
      <c r="V61" s="91" t="s">
        <v>650</v>
      </c>
      <c r="W61" s="145">
        <v>-5.0000000000000001E-3</v>
      </c>
      <c r="Y61" s="91" t="s">
        <v>647</v>
      </c>
      <c r="Z61" s="91">
        <v>7.43</v>
      </c>
      <c r="AA61" s="91">
        <v>7.47</v>
      </c>
      <c r="AB61" s="91">
        <v>7.49</v>
      </c>
      <c r="AC61" s="91">
        <v>7.42</v>
      </c>
      <c r="AD61" s="91" t="s">
        <v>651</v>
      </c>
      <c r="AE61" s="145">
        <v>-5.4000000000000003E-3</v>
      </c>
      <c r="AG61" s="91" t="s">
        <v>647</v>
      </c>
      <c r="AH61" s="91">
        <v>2.25</v>
      </c>
      <c r="AI61" s="91">
        <v>2.25</v>
      </c>
      <c r="AJ61" s="91">
        <v>2.2599999999999998</v>
      </c>
      <c r="AK61" s="91">
        <v>2.25</v>
      </c>
      <c r="AL61" s="91" t="s">
        <v>652</v>
      </c>
      <c r="AM61" s="145">
        <v>-4.4000000000000003E-3</v>
      </c>
      <c r="AO61" s="91" t="s">
        <v>647</v>
      </c>
      <c r="AP61" s="91">
        <v>6.16</v>
      </c>
      <c r="AQ61" s="91">
        <v>6.16</v>
      </c>
      <c r="AR61" s="91">
        <v>6.18</v>
      </c>
      <c r="AS61" s="91">
        <v>6.12</v>
      </c>
      <c r="AT61" s="91" t="s">
        <v>653</v>
      </c>
      <c r="AU61" s="145">
        <v>6.4999999999999997E-3</v>
      </c>
      <c r="AW61" s="91" t="s">
        <v>647</v>
      </c>
      <c r="AX61" s="91">
        <v>964.26</v>
      </c>
      <c r="AY61" s="91">
        <v>965.1</v>
      </c>
      <c r="AZ61" s="91">
        <v>966.08</v>
      </c>
      <c r="BA61" s="91">
        <v>960.96</v>
      </c>
      <c r="BB61" s="91" t="s">
        <v>654</v>
      </c>
      <c r="BC61" s="145">
        <v>5.9999999999999995E-4</v>
      </c>
    </row>
    <row r="62" spans="1:55">
      <c r="A62" s="91" t="s">
        <v>655</v>
      </c>
      <c r="B62" s="91">
        <v>16.34</v>
      </c>
      <c r="C62" s="91">
        <v>16.7</v>
      </c>
      <c r="D62" s="91">
        <v>16.78</v>
      </c>
      <c r="E62" s="91">
        <v>16.34</v>
      </c>
      <c r="F62" s="91" t="s">
        <v>656</v>
      </c>
      <c r="G62" s="145">
        <v>-2.1600000000000001E-2</v>
      </c>
      <c r="I62" s="91" t="s">
        <v>655</v>
      </c>
      <c r="J62" s="91">
        <v>7.04</v>
      </c>
      <c r="K62" s="91">
        <v>6.7</v>
      </c>
      <c r="L62" s="91">
        <v>7.04</v>
      </c>
      <c r="M62" s="91">
        <v>6.7</v>
      </c>
      <c r="N62" s="91" t="s">
        <v>657</v>
      </c>
      <c r="O62" s="145">
        <v>4.9200000000000001E-2</v>
      </c>
      <c r="Q62" s="91" t="s">
        <v>655</v>
      </c>
      <c r="R62" s="91">
        <v>20.34</v>
      </c>
      <c r="S62" s="91">
        <v>20.079999999999998</v>
      </c>
      <c r="T62" s="91">
        <v>20.36</v>
      </c>
      <c r="U62" s="91">
        <v>20.079999999999998</v>
      </c>
      <c r="V62" s="91" t="s">
        <v>658</v>
      </c>
      <c r="W62" s="145">
        <v>1.29E-2</v>
      </c>
      <c r="Y62" s="91" t="s">
        <v>655</v>
      </c>
      <c r="Z62" s="91">
        <v>7.45</v>
      </c>
      <c r="AA62" s="91">
        <v>7.36</v>
      </c>
      <c r="AB62" s="91">
        <v>7.5</v>
      </c>
      <c r="AC62" s="91">
        <v>7.36</v>
      </c>
      <c r="AD62" s="91" t="s">
        <v>659</v>
      </c>
      <c r="AE62" s="145">
        <v>2.7000000000000001E-3</v>
      </c>
      <c r="AG62" s="91" t="s">
        <v>655</v>
      </c>
      <c r="AH62" s="91">
        <v>2.25</v>
      </c>
      <c r="AI62" s="91">
        <v>2.25</v>
      </c>
      <c r="AJ62" s="91">
        <v>2.25</v>
      </c>
      <c r="AK62" s="91">
        <v>2.2400000000000002</v>
      </c>
      <c r="AL62" s="91" t="s">
        <v>660</v>
      </c>
      <c r="AM62" s="145">
        <v>0</v>
      </c>
      <c r="AO62" s="91" t="s">
        <v>655</v>
      </c>
      <c r="AP62" s="91">
        <v>6.12</v>
      </c>
      <c r="AQ62" s="91">
        <v>6.16</v>
      </c>
      <c r="AR62" s="91">
        <v>6.2</v>
      </c>
      <c r="AS62" s="91">
        <v>6.08</v>
      </c>
      <c r="AT62" s="91" t="s">
        <v>661</v>
      </c>
      <c r="AU62" s="145">
        <v>-6.4999999999999997E-3</v>
      </c>
      <c r="AW62" s="91" t="s">
        <v>655</v>
      </c>
      <c r="AX62" s="91">
        <v>968.38</v>
      </c>
      <c r="AY62" s="91">
        <v>964.26</v>
      </c>
      <c r="AZ62" s="91">
        <v>969.8</v>
      </c>
      <c r="BA62" s="91">
        <v>962.51</v>
      </c>
      <c r="BB62" s="91" t="s">
        <v>662</v>
      </c>
      <c r="BC62" s="145">
        <v>4.3E-3</v>
      </c>
    </row>
    <row r="63" spans="1:55">
      <c r="A63" s="91" t="s">
        <v>663</v>
      </c>
      <c r="B63" s="91">
        <v>16.670000000000002</v>
      </c>
      <c r="C63" s="91">
        <v>16.350000000000001</v>
      </c>
      <c r="D63" s="91">
        <v>16.670000000000002</v>
      </c>
      <c r="E63" s="91">
        <v>16.34</v>
      </c>
      <c r="F63" s="91" t="s">
        <v>664</v>
      </c>
      <c r="G63" s="145">
        <v>2.0199999999999999E-2</v>
      </c>
      <c r="I63" s="91" t="s">
        <v>663</v>
      </c>
      <c r="J63" s="91">
        <v>7.1</v>
      </c>
      <c r="K63" s="91">
        <v>7.02</v>
      </c>
      <c r="L63" s="91">
        <v>7.3</v>
      </c>
      <c r="M63" s="91">
        <v>6.99</v>
      </c>
      <c r="N63" s="91" t="s">
        <v>665</v>
      </c>
      <c r="O63" s="145">
        <v>8.5000000000000006E-3</v>
      </c>
      <c r="Q63" s="91" t="s">
        <v>663</v>
      </c>
      <c r="R63" s="91">
        <v>21.08</v>
      </c>
      <c r="S63" s="91">
        <v>20.46</v>
      </c>
      <c r="T63" s="91">
        <v>21.34</v>
      </c>
      <c r="U63" s="91">
        <v>20.22</v>
      </c>
      <c r="V63" s="91" t="s">
        <v>666</v>
      </c>
      <c r="W63" s="145">
        <v>3.6400000000000002E-2</v>
      </c>
      <c r="Y63" s="91" t="s">
        <v>663</v>
      </c>
      <c r="Z63" s="91">
        <v>7.42</v>
      </c>
      <c r="AA63" s="91">
        <v>7.56</v>
      </c>
      <c r="AB63" s="91">
        <v>7.56</v>
      </c>
      <c r="AC63" s="91">
        <v>7.42</v>
      </c>
      <c r="AD63" s="91" t="s">
        <v>667</v>
      </c>
      <c r="AE63" s="145">
        <v>-4.0000000000000001E-3</v>
      </c>
      <c r="AG63" s="91" t="s">
        <v>663</v>
      </c>
      <c r="AH63" s="91">
        <v>2.25</v>
      </c>
      <c r="AI63" s="91">
        <v>2.25</v>
      </c>
      <c r="AJ63" s="91">
        <v>2.25</v>
      </c>
      <c r="AK63" s="91">
        <v>2.23</v>
      </c>
      <c r="AL63" s="91" t="s">
        <v>668</v>
      </c>
      <c r="AM63" s="145">
        <v>0</v>
      </c>
      <c r="AO63" s="91" t="s">
        <v>663</v>
      </c>
      <c r="AP63" s="91">
        <v>6.14</v>
      </c>
      <c r="AQ63" s="91">
        <v>6.12</v>
      </c>
      <c r="AR63" s="91">
        <v>6.22</v>
      </c>
      <c r="AS63" s="91">
        <v>6.12</v>
      </c>
      <c r="AT63" s="91" t="s">
        <v>669</v>
      </c>
      <c r="AU63" s="145">
        <v>3.3E-3</v>
      </c>
      <c r="AW63" s="91" t="s">
        <v>663</v>
      </c>
      <c r="AX63" s="91">
        <v>981.26</v>
      </c>
      <c r="AY63" s="91">
        <v>971.04</v>
      </c>
      <c r="AZ63" s="91">
        <v>981.74</v>
      </c>
      <c r="BA63" s="91">
        <v>970.18</v>
      </c>
      <c r="BB63" s="91" t="s">
        <v>670</v>
      </c>
      <c r="BC63" s="145">
        <v>1.3299999999999999E-2</v>
      </c>
    </row>
    <row r="64" spans="1:55">
      <c r="A64" s="91" t="s">
        <v>671</v>
      </c>
      <c r="B64" s="91">
        <v>16.7</v>
      </c>
      <c r="C64" s="91">
        <v>16.7</v>
      </c>
      <c r="D64" s="91">
        <v>16.95</v>
      </c>
      <c r="E64" s="91">
        <v>16.48</v>
      </c>
      <c r="F64" s="91" t="s">
        <v>672</v>
      </c>
      <c r="G64" s="145">
        <v>1.8E-3</v>
      </c>
      <c r="I64" s="91" t="s">
        <v>671</v>
      </c>
      <c r="J64" s="91">
        <v>7.12</v>
      </c>
      <c r="K64" s="91">
        <v>7.11</v>
      </c>
      <c r="L64" s="91">
        <v>7.28</v>
      </c>
      <c r="M64" s="91">
        <v>7.03</v>
      </c>
      <c r="N64" s="91" t="s">
        <v>673</v>
      </c>
      <c r="O64" s="145">
        <v>2.8E-3</v>
      </c>
      <c r="Q64" s="91" t="s">
        <v>671</v>
      </c>
      <c r="R64" s="91">
        <v>21.38</v>
      </c>
      <c r="S64" s="91">
        <v>21.1</v>
      </c>
      <c r="T64" s="91">
        <v>21.48</v>
      </c>
      <c r="U64" s="91">
        <v>21.1</v>
      </c>
      <c r="V64" s="91" t="s">
        <v>674</v>
      </c>
      <c r="W64" s="145">
        <v>1.4200000000000001E-2</v>
      </c>
      <c r="Y64" s="91" t="s">
        <v>671</v>
      </c>
      <c r="Z64" s="91">
        <v>7.38</v>
      </c>
      <c r="AA64" s="91">
        <v>7.53</v>
      </c>
      <c r="AB64" s="91">
        <v>7.53</v>
      </c>
      <c r="AC64" s="91">
        <v>7.35</v>
      </c>
      <c r="AD64" s="91" t="s">
        <v>675</v>
      </c>
      <c r="AE64" s="145">
        <v>-5.4000000000000003E-3</v>
      </c>
      <c r="AG64" s="91" t="s">
        <v>671</v>
      </c>
      <c r="AH64" s="91">
        <v>2.25</v>
      </c>
      <c r="AI64" s="91">
        <v>2.25</v>
      </c>
      <c r="AJ64" s="91">
        <v>2.2599999999999998</v>
      </c>
      <c r="AK64" s="91">
        <v>2.2400000000000002</v>
      </c>
      <c r="AL64" s="91" t="s">
        <v>676</v>
      </c>
      <c r="AM64" s="145">
        <v>0</v>
      </c>
      <c r="AO64" s="91" t="s">
        <v>671</v>
      </c>
      <c r="AP64" s="91">
        <v>6.18</v>
      </c>
      <c r="AQ64" s="91">
        <v>6.12</v>
      </c>
      <c r="AR64" s="91">
        <v>6.2</v>
      </c>
      <c r="AS64" s="91">
        <v>6.12</v>
      </c>
      <c r="AT64" s="91" t="s">
        <v>677</v>
      </c>
      <c r="AU64" s="145">
        <v>6.4999999999999997E-3</v>
      </c>
      <c r="AW64" s="91" t="s">
        <v>671</v>
      </c>
      <c r="AX64" s="91">
        <v>987.01</v>
      </c>
      <c r="AY64" s="91">
        <v>982.94</v>
      </c>
      <c r="AZ64" s="91">
        <v>989.84</v>
      </c>
      <c r="BA64" s="91">
        <v>979.23</v>
      </c>
      <c r="BB64" s="91" t="s">
        <v>678</v>
      </c>
      <c r="BC64" s="145">
        <v>5.8999999999999999E-3</v>
      </c>
    </row>
    <row r="65" spans="1:55">
      <c r="A65" s="91" t="s">
        <v>679</v>
      </c>
      <c r="B65" s="91">
        <v>16.7</v>
      </c>
      <c r="C65" s="91">
        <v>16.75</v>
      </c>
      <c r="D65" s="91">
        <v>16.809999999999999</v>
      </c>
      <c r="E65" s="91">
        <v>16.61</v>
      </c>
      <c r="F65" s="91" t="s">
        <v>680</v>
      </c>
      <c r="G65" s="145">
        <v>0</v>
      </c>
      <c r="I65" s="91" t="s">
        <v>679</v>
      </c>
      <c r="J65" s="91">
        <v>7.31</v>
      </c>
      <c r="K65" s="91">
        <v>7.11</v>
      </c>
      <c r="L65" s="91">
        <v>7.34</v>
      </c>
      <c r="M65" s="91">
        <v>7.08</v>
      </c>
      <c r="N65" s="91" t="s">
        <v>681</v>
      </c>
      <c r="O65" s="145">
        <v>2.6700000000000002E-2</v>
      </c>
      <c r="Q65" s="91" t="s">
        <v>679</v>
      </c>
      <c r="R65" s="91">
        <v>21.54</v>
      </c>
      <c r="S65" s="91">
        <v>21.5</v>
      </c>
      <c r="T65" s="91">
        <v>21.66</v>
      </c>
      <c r="U65" s="91">
        <v>21.36</v>
      </c>
      <c r="V65" s="91" t="s">
        <v>682</v>
      </c>
      <c r="W65" s="145">
        <v>7.4999999999999997E-3</v>
      </c>
      <c r="Y65" s="91" t="s">
        <v>679</v>
      </c>
      <c r="Z65" s="91">
        <v>7.3</v>
      </c>
      <c r="AA65" s="91">
        <v>7.52</v>
      </c>
      <c r="AB65" s="91">
        <v>7.52</v>
      </c>
      <c r="AC65" s="91">
        <v>7.3</v>
      </c>
      <c r="AD65" s="91" t="s">
        <v>683</v>
      </c>
      <c r="AE65" s="145">
        <v>-1.0800000000000001E-2</v>
      </c>
      <c r="AG65" s="91" t="s">
        <v>679</v>
      </c>
      <c r="AH65" s="91">
        <v>2.25</v>
      </c>
      <c r="AI65" s="91">
        <v>2.25</v>
      </c>
      <c r="AJ65" s="91">
        <v>2.25</v>
      </c>
      <c r="AK65" s="91">
        <v>2.19</v>
      </c>
      <c r="AL65" s="91" t="s">
        <v>684</v>
      </c>
      <c r="AM65" s="145">
        <v>0</v>
      </c>
      <c r="AO65" s="91" t="s">
        <v>679</v>
      </c>
      <c r="AP65" s="91">
        <v>6.2</v>
      </c>
      <c r="AQ65" s="91">
        <v>6.2</v>
      </c>
      <c r="AR65" s="91">
        <v>6.22</v>
      </c>
      <c r="AS65" s="91">
        <v>6.12</v>
      </c>
      <c r="AT65" s="91" t="s">
        <v>685</v>
      </c>
      <c r="AU65" s="145">
        <v>3.2000000000000002E-3</v>
      </c>
      <c r="AW65" s="91" t="s">
        <v>679</v>
      </c>
      <c r="AX65" s="91">
        <v>989.58</v>
      </c>
      <c r="AY65" s="91">
        <v>988.24</v>
      </c>
      <c r="AZ65" s="91">
        <v>992.64</v>
      </c>
      <c r="BA65" s="91">
        <v>985.47</v>
      </c>
      <c r="BB65" s="91" t="s">
        <v>686</v>
      </c>
      <c r="BC65" s="145">
        <v>2.5999999999999999E-3</v>
      </c>
    </row>
    <row r="66" spans="1:55">
      <c r="A66" s="91" t="s">
        <v>687</v>
      </c>
      <c r="B66" s="91">
        <v>16.170000000000002</v>
      </c>
      <c r="C66" s="91">
        <v>16.600000000000001</v>
      </c>
      <c r="D66" s="91">
        <v>16.61</v>
      </c>
      <c r="E66" s="91">
        <v>15.88</v>
      </c>
      <c r="F66" s="91" t="s">
        <v>688</v>
      </c>
      <c r="G66" s="145">
        <v>-3.1699999999999999E-2</v>
      </c>
      <c r="I66" s="91" t="s">
        <v>687</v>
      </c>
      <c r="J66" s="91">
        <v>7.42</v>
      </c>
      <c r="K66" s="91">
        <v>7.31</v>
      </c>
      <c r="L66" s="91">
        <v>7.57</v>
      </c>
      <c r="M66" s="91">
        <v>7.25</v>
      </c>
      <c r="N66" s="91" t="s">
        <v>689</v>
      </c>
      <c r="O66" s="145">
        <v>1.4999999999999999E-2</v>
      </c>
      <c r="Q66" s="91" t="s">
        <v>687</v>
      </c>
      <c r="R66" s="91">
        <v>21.42</v>
      </c>
      <c r="S66" s="91">
        <v>21.54</v>
      </c>
      <c r="T66" s="91">
        <v>21.54</v>
      </c>
      <c r="U66" s="91">
        <v>21.1</v>
      </c>
      <c r="V66" s="91" t="s">
        <v>690</v>
      </c>
      <c r="W66" s="145">
        <v>-5.5999999999999999E-3</v>
      </c>
      <c r="Y66" s="91" t="s">
        <v>687</v>
      </c>
      <c r="Z66" s="91">
        <v>7.01</v>
      </c>
      <c r="AA66" s="91">
        <v>7.3</v>
      </c>
      <c r="AB66" s="91">
        <v>7.3</v>
      </c>
      <c r="AC66" s="91">
        <v>6.95</v>
      </c>
      <c r="AD66" s="91" t="s">
        <v>691</v>
      </c>
      <c r="AE66" s="145">
        <v>-3.9699999999999999E-2</v>
      </c>
      <c r="AG66" s="91" t="s">
        <v>687</v>
      </c>
      <c r="AH66" s="91">
        <v>2.25</v>
      </c>
      <c r="AI66" s="91">
        <v>2.2400000000000002</v>
      </c>
      <c r="AJ66" s="91">
        <v>2.2599999999999998</v>
      </c>
      <c r="AK66" s="91">
        <v>2.2400000000000002</v>
      </c>
      <c r="AL66" s="91" t="s">
        <v>692</v>
      </c>
      <c r="AM66" s="145">
        <v>0</v>
      </c>
      <c r="AO66" s="91" t="s">
        <v>687</v>
      </c>
      <c r="AP66" s="91">
        <v>6.08</v>
      </c>
      <c r="AQ66" s="91">
        <v>6.2</v>
      </c>
      <c r="AR66" s="91">
        <v>6.2</v>
      </c>
      <c r="AS66" s="91">
        <v>6</v>
      </c>
      <c r="AT66" s="91" t="s">
        <v>693</v>
      </c>
      <c r="AU66" s="145">
        <v>-1.9400000000000001E-2</v>
      </c>
      <c r="AW66" s="91" t="s">
        <v>687</v>
      </c>
      <c r="AX66" s="91">
        <v>967.76</v>
      </c>
      <c r="AY66" s="91">
        <v>985.62</v>
      </c>
      <c r="AZ66" s="91">
        <v>985.62</v>
      </c>
      <c r="BA66" s="91">
        <v>966.12</v>
      </c>
      <c r="BB66" s="91" t="s">
        <v>694</v>
      </c>
      <c r="BC66" s="145">
        <v>-2.1999999999999999E-2</v>
      </c>
    </row>
    <row r="67" spans="1:55">
      <c r="A67" s="91" t="s">
        <v>695</v>
      </c>
      <c r="B67" s="91">
        <v>16.600000000000001</v>
      </c>
      <c r="C67" s="91">
        <v>16.25</v>
      </c>
      <c r="D67" s="91">
        <v>16.600000000000001</v>
      </c>
      <c r="E67" s="91">
        <v>16.100000000000001</v>
      </c>
      <c r="F67" s="91" t="s">
        <v>696</v>
      </c>
      <c r="G67" s="145">
        <v>2.6599999999999999E-2</v>
      </c>
      <c r="I67" s="91" t="s">
        <v>695</v>
      </c>
      <c r="J67" s="91">
        <v>7.55</v>
      </c>
      <c r="K67" s="91">
        <v>7.47</v>
      </c>
      <c r="L67" s="91">
        <v>7.55</v>
      </c>
      <c r="M67" s="91">
        <v>7.22</v>
      </c>
      <c r="N67" s="91" t="s">
        <v>697</v>
      </c>
      <c r="O67" s="145">
        <v>1.7500000000000002E-2</v>
      </c>
      <c r="Q67" s="91" t="s">
        <v>695</v>
      </c>
      <c r="R67" s="91">
        <v>22.2</v>
      </c>
      <c r="S67" s="91">
        <v>21.52</v>
      </c>
      <c r="T67" s="91">
        <v>22.42</v>
      </c>
      <c r="U67" s="91">
        <v>21.52</v>
      </c>
      <c r="V67" s="91" t="s">
        <v>698</v>
      </c>
      <c r="W67" s="145">
        <v>3.6400000000000002E-2</v>
      </c>
      <c r="Y67" s="91" t="s">
        <v>695</v>
      </c>
      <c r="Z67" s="91">
        <v>7.22</v>
      </c>
      <c r="AA67" s="91">
        <v>6.93</v>
      </c>
      <c r="AB67" s="91">
        <v>7.23</v>
      </c>
      <c r="AC67" s="91">
        <v>6.93</v>
      </c>
      <c r="AD67" s="91" t="s">
        <v>699</v>
      </c>
      <c r="AE67" s="145">
        <v>0.03</v>
      </c>
      <c r="AG67" s="91" t="s">
        <v>695</v>
      </c>
      <c r="AH67" s="91">
        <v>2.25</v>
      </c>
      <c r="AI67" s="91">
        <v>2.25</v>
      </c>
      <c r="AJ67" s="91">
        <v>2.25</v>
      </c>
      <c r="AK67" s="91">
        <v>2.2400000000000002</v>
      </c>
      <c r="AL67" s="91" t="s">
        <v>700</v>
      </c>
      <c r="AM67" s="145">
        <v>0</v>
      </c>
      <c r="AO67" s="91" t="s">
        <v>695</v>
      </c>
      <c r="AP67" s="91">
        <v>5.98</v>
      </c>
      <c r="AQ67" s="91">
        <v>6.1</v>
      </c>
      <c r="AR67" s="91">
        <v>6.12</v>
      </c>
      <c r="AS67" s="91">
        <v>5.9</v>
      </c>
      <c r="AT67" s="91" t="s">
        <v>701</v>
      </c>
      <c r="AU67" s="145">
        <v>-1.6400000000000001E-2</v>
      </c>
      <c r="AW67" s="91" t="s">
        <v>695</v>
      </c>
      <c r="AX67" s="91">
        <v>979.06</v>
      </c>
      <c r="AY67" s="91">
        <v>968.75</v>
      </c>
      <c r="AZ67" s="91">
        <v>979.06</v>
      </c>
      <c r="BA67" s="91">
        <v>968.75</v>
      </c>
      <c r="BB67" s="91" t="s">
        <v>702</v>
      </c>
      <c r="BC67" s="145">
        <v>1.17E-2</v>
      </c>
    </row>
    <row r="68" spans="1:55">
      <c r="A68" s="91" t="s">
        <v>703</v>
      </c>
      <c r="B68" s="91">
        <v>16.399999999999999</v>
      </c>
      <c r="C68" s="91">
        <v>16.600000000000001</v>
      </c>
      <c r="D68" s="91">
        <v>16.88</v>
      </c>
      <c r="E68" s="91">
        <v>16.309999999999999</v>
      </c>
      <c r="F68" s="91" t="s">
        <v>704</v>
      </c>
      <c r="G68" s="145">
        <v>-1.2E-2</v>
      </c>
      <c r="I68" s="91" t="s">
        <v>703</v>
      </c>
      <c r="J68" s="91">
        <v>7.98</v>
      </c>
      <c r="K68" s="91">
        <v>7.65</v>
      </c>
      <c r="L68" s="91">
        <v>8</v>
      </c>
      <c r="M68" s="91">
        <v>7.59</v>
      </c>
      <c r="N68" s="91" t="s">
        <v>705</v>
      </c>
      <c r="O68" s="145">
        <v>5.7000000000000002E-2</v>
      </c>
      <c r="Q68" s="91" t="s">
        <v>703</v>
      </c>
      <c r="R68" s="91">
        <v>22.66</v>
      </c>
      <c r="S68" s="91">
        <v>22.36</v>
      </c>
      <c r="T68" s="91">
        <v>22.66</v>
      </c>
      <c r="U68" s="91">
        <v>22.1</v>
      </c>
      <c r="V68" s="91" t="s">
        <v>706</v>
      </c>
      <c r="W68" s="145">
        <v>2.07E-2</v>
      </c>
      <c r="Y68" s="91" t="s">
        <v>703</v>
      </c>
      <c r="Z68" s="91">
        <v>7.26</v>
      </c>
      <c r="AA68" s="91">
        <v>7.32</v>
      </c>
      <c r="AB68" s="91">
        <v>7.43</v>
      </c>
      <c r="AC68" s="91">
        <v>7.2</v>
      </c>
      <c r="AD68" s="91" t="s">
        <v>707</v>
      </c>
      <c r="AE68" s="145">
        <v>5.4999999999999997E-3</v>
      </c>
      <c r="AG68" s="91" t="s">
        <v>703</v>
      </c>
      <c r="AH68" s="91">
        <v>2.25</v>
      </c>
      <c r="AI68" s="91">
        <v>2.25</v>
      </c>
      <c r="AJ68" s="91">
        <v>2.2599999999999998</v>
      </c>
      <c r="AK68" s="91">
        <v>2.23</v>
      </c>
      <c r="AL68" s="91" t="s">
        <v>708</v>
      </c>
      <c r="AM68" s="145">
        <v>0</v>
      </c>
      <c r="AO68" s="91" t="s">
        <v>703</v>
      </c>
      <c r="AP68" s="91">
        <v>6.16</v>
      </c>
      <c r="AQ68" s="91">
        <v>6.04</v>
      </c>
      <c r="AR68" s="91">
        <v>6.18</v>
      </c>
      <c r="AS68" s="91">
        <v>6.04</v>
      </c>
      <c r="AT68" s="91" t="s">
        <v>709</v>
      </c>
      <c r="AU68" s="145">
        <v>3.0099999999999998E-2</v>
      </c>
      <c r="AW68" s="91" t="s">
        <v>703</v>
      </c>
      <c r="AX68" s="91">
        <v>997.81</v>
      </c>
      <c r="AY68" s="91">
        <v>982.79</v>
      </c>
      <c r="AZ68" s="91">
        <v>999.67</v>
      </c>
      <c r="BA68" s="91">
        <v>982.25</v>
      </c>
      <c r="BB68" s="91" t="s">
        <v>710</v>
      </c>
      <c r="BC68" s="145">
        <v>1.9199999999999998E-2</v>
      </c>
    </row>
    <row r="69" spans="1:55">
      <c r="A69" s="91" t="s">
        <v>711</v>
      </c>
      <c r="B69" s="91">
        <v>16.3</v>
      </c>
      <c r="C69" s="91">
        <v>16.690000000000001</v>
      </c>
      <c r="D69" s="91">
        <v>16.690000000000001</v>
      </c>
      <c r="E69" s="91">
        <v>16.14</v>
      </c>
      <c r="F69" s="91" t="s">
        <v>712</v>
      </c>
      <c r="G69" s="145">
        <v>-6.1000000000000004E-3</v>
      </c>
      <c r="I69" s="91" t="s">
        <v>711</v>
      </c>
      <c r="J69" s="91">
        <v>7.81</v>
      </c>
      <c r="K69" s="91">
        <v>7.92</v>
      </c>
      <c r="L69" s="91">
        <v>7.95</v>
      </c>
      <c r="M69" s="91">
        <v>7.79</v>
      </c>
      <c r="N69" s="91" t="s">
        <v>713</v>
      </c>
      <c r="O69" s="145">
        <v>-2.1299999999999999E-2</v>
      </c>
      <c r="Q69" s="91" t="s">
        <v>711</v>
      </c>
      <c r="R69" s="91">
        <v>22.76</v>
      </c>
      <c r="S69" s="91">
        <v>22.72</v>
      </c>
      <c r="T69" s="91">
        <v>23.3</v>
      </c>
      <c r="U69" s="91">
        <v>22.72</v>
      </c>
      <c r="V69" s="91" t="s">
        <v>714</v>
      </c>
      <c r="W69" s="145">
        <v>4.4000000000000003E-3</v>
      </c>
      <c r="Y69" s="91" t="s">
        <v>711</v>
      </c>
      <c r="Z69" s="91">
        <v>7.15</v>
      </c>
      <c r="AA69" s="91">
        <v>7.38</v>
      </c>
      <c r="AB69" s="91">
        <v>7.39</v>
      </c>
      <c r="AC69" s="91">
        <v>7.15</v>
      </c>
      <c r="AD69" s="91" t="s">
        <v>715</v>
      </c>
      <c r="AE69" s="145">
        <v>-1.52E-2</v>
      </c>
      <c r="AG69" s="91" t="s">
        <v>711</v>
      </c>
      <c r="AH69" s="91">
        <v>2.25</v>
      </c>
      <c r="AI69" s="91">
        <v>2.25</v>
      </c>
      <c r="AJ69" s="91">
        <v>2.25</v>
      </c>
      <c r="AK69" s="91">
        <v>2.25</v>
      </c>
      <c r="AL69" s="91" t="s">
        <v>716</v>
      </c>
      <c r="AM69" s="145">
        <v>0</v>
      </c>
      <c r="AO69" s="91" t="s">
        <v>711</v>
      </c>
      <c r="AP69" s="91">
        <v>6.2</v>
      </c>
      <c r="AQ69" s="91">
        <v>6.18</v>
      </c>
      <c r="AR69" s="91">
        <v>6.24</v>
      </c>
      <c r="AS69" s="91">
        <v>6.1</v>
      </c>
      <c r="AT69" s="91" t="s">
        <v>717</v>
      </c>
      <c r="AU69" s="145">
        <v>6.4999999999999997E-3</v>
      </c>
      <c r="AW69" s="91" t="s">
        <v>711</v>
      </c>
      <c r="AX69" s="91">
        <v>993.91</v>
      </c>
      <c r="AY69" s="91">
        <v>999.49</v>
      </c>
      <c r="AZ69" s="146">
        <v>1004.95</v>
      </c>
      <c r="BA69" s="91">
        <v>992.83</v>
      </c>
      <c r="BB69" s="91" t="s">
        <v>718</v>
      </c>
      <c r="BC69" s="145">
        <v>-3.8999999999999998E-3</v>
      </c>
    </row>
    <row r="70" spans="1:55">
      <c r="A70" s="91" t="s">
        <v>719</v>
      </c>
      <c r="B70" s="91">
        <v>16.43</v>
      </c>
      <c r="C70" s="91">
        <v>16.3</v>
      </c>
      <c r="D70" s="91">
        <v>16.43</v>
      </c>
      <c r="E70" s="91">
        <v>16.07</v>
      </c>
      <c r="F70" s="91" t="s">
        <v>720</v>
      </c>
      <c r="G70" s="145">
        <v>8.0000000000000002E-3</v>
      </c>
      <c r="I70" s="91" t="s">
        <v>719</v>
      </c>
      <c r="J70" s="91">
        <v>7.65</v>
      </c>
      <c r="K70" s="91">
        <v>7.74</v>
      </c>
      <c r="L70" s="91">
        <v>7.79</v>
      </c>
      <c r="M70" s="91">
        <v>7.54</v>
      </c>
      <c r="N70" s="91" t="s">
        <v>721</v>
      </c>
      <c r="O70" s="145">
        <v>-2.0500000000000001E-2</v>
      </c>
      <c r="Q70" s="91" t="s">
        <v>719</v>
      </c>
      <c r="R70" s="91">
        <v>22.86</v>
      </c>
      <c r="S70" s="91">
        <v>22.96</v>
      </c>
      <c r="T70" s="91">
        <v>23.02</v>
      </c>
      <c r="U70" s="91">
        <v>22.34</v>
      </c>
      <c r="V70" s="91" t="s">
        <v>722</v>
      </c>
      <c r="W70" s="145">
        <v>4.4000000000000003E-3</v>
      </c>
      <c r="Y70" s="91" t="s">
        <v>719</v>
      </c>
      <c r="Z70" s="91">
        <v>7.31</v>
      </c>
      <c r="AA70" s="91">
        <v>7.25</v>
      </c>
      <c r="AB70" s="91">
        <v>7.35</v>
      </c>
      <c r="AC70" s="91">
        <v>7.19</v>
      </c>
      <c r="AD70" s="91" t="s">
        <v>723</v>
      </c>
      <c r="AE70" s="145">
        <v>2.24E-2</v>
      </c>
      <c r="AG70" s="91" t="s">
        <v>719</v>
      </c>
      <c r="AH70" s="91">
        <v>2.25</v>
      </c>
      <c r="AI70" s="91">
        <v>2.25</v>
      </c>
      <c r="AJ70" s="91">
        <v>2.27</v>
      </c>
      <c r="AK70" s="91">
        <v>2.25</v>
      </c>
      <c r="AL70" s="91" t="s">
        <v>724</v>
      </c>
      <c r="AM70" s="145">
        <v>0</v>
      </c>
      <c r="AO70" s="91" t="s">
        <v>719</v>
      </c>
      <c r="AP70" s="91">
        <v>6.12</v>
      </c>
      <c r="AQ70" s="91">
        <v>6.18</v>
      </c>
      <c r="AR70" s="91">
        <v>6.18</v>
      </c>
      <c r="AS70" s="91">
        <v>6.08</v>
      </c>
      <c r="AT70" s="91" t="s">
        <v>725</v>
      </c>
      <c r="AU70" s="145">
        <v>-1.29E-2</v>
      </c>
      <c r="AW70" s="91" t="s">
        <v>719</v>
      </c>
      <c r="AX70" s="91">
        <v>993.86</v>
      </c>
      <c r="AY70" s="91">
        <v>994.45</v>
      </c>
      <c r="AZ70" s="146">
        <v>1000.49</v>
      </c>
      <c r="BA70" s="91">
        <v>987.07</v>
      </c>
      <c r="BB70" s="91" t="s">
        <v>726</v>
      </c>
      <c r="BC70" s="145">
        <v>-1E-4</v>
      </c>
    </row>
    <row r="71" spans="1:55">
      <c r="A71" s="91" t="s">
        <v>727</v>
      </c>
      <c r="B71" s="91">
        <v>16.510000000000002</v>
      </c>
      <c r="C71" s="91">
        <v>16.59</v>
      </c>
      <c r="D71" s="91">
        <v>16.86</v>
      </c>
      <c r="E71" s="91">
        <v>16.440000000000001</v>
      </c>
      <c r="F71" s="91" t="s">
        <v>728</v>
      </c>
      <c r="G71" s="145">
        <v>4.8999999999999998E-3</v>
      </c>
      <c r="I71" s="91" t="s">
        <v>727</v>
      </c>
      <c r="J71" s="91">
        <v>7.5</v>
      </c>
      <c r="K71" s="91">
        <v>7.68</v>
      </c>
      <c r="L71" s="91">
        <v>7.78</v>
      </c>
      <c r="M71" s="91">
        <v>7.5</v>
      </c>
      <c r="N71" s="91" t="s">
        <v>729</v>
      </c>
      <c r="O71" s="145">
        <v>-1.9599999999999999E-2</v>
      </c>
      <c r="Q71" s="91" t="s">
        <v>727</v>
      </c>
      <c r="R71" s="91">
        <v>23.12</v>
      </c>
      <c r="S71" s="91">
        <v>23.18</v>
      </c>
      <c r="T71" s="91">
        <v>23.36</v>
      </c>
      <c r="U71" s="91">
        <v>22.9</v>
      </c>
      <c r="V71" s="91" t="s">
        <v>730</v>
      </c>
      <c r="W71" s="145">
        <v>1.14E-2</v>
      </c>
      <c r="Y71" s="91" t="s">
        <v>727</v>
      </c>
      <c r="Z71" s="91">
        <v>7.4</v>
      </c>
      <c r="AA71" s="91">
        <v>7.44</v>
      </c>
      <c r="AB71" s="91">
        <v>7.44</v>
      </c>
      <c r="AC71" s="91">
        <v>7.37</v>
      </c>
      <c r="AD71" s="91" t="s">
        <v>731</v>
      </c>
      <c r="AE71" s="145">
        <v>1.23E-2</v>
      </c>
      <c r="AG71" s="91" t="s">
        <v>727</v>
      </c>
      <c r="AH71" s="91">
        <v>2.2400000000000002</v>
      </c>
      <c r="AI71" s="91">
        <v>2.25</v>
      </c>
      <c r="AJ71" s="91">
        <v>2.25</v>
      </c>
      <c r="AK71" s="91">
        <v>2.2400000000000002</v>
      </c>
      <c r="AL71" s="91" t="s">
        <v>732</v>
      </c>
      <c r="AM71" s="145">
        <v>-4.4000000000000003E-3</v>
      </c>
      <c r="AO71" s="91" t="s">
        <v>727</v>
      </c>
      <c r="AP71" s="91">
        <v>6.12</v>
      </c>
      <c r="AQ71" s="91">
        <v>6.12</v>
      </c>
      <c r="AR71" s="91">
        <v>6.18</v>
      </c>
      <c r="AS71" s="91">
        <v>6.06</v>
      </c>
      <c r="AT71" s="91" t="s">
        <v>733</v>
      </c>
      <c r="AU71" s="145">
        <v>0</v>
      </c>
      <c r="AW71" s="91" t="s">
        <v>727</v>
      </c>
      <c r="AX71" s="146">
        <v>1004</v>
      </c>
      <c r="AY71" s="91">
        <v>997.47</v>
      </c>
      <c r="AZ71" s="146">
        <v>1009.33</v>
      </c>
      <c r="BA71" s="91">
        <v>997.47</v>
      </c>
      <c r="BB71" s="91" t="s">
        <v>734</v>
      </c>
      <c r="BC71" s="145">
        <v>1.0200000000000001E-2</v>
      </c>
    </row>
    <row r="72" spans="1:55">
      <c r="A72" s="91" t="s">
        <v>735</v>
      </c>
      <c r="B72" s="91">
        <v>16.77</v>
      </c>
      <c r="C72" s="91">
        <v>16.88</v>
      </c>
      <c r="D72" s="91">
        <v>16.88</v>
      </c>
      <c r="E72" s="91">
        <v>16.510000000000002</v>
      </c>
      <c r="F72" s="91" t="s">
        <v>736</v>
      </c>
      <c r="G72" s="145">
        <v>1.5699999999999999E-2</v>
      </c>
      <c r="I72" s="91" t="s">
        <v>735</v>
      </c>
      <c r="J72" s="91">
        <v>7.45</v>
      </c>
      <c r="K72" s="91">
        <v>7.5</v>
      </c>
      <c r="L72" s="91">
        <v>7.5</v>
      </c>
      <c r="M72" s="91">
        <v>7.4</v>
      </c>
      <c r="N72" s="91" t="s">
        <v>737</v>
      </c>
      <c r="O72" s="145">
        <v>-6.7000000000000002E-3</v>
      </c>
      <c r="Q72" s="91" t="s">
        <v>735</v>
      </c>
      <c r="R72" s="91">
        <v>23.8</v>
      </c>
      <c r="S72" s="91">
        <v>23.3</v>
      </c>
      <c r="T72" s="91">
        <v>23.8</v>
      </c>
      <c r="U72" s="91">
        <v>23.04</v>
      </c>
      <c r="V72" s="91" t="s">
        <v>738</v>
      </c>
      <c r="W72" s="145">
        <v>2.9399999999999999E-2</v>
      </c>
      <c r="Y72" s="91" t="s">
        <v>735</v>
      </c>
      <c r="Z72" s="91">
        <v>7.62</v>
      </c>
      <c r="AA72" s="91">
        <v>7.4</v>
      </c>
      <c r="AB72" s="91">
        <v>7.66</v>
      </c>
      <c r="AC72" s="91">
        <v>7.4</v>
      </c>
      <c r="AD72" s="91" t="s">
        <v>739</v>
      </c>
      <c r="AE72" s="145">
        <v>2.9700000000000001E-2</v>
      </c>
      <c r="AG72" s="91" t="s">
        <v>735</v>
      </c>
      <c r="AH72" s="91">
        <v>2.25</v>
      </c>
      <c r="AI72" s="91">
        <v>2.25</v>
      </c>
      <c r="AJ72" s="91">
        <v>2.25</v>
      </c>
      <c r="AK72" s="91">
        <v>2.25</v>
      </c>
      <c r="AL72" s="91" t="s">
        <v>740</v>
      </c>
      <c r="AM72" s="145">
        <v>4.4999999999999997E-3</v>
      </c>
      <c r="AO72" s="91" t="s">
        <v>735</v>
      </c>
      <c r="AP72" s="91">
        <v>6.1</v>
      </c>
      <c r="AQ72" s="91">
        <v>6.16</v>
      </c>
      <c r="AR72" s="91">
        <v>6.18</v>
      </c>
      <c r="AS72" s="91">
        <v>6.08</v>
      </c>
      <c r="AT72" s="91" t="s">
        <v>741</v>
      </c>
      <c r="AU72" s="145">
        <v>-3.3E-3</v>
      </c>
      <c r="AW72" s="91" t="s">
        <v>735</v>
      </c>
      <c r="AX72" s="146">
        <v>1015.48</v>
      </c>
      <c r="AY72" s="146">
        <v>1009.59</v>
      </c>
      <c r="AZ72" s="146">
        <v>1015.6</v>
      </c>
      <c r="BA72" s="146">
        <v>1007</v>
      </c>
      <c r="BB72" s="91" t="s">
        <v>742</v>
      </c>
      <c r="BC72" s="145">
        <v>1.14E-2</v>
      </c>
    </row>
    <row r="73" spans="1:55">
      <c r="A73" s="91" t="s">
        <v>743</v>
      </c>
      <c r="B73" s="91">
        <v>16.97</v>
      </c>
      <c r="C73" s="91">
        <v>16.77</v>
      </c>
      <c r="D73" s="91">
        <v>16.97</v>
      </c>
      <c r="E73" s="91">
        <v>16.559999999999999</v>
      </c>
      <c r="F73" s="91" t="s">
        <v>744</v>
      </c>
      <c r="G73" s="145">
        <v>1.1900000000000001E-2</v>
      </c>
      <c r="I73" s="91" t="s">
        <v>743</v>
      </c>
      <c r="J73" s="91">
        <v>7.3</v>
      </c>
      <c r="K73" s="91">
        <v>7.38</v>
      </c>
      <c r="L73" s="91">
        <v>7.52</v>
      </c>
      <c r="M73" s="91">
        <v>7.3</v>
      </c>
      <c r="N73" s="91" t="s">
        <v>745</v>
      </c>
      <c r="O73" s="145">
        <v>-2.01E-2</v>
      </c>
      <c r="Q73" s="91" t="s">
        <v>743</v>
      </c>
      <c r="R73" s="91">
        <v>24.5</v>
      </c>
      <c r="S73" s="91">
        <v>23.88</v>
      </c>
      <c r="T73" s="91">
        <v>24.5</v>
      </c>
      <c r="U73" s="91">
        <v>23.72</v>
      </c>
      <c r="V73" s="91" t="s">
        <v>746</v>
      </c>
      <c r="W73" s="145">
        <v>2.9399999999999999E-2</v>
      </c>
      <c r="Y73" s="91" t="s">
        <v>743</v>
      </c>
      <c r="Z73" s="91">
        <v>7.78</v>
      </c>
      <c r="AA73" s="91">
        <v>7.67</v>
      </c>
      <c r="AB73" s="91">
        <v>7.81</v>
      </c>
      <c r="AC73" s="91">
        <v>7.67</v>
      </c>
      <c r="AD73" s="91" t="s">
        <v>747</v>
      </c>
      <c r="AE73" s="145">
        <v>2.1000000000000001E-2</v>
      </c>
      <c r="AG73" s="91" t="s">
        <v>743</v>
      </c>
      <c r="AH73" s="91">
        <v>2.25</v>
      </c>
      <c r="AI73" s="91">
        <v>2.25</v>
      </c>
      <c r="AJ73" s="91">
        <v>2.27</v>
      </c>
      <c r="AK73" s="91">
        <v>2.23</v>
      </c>
      <c r="AL73" s="91" t="s">
        <v>748</v>
      </c>
      <c r="AM73" s="145">
        <v>0</v>
      </c>
      <c r="AO73" s="91" t="s">
        <v>743</v>
      </c>
      <c r="AP73" s="91">
        <v>6.1</v>
      </c>
      <c r="AQ73" s="91">
        <v>6.12</v>
      </c>
      <c r="AR73" s="91">
        <v>6.18</v>
      </c>
      <c r="AS73" s="91">
        <v>6.08</v>
      </c>
      <c r="AT73" s="91" t="s">
        <v>749</v>
      </c>
      <c r="AU73" s="145">
        <v>0</v>
      </c>
      <c r="AW73" s="91" t="s">
        <v>743</v>
      </c>
      <c r="AX73" s="146">
        <v>1024.75</v>
      </c>
      <c r="AY73" s="146">
        <v>1017.18</v>
      </c>
      <c r="AZ73" s="146">
        <v>1024.76</v>
      </c>
      <c r="BA73" s="146">
        <v>1014.37</v>
      </c>
      <c r="BB73" s="91" t="s">
        <v>750</v>
      </c>
      <c r="BC73" s="145">
        <v>9.1000000000000004E-3</v>
      </c>
    </row>
    <row r="74" spans="1:55">
      <c r="A74" s="91" t="s">
        <v>751</v>
      </c>
      <c r="B74" s="91">
        <v>16.48</v>
      </c>
      <c r="C74" s="91">
        <v>17.079999999999998</v>
      </c>
      <c r="D74" s="91">
        <v>17.079999999999998</v>
      </c>
      <c r="E74" s="91">
        <v>16.350000000000001</v>
      </c>
      <c r="F74" s="91" t="s">
        <v>752</v>
      </c>
      <c r="G74" s="145">
        <v>-2.8899999999999999E-2</v>
      </c>
      <c r="I74" s="91" t="s">
        <v>751</v>
      </c>
      <c r="J74" s="91">
        <v>7.7</v>
      </c>
      <c r="K74" s="91">
        <v>7.38</v>
      </c>
      <c r="L74" s="91">
        <v>7.78</v>
      </c>
      <c r="M74" s="91">
        <v>7.34</v>
      </c>
      <c r="N74" s="91" t="s">
        <v>753</v>
      </c>
      <c r="O74" s="145">
        <v>5.4800000000000001E-2</v>
      </c>
      <c r="Q74" s="91" t="s">
        <v>751</v>
      </c>
      <c r="R74" s="91">
        <v>23.7</v>
      </c>
      <c r="S74" s="91">
        <v>24.5</v>
      </c>
      <c r="T74" s="91">
        <v>24.56</v>
      </c>
      <c r="U74" s="91">
        <v>23.7</v>
      </c>
      <c r="V74" s="91" t="s">
        <v>754</v>
      </c>
      <c r="W74" s="145">
        <v>-3.27E-2</v>
      </c>
      <c r="Y74" s="91" t="s">
        <v>751</v>
      </c>
      <c r="Z74" s="91">
        <v>7.74</v>
      </c>
      <c r="AA74" s="91">
        <v>7.79</v>
      </c>
      <c r="AB74" s="91">
        <v>7.79</v>
      </c>
      <c r="AC74" s="91">
        <v>7.59</v>
      </c>
      <c r="AD74" s="91" t="s">
        <v>755</v>
      </c>
      <c r="AE74" s="145">
        <v>-5.1000000000000004E-3</v>
      </c>
      <c r="AG74" s="91" t="s">
        <v>751</v>
      </c>
      <c r="AH74" s="91">
        <v>2.25</v>
      </c>
      <c r="AI74" s="91">
        <v>2.2400000000000002</v>
      </c>
      <c r="AJ74" s="91">
        <v>2.27</v>
      </c>
      <c r="AK74" s="91">
        <v>2.2400000000000002</v>
      </c>
      <c r="AL74" s="91" t="s">
        <v>756</v>
      </c>
      <c r="AM74" s="145">
        <v>0</v>
      </c>
      <c r="AO74" s="91" t="s">
        <v>751</v>
      </c>
      <c r="AP74" s="91">
        <v>6.12</v>
      </c>
      <c r="AQ74" s="91">
        <v>6.1</v>
      </c>
      <c r="AR74" s="91">
        <v>6.22</v>
      </c>
      <c r="AS74" s="91">
        <v>6.06</v>
      </c>
      <c r="AT74" s="91" t="s">
        <v>757</v>
      </c>
      <c r="AU74" s="145">
        <v>3.3E-3</v>
      </c>
      <c r="AW74" s="91" t="s">
        <v>751</v>
      </c>
      <c r="AX74" s="146">
        <v>1022.82</v>
      </c>
      <c r="AY74" s="146">
        <v>1024.33</v>
      </c>
      <c r="AZ74" s="146">
        <v>1028.58</v>
      </c>
      <c r="BA74" s="146">
        <v>1017.96</v>
      </c>
      <c r="BB74" s="91" t="s">
        <v>758</v>
      </c>
      <c r="BC74" s="145">
        <v>-1.9E-3</v>
      </c>
    </row>
    <row r="75" spans="1:55">
      <c r="A75" s="91" t="s">
        <v>759</v>
      </c>
      <c r="B75" s="91">
        <v>16.3</v>
      </c>
      <c r="C75" s="91">
        <v>16.690000000000001</v>
      </c>
      <c r="D75" s="91">
        <v>16.690000000000001</v>
      </c>
      <c r="E75" s="91">
        <v>16.3</v>
      </c>
      <c r="F75" s="91" t="s">
        <v>760</v>
      </c>
      <c r="G75" s="145">
        <v>-1.09E-2</v>
      </c>
      <c r="I75" s="91" t="s">
        <v>759</v>
      </c>
      <c r="J75" s="91">
        <v>7.5</v>
      </c>
      <c r="K75" s="91">
        <v>7.77</v>
      </c>
      <c r="L75" s="91">
        <v>7.78</v>
      </c>
      <c r="M75" s="91">
        <v>7.5</v>
      </c>
      <c r="N75" s="91" t="s">
        <v>761</v>
      </c>
      <c r="O75" s="145">
        <v>-2.5999999999999999E-2</v>
      </c>
      <c r="Q75" s="91" t="s">
        <v>759</v>
      </c>
      <c r="R75" s="91">
        <v>23.8</v>
      </c>
      <c r="S75" s="91">
        <v>23.78</v>
      </c>
      <c r="T75" s="91">
        <v>24</v>
      </c>
      <c r="U75" s="91">
        <v>23.3</v>
      </c>
      <c r="V75" s="91" t="s">
        <v>762</v>
      </c>
      <c r="W75" s="145">
        <v>4.1999999999999997E-3</v>
      </c>
      <c r="Y75" s="91" t="s">
        <v>759</v>
      </c>
      <c r="Z75" s="91">
        <v>7.68</v>
      </c>
      <c r="AA75" s="91">
        <v>7.77</v>
      </c>
      <c r="AB75" s="91">
        <v>7.78</v>
      </c>
      <c r="AC75" s="91">
        <v>7.6</v>
      </c>
      <c r="AD75" s="91" t="s">
        <v>763</v>
      </c>
      <c r="AE75" s="145">
        <v>-7.7999999999999996E-3</v>
      </c>
      <c r="AG75" s="91" t="s">
        <v>759</v>
      </c>
      <c r="AH75" s="91">
        <v>2.25</v>
      </c>
      <c r="AI75" s="91">
        <v>2.25</v>
      </c>
      <c r="AJ75" s="91">
        <v>2.25</v>
      </c>
      <c r="AK75" s="91">
        <v>2.2400000000000002</v>
      </c>
      <c r="AL75" s="91" t="s">
        <v>764</v>
      </c>
      <c r="AM75" s="145">
        <v>0</v>
      </c>
      <c r="AO75" s="91" t="s">
        <v>759</v>
      </c>
      <c r="AP75" s="91">
        <v>6.1</v>
      </c>
      <c r="AQ75" s="91">
        <v>6.16</v>
      </c>
      <c r="AR75" s="91">
        <v>6.16</v>
      </c>
      <c r="AS75" s="91">
        <v>6.04</v>
      </c>
      <c r="AT75" s="91" t="s">
        <v>765</v>
      </c>
      <c r="AU75" s="145">
        <v>-3.3E-3</v>
      </c>
      <c r="AW75" s="91" t="s">
        <v>759</v>
      </c>
      <c r="AX75" s="146">
        <v>1027.25</v>
      </c>
      <c r="AY75" s="146">
        <v>1026.1500000000001</v>
      </c>
      <c r="AZ75" s="146">
        <v>1031.07</v>
      </c>
      <c r="BA75" s="146">
        <v>1021.16</v>
      </c>
      <c r="BB75" s="91" t="s">
        <v>766</v>
      </c>
      <c r="BC75" s="145">
        <v>4.3E-3</v>
      </c>
    </row>
    <row r="76" spans="1:55">
      <c r="A76" s="91" t="s">
        <v>767</v>
      </c>
      <c r="B76" s="91">
        <v>16.5</v>
      </c>
      <c r="C76" s="91">
        <v>16.3</v>
      </c>
      <c r="D76" s="91">
        <v>16.57</v>
      </c>
      <c r="E76" s="91">
        <v>16.25</v>
      </c>
      <c r="F76" s="91" t="s">
        <v>768</v>
      </c>
      <c r="G76" s="145">
        <v>1.23E-2</v>
      </c>
      <c r="I76" s="91" t="s">
        <v>767</v>
      </c>
      <c r="J76" s="91">
        <v>7.7</v>
      </c>
      <c r="K76" s="91">
        <v>7.56</v>
      </c>
      <c r="L76" s="91">
        <v>7.72</v>
      </c>
      <c r="M76" s="91">
        <v>7.45</v>
      </c>
      <c r="N76" s="91" t="s">
        <v>769</v>
      </c>
      <c r="O76" s="145">
        <v>2.6700000000000002E-2</v>
      </c>
      <c r="Q76" s="91" t="s">
        <v>767</v>
      </c>
      <c r="R76" s="91">
        <v>24.12</v>
      </c>
      <c r="S76" s="91">
        <v>23.8</v>
      </c>
      <c r="T76" s="91">
        <v>24.32</v>
      </c>
      <c r="U76" s="91">
        <v>23.8</v>
      </c>
      <c r="V76" s="91" t="s">
        <v>770</v>
      </c>
      <c r="W76" s="145">
        <v>1.34E-2</v>
      </c>
      <c r="Y76" s="91" t="s">
        <v>767</v>
      </c>
      <c r="Z76" s="91">
        <v>7.69</v>
      </c>
      <c r="AA76" s="91">
        <v>7.73</v>
      </c>
      <c r="AB76" s="91">
        <v>7.73</v>
      </c>
      <c r="AC76" s="91">
        <v>7.59</v>
      </c>
      <c r="AD76" s="91" t="s">
        <v>771</v>
      </c>
      <c r="AE76" s="145">
        <v>1.2999999999999999E-3</v>
      </c>
      <c r="AG76" s="91" t="s">
        <v>767</v>
      </c>
      <c r="AH76" s="91">
        <v>2.25</v>
      </c>
      <c r="AI76" s="91">
        <v>2.25</v>
      </c>
      <c r="AJ76" s="91">
        <v>2.25</v>
      </c>
      <c r="AK76" s="91">
        <v>2.21</v>
      </c>
      <c r="AL76" s="91" t="s">
        <v>772</v>
      </c>
      <c r="AM76" s="145">
        <v>0</v>
      </c>
      <c r="AO76" s="91" t="s">
        <v>767</v>
      </c>
      <c r="AP76" s="91">
        <v>6.1</v>
      </c>
      <c r="AQ76" s="91">
        <v>6.16</v>
      </c>
      <c r="AR76" s="91">
        <v>6.2</v>
      </c>
      <c r="AS76" s="91">
        <v>5.98</v>
      </c>
      <c r="AT76" s="91" t="s">
        <v>773</v>
      </c>
      <c r="AU76" s="145">
        <v>0</v>
      </c>
      <c r="AW76" s="91" t="s">
        <v>767</v>
      </c>
      <c r="AX76" s="146">
        <v>1029.68</v>
      </c>
      <c r="AY76" s="146">
        <v>1031.48</v>
      </c>
      <c r="AZ76" s="146">
        <v>1035.54</v>
      </c>
      <c r="BA76" s="146">
        <v>1022.3</v>
      </c>
      <c r="BB76" s="91" t="s">
        <v>774</v>
      </c>
      <c r="BC76" s="145">
        <v>2.3999999999999998E-3</v>
      </c>
    </row>
    <row r="77" spans="1:55">
      <c r="A77" s="91" t="s">
        <v>775</v>
      </c>
      <c r="B77" s="91">
        <v>16.809999999999999</v>
      </c>
      <c r="C77" s="91">
        <v>16.5</v>
      </c>
      <c r="D77" s="91">
        <v>16.93</v>
      </c>
      <c r="E77" s="91">
        <v>16.38</v>
      </c>
      <c r="F77" s="91" t="s">
        <v>776</v>
      </c>
      <c r="G77" s="145">
        <v>1.8800000000000001E-2</v>
      </c>
      <c r="I77" s="91" t="s">
        <v>775</v>
      </c>
      <c r="J77" s="91">
        <v>7.81</v>
      </c>
      <c r="K77" s="91">
        <v>7.74</v>
      </c>
      <c r="L77" s="91">
        <v>7.94</v>
      </c>
      <c r="M77" s="91">
        <v>7.44</v>
      </c>
      <c r="N77" s="91" t="s">
        <v>777</v>
      </c>
      <c r="O77" s="145">
        <v>1.43E-2</v>
      </c>
      <c r="Q77" s="91" t="s">
        <v>775</v>
      </c>
      <c r="R77" s="91">
        <v>24</v>
      </c>
      <c r="S77" s="91">
        <v>24.18</v>
      </c>
      <c r="T77" s="91">
        <v>24.5</v>
      </c>
      <c r="U77" s="91">
        <v>23.96</v>
      </c>
      <c r="V77" s="91" t="s">
        <v>778</v>
      </c>
      <c r="W77" s="145">
        <v>-5.0000000000000001E-3</v>
      </c>
      <c r="Y77" s="91" t="s">
        <v>775</v>
      </c>
      <c r="Z77" s="91">
        <v>7.73</v>
      </c>
      <c r="AA77" s="91">
        <v>7.62</v>
      </c>
      <c r="AB77" s="91">
        <v>7.73</v>
      </c>
      <c r="AC77" s="91">
        <v>7.59</v>
      </c>
      <c r="AD77" s="91" t="s">
        <v>779</v>
      </c>
      <c r="AE77" s="145">
        <v>5.1999999999999998E-3</v>
      </c>
      <c r="AG77" s="91" t="s">
        <v>775</v>
      </c>
      <c r="AH77" s="91">
        <v>2.25</v>
      </c>
      <c r="AI77" s="91">
        <v>2.25</v>
      </c>
      <c r="AJ77" s="91">
        <v>2.25</v>
      </c>
      <c r="AK77" s="91">
        <v>2.2200000000000002</v>
      </c>
      <c r="AL77" s="91" t="s">
        <v>780</v>
      </c>
      <c r="AM77" s="145">
        <v>0</v>
      </c>
      <c r="AO77" s="91" t="s">
        <v>775</v>
      </c>
      <c r="AP77" s="91">
        <v>6.18</v>
      </c>
      <c r="AQ77" s="91">
        <v>6.14</v>
      </c>
      <c r="AR77" s="91">
        <v>6.2</v>
      </c>
      <c r="AS77" s="91">
        <v>6.1</v>
      </c>
      <c r="AT77" s="91" t="s">
        <v>781</v>
      </c>
      <c r="AU77" s="145">
        <v>1.3100000000000001E-2</v>
      </c>
      <c r="AW77" s="91" t="s">
        <v>775</v>
      </c>
      <c r="AX77" s="146">
        <v>1033.44</v>
      </c>
      <c r="AY77" s="146">
        <v>1028.56</v>
      </c>
      <c r="AZ77" s="146">
        <v>1036.42</v>
      </c>
      <c r="BA77" s="146">
        <v>1025.76</v>
      </c>
      <c r="BB77" s="91" t="s">
        <v>782</v>
      </c>
      <c r="BC77" s="145">
        <v>3.7000000000000002E-3</v>
      </c>
    </row>
    <row r="78" spans="1:55">
      <c r="A78" s="91" t="s">
        <v>783</v>
      </c>
      <c r="B78" s="91">
        <v>16.899999999999999</v>
      </c>
      <c r="C78" s="91">
        <v>16.649999999999999</v>
      </c>
      <c r="D78" s="91">
        <v>17.11</v>
      </c>
      <c r="E78" s="91">
        <v>16.649999999999999</v>
      </c>
      <c r="F78" s="91" t="s">
        <v>784</v>
      </c>
      <c r="G78" s="145">
        <v>5.4000000000000003E-3</v>
      </c>
      <c r="I78" s="91" t="s">
        <v>783</v>
      </c>
      <c r="J78" s="91">
        <v>7.6</v>
      </c>
      <c r="K78" s="91">
        <v>7.92</v>
      </c>
      <c r="L78" s="91">
        <v>7.92</v>
      </c>
      <c r="M78" s="91">
        <v>7.58</v>
      </c>
      <c r="N78" s="91" t="s">
        <v>785</v>
      </c>
      <c r="O78" s="145">
        <v>-2.69E-2</v>
      </c>
      <c r="Q78" s="91" t="s">
        <v>783</v>
      </c>
      <c r="R78" s="91">
        <v>23.92</v>
      </c>
      <c r="S78" s="91">
        <v>24</v>
      </c>
      <c r="T78" s="91">
        <v>24.06</v>
      </c>
      <c r="U78" s="91">
        <v>23.42</v>
      </c>
      <c r="V78" s="91" t="s">
        <v>786</v>
      </c>
      <c r="W78" s="145">
        <v>-3.3E-3</v>
      </c>
      <c r="Y78" s="91" t="s">
        <v>783</v>
      </c>
      <c r="Z78" s="91">
        <v>7.78</v>
      </c>
      <c r="AA78" s="91">
        <v>7.73</v>
      </c>
      <c r="AB78" s="91">
        <v>7.78</v>
      </c>
      <c r="AC78" s="91">
        <v>7.63</v>
      </c>
      <c r="AD78" s="91" t="s">
        <v>787</v>
      </c>
      <c r="AE78" s="145">
        <v>6.4999999999999997E-3</v>
      </c>
      <c r="AG78" s="91" t="s">
        <v>783</v>
      </c>
      <c r="AH78" s="91">
        <v>2.25</v>
      </c>
      <c r="AI78" s="91">
        <v>2.25</v>
      </c>
      <c r="AJ78" s="91">
        <v>2.25</v>
      </c>
      <c r="AK78" s="91">
        <v>2.21</v>
      </c>
      <c r="AL78" s="91" t="s">
        <v>788</v>
      </c>
      <c r="AM78" s="145">
        <v>0</v>
      </c>
      <c r="AO78" s="91" t="s">
        <v>783</v>
      </c>
      <c r="AP78" s="91">
        <v>6.14</v>
      </c>
      <c r="AQ78" s="91">
        <v>6.16</v>
      </c>
      <c r="AR78" s="91">
        <v>6.18</v>
      </c>
      <c r="AS78" s="91">
        <v>6.12</v>
      </c>
      <c r="AT78" s="91" t="s">
        <v>789</v>
      </c>
      <c r="AU78" s="145">
        <v>-6.4999999999999997E-3</v>
      </c>
      <c r="AW78" s="91" t="s">
        <v>783</v>
      </c>
      <c r="AX78" s="146">
        <v>1033.02</v>
      </c>
      <c r="AY78" s="146">
        <v>1033.1099999999999</v>
      </c>
      <c r="AZ78" s="146">
        <v>1037.6600000000001</v>
      </c>
      <c r="BA78" s="146">
        <v>1027.3900000000001</v>
      </c>
      <c r="BB78" s="91" t="s">
        <v>790</v>
      </c>
      <c r="BC78" s="145">
        <v>-4.0000000000000002E-4</v>
      </c>
    </row>
    <row r="79" spans="1:55">
      <c r="A79" s="91" t="s">
        <v>791</v>
      </c>
      <c r="B79" s="91">
        <v>17.8</v>
      </c>
      <c r="C79" s="91">
        <v>16.899999999999999</v>
      </c>
      <c r="D79" s="91">
        <v>17.82</v>
      </c>
      <c r="E79" s="91">
        <v>16.88</v>
      </c>
      <c r="F79" s="91" t="s">
        <v>792</v>
      </c>
      <c r="G79" s="145">
        <v>5.33E-2</v>
      </c>
      <c r="I79" s="91" t="s">
        <v>791</v>
      </c>
      <c r="J79" s="91">
        <v>7.69</v>
      </c>
      <c r="K79" s="91">
        <v>7.65</v>
      </c>
      <c r="L79" s="91">
        <v>7.72</v>
      </c>
      <c r="M79" s="91">
        <v>7.6</v>
      </c>
      <c r="N79" s="91" t="s">
        <v>793</v>
      </c>
      <c r="O79" s="145">
        <v>1.18E-2</v>
      </c>
      <c r="Q79" s="91" t="s">
        <v>791</v>
      </c>
      <c r="R79" s="91">
        <v>24.32</v>
      </c>
      <c r="S79" s="91">
        <v>23.92</v>
      </c>
      <c r="T79" s="91">
        <v>24.36</v>
      </c>
      <c r="U79" s="91">
        <v>23.8</v>
      </c>
      <c r="V79" s="91" t="s">
        <v>794</v>
      </c>
      <c r="W79" s="145">
        <v>1.67E-2</v>
      </c>
      <c r="Y79" s="91" t="s">
        <v>791</v>
      </c>
      <c r="Z79" s="91">
        <v>7.66</v>
      </c>
      <c r="AA79" s="91">
        <v>7.78</v>
      </c>
      <c r="AB79" s="91">
        <v>7.78</v>
      </c>
      <c r="AC79" s="91">
        <v>7.65</v>
      </c>
      <c r="AD79" s="91" t="s">
        <v>795</v>
      </c>
      <c r="AE79" s="145">
        <v>-1.54E-2</v>
      </c>
      <c r="AG79" s="91" t="s">
        <v>791</v>
      </c>
      <c r="AH79" s="91">
        <v>2.25</v>
      </c>
      <c r="AI79" s="91">
        <v>2.2400000000000002</v>
      </c>
      <c r="AJ79" s="91">
        <v>2.25</v>
      </c>
      <c r="AK79" s="91">
        <v>2.2400000000000002</v>
      </c>
      <c r="AL79" s="91" t="s">
        <v>406</v>
      </c>
      <c r="AM79" s="145">
        <v>0</v>
      </c>
      <c r="AO79" s="91" t="s">
        <v>791</v>
      </c>
      <c r="AP79" s="91">
        <v>6.16</v>
      </c>
      <c r="AQ79" s="91">
        <v>6.16</v>
      </c>
      <c r="AR79" s="91">
        <v>6.18</v>
      </c>
      <c r="AS79" s="91">
        <v>6.1</v>
      </c>
      <c r="AT79" s="91" t="s">
        <v>796</v>
      </c>
      <c r="AU79" s="145">
        <v>3.3E-3</v>
      </c>
      <c r="AW79" s="91" t="s">
        <v>791</v>
      </c>
      <c r="AX79" s="146">
        <v>1041.51</v>
      </c>
      <c r="AY79" s="146">
        <v>1034.0999999999999</v>
      </c>
      <c r="AZ79" s="146">
        <v>1045.6300000000001</v>
      </c>
      <c r="BA79" s="146">
        <v>1033.3800000000001</v>
      </c>
      <c r="BB79" s="91" t="s">
        <v>797</v>
      </c>
      <c r="BC79" s="145">
        <v>8.2000000000000007E-3</v>
      </c>
    </row>
    <row r="80" spans="1:55">
      <c r="A80" s="91" t="s">
        <v>798</v>
      </c>
      <c r="B80" s="91">
        <v>17.899999999999999</v>
      </c>
      <c r="C80" s="91">
        <v>17.7</v>
      </c>
      <c r="D80" s="91">
        <v>17.940000000000001</v>
      </c>
      <c r="E80" s="91">
        <v>17.63</v>
      </c>
      <c r="F80" s="91" t="s">
        <v>799</v>
      </c>
      <c r="G80" s="145">
        <v>5.5999999999999999E-3</v>
      </c>
      <c r="I80" s="91" t="s">
        <v>798</v>
      </c>
      <c r="J80" s="91">
        <v>7.75</v>
      </c>
      <c r="K80" s="91">
        <v>7.76</v>
      </c>
      <c r="L80" s="91">
        <v>7.9</v>
      </c>
      <c r="M80" s="91">
        <v>7.68</v>
      </c>
      <c r="N80" s="91" t="s">
        <v>800</v>
      </c>
      <c r="O80" s="145">
        <v>7.7999999999999996E-3</v>
      </c>
      <c r="Q80" s="91" t="s">
        <v>798</v>
      </c>
      <c r="R80" s="91">
        <v>24.5</v>
      </c>
      <c r="S80" s="91">
        <v>24.12</v>
      </c>
      <c r="T80" s="91">
        <v>24.54</v>
      </c>
      <c r="U80" s="91">
        <v>24.12</v>
      </c>
      <c r="V80" s="91" t="s">
        <v>801</v>
      </c>
      <c r="W80" s="145">
        <v>7.4000000000000003E-3</v>
      </c>
      <c r="Y80" s="91" t="s">
        <v>798</v>
      </c>
      <c r="Z80" s="91">
        <v>7.76</v>
      </c>
      <c r="AA80" s="91">
        <v>7.63</v>
      </c>
      <c r="AB80" s="91">
        <v>7.77</v>
      </c>
      <c r="AC80" s="91">
        <v>7.63</v>
      </c>
      <c r="AD80" s="91" t="s">
        <v>802</v>
      </c>
      <c r="AE80" s="145">
        <v>1.3100000000000001E-2</v>
      </c>
      <c r="AG80" s="91" t="s">
        <v>798</v>
      </c>
      <c r="AH80" s="91">
        <v>2.25</v>
      </c>
      <c r="AI80" s="91">
        <v>2.25</v>
      </c>
      <c r="AJ80" s="91">
        <v>2.25</v>
      </c>
      <c r="AK80" s="91">
        <v>2.23</v>
      </c>
      <c r="AL80" s="91" t="s">
        <v>803</v>
      </c>
      <c r="AM80" s="145">
        <v>0</v>
      </c>
      <c r="AO80" s="91" t="s">
        <v>798</v>
      </c>
      <c r="AP80" s="91">
        <v>6.14</v>
      </c>
      <c r="AQ80" s="91">
        <v>6.18</v>
      </c>
      <c r="AR80" s="91">
        <v>6.18</v>
      </c>
      <c r="AS80" s="91">
        <v>6.1</v>
      </c>
      <c r="AT80" s="91" t="s">
        <v>804</v>
      </c>
      <c r="AU80" s="145">
        <v>-3.2000000000000002E-3</v>
      </c>
      <c r="AW80" s="91" t="s">
        <v>798</v>
      </c>
      <c r="AX80" s="146">
        <v>1064.43</v>
      </c>
      <c r="AY80" s="146">
        <v>1043.81</v>
      </c>
      <c r="AZ80" s="146">
        <v>1064.43</v>
      </c>
      <c r="BA80" s="146">
        <v>1043.81</v>
      </c>
      <c r="BB80" s="91" t="s">
        <v>805</v>
      </c>
      <c r="BC80" s="145">
        <v>2.1999999999999999E-2</v>
      </c>
    </row>
    <row r="81" spans="1:55">
      <c r="A81" s="91" t="s">
        <v>806</v>
      </c>
      <c r="B81" s="91">
        <v>19</v>
      </c>
      <c r="C81" s="91">
        <v>18.399999999999999</v>
      </c>
      <c r="D81" s="91">
        <v>19.489999999999998</v>
      </c>
      <c r="E81" s="91">
        <v>18.350000000000001</v>
      </c>
      <c r="F81" s="91" t="s">
        <v>807</v>
      </c>
      <c r="G81" s="145">
        <v>6.1499999999999999E-2</v>
      </c>
      <c r="I81" s="91" t="s">
        <v>806</v>
      </c>
      <c r="J81" s="91">
        <v>7.76</v>
      </c>
      <c r="K81" s="91">
        <v>7.81</v>
      </c>
      <c r="L81" s="91">
        <v>7.81</v>
      </c>
      <c r="M81" s="91">
        <v>7.65</v>
      </c>
      <c r="N81" s="91" t="s">
        <v>808</v>
      </c>
      <c r="O81" s="145">
        <v>1.2999999999999999E-3</v>
      </c>
      <c r="Q81" s="91" t="s">
        <v>806</v>
      </c>
      <c r="R81" s="91">
        <v>24.52</v>
      </c>
      <c r="S81" s="91">
        <v>24.5</v>
      </c>
      <c r="T81" s="91">
        <v>24.52</v>
      </c>
      <c r="U81" s="91">
        <v>24.18</v>
      </c>
      <c r="V81" s="91" t="s">
        <v>809</v>
      </c>
      <c r="W81" s="145">
        <v>8.0000000000000004E-4</v>
      </c>
      <c r="Y81" s="91" t="s">
        <v>806</v>
      </c>
      <c r="Z81" s="91">
        <v>7.8</v>
      </c>
      <c r="AA81" s="91">
        <v>7.71</v>
      </c>
      <c r="AB81" s="91">
        <v>7.85</v>
      </c>
      <c r="AC81" s="91">
        <v>7.7</v>
      </c>
      <c r="AD81" s="91" t="s">
        <v>810</v>
      </c>
      <c r="AE81" s="145">
        <v>5.1999999999999998E-3</v>
      </c>
      <c r="AG81" s="91" t="s">
        <v>806</v>
      </c>
      <c r="AH81" s="91">
        <v>2.25</v>
      </c>
      <c r="AI81" s="91">
        <v>2.23</v>
      </c>
      <c r="AJ81" s="91">
        <v>2.25</v>
      </c>
      <c r="AK81" s="91">
        <v>2.23</v>
      </c>
      <c r="AL81" s="91" t="s">
        <v>811</v>
      </c>
      <c r="AM81" s="145">
        <v>0</v>
      </c>
      <c r="AO81" s="91" t="s">
        <v>806</v>
      </c>
      <c r="AP81" s="91">
        <v>6.16</v>
      </c>
      <c r="AQ81" s="91">
        <v>6.16</v>
      </c>
      <c r="AR81" s="91">
        <v>6.18</v>
      </c>
      <c r="AS81" s="91">
        <v>6.1</v>
      </c>
      <c r="AT81" s="91" t="s">
        <v>812</v>
      </c>
      <c r="AU81" s="145">
        <v>3.3E-3</v>
      </c>
      <c r="AW81" s="91" t="s">
        <v>806</v>
      </c>
      <c r="AX81" s="146">
        <v>1074.8699999999999</v>
      </c>
      <c r="AY81" s="146">
        <v>1066.18</v>
      </c>
      <c r="AZ81" s="146">
        <v>1080.71</v>
      </c>
      <c r="BA81" s="146">
        <v>1062.1600000000001</v>
      </c>
      <c r="BB81" s="91" t="s">
        <v>813</v>
      </c>
      <c r="BC81" s="145">
        <v>9.7999999999999997E-3</v>
      </c>
    </row>
    <row r="82" spans="1:55">
      <c r="A82" s="91" t="s">
        <v>814</v>
      </c>
      <c r="B82" s="91">
        <v>18.73</v>
      </c>
      <c r="C82" s="91">
        <v>19</v>
      </c>
      <c r="D82" s="91">
        <v>19.36</v>
      </c>
      <c r="E82" s="91">
        <v>18.63</v>
      </c>
      <c r="F82" s="91" t="s">
        <v>815</v>
      </c>
      <c r="G82" s="145">
        <v>-1.4200000000000001E-2</v>
      </c>
      <c r="I82" s="91" t="s">
        <v>814</v>
      </c>
      <c r="J82" s="91">
        <v>7.5</v>
      </c>
      <c r="K82" s="91">
        <v>7.76</v>
      </c>
      <c r="L82" s="91">
        <v>7.76</v>
      </c>
      <c r="M82" s="91">
        <v>7.45</v>
      </c>
      <c r="N82" s="91" t="s">
        <v>816</v>
      </c>
      <c r="O82" s="145">
        <v>-3.3500000000000002E-2</v>
      </c>
      <c r="Q82" s="91" t="s">
        <v>814</v>
      </c>
      <c r="R82" s="91">
        <v>24.5</v>
      </c>
      <c r="S82" s="91">
        <v>24.5</v>
      </c>
      <c r="T82" s="91">
        <v>24.94</v>
      </c>
      <c r="U82" s="91">
        <v>24.4</v>
      </c>
      <c r="V82" s="91" t="s">
        <v>817</v>
      </c>
      <c r="W82" s="145">
        <v>-8.0000000000000004E-4</v>
      </c>
      <c r="Y82" s="91" t="s">
        <v>814</v>
      </c>
      <c r="Z82" s="91">
        <v>7.73</v>
      </c>
      <c r="AA82" s="91">
        <v>7.75</v>
      </c>
      <c r="AB82" s="91">
        <v>7.85</v>
      </c>
      <c r="AC82" s="91">
        <v>7.6</v>
      </c>
      <c r="AD82" s="91" t="s">
        <v>818</v>
      </c>
      <c r="AE82" s="145">
        <v>-8.9999999999999993E-3</v>
      </c>
      <c r="AG82" s="91" t="s">
        <v>814</v>
      </c>
      <c r="AH82" s="91">
        <v>2.25</v>
      </c>
      <c r="AI82" s="91">
        <v>2.25</v>
      </c>
      <c r="AJ82" s="91">
        <v>2.25</v>
      </c>
      <c r="AK82" s="91">
        <v>2.2200000000000002</v>
      </c>
      <c r="AL82" s="91" t="s">
        <v>819</v>
      </c>
      <c r="AM82" s="145">
        <v>0</v>
      </c>
      <c r="AO82" s="91" t="s">
        <v>814</v>
      </c>
      <c r="AP82" s="91">
        <v>6.16</v>
      </c>
      <c r="AQ82" s="91">
        <v>6.14</v>
      </c>
      <c r="AR82" s="91">
        <v>6.18</v>
      </c>
      <c r="AS82" s="91">
        <v>6.1</v>
      </c>
      <c r="AT82" s="91" t="s">
        <v>820</v>
      </c>
      <c r="AU82" s="145">
        <v>0</v>
      </c>
      <c r="AW82" s="91" t="s">
        <v>814</v>
      </c>
      <c r="AX82" s="146">
        <v>1068.1199999999999</v>
      </c>
      <c r="AY82" s="146">
        <v>1075.78</v>
      </c>
      <c r="AZ82" s="146">
        <v>1080.07</v>
      </c>
      <c r="BA82" s="146">
        <v>1058.8</v>
      </c>
      <c r="BB82" s="91" t="s">
        <v>821</v>
      </c>
      <c r="BC82" s="145">
        <v>-6.3E-3</v>
      </c>
    </row>
    <row r="83" spans="1:55">
      <c r="A83" s="91" t="s">
        <v>822</v>
      </c>
      <c r="B83" s="91">
        <v>18.899999999999999</v>
      </c>
      <c r="C83" s="91">
        <v>18.920000000000002</v>
      </c>
      <c r="D83" s="91">
        <v>19.36</v>
      </c>
      <c r="E83" s="91">
        <v>18.829999999999998</v>
      </c>
      <c r="F83" s="91" t="s">
        <v>823</v>
      </c>
      <c r="G83" s="145">
        <v>9.1000000000000004E-3</v>
      </c>
      <c r="I83" s="91" t="s">
        <v>822</v>
      </c>
      <c r="J83" s="91">
        <v>7.65</v>
      </c>
      <c r="K83" s="91">
        <v>7.56</v>
      </c>
      <c r="L83" s="91">
        <v>7.65</v>
      </c>
      <c r="M83" s="91">
        <v>7.5</v>
      </c>
      <c r="N83" s="91" t="s">
        <v>824</v>
      </c>
      <c r="O83" s="145">
        <v>0.02</v>
      </c>
      <c r="Q83" s="91" t="s">
        <v>822</v>
      </c>
      <c r="R83" s="91">
        <v>24.6</v>
      </c>
      <c r="S83" s="91">
        <v>24.5</v>
      </c>
      <c r="T83" s="91">
        <v>24.84</v>
      </c>
      <c r="U83" s="91">
        <v>24.48</v>
      </c>
      <c r="V83" s="91" t="s">
        <v>825</v>
      </c>
      <c r="W83" s="145">
        <v>4.1000000000000003E-3</v>
      </c>
      <c r="Y83" s="91" t="s">
        <v>822</v>
      </c>
      <c r="Z83" s="91">
        <v>8.1</v>
      </c>
      <c r="AA83" s="91">
        <v>7.66</v>
      </c>
      <c r="AB83" s="91">
        <v>8.1</v>
      </c>
      <c r="AC83" s="91">
        <v>7.66</v>
      </c>
      <c r="AD83" s="91" t="s">
        <v>826</v>
      </c>
      <c r="AE83" s="145">
        <v>4.7899999999999998E-2</v>
      </c>
      <c r="AG83" s="91" t="s">
        <v>822</v>
      </c>
      <c r="AH83" s="91">
        <v>2.25</v>
      </c>
      <c r="AI83" s="91">
        <v>2.25</v>
      </c>
      <c r="AJ83" s="91">
        <v>2.2599999999999998</v>
      </c>
      <c r="AK83" s="91">
        <v>2.2400000000000002</v>
      </c>
      <c r="AL83" s="91" t="s">
        <v>827</v>
      </c>
      <c r="AM83" s="145">
        <v>0</v>
      </c>
      <c r="AO83" s="91" t="s">
        <v>822</v>
      </c>
      <c r="AP83" s="91">
        <v>6.2</v>
      </c>
      <c r="AQ83" s="91">
        <v>6.16</v>
      </c>
      <c r="AR83" s="91">
        <v>6.26</v>
      </c>
      <c r="AS83" s="91">
        <v>6.04</v>
      </c>
      <c r="AT83" s="91" t="s">
        <v>828</v>
      </c>
      <c r="AU83" s="145">
        <v>6.4999999999999997E-3</v>
      </c>
      <c r="AW83" s="91" t="s">
        <v>822</v>
      </c>
      <c r="AX83" s="146">
        <v>1092.9100000000001</v>
      </c>
      <c r="AY83" s="146">
        <v>1071.25</v>
      </c>
      <c r="AZ83" s="146">
        <v>1095.1400000000001</v>
      </c>
      <c r="BA83" s="146">
        <v>1069.95</v>
      </c>
      <c r="BB83" s="91" t="s">
        <v>829</v>
      </c>
      <c r="BC83" s="145">
        <v>2.3199999999999998E-2</v>
      </c>
    </row>
    <row r="84" spans="1:55">
      <c r="A84" s="91" t="s">
        <v>830</v>
      </c>
      <c r="B84" s="91">
        <v>18.8</v>
      </c>
      <c r="C84" s="91">
        <v>19.22</v>
      </c>
      <c r="D84" s="91">
        <v>19.22</v>
      </c>
      <c r="E84" s="91">
        <v>18.440000000000001</v>
      </c>
      <c r="F84" s="91" t="s">
        <v>831</v>
      </c>
      <c r="G84" s="145">
        <v>-5.3E-3</v>
      </c>
      <c r="I84" s="91" t="s">
        <v>830</v>
      </c>
      <c r="J84" s="91">
        <v>7.58</v>
      </c>
      <c r="K84" s="91">
        <v>7.67</v>
      </c>
      <c r="L84" s="91">
        <v>7.67</v>
      </c>
      <c r="M84" s="91">
        <v>7.55</v>
      </c>
      <c r="N84" s="91" t="s">
        <v>832</v>
      </c>
      <c r="O84" s="145">
        <v>-9.1999999999999998E-3</v>
      </c>
      <c r="Q84" s="91" t="s">
        <v>830</v>
      </c>
      <c r="R84" s="91">
        <v>24.3</v>
      </c>
      <c r="S84" s="91">
        <v>24.6</v>
      </c>
      <c r="T84" s="91">
        <v>24.84</v>
      </c>
      <c r="U84" s="91">
        <v>24.02</v>
      </c>
      <c r="V84" s="91" t="s">
        <v>833</v>
      </c>
      <c r="W84" s="145">
        <v>-1.2200000000000001E-2</v>
      </c>
      <c r="Y84" s="91" t="s">
        <v>830</v>
      </c>
      <c r="Z84" s="91">
        <v>8.1</v>
      </c>
      <c r="AA84" s="91">
        <v>8.1</v>
      </c>
      <c r="AB84" s="91">
        <v>8.15</v>
      </c>
      <c r="AC84" s="91">
        <v>8</v>
      </c>
      <c r="AD84" s="91" t="s">
        <v>834</v>
      </c>
      <c r="AE84" s="145">
        <v>0</v>
      </c>
      <c r="AG84" s="91" t="s">
        <v>830</v>
      </c>
      <c r="AH84" s="91">
        <v>2.25</v>
      </c>
      <c r="AI84" s="91">
        <v>2.25</v>
      </c>
      <c r="AJ84" s="91">
        <v>2.25</v>
      </c>
      <c r="AK84" s="91">
        <v>2.21</v>
      </c>
      <c r="AL84" s="91" t="s">
        <v>835</v>
      </c>
      <c r="AM84" s="145">
        <v>0</v>
      </c>
      <c r="AO84" s="91" t="s">
        <v>830</v>
      </c>
      <c r="AP84" s="91">
        <v>6.26</v>
      </c>
      <c r="AQ84" s="91">
        <v>6.22</v>
      </c>
      <c r="AR84" s="91">
        <v>6.26</v>
      </c>
      <c r="AS84" s="91">
        <v>6.18</v>
      </c>
      <c r="AT84" s="91" t="s">
        <v>836</v>
      </c>
      <c r="AU84" s="145">
        <v>9.7000000000000003E-3</v>
      </c>
      <c r="AW84" s="91" t="s">
        <v>830</v>
      </c>
      <c r="AX84" s="146">
        <v>1093.97</v>
      </c>
      <c r="AY84" s="146">
        <v>1096.6500000000001</v>
      </c>
      <c r="AZ84" s="146">
        <v>1098.3800000000001</v>
      </c>
      <c r="BA84" s="146">
        <v>1086.54</v>
      </c>
      <c r="BB84" s="91" t="s">
        <v>837</v>
      </c>
      <c r="BC84" s="145">
        <v>1E-3</v>
      </c>
    </row>
    <row r="85" spans="1:55">
      <c r="A85" s="91" t="s">
        <v>838</v>
      </c>
      <c r="B85" s="91">
        <v>18.8</v>
      </c>
      <c r="C85" s="91">
        <v>18.7</v>
      </c>
      <c r="D85" s="91">
        <v>18.8</v>
      </c>
      <c r="E85" s="91">
        <v>18.39</v>
      </c>
      <c r="F85" s="91" t="s">
        <v>839</v>
      </c>
      <c r="G85" s="145">
        <v>0</v>
      </c>
      <c r="I85" s="91" t="s">
        <v>838</v>
      </c>
      <c r="J85" s="91">
        <v>7.65</v>
      </c>
      <c r="K85" s="91">
        <v>7.63</v>
      </c>
      <c r="L85" s="91">
        <v>7.65</v>
      </c>
      <c r="M85" s="91">
        <v>7.44</v>
      </c>
      <c r="N85" s="91" t="s">
        <v>840</v>
      </c>
      <c r="O85" s="145">
        <v>9.1999999999999998E-3</v>
      </c>
      <c r="Q85" s="91" t="s">
        <v>838</v>
      </c>
      <c r="R85" s="91">
        <v>24.3</v>
      </c>
      <c r="S85" s="91">
        <v>24.3</v>
      </c>
      <c r="T85" s="91">
        <v>24.3</v>
      </c>
      <c r="U85" s="91">
        <v>23.82</v>
      </c>
      <c r="V85" s="91" t="s">
        <v>841</v>
      </c>
      <c r="W85" s="145">
        <v>0</v>
      </c>
      <c r="Y85" s="91" t="s">
        <v>838</v>
      </c>
      <c r="Z85" s="91">
        <v>8.3000000000000007</v>
      </c>
      <c r="AA85" s="91">
        <v>8.1999999999999993</v>
      </c>
      <c r="AB85" s="91">
        <v>8.3000000000000007</v>
      </c>
      <c r="AC85" s="91">
        <v>8.09</v>
      </c>
      <c r="AD85" s="91" t="s">
        <v>842</v>
      </c>
      <c r="AE85" s="145">
        <v>2.47E-2</v>
      </c>
      <c r="AG85" s="91" t="s">
        <v>838</v>
      </c>
      <c r="AH85" s="91">
        <v>2.25</v>
      </c>
      <c r="AI85" s="91">
        <v>2.25</v>
      </c>
      <c r="AJ85" s="91">
        <v>2.25</v>
      </c>
      <c r="AK85" s="91">
        <v>2.25</v>
      </c>
      <c r="AL85" s="91" t="s">
        <v>843</v>
      </c>
      <c r="AM85" s="145">
        <v>0</v>
      </c>
      <c r="AO85" s="91" t="s">
        <v>838</v>
      </c>
      <c r="AP85" s="91">
        <v>6.26</v>
      </c>
      <c r="AQ85" s="91">
        <v>6.24</v>
      </c>
      <c r="AR85" s="91">
        <v>6.3</v>
      </c>
      <c r="AS85" s="91">
        <v>6.24</v>
      </c>
      <c r="AT85" s="91" t="s">
        <v>844</v>
      </c>
      <c r="AU85" s="145">
        <v>0</v>
      </c>
      <c r="AW85" s="91" t="s">
        <v>838</v>
      </c>
      <c r="AX85" s="146">
        <v>1093.1500000000001</v>
      </c>
      <c r="AY85" s="146">
        <v>1094.73</v>
      </c>
      <c r="AZ85" s="146">
        <v>1103.6199999999999</v>
      </c>
      <c r="BA85" s="146">
        <v>1079.73</v>
      </c>
      <c r="BB85" s="91" t="s">
        <v>845</v>
      </c>
      <c r="BC85" s="145">
        <v>-6.9999999999999999E-4</v>
      </c>
    </row>
    <row r="86" spans="1:55">
      <c r="A86" s="91" t="s">
        <v>846</v>
      </c>
      <c r="B86" s="91">
        <v>18.77</v>
      </c>
      <c r="C86" s="91">
        <v>18.8</v>
      </c>
      <c r="D86" s="91">
        <v>18.84</v>
      </c>
      <c r="E86" s="91">
        <v>18.5</v>
      </c>
      <c r="F86" s="91" t="s">
        <v>847</v>
      </c>
      <c r="G86" s="145">
        <v>-1.6000000000000001E-3</v>
      </c>
      <c r="I86" s="91" t="s">
        <v>846</v>
      </c>
      <c r="J86" s="91">
        <v>7.59</v>
      </c>
      <c r="K86" s="91">
        <v>7.54</v>
      </c>
      <c r="L86" s="91">
        <v>7.6</v>
      </c>
      <c r="M86" s="91">
        <v>7.5</v>
      </c>
      <c r="N86" s="91" t="s">
        <v>848</v>
      </c>
      <c r="O86" s="145">
        <v>-7.7999999999999996E-3</v>
      </c>
      <c r="Q86" s="91" t="s">
        <v>846</v>
      </c>
      <c r="R86" s="91">
        <v>24.6</v>
      </c>
      <c r="S86" s="91">
        <v>24.3</v>
      </c>
      <c r="T86" s="91">
        <v>24.64</v>
      </c>
      <c r="U86" s="91">
        <v>24.14</v>
      </c>
      <c r="V86" s="91" t="s">
        <v>849</v>
      </c>
      <c r="W86" s="145">
        <v>1.23E-2</v>
      </c>
      <c r="Y86" s="91" t="s">
        <v>846</v>
      </c>
      <c r="Z86" s="91">
        <v>8.23</v>
      </c>
      <c r="AA86" s="91">
        <v>8.3000000000000007</v>
      </c>
      <c r="AB86" s="91">
        <v>8.36</v>
      </c>
      <c r="AC86" s="91">
        <v>8.2200000000000006</v>
      </c>
      <c r="AD86" s="91" t="s">
        <v>850</v>
      </c>
      <c r="AE86" s="145">
        <v>-8.3999999999999995E-3</v>
      </c>
      <c r="AG86" s="91" t="s">
        <v>846</v>
      </c>
      <c r="AH86" s="91">
        <v>2.25</v>
      </c>
      <c r="AI86" s="91">
        <v>2.2400000000000002</v>
      </c>
      <c r="AJ86" s="91">
        <v>2.25</v>
      </c>
      <c r="AK86" s="91">
        <v>2.2400000000000002</v>
      </c>
      <c r="AL86" s="91" t="s">
        <v>851</v>
      </c>
      <c r="AM86" s="145">
        <v>0</v>
      </c>
      <c r="AO86" s="91" t="s">
        <v>846</v>
      </c>
      <c r="AP86" s="91">
        <v>6.28</v>
      </c>
      <c r="AQ86" s="91">
        <v>6.26</v>
      </c>
      <c r="AR86" s="91">
        <v>6.3</v>
      </c>
      <c r="AS86" s="91">
        <v>6.26</v>
      </c>
      <c r="AT86" s="91" t="s">
        <v>852</v>
      </c>
      <c r="AU86" s="145">
        <v>3.2000000000000002E-3</v>
      </c>
      <c r="AW86" s="91" t="s">
        <v>846</v>
      </c>
      <c r="AX86" s="146">
        <v>1091.6199999999999</v>
      </c>
      <c r="AY86" s="146">
        <v>1095.5</v>
      </c>
      <c r="AZ86" s="146">
        <v>1098.8699999999999</v>
      </c>
      <c r="BA86" s="146">
        <v>1088.98</v>
      </c>
      <c r="BB86" s="91" t="s">
        <v>853</v>
      </c>
      <c r="BC86" s="145">
        <v>-1.4E-3</v>
      </c>
    </row>
    <row r="87" spans="1:55">
      <c r="A87" s="91" t="s">
        <v>854</v>
      </c>
      <c r="B87" s="91">
        <v>18.68</v>
      </c>
      <c r="C87" s="91">
        <v>18.77</v>
      </c>
      <c r="D87" s="91">
        <v>18.98</v>
      </c>
      <c r="E87" s="91">
        <v>18.5</v>
      </c>
      <c r="F87" s="91" t="s">
        <v>855</v>
      </c>
      <c r="G87" s="145">
        <v>-4.7999999999999996E-3</v>
      </c>
      <c r="I87" s="91" t="s">
        <v>854</v>
      </c>
      <c r="J87" s="91">
        <v>7.5</v>
      </c>
      <c r="K87" s="91">
        <v>7.59</v>
      </c>
      <c r="L87" s="91">
        <v>7.6</v>
      </c>
      <c r="M87" s="91">
        <v>7.47</v>
      </c>
      <c r="N87" s="91" t="s">
        <v>856</v>
      </c>
      <c r="O87" s="145">
        <v>-1.1900000000000001E-2</v>
      </c>
      <c r="Q87" s="91" t="s">
        <v>854</v>
      </c>
      <c r="R87" s="91">
        <v>25.08</v>
      </c>
      <c r="S87" s="91">
        <v>24.5</v>
      </c>
      <c r="T87" s="91">
        <v>25.5</v>
      </c>
      <c r="U87" s="91">
        <v>24.3</v>
      </c>
      <c r="V87" s="91" t="s">
        <v>857</v>
      </c>
      <c r="W87" s="145">
        <v>1.95E-2</v>
      </c>
      <c r="Y87" s="91" t="s">
        <v>854</v>
      </c>
      <c r="Z87" s="91">
        <v>8.26</v>
      </c>
      <c r="AA87" s="91">
        <v>8.1999999999999993</v>
      </c>
      <c r="AB87" s="91">
        <v>8.3000000000000007</v>
      </c>
      <c r="AC87" s="91">
        <v>8.1</v>
      </c>
      <c r="AD87" s="91" t="s">
        <v>858</v>
      </c>
      <c r="AE87" s="145">
        <v>3.5999999999999999E-3</v>
      </c>
      <c r="AG87" s="91" t="s">
        <v>854</v>
      </c>
      <c r="AH87" s="91">
        <v>2.2400000000000002</v>
      </c>
      <c r="AI87" s="91">
        <v>2.25</v>
      </c>
      <c r="AJ87" s="91">
        <v>2.27</v>
      </c>
      <c r="AK87" s="91">
        <v>2.2200000000000002</v>
      </c>
      <c r="AL87" s="91" t="s">
        <v>859</v>
      </c>
      <c r="AM87" s="145">
        <v>-4.4000000000000003E-3</v>
      </c>
      <c r="AO87" s="91" t="s">
        <v>854</v>
      </c>
      <c r="AP87" s="91">
        <v>6.3</v>
      </c>
      <c r="AQ87" s="91">
        <v>6.28</v>
      </c>
      <c r="AR87" s="91">
        <v>6.32</v>
      </c>
      <c r="AS87" s="91">
        <v>6.28</v>
      </c>
      <c r="AT87" s="91" t="s">
        <v>860</v>
      </c>
      <c r="AU87" s="145">
        <v>3.2000000000000002E-3</v>
      </c>
      <c r="AW87" s="91" t="s">
        <v>854</v>
      </c>
      <c r="AX87" s="146">
        <v>1102.76</v>
      </c>
      <c r="AY87" s="146">
        <v>1089.98</v>
      </c>
      <c r="AZ87" s="146">
        <v>1104.4000000000001</v>
      </c>
      <c r="BA87" s="146">
        <v>1081.42</v>
      </c>
      <c r="BB87" s="91" t="s">
        <v>861</v>
      </c>
      <c r="BC87" s="145">
        <v>1.0200000000000001E-2</v>
      </c>
    </row>
    <row r="88" spans="1:55">
      <c r="A88" s="91" t="s">
        <v>862</v>
      </c>
      <c r="B88" s="91">
        <v>18.899999999999999</v>
      </c>
      <c r="C88" s="91">
        <v>18.8</v>
      </c>
      <c r="D88" s="91">
        <v>18.97</v>
      </c>
      <c r="E88" s="91">
        <v>18.8</v>
      </c>
      <c r="F88" s="91" t="s">
        <v>863</v>
      </c>
      <c r="G88" s="145">
        <v>1.18E-2</v>
      </c>
      <c r="I88" s="91" t="s">
        <v>862</v>
      </c>
      <c r="J88" s="91">
        <v>7.39</v>
      </c>
      <c r="K88" s="91">
        <v>7.6</v>
      </c>
      <c r="L88" s="91">
        <v>7.6</v>
      </c>
      <c r="M88" s="91">
        <v>7.37</v>
      </c>
      <c r="N88" s="91" t="s">
        <v>864</v>
      </c>
      <c r="O88" s="145">
        <v>-1.47E-2</v>
      </c>
      <c r="Q88" s="91" t="s">
        <v>862</v>
      </c>
      <c r="R88" s="91">
        <v>25.46</v>
      </c>
      <c r="S88" s="91">
        <v>25.08</v>
      </c>
      <c r="T88" s="91">
        <v>25.64</v>
      </c>
      <c r="U88" s="91">
        <v>25.08</v>
      </c>
      <c r="V88" s="91" t="s">
        <v>865</v>
      </c>
      <c r="W88" s="145">
        <v>1.52E-2</v>
      </c>
      <c r="Y88" s="91" t="s">
        <v>862</v>
      </c>
      <c r="Z88" s="91">
        <v>8.4700000000000006</v>
      </c>
      <c r="AA88" s="91">
        <v>8.26</v>
      </c>
      <c r="AB88" s="91">
        <v>8.51</v>
      </c>
      <c r="AC88" s="91">
        <v>8.26</v>
      </c>
      <c r="AD88" s="91" t="s">
        <v>866</v>
      </c>
      <c r="AE88" s="145">
        <v>2.5399999999999999E-2</v>
      </c>
      <c r="AG88" s="91" t="s">
        <v>862</v>
      </c>
      <c r="AH88" s="91">
        <v>2.2400000000000002</v>
      </c>
      <c r="AI88" s="91">
        <v>2.2400000000000002</v>
      </c>
      <c r="AJ88" s="91">
        <v>2.2400000000000002</v>
      </c>
      <c r="AK88" s="91">
        <v>2.2200000000000002</v>
      </c>
      <c r="AL88" s="91" t="s">
        <v>867</v>
      </c>
      <c r="AM88" s="145">
        <v>0</v>
      </c>
      <c r="AO88" s="91" t="s">
        <v>862</v>
      </c>
      <c r="AP88" s="91">
        <v>6.3</v>
      </c>
      <c r="AQ88" s="91">
        <v>6.28</v>
      </c>
      <c r="AR88" s="91">
        <v>6.32</v>
      </c>
      <c r="AS88" s="91">
        <v>6.28</v>
      </c>
      <c r="AT88" s="91" t="s">
        <v>868</v>
      </c>
      <c r="AU88" s="145">
        <v>0</v>
      </c>
      <c r="AW88" s="91" t="s">
        <v>862</v>
      </c>
      <c r="AX88" s="146">
        <v>1123.23</v>
      </c>
      <c r="AY88" s="146">
        <v>1105.52</v>
      </c>
      <c r="AZ88" s="146">
        <v>1123.23</v>
      </c>
      <c r="BA88" s="146">
        <v>1105.52</v>
      </c>
      <c r="BB88" s="91" t="s">
        <v>869</v>
      </c>
      <c r="BC88" s="145">
        <v>1.8599999999999998E-2</v>
      </c>
    </row>
    <row r="89" spans="1:55">
      <c r="A89" s="91" t="s">
        <v>870</v>
      </c>
      <c r="B89" s="91">
        <v>19</v>
      </c>
      <c r="C89" s="91">
        <v>19</v>
      </c>
      <c r="D89" s="91">
        <v>19.010000000000002</v>
      </c>
      <c r="E89" s="91">
        <v>18.670000000000002</v>
      </c>
      <c r="F89" s="91" t="s">
        <v>871</v>
      </c>
      <c r="G89" s="145">
        <v>5.3E-3</v>
      </c>
      <c r="I89" s="91" t="s">
        <v>870</v>
      </c>
      <c r="J89" s="91">
        <v>7.16</v>
      </c>
      <c r="K89" s="91">
        <v>7.47</v>
      </c>
      <c r="L89" s="91">
        <v>7.47</v>
      </c>
      <c r="M89" s="91">
        <v>7.16</v>
      </c>
      <c r="N89" s="91" t="s">
        <v>872</v>
      </c>
      <c r="O89" s="145">
        <v>-3.1099999999999999E-2</v>
      </c>
      <c r="Q89" s="91" t="s">
        <v>870</v>
      </c>
      <c r="R89" s="91">
        <v>25.2</v>
      </c>
      <c r="S89" s="91">
        <v>25.32</v>
      </c>
      <c r="T89" s="91">
        <v>25.46</v>
      </c>
      <c r="U89" s="91">
        <v>24.94</v>
      </c>
      <c r="V89" s="91" t="s">
        <v>873</v>
      </c>
      <c r="W89" s="145">
        <v>-1.0200000000000001E-2</v>
      </c>
      <c r="Y89" s="91" t="s">
        <v>870</v>
      </c>
      <c r="Z89" s="91">
        <v>8.44</v>
      </c>
      <c r="AA89" s="91">
        <v>8.4700000000000006</v>
      </c>
      <c r="AB89" s="91">
        <v>8.5299999999999994</v>
      </c>
      <c r="AC89" s="91">
        <v>8.35</v>
      </c>
      <c r="AD89" s="91" t="s">
        <v>874</v>
      </c>
      <c r="AE89" s="145">
        <v>-3.5000000000000001E-3</v>
      </c>
      <c r="AG89" s="91" t="s">
        <v>870</v>
      </c>
      <c r="AH89" s="91">
        <v>2.2400000000000002</v>
      </c>
      <c r="AI89" s="91">
        <v>2.2400000000000002</v>
      </c>
      <c r="AJ89" s="91">
        <v>2.2400000000000002</v>
      </c>
      <c r="AK89" s="91">
        <v>2.2000000000000002</v>
      </c>
      <c r="AL89" s="91" t="s">
        <v>875</v>
      </c>
      <c r="AM89" s="145">
        <v>0</v>
      </c>
      <c r="AO89" s="91" t="s">
        <v>870</v>
      </c>
      <c r="AP89" s="91">
        <v>6.28</v>
      </c>
      <c r="AQ89" s="91">
        <v>6.3</v>
      </c>
      <c r="AR89" s="91">
        <v>6.3</v>
      </c>
      <c r="AS89" s="91">
        <v>6.28</v>
      </c>
      <c r="AT89" s="91" t="s">
        <v>876</v>
      </c>
      <c r="AU89" s="145">
        <v>-3.2000000000000002E-3</v>
      </c>
      <c r="AW89" s="91" t="s">
        <v>870</v>
      </c>
      <c r="AX89" s="146">
        <v>1121.74</v>
      </c>
      <c r="AY89" s="146">
        <v>1122.29</v>
      </c>
      <c r="AZ89" s="146">
        <v>1122.68</v>
      </c>
      <c r="BA89" s="146">
        <v>1110.25</v>
      </c>
      <c r="BB89" s="91" t="s">
        <v>877</v>
      </c>
      <c r="BC89" s="145">
        <v>-1.2999999999999999E-3</v>
      </c>
    </row>
    <row r="90" spans="1:55">
      <c r="A90" s="91" t="s">
        <v>878</v>
      </c>
      <c r="B90" s="91">
        <v>18.760000000000002</v>
      </c>
      <c r="C90" s="91">
        <v>19</v>
      </c>
      <c r="D90" s="91">
        <v>19.670000000000002</v>
      </c>
      <c r="E90" s="91">
        <v>18.760000000000002</v>
      </c>
      <c r="F90" s="91" t="s">
        <v>879</v>
      </c>
      <c r="G90" s="145">
        <v>-1.26E-2</v>
      </c>
      <c r="I90" s="91" t="s">
        <v>878</v>
      </c>
      <c r="J90" s="91">
        <v>7.14</v>
      </c>
      <c r="K90" s="91">
        <v>7.2</v>
      </c>
      <c r="L90" s="91">
        <v>7.24</v>
      </c>
      <c r="M90" s="91">
        <v>7.1</v>
      </c>
      <c r="N90" s="91" t="s">
        <v>880</v>
      </c>
      <c r="O90" s="145">
        <v>-2.8E-3</v>
      </c>
      <c r="Q90" s="91" t="s">
        <v>878</v>
      </c>
      <c r="R90" s="91">
        <v>24.88</v>
      </c>
      <c r="S90" s="91">
        <v>25.2</v>
      </c>
      <c r="T90" s="91">
        <v>25.38</v>
      </c>
      <c r="U90" s="91">
        <v>24.58</v>
      </c>
      <c r="V90" s="91" t="s">
        <v>881</v>
      </c>
      <c r="W90" s="145">
        <v>-1.2699999999999999E-2</v>
      </c>
      <c r="Y90" s="91" t="s">
        <v>878</v>
      </c>
      <c r="Z90" s="91">
        <v>8.3699999999999992</v>
      </c>
      <c r="AA90" s="91">
        <v>8.36</v>
      </c>
      <c r="AB90" s="91">
        <v>8.5</v>
      </c>
      <c r="AC90" s="91">
        <v>8.33</v>
      </c>
      <c r="AD90" s="91" t="s">
        <v>882</v>
      </c>
      <c r="AE90" s="145">
        <v>-8.3000000000000001E-3</v>
      </c>
      <c r="AG90" s="91" t="s">
        <v>878</v>
      </c>
      <c r="AH90" s="91">
        <v>2.2400000000000002</v>
      </c>
      <c r="AI90" s="91">
        <v>2.23</v>
      </c>
      <c r="AJ90" s="91">
        <v>2.2400000000000002</v>
      </c>
      <c r="AK90" s="91">
        <v>2.21</v>
      </c>
      <c r="AL90" s="91" t="s">
        <v>883</v>
      </c>
      <c r="AM90" s="145">
        <v>0</v>
      </c>
      <c r="AO90" s="91" t="s">
        <v>878</v>
      </c>
      <c r="AP90" s="91">
        <v>6.22</v>
      </c>
      <c r="AQ90" s="91">
        <v>6.28</v>
      </c>
      <c r="AR90" s="91">
        <v>6.32</v>
      </c>
      <c r="AS90" s="91">
        <v>6.22</v>
      </c>
      <c r="AT90" s="91" t="s">
        <v>884</v>
      </c>
      <c r="AU90" s="145">
        <v>-9.5999999999999992E-3</v>
      </c>
      <c r="AW90" s="91" t="s">
        <v>878</v>
      </c>
      <c r="AX90" s="146">
        <v>1101.3</v>
      </c>
      <c r="AY90" s="146">
        <v>1116.95</v>
      </c>
      <c r="AZ90" s="146">
        <v>1121.83</v>
      </c>
      <c r="BA90" s="146">
        <v>1101.3</v>
      </c>
      <c r="BB90" s="91" t="s">
        <v>877</v>
      </c>
      <c r="BC90" s="145">
        <v>-1.8200000000000001E-2</v>
      </c>
    </row>
    <row r="91" spans="1:55">
      <c r="A91" s="91" t="s">
        <v>885</v>
      </c>
      <c r="B91" s="91">
        <v>19.3</v>
      </c>
      <c r="C91" s="91">
        <v>19.18</v>
      </c>
      <c r="D91" s="91">
        <v>19.399999999999999</v>
      </c>
      <c r="E91" s="91">
        <v>18.78</v>
      </c>
      <c r="F91" s="91" t="s">
        <v>886</v>
      </c>
      <c r="G91" s="145">
        <v>2.8799999999999999E-2</v>
      </c>
      <c r="I91" s="91" t="s">
        <v>885</v>
      </c>
      <c r="J91" s="91">
        <v>7.13</v>
      </c>
      <c r="K91" s="91">
        <v>7.13</v>
      </c>
      <c r="L91" s="91">
        <v>7.2</v>
      </c>
      <c r="M91" s="91">
        <v>7.08</v>
      </c>
      <c r="N91" s="91" t="s">
        <v>887</v>
      </c>
      <c r="O91" s="145">
        <v>-1.4E-3</v>
      </c>
      <c r="Q91" s="91" t="s">
        <v>885</v>
      </c>
      <c r="R91" s="91">
        <v>24.9</v>
      </c>
      <c r="S91" s="91">
        <v>24.92</v>
      </c>
      <c r="T91" s="91">
        <v>25.12</v>
      </c>
      <c r="U91" s="91">
        <v>24.74</v>
      </c>
      <c r="V91" s="91" t="s">
        <v>888</v>
      </c>
      <c r="W91" s="145">
        <v>8.0000000000000004E-4</v>
      </c>
      <c r="Y91" s="91" t="s">
        <v>885</v>
      </c>
      <c r="Z91" s="91">
        <v>8.6</v>
      </c>
      <c r="AA91" s="91">
        <v>8.3699999999999992</v>
      </c>
      <c r="AB91" s="91">
        <v>8.6</v>
      </c>
      <c r="AC91" s="91">
        <v>8.3699999999999992</v>
      </c>
      <c r="AD91" s="91" t="s">
        <v>889</v>
      </c>
      <c r="AE91" s="145">
        <v>2.75E-2</v>
      </c>
      <c r="AG91" s="91" t="s">
        <v>885</v>
      </c>
      <c r="AH91" s="91">
        <v>2.2400000000000002</v>
      </c>
      <c r="AI91" s="91">
        <v>2.23</v>
      </c>
      <c r="AJ91" s="91">
        <v>2.2400000000000002</v>
      </c>
      <c r="AK91" s="91">
        <v>2.21</v>
      </c>
      <c r="AL91" s="91" t="s">
        <v>239</v>
      </c>
      <c r="AM91" s="145">
        <v>0</v>
      </c>
      <c r="AO91" s="91" t="s">
        <v>885</v>
      </c>
      <c r="AP91" s="91">
        <v>6.34</v>
      </c>
      <c r="AQ91" s="91">
        <v>6.24</v>
      </c>
      <c r="AR91" s="91">
        <v>6.34</v>
      </c>
      <c r="AS91" s="91">
        <v>6.24</v>
      </c>
      <c r="AT91" s="91" t="s">
        <v>890</v>
      </c>
      <c r="AU91" s="145">
        <v>1.9300000000000001E-2</v>
      </c>
      <c r="AW91" s="91" t="s">
        <v>885</v>
      </c>
      <c r="AX91" s="146">
        <v>1119.25</v>
      </c>
      <c r="AY91" s="146">
        <v>1106.98</v>
      </c>
      <c r="AZ91" s="146">
        <v>1119.25</v>
      </c>
      <c r="BA91" s="146">
        <v>1102.68</v>
      </c>
      <c r="BB91" s="91" t="s">
        <v>891</v>
      </c>
      <c r="BC91" s="145">
        <v>1.6299999999999999E-2</v>
      </c>
    </row>
    <row r="92" spans="1:55">
      <c r="A92" s="91" t="s">
        <v>892</v>
      </c>
      <c r="B92" s="91">
        <v>19.23</v>
      </c>
      <c r="C92" s="91">
        <v>19.3</v>
      </c>
      <c r="D92" s="91">
        <v>19.399999999999999</v>
      </c>
      <c r="E92" s="91">
        <v>19.100000000000001</v>
      </c>
      <c r="F92" s="91" t="s">
        <v>893</v>
      </c>
      <c r="G92" s="145">
        <v>-3.5999999999999999E-3</v>
      </c>
      <c r="I92" s="91" t="s">
        <v>892</v>
      </c>
      <c r="J92" s="91">
        <v>7.03</v>
      </c>
      <c r="K92" s="91">
        <v>7.08</v>
      </c>
      <c r="L92" s="91">
        <v>7.1</v>
      </c>
      <c r="M92" s="91">
        <v>7</v>
      </c>
      <c r="N92" s="91" t="s">
        <v>894</v>
      </c>
      <c r="O92" s="145">
        <v>-1.4E-2</v>
      </c>
      <c r="Q92" s="91" t="s">
        <v>892</v>
      </c>
      <c r="R92" s="91">
        <v>25</v>
      </c>
      <c r="S92" s="91">
        <v>24.9</v>
      </c>
      <c r="T92" s="91">
        <v>25.1</v>
      </c>
      <c r="U92" s="91">
        <v>24.72</v>
      </c>
      <c r="V92" s="91" t="s">
        <v>895</v>
      </c>
      <c r="W92" s="145">
        <v>4.0000000000000001E-3</v>
      </c>
      <c r="Y92" s="91" t="s">
        <v>892</v>
      </c>
      <c r="Z92" s="91">
        <v>8.41</v>
      </c>
      <c r="AA92" s="91">
        <v>8.6</v>
      </c>
      <c r="AB92" s="91">
        <v>8.68</v>
      </c>
      <c r="AC92" s="91">
        <v>8.39</v>
      </c>
      <c r="AD92" s="91" t="s">
        <v>896</v>
      </c>
      <c r="AE92" s="145">
        <v>-2.2100000000000002E-2</v>
      </c>
      <c r="AG92" s="91" t="s">
        <v>892</v>
      </c>
      <c r="AH92" s="91">
        <v>2.2400000000000002</v>
      </c>
      <c r="AI92" s="91">
        <v>2.2400000000000002</v>
      </c>
      <c r="AJ92" s="91">
        <v>2.25</v>
      </c>
      <c r="AK92" s="91">
        <v>2.2400000000000002</v>
      </c>
      <c r="AL92" s="91" t="s">
        <v>897</v>
      </c>
      <c r="AM92" s="145">
        <v>0</v>
      </c>
      <c r="AO92" s="91" t="s">
        <v>892</v>
      </c>
      <c r="AP92" s="91">
        <v>6.3</v>
      </c>
      <c r="AQ92" s="91">
        <v>6.3</v>
      </c>
      <c r="AR92" s="91">
        <v>6.32</v>
      </c>
      <c r="AS92" s="91">
        <v>6.26</v>
      </c>
      <c r="AT92" s="91" t="s">
        <v>898</v>
      </c>
      <c r="AU92" s="145">
        <v>-6.3E-3</v>
      </c>
      <c r="AW92" s="91" t="s">
        <v>892</v>
      </c>
      <c r="AX92" s="146">
        <v>1113.3599999999999</v>
      </c>
      <c r="AY92" s="146">
        <v>1120.51</v>
      </c>
      <c r="AZ92" s="146">
        <v>1123.04</v>
      </c>
      <c r="BA92" s="146">
        <v>1111.8599999999999</v>
      </c>
      <c r="BB92" s="91" t="s">
        <v>899</v>
      </c>
      <c r="BC92" s="145">
        <v>-5.3E-3</v>
      </c>
    </row>
    <row r="93" spans="1:55">
      <c r="A93" s="91" t="s">
        <v>900</v>
      </c>
      <c r="B93" s="91">
        <v>18.86</v>
      </c>
      <c r="C93" s="91">
        <v>19.22</v>
      </c>
      <c r="D93" s="91">
        <v>19.23</v>
      </c>
      <c r="E93" s="91">
        <v>18.75</v>
      </c>
      <c r="F93" s="91" t="s">
        <v>901</v>
      </c>
      <c r="G93" s="145">
        <v>-1.9199999999999998E-2</v>
      </c>
      <c r="I93" s="91" t="s">
        <v>900</v>
      </c>
      <c r="J93" s="91">
        <v>7.32</v>
      </c>
      <c r="K93" s="91">
        <v>7.13</v>
      </c>
      <c r="L93" s="91">
        <v>7.32</v>
      </c>
      <c r="M93" s="91">
        <v>7.05</v>
      </c>
      <c r="N93" s="91" t="s">
        <v>902</v>
      </c>
      <c r="O93" s="145">
        <v>4.1300000000000003E-2</v>
      </c>
      <c r="Q93" s="91" t="s">
        <v>900</v>
      </c>
      <c r="R93" s="91">
        <v>25.52</v>
      </c>
      <c r="S93" s="91">
        <v>25</v>
      </c>
      <c r="T93" s="91">
        <v>25.52</v>
      </c>
      <c r="U93" s="91">
        <v>24.96</v>
      </c>
      <c r="V93" s="91" t="s">
        <v>903</v>
      </c>
      <c r="W93" s="145">
        <v>2.0799999999999999E-2</v>
      </c>
      <c r="Y93" s="91" t="s">
        <v>900</v>
      </c>
      <c r="Z93" s="91">
        <v>8.36</v>
      </c>
      <c r="AA93" s="91">
        <v>8.51</v>
      </c>
      <c r="AB93" s="91">
        <v>8.58</v>
      </c>
      <c r="AC93" s="91">
        <v>8.24</v>
      </c>
      <c r="AD93" s="91" t="s">
        <v>904</v>
      </c>
      <c r="AE93" s="145">
        <v>-5.8999999999999999E-3</v>
      </c>
      <c r="AG93" s="91" t="s">
        <v>900</v>
      </c>
      <c r="AH93" s="91">
        <v>2.2400000000000002</v>
      </c>
      <c r="AI93" s="91">
        <v>2.2400000000000002</v>
      </c>
      <c r="AJ93" s="91">
        <v>2.2400000000000002</v>
      </c>
      <c r="AK93" s="91">
        <v>2.2200000000000002</v>
      </c>
      <c r="AL93" s="91" t="s">
        <v>905</v>
      </c>
      <c r="AM93" s="145">
        <v>0</v>
      </c>
      <c r="AO93" s="91" t="s">
        <v>900</v>
      </c>
      <c r="AP93" s="91">
        <v>6.32</v>
      </c>
      <c r="AQ93" s="91">
        <v>6.3</v>
      </c>
      <c r="AR93" s="91">
        <v>6.4</v>
      </c>
      <c r="AS93" s="91">
        <v>6.3</v>
      </c>
      <c r="AT93" s="91" t="s">
        <v>906</v>
      </c>
      <c r="AU93" s="145">
        <v>3.2000000000000002E-3</v>
      </c>
      <c r="AW93" s="91" t="s">
        <v>900</v>
      </c>
      <c r="AX93" s="146">
        <v>1129.25</v>
      </c>
      <c r="AY93" s="146">
        <v>1116.02</v>
      </c>
      <c r="AZ93" s="146">
        <v>1129.25</v>
      </c>
      <c r="BA93" s="146">
        <v>1113.92</v>
      </c>
      <c r="BB93" s="91" t="s">
        <v>907</v>
      </c>
      <c r="BC93" s="145">
        <v>1.43E-2</v>
      </c>
    </row>
    <row r="94" spans="1:55">
      <c r="A94" s="91" t="s">
        <v>908</v>
      </c>
      <c r="B94" s="91">
        <v>18.89</v>
      </c>
      <c r="C94" s="91">
        <v>18.899999999999999</v>
      </c>
      <c r="D94" s="91">
        <v>19.18</v>
      </c>
      <c r="E94" s="91">
        <v>18.7</v>
      </c>
      <c r="F94" s="91" t="s">
        <v>909</v>
      </c>
      <c r="G94" s="145">
        <v>1.6000000000000001E-3</v>
      </c>
      <c r="I94" s="91" t="s">
        <v>908</v>
      </c>
      <c r="J94" s="91">
        <v>7.32</v>
      </c>
      <c r="K94" s="91">
        <v>7.32</v>
      </c>
      <c r="L94" s="91">
        <v>7.32</v>
      </c>
      <c r="M94" s="91">
        <v>7.25</v>
      </c>
      <c r="N94" s="91" t="s">
        <v>910</v>
      </c>
      <c r="O94" s="145">
        <v>0</v>
      </c>
      <c r="Q94" s="91" t="s">
        <v>908</v>
      </c>
      <c r="R94" s="91">
        <v>25.18</v>
      </c>
      <c r="S94" s="91">
        <v>25.52</v>
      </c>
      <c r="T94" s="91">
        <v>25.52</v>
      </c>
      <c r="U94" s="91">
        <v>25.14</v>
      </c>
      <c r="V94" s="91" t="s">
        <v>911</v>
      </c>
      <c r="W94" s="145">
        <v>-1.3299999999999999E-2</v>
      </c>
      <c r="Y94" s="91" t="s">
        <v>908</v>
      </c>
      <c r="Z94" s="91">
        <v>8.3000000000000007</v>
      </c>
      <c r="AA94" s="91">
        <v>8.36</v>
      </c>
      <c r="AB94" s="91">
        <v>8.4600000000000009</v>
      </c>
      <c r="AC94" s="91">
        <v>8.24</v>
      </c>
      <c r="AD94" s="91" t="s">
        <v>912</v>
      </c>
      <c r="AE94" s="145">
        <v>-7.1999999999999998E-3</v>
      </c>
      <c r="AG94" s="91" t="s">
        <v>908</v>
      </c>
      <c r="AH94" s="91">
        <v>2.2200000000000002</v>
      </c>
      <c r="AI94" s="91">
        <v>2.2400000000000002</v>
      </c>
      <c r="AJ94" s="91">
        <v>2.2400000000000002</v>
      </c>
      <c r="AK94" s="91">
        <v>2.2000000000000002</v>
      </c>
      <c r="AL94" s="91" t="s">
        <v>913</v>
      </c>
      <c r="AM94" s="145">
        <v>-8.8999999999999999E-3</v>
      </c>
      <c r="AO94" s="91" t="s">
        <v>908</v>
      </c>
      <c r="AP94" s="91">
        <v>6.38</v>
      </c>
      <c r="AQ94" s="91">
        <v>6.38</v>
      </c>
      <c r="AR94" s="91">
        <v>6.38</v>
      </c>
      <c r="AS94" s="91">
        <v>6.32</v>
      </c>
      <c r="AT94" s="91" t="s">
        <v>914</v>
      </c>
      <c r="AU94" s="145">
        <v>9.4999999999999998E-3</v>
      </c>
      <c r="AW94" s="91" t="s">
        <v>908</v>
      </c>
      <c r="AX94" s="146">
        <v>1133.1099999999999</v>
      </c>
      <c r="AY94" s="146">
        <v>1128.81</v>
      </c>
      <c r="AZ94" s="146">
        <v>1140.96</v>
      </c>
      <c r="BA94" s="146">
        <v>1122.6600000000001</v>
      </c>
      <c r="BB94" s="91" t="s">
        <v>915</v>
      </c>
      <c r="BC94" s="145">
        <v>3.3999999999999998E-3</v>
      </c>
    </row>
    <row r="95" spans="1:55">
      <c r="A95" s="91" t="s">
        <v>916</v>
      </c>
      <c r="B95" s="91">
        <v>19.5</v>
      </c>
      <c r="C95" s="91">
        <v>18.649999999999999</v>
      </c>
      <c r="D95" s="91">
        <v>19.5</v>
      </c>
      <c r="E95" s="91">
        <v>18.62</v>
      </c>
      <c r="F95" s="91" t="s">
        <v>917</v>
      </c>
      <c r="G95" s="145">
        <v>3.2300000000000002E-2</v>
      </c>
      <c r="I95" s="91" t="s">
        <v>916</v>
      </c>
      <c r="J95" s="91">
        <v>7.19</v>
      </c>
      <c r="K95" s="91">
        <v>7.27</v>
      </c>
      <c r="L95" s="91">
        <v>7.27</v>
      </c>
      <c r="M95" s="91">
        <v>7.08</v>
      </c>
      <c r="N95" s="91" t="s">
        <v>918</v>
      </c>
      <c r="O95" s="145">
        <v>-1.78E-2</v>
      </c>
      <c r="Q95" s="91" t="s">
        <v>916</v>
      </c>
      <c r="R95" s="91">
        <v>24.7</v>
      </c>
      <c r="S95" s="91">
        <v>25.18</v>
      </c>
      <c r="T95" s="91">
        <v>25.18</v>
      </c>
      <c r="U95" s="91">
        <v>24.66</v>
      </c>
      <c r="V95" s="91" t="s">
        <v>919</v>
      </c>
      <c r="W95" s="145">
        <v>-1.9099999999999999E-2</v>
      </c>
      <c r="Y95" s="91" t="s">
        <v>916</v>
      </c>
      <c r="Z95" s="91">
        <v>8.15</v>
      </c>
      <c r="AA95" s="91">
        <v>8.1999999999999993</v>
      </c>
      <c r="AB95" s="91">
        <v>8.1999999999999993</v>
      </c>
      <c r="AC95" s="91">
        <v>8.01</v>
      </c>
      <c r="AD95" s="91" t="s">
        <v>920</v>
      </c>
      <c r="AE95" s="145">
        <v>-1.8100000000000002E-2</v>
      </c>
      <c r="AG95" s="91" t="s">
        <v>916</v>
      </c>
      <c r="AH95" s="91">
        <v>2.2400000000000002</v>
      </c>
      <c r="AI95" s="91">
        <v>2.2400000000000002</v>
      </c>
      <c r="AJ95" s="91">
        <v>2.2400000000000002</v>
      </c>
      <c r="AK95" s="91">
        <v>2.19</v>
      </c>
      <c r="AL95" s="91" t="s">
        <v>921</v>
      </c>
      <c r="AM95" s="145">
        <v>8.9999999999999993E-3</v>
      </c>
      <c r="AO95" s="91" t="s">
        <v>916</v>
      </c>
      <c r="AP95" s="91">
        <v>6.36</v>
      </c>
      <c r="AQ95" s="91">
        <v>6.36</v>
      </c>
      <c r="AR95" s="91">
        <v>6.38</v>
      </c>
      <c r="AS95" s="91">
        <v>6.24</v>
      </c>
      <c r="AT95" s="91" t="s">
        <v>922</v>
      </c>
      <c r="AU95" s="145">
        <v>-3.0999999999999999E-3</v>
      </c>
      <c r="AW95" s="91" t="s">
        <v>916</v>
      </c>
      <c r="AX95" s="146">
        <v>1118.79</v>
      </c>
      <c r="AY95" s="146">
        <v>1119.97</v>
      </c>
      <c r="AZ95" s="146">
        <v>1120.21</v>
      </c>
      <c r="BA95" s="146">
        <v>1102.94</v>
      </c>
      <c r="BB95" s="91" t="s">
        <v>923</v>
      </c>
      <c r="BC95" s="145">
        <v>-1.26E-2</v>
      </c>
    </row>
    <row r="96" spans="1:55">
      <c r="A96" s="91" t="s">
        <v>924</v>
      </c>
      <c r="B96" s="91">
        <v>20.239999999999998</v>
      </c>
      <c r="C96" s="91">
        <v>19.3</v>
      </c>
      <c r="D96" s="91">
        <v>20.36</v>
      </c>
      <c r="E96" s="91">
        <v>19.239999999999998</v>
      </c>
      <c r="F96" s="91" t="s">
        <v>925</v>
      </c>
      <c r="G96" s="145">
        <v>3.7900000000000003E-2</v>
      </c>
      <c r="I96" s="91" t="s">
        <v>924</v>
      </c>
      <c r="J96" s="91">
        <v>7.25</v>
      </c>
      <c r="K96" s="91">
        <v>7.17</v>
      </c>
      <c r="L96" s="91">
        <v>7.25</v>
      </c>
      <c r="M96" s="91">
        <v>7.13</v>
      </c>
      <c r="N96" s="91" t="s">
        <v>926</v>
      </c>
      <c r="O96" s="145">
        <v>8.3000000000000001E-3</v>
      </c>
      <c r="Q96" s="91" t="s">
        <v>924</v>
      </c>
      <c r="R96" s="91">
        <v>24.8</v>
      </c>
      <c r="S96" s="91">
        <v>24.7</v>
      </c>
      <c r="T96" s="91">
        <v>24.94</v>
      </c>
      <c r="U96" s="91">
        <v>24.56</v>
      </c>
      <c r="V96" s="91" t="s">
        <v>927</v>
      </c>
      <c r="W96" s="145">
        <v>4.0000000000000001E-3</v>
      </c>
      <c r="Y96" s="91" t="s">
        <v>924</v>
      </c>
      <c r="Z96" s="91">
        <v>8.08</v>
      </c>
      <c r="AA96" s="91">
        <v>8.15</v>
      </c>
      <c r="AB96" s="91">
        <v>8.1999999999999993</v>
      </c>
      <c r="AC96" s="91">
        <v>8.01</v>
      </c>
      <c r="AD96" s="91" t="s">
        <v>928</v>
      </c>
      <c r="AE96" s="145">
        <v>-8.6E-3</v>
      </c>
      <c r="AG96" s="91" t="s">
        <v>924</v>
      </c>
      <c r="AH96" s="91">
        <v>2.25</v>
      </c>
      <c r="AI96" s="91">
        <v>2.2400000000000002</v>
      </c>
      <c r="AJ96" s="91">
        <v>2.25</v>
      </c>
      <c r="AK96" s="91">
        <v>2.2400000000000002</v>
      </c>
      <c r="AL96" s="91" t="s">
        <v>929</v>
      </c>
      <c r="AM96" s="145">
        <v>4.4999999999999997E-3</v>
      </c>
      <c r="AO96" s="91" t="s">
        <v>924</v>
      </c>
      <c r="AP96" s="91">
        <v>6.38</v>
      </c>
      <c r="AQ96" s="91">
        <v>6.36</v>
      </c>
      <c r="AR96" s="91">
        <v>6.54</v>
      </c>
      <c r="AS96" s="91">
        <v>6.34</v>
      </c>
      <c r="AT96" s="91" t="s">
        <v>930</v>
      </c>
      <c r="AU96" s="145">
        <v>3.0999999999999999E-3</v>
      </c>
      <c r="AW96" s="91" t="s">
        <v>924</v>
      </c>
      <c r="AX96" s="146">
        <v>1114.68</v>
      </c>
      <c r="AY96" s="146">
        <v>1120.26</v>
      </c>
      <c r="AZ96" s="146">
        <v>1125</v>
      </c>
      <c r="BA96" s="146">
        <v>1103.8800000000001</v>
      </c>
      <c r="BB96" s="91" t="s">
        <v>931</v>
      </c>
      <c r="BC96" s="145">
        <v>-3.7000000000000002E-3</v>
      </c>
    </row>
    <row r="97" spans="1:55">
      <c r="A97" s="91" t="s">
        <v>932</v>
      </c>
      <c r="B97" s="91">
        <v>20</v>
      </c>
      <c r="C97" s="91">
        <v>20.239999999999998</v>
      </c>
      <c r="D97" s="91">
        <v>20.36</v>
      </c>
      <c r="E97" s="91">
        <v>19.72</v>
      </c>
      <c r="F97" s="91" t="s">
        <v>933</v>
      </c>
      <c r="G97" s="145">
        <v>-1.1900000000000001E-2</v>
      </c>
      <c r="I97" s="91" t="s">
        <v>932</v>
      </c>
      <c r="J97" s="91">
        <v>6.95</v>
      </c>
      <c r="K97" s="91">
        <v>7.35</v>
      </c>
      <c r="L97" s="91">
        <v>7.36</v>
      </c>
      <c r="M97" s="91">
        <v>6.95</v>
      </c>
      <c r="N97" s="91" t="s">
        <v>934</v>
      </c>
      <c r="O97" s="145">
        <v>-4.1399999999999999E-2</v>
      </c>
      <c r="Q97" s="91" t="s">
        <v>932</v>
      </c>
      <c r="R97" s="91">
        <v>24.02</v>
      </c>
      <c r="S97" s="91">
        <v>24.56</v>
      </c>
      <c r="T97" s="91">
        <v>24.68</v>
      </c>
      <c r="U97" s="91">
        <v>23.82</v>
      </c>
      <c r="V97" s="91" t="s">
        <v>935</v>
      </c>
      <c r="W97" s="145">
        <v>-3.15E-2</v>
      </c>
      <c r="Y97" s="91" t="s">
        <v>932</v>
      </c>
      <c r="Z97" s="91">
        <v>7.86</v>
      </c>
      <c r="AA97" s="91">
        <v>7.98</v>
      </c>
      <c r="AB97" s="91">
        <v>8</v>
      </c>
      <c r="AC97" s="91">
        <v>7.81</v>
      </c>
      <c r="AD97" s="91" t="s">
        <v>936</v>
      </c>
      <c r="AE97" s="145">
        <v>-2.7199999999999998E-2</v>
      </c>
      <c r="AG97" s="91" t="s">
        <v>932</v>
      </c>
      <c r="AH97" s="91">
        <v>2.25</v>
      </c>
      <c r="AI97" s="91">
        <v>2.25</v>
      </c>
      <c r="AJ97" s="91">
        <v>2.25</v>
      </c>
      <c r="AK97" s="91">
        <v>2.2400000000000002</v>
      </c>
      <c r="AL97" s="91" t="s">
        <v>937</v>
      </c>
      <c r="AM97" s="145">
        <v>0</v>
      </c>
      <c r="AO97" s="91" t="s">
        <v>932</v>
      </c>
      <c r="AP97" s="91">
        <v>6.26</v>
      </c>
      <c r="AQ97" s="91">
        <v>6.4</v>
      </c>
      <c r="AR97" s="91">
        <v>6.4</v>
      </c>
      <c r="AS97" s="91">
        <v>6.24</v>
      </c>
      <c r="AT97" s="91" t="s">
        <v>938</v>
      </c>
      <c r="AU97" s="145">
        <v>-1.8800000000000001E-2</v>
      </c>
      <c r="AW97" s="91" t="s">
        <v>932</v>
      </c>
      <c r="AX97" s="146">
        <v>1082.0999999999999</v>
      </c>
      <c r="AY97" s="146">
        <v>1107.45</v>
      </c>
      <c r="AZ97" s="146">
        <v>1108.8900000000001</v>
      </c>
      <c r="BA97" s="146">
        <v>1075.32</v>
      </c>
      <c r="BB97" s="91" t="s">
        <v>939</v>
      </c>
      <c r="BC97" s="145">
        <v>-2.92E-2</v>
      </c>
    </row>
    <row r="98" spans="1:55">
      <c r="A98" s="91" t="s">
        <v>940</v>
      </c>
      <c r="B98" s="91">
        <v>20</v>
      </c>
      <c r="C98" s="91">
        <v>19.8</v>
      </c>
      <c r="D98" s="91">
        <v>20.440000000000001</v>
      </c>
      <c r="E98" s="91">
        <v>19.54</v>
      </c>
      <c r="F98" s="91" t="s">
        <v>941</v>
      </c>
      <c r="G98" s="145">
        <v>0</v>
      </c>
      <c r="I98" s="91" t="s">
        <v>940</v>
      </c>
      <c r="J98" s="91">
        <v>6.99</v>
      </c>
      <c r="K98" s="91">
        <v>6.93</v>
      </c>
      <c r="L98" s="91">
        <v>7.13</v>
      </c>
      <c r="M98" s="91">
        <v>6.93</v>
      </c>
      <c r="N98" s="91" t="s">
        <v>942</v>
      </c>
      <c r="O98" s="145">
        <v>5.7999999999999996E-3</v>
      </c>
      <c r="Q98" s="91" t="s">
        <v>940</v>
      </c>
      <c r="R98" s="91">
        <v>24.18</v>
      </c>
      <c r="S98" s="91">
        <v>23.8</v>
      </c>
      <c r="T98" s="91">
        <v>24.48</v>
      </c>
      <c r="U98" s="91">
        <v>23.32</v>
      </c>
      <c r="V98" s="91" t="s">
        <v>943</v>
      </c>
      <c r="W98" s="145">
        <v>6.7000000000000002E-3</v>
      </c>
      <c r="Y98" s="91" t="s">
        <v>940</v>
      </c>
      <c r="Z98" s="91">
        <v>7.9</v>
      </c>
      <c r="AA98" s="91">
        <v>7.8</v>
      </c>
      <c r="AB98" s="91">
        <v>8.1</v>
      </c>
      <c r="AC98" s="91">
        <v>7.63</v>
      </c>
      <c r="AD98" s="91" t="s">
        <v>944</v>
      </c>
      <c r="AE98" s="145">
        <v>5.1000000000000004E-3</v>
      </c>
      <c r="AG98" s="91" t="s">
        <v>940</v>
      </c>
      <c r="AH98" s="91">
        <v>2.25</v>
      </c>
      <c r="AI98" s="91">
        <v>2.25</v>
      </c>
      <c r="AJ98" s="91">
        <v>2.25</v>
      </c>
      <c r="AK98" s="91">
        <v>2.2400000000000002</v>
      </c>
      <c r="AL98" s="91" t="s">
        <v>945</v>
      </c>
      <c r="AM98" s="145">
        <v>0</v>
      </c>
      <c r="AO98" s="91" t="s">
        <v>940</v>
      </c>
      <c r="AP98" s="91">
        <v>6.26</v>
      </c>
      <c r="AQ98" s="91">
        <v>6.3</v>
      </c>
      <c r="AR98" s="91">
        <v>6.42</v>
      </c>
      <c r="AS98" s="91">
        <v>6.24</v>
      </c>
      <c r="AT98" s="91" t="s">
        <v>946</v>
      </c>
      <c r="AU98" s="145">
        <v>0</v>
      </c>
      <c r="AW98" s="91" t="s">
        <v>940</v>
      </c>
      <c r="AX98" s="146">
        <v>1078.69</v>
      </c>
      <c r="AY98" s="146">
        <v>1074.92</v>
      </c>
      <c r="AZ98" s="146">
        <v>1089.95</v>
      </c>
      <c r="BA98" s="146">
        <v>1059.83</v>
      </c>
      <c r="BB98" s="91" t="s">
        <v>947</v>
      </c>
      <c r="BC98" s="145">
        <v>-3.2000000000000002E-3</v>
      </c>
    </row>
    <row r="99" spans="1:55">
      <c r="A99" s="91" t="s">
        <v>948</v>
      </c>
      <c r="B99" s="91">
        <v>20.98</v>
      </c>
      <c r="C99" s="91">
        <v>20</v>
      </c>
      <c r="D99" s="91">
        <v>21.1</v>
      </c>
      <c r="E99" s="91">
        <v>20</v>
      </c>
      <c r="F99" s="91" t="s">
        <v>949</v>
      </c>
      <c r="G99" s="145">
        <v>4.9000000000000002E-2</v>
      </c>
      <c r="I99" s="91" t="s">
        <v>948</v>
      </c>
      <c r="J99" s="91">
        <v>6.95</v>
      </c>
      <c r="K99" s="91">
        <v>7.02</v>
      </c>
      <c r="L99" s="91">
        <v>7.1</v>
      </c>
      <c r="M99" s="91">
        <v>6.85</v>
      </c>
      <c r="N99" s="91" t="s">
        <v>950</v>
      </c>
      <c r="O99" s="145">
        <v>-5.7000000000000002E-3</v>
      </c>
      <c r="Q99" s="91" t="s">
        <v>948</v>
      </c>
      <c r="R99" s="91">
        <v>24.54</v>
      </c>
      <c r="S99" s="91">
        <v>24.18</v>
      </c>
      <c r="T99" s="91">
        <v>24.68</v>
      </c>
      <c r="U99" s="91">
        <v>23.76</v>
      </c>
      <c r="V99" s="91" t="s">
        <v>951</v>
      </c>
      <c r="W99" s="145">
        <v>1.49E-2</v>
      </c>
      <c r="Y99" s="91" t="s">
        <v>948</v>
      </c>
      <c r="Z99" s="91">
        <v>7.9</v>
      </c>
      <c r="AA99" s="91">
        <v>8.0399999999999991</v>
      </c>
      <c r="AB99" s="91">
        <v>8.0399999999999991</v>
      </c>
      <c r="AC99" s="91">
        <v>7.81</v>
      </c>
      <c r="AD99" s="91" t="s">
        <v>952</v>
      </c>
      <c r="AE99" s="145">
        <v>0</v>
      </c>
      <c r="AG99" s="91" t="s">
        <v>948</v>
      </c>
      <c r="AH99" s="91">
        <v>2.25</v>
      </c>
      <c r="AI99" s="91">
        <v>2.25</v>
      </c>
      <c r="AJ99" s="91">
        <v>2.2599999999999998</v>
      </c>
      <c r="AK99" s="91">
        <v>2.2400000000000002</v>
      </c>
      <c r="AL99" s="91" t="s">
        <v>953</v>
      </c>
      <c r="AM99" s="145">
        <v>0</v>
      </c>
      <c r="AO99" s="91" t="s">
        <v>948</v>
      </c>
      <c r="AP99" s="91">
        <v>6.46</v>
      </c>
      <c r="AQ99" s="91">
        <v>6.28</v>
      </c>
      <c r="AR99" s="91">
        <v>6.58</v>
      </c>
      <c r="AS99" s="91">
        <v>6.28</v>
      </c>
      <c r="AT99" s="91" t="s">
        <v>954</v>
      </c>
      <c r="AU99" s="145">
        <v>3.1899999999999998E-2</v>
      </c>
      <c r="AW99" s="91" t="s">
        <v>948</v>
      </c>
      <c r="AX99" s="146">
        <v>1076.3599999999999</v>
      </c>
      <c r="AY99" s="146">
        <v>1076.01</v>
      </c>
      <c r="AZ99" s="146">
        <v>1082.81</v>
      </c>
      <c r="BA99" s="146">
        <v>1069.42</v>
      </c>
      <c r="BB99" s="91" t="s">
        <v>955</v>
      </c>
      <c r="BC99" s="145">
        <v>-2.2000000000000001E-3</v>
      </c>
    </row>
    <row r="100" spans="1:55">
      <c r="A100" s="91" t="s">
        <v>956</v>
      </c>
      <c r="B100" s="91">
        <v>21.6</v>
      </c>
      <c r="C100" s="91">
        <v>21</v>
      </c>
      <c r="D100" s="91">
        <v>22.06</v>
      </c>
      <c r="E100" s="91">
        <v>20.98</v>
      </c>
      <c r="F100" s="91" t="s">
        <v>957</v>
      </c>
      <c r="G100" s="145">
        <v>2.9600000000000001E-2</v>
      </c>
      <c r="I100" s="91" t="s">
        <v>956</v>
      </c>
      <c r="J100" s="91">
        <v>6.99</v>
      </c>
      <c r="K100" s="91">
        <v>6.95</v>
      </c>
      <c r="L100" s="91">
        <v>7.1</v>
      </c>
      <c r="M100" s="91">
        <v>6.77</v>
      </c>
      <c r="N100" s="91" t="s">
        <v>958</v>
      </c>
      <c r="O100" s="145">
        <v>5.7999999999999996E-3</v>
      </c>
      <c r="Q100" s="91" t="s">
        <v>956</v>
      </c>
      <c r="R100" s="91">
        <v>24.8</v>
      </c>
      <c r="S100" s="91">
        <v>24.54</v>
      </c>
      <c r="T100" s="91">
        <v>24.92</v>
      </c>
      <c r="U100" s="91">
        <v>24.32</v>
      </c>
      <c r="V100" s="91" t="s">
        <v>959</v>
      </c>
      <c r="W100" s="145">
        <v>1.06E-2</v>
      </c>
      <c r="Y100" s="91" t="s">
        <v>956</v>
      </c>
      <c r="Z100" s="91">
        <v>7.85</v>
      </c>
      <c r="AA100" s="91">
        <v>7.9</v>
      </c>
      <c r="AB100" s="91">
        <v>8.1</v>
      </c>
      <c r="AC100" s="91">
        <v>7.81</v>
      </c>
      <c r="AD100" s="91" t="s">
        <v>960</v>
      </c>
      <c r="AE100" s="145">
        <v>-6.3E-3</v>
      </c>
      <c r="AG100" s="91" t="s">
        <v>956</v>
      </c>
      <c r="AH100" s="91">
        <v>2.25</v>
      </c>
      <c r="AI100" s="91">
        <v>2.23</v>
      </c>
      <c r="AJ100" s="91">
        <v>2.2599999999999998</v>
      </c>
      <c r="AK100" s="91">
        <v>2.2200000000000002</v>
      </c>
      <c r="AL100" s="91" t="s">
        <v>961</v>
      </c>
      <c r="AM100" s="145">
        <v>0</v>
      </c>
      <c r="AO100" s="91" t="s">
        <v>956</v>
      </c>
      <c r="AP100" s="91">
        <v>6.48</v>
      </c>
      <c r="AQ100" s="91">
        <v>6.46</v>
      </c>
      <c r="AR100" s="91">
        <v>6.54</v>
      </c>
      <c r="AS100" s="91">
        <v>6.42</v>
      </c>
      <c r="AT100" s="91" t="s">
        <v>962</v>
      </c>
      <c r="AU100" s="145">
        <v>3.0999999999999999E-3</v>
      </c>
      <c r="AW100" s="91" t="s">
        <v>956</v>
      </c>
      <c r="AX100" s="146">
        <v>1083.22</v>
      </c>
      <c r="AY100" s="146">
        <v>1081.17</v>
      </c>
      <c r="AZ100" s="146">
        <v>1094.1600000000001</v>
      </c>
      <c r="BA100" s="146">
        <v>1079.08</v>
      </c>
      <c r="BB100" s="91" t="s">
        <v>963</v>
      </c>
      <c r="BC100" s="145">
        <v>6.4000000000000003E-3</v>
      </c>
    </row>
    <row r="101" spans="1:55">
      <c r="A101" s="91" t="s">
        <v>964</v>
      </c>
      <c r="B101" s="91">
        <v>21</v>
      </c>
      <c r="C101" s="91">
        <v>21.38</v>
      </c>
      <c r="D101" s="91">
        <v>21.54</v>
      </c>
      <c r="E101" s="91">
        <v>20.96</v>
      </c>
      <c r="F101" s="91" t="s">
        <v>965</v>
      </c>
      <c r="G101" s="145">
        <v>-2.7799999999999998E-2</v>
      </c>
      <c r="I101" s="91" t="s">
        <v>964</v>
      </c>
      <c r="J101" s="91">
        <v>6.71</v>
      </c>
      <c r="K101" s="91">
        <v>6.91</v>
      </c>
      <c r="L101" s="91">
        <v>6.91</v>
      </c>
      <c r="M101" s="91">
        <v>6.69</v>
      </c>
      <c r="N101" s="91" t="s">
        <v>966</v>
      </c>
      <c r="O101" s="145">
        <v>-4.0099999999999997E-2</v>
      </c>
      <c r="Q101" s="91" t="s">
        <v>964</v>
      </c>
      <c r="R101" s="91">
        <v>24.18</v>
      </c>
      <c r="S101" s="91">
        <v>24.4</v>
      </c>
      <c r="T101" s="91">
        <v>24.58</v>
      </c>
      <c r="U101" s="91">
        <v>24.12</v>
      </c>
      <c r="V101" s="91" t="s">
        <v>967</v>
      </c>
      <c r="W101" s="145">
        <v>-2.5000000000000001E-2</v>
      </c>
      <c r="Y101" s="91" t="s">
        <v>964</v>
      </c>
      <c r="Z101" s="91">
        <v>7.8</v>
      </c>
      <c r="AA101" s="91">
        <v>7.8</v>
      </c>
      <c r="AB101" s="91">
        <v>7.85</v>
      </c>
      <c r="AC101" s="91">
        <v>7.72</v>
      </c>
      <c r="AD101" s="91" t="s">
        <v>968</v>
      </c>
      <c r="AE101" s="145">
        <v>-6.4000000000000003E-3</v>
      </c>
      <c r="AG101" s="91" t="s">
        <v>964</v>
      </c>
      <c r="AH101" s="91">
        <v>2.25</v>
      </c>
      <c r="AI101" s="91">
        <v>2.25</v>
      </c>
      <c r="AJ101" s="91">
        <v>2.2599999999999998</v>
      </c>
      <c r="AK101" s="91">
        <v>2.2400000000000002</v>
      </c>
      <c r="AL101" s="91" t="s">
        <v>969</v>
      </c>
      <c r="AM101" s="145">
        <v>0</v>
      </c>
      <c r="AO101" s="91" t="s">
        <v>964</v>
      </c>
      <c r="AP101" s="91">
        <v>6.48</v>
      </c>
      <c r="AQ101" s="91">
        <v>6.4</v>
      </c>
      <c r="AR101" s="91">
        <v>6.54</v>
      </c>
      <c r="AS101" s="91">
        <v>6.36</v>
      </c>
      <c r="AT101" s="91" t="s">
        <v>970</v>
      </c>
      <c r="AU101" s="145">
        <v>0</v>
      </c>
      <c r="AW101" s="91" t="s">
        <v>964</v>
      </c>
      <c r="AX101" s="146">
        <v>1056.26</v>
      </c>
      <c r="AY101" s="146">
        <v>1077.19</v>
      </c>
      <c r="AZ101" s="146">
        <v>1077.19</v>
      </c>
      <c r="BA101" s="146">
        <v>1053.23</v>
      </c>
      <c r="BB101" s="91" t="s">
        <v>971</v>
      </c>
      <c r="BC101" s="145">
        <v>-2.4899999999999999E-2</v>
      </c>
    </row>
    <row r="102" spans="1:55">
      <c r="A102" s="91" t="s">
        <v>972</v>
      </c>
      <c r="B102" s="91">
        <v>21.14</v>
      </c>
      <c r="C102" s="91">
        <v>20.7</v>
      </c>
      <c r="D102" s="91">
        <v>21.5</v>
      </c>
      <c r="E102" s="91">
        <v>20.6</v>
      </c>
      <c r="F102" s="91" t="s">
        <v>973</v>
      </c>
      <c r="G102" s="145">
        <v>6.7000000000000002E-3</v>
      </c>
      <c r="I102" s="91" t="s">
        <v>972</v>
      </c>
      <c r="J102" s="91">
        <v>7</v>
      </c>
      <c r="K102" s="91">
        <v>6.7</v>
      </c>
      <c r="L102" s="91">
        <v>7.01</v>
      </c>
      <c r="M102" s="91">
        <v>6.5</v>
      </c>
      <c r="N102" s="91" t="s">
        <v>974</v>
      </c>
      <c r="O102" s="145">
        <v>4.3200000000000002E-2</v>
      </c>
      <c r="Q102" s="91" t="s">
        <v>972</v>
      </c>
      <c r="R102" s="91">
        <v>23.46</v>
      </c>
      <c r="S102" s="91">
        <v>23.54</v>
      </c>
      <c r="T102" s="91">
        <v>23.8</v>
      </c>
      <c r="U102" s="91">
        <v>23.12</v>
      </c>
      <c r="V102" s="91" t="s">
        <v>975</v>
      </c>
      <c r="W102" s="145">
        <v>-2.98E-2</v>
      </c>
      <c r="Y102" s="91" t="s">
        <v>972</v>
      </c>
      <c r="Z102" s="91">
        <v>7.72</v>
      </c>
      <c r="AA102" s="91">
        <v>7.8</v>
      </c>
      <c r="AB102" s="91">
        <v>7.8</v>
      </c>
      <c r="AC102" s="91">
        <v>7.52</v>
      </c>
      <c r="AD102" s="91" t="s">
        <v>976</v>
      </c>
      <c r="AE102" s="145">
        <v>-1.03E-2</v>
      </c>
      <c r="AG102" s="91" t="s">
        <v>972</v>
      </c>
      <c r="AH102" s="91">
        <v>2.25</v>
      </c>
      <c r="AI102" s="91">
        <v>2.25</v>
      </c>
      <c r="AJ102" s="91">
        <v>2.25</v>
      </c>
      <c r="AK102" s="91">
        <v>2.23</v>
      </c>
      <c r="AL102" s="91" t="s">
        <v>977</v>
      </c>
      <c r="AM102" s="145">
        <v>0</v>
      </c>
      <c r="AO102" s="91" t="s">
        <v>972</v>
      </c>
      <c r="AP102" s="91">
        <v>6.32</v>
      </c>
      <c r="AQ102" s="91">
        <v>6.5</v>
      </c>
      <c r="AR102" s="91">
        <v>6.5</v>
      </c>
      <c r="AS102" s="91">
        <v>6.2</v>
      </c>
      <c r="AT102" s="91" t="s">
        <v>978</v>
      </c>
      <c r="AU102" s="145">
        <v>-2.47E-2</v>
      </c>
      <c r="AW102" s="91" t="s">
        <v>972</v>
      </c>
      <c r="AX102" s="146">
        <v>1049.55</v>
      </c>
      <c r="AY102" s="146">
        <v>1044.76</v>
      </c>
      <c r="AZ102" s="146">
        <v>1049.97</v>
      </c>
      <c r="BA102" s="146">
        <v>1025.17</v>
      </c>
      <c r="BB102" s="91" t="s">
        <v>979</v>
      </c>
      <c r="BC102" s="145">
        <v>-6.4000000000000003E-3</v>
      </c>
    </row>
    <row r="103" spans="1:55">
      <c r="A103" s="91" t="s">
        <v>980</v>
      </c>
      <c r="B103" s="91">
        <v>20.98</v>
      </c>
      <c r="C103" s="91">
        <v>21.2</v>
      </c>
      <c r="D103" s="91">
        <v>21.2</v>
      </c>
      <c r="E103" s="91">
        <v>20.88</v>
      </c>
      <c r="F103" s="91" t="s">
        <v>981</v>
      </c>
      <c r="G103" s="145">
        <v>-7.6E-3</v>
      </c>
      <c r="I103" s="91" t="s">
        <v>980</v>
      </c>
      <c r="J103" s="91">
        <v>7.08</v>
      </c>
      <c r="K103" s="91">
        <v>7</v>
      </c>
      <c r="L103" s="91">
        <v>7.08</v>
      </c>
      <c r="M103" s="91">
        <v>6.88</v>
      </c>
      <c r="N103" s="91" t="s">
        <v>982</v>
      </c>
      <c r="O103" s="145">
        <v>1.14E-2</v>
      </c>
      <c r="Q103" s="91" t="s">
        <v>980</v>
      </c>
      <c r="R103" s="91">
        <v>24.72</v>
      </c>
      <c r="S103" s="91">
        <v>23.24</v>
      </c>
      <c r="T103" s="91">
        <v>24.72</v>
      </c>
      <c r="U103" s="91">
        <v>23.24</v>
      </c>
      <c r="V103" s="91" t="s">
        <v>983</v>
      </c>
      <c r="W103" s="145">
        <v>5.3699999999999998E-2</v>
      </c>
      <c r="Y103" s="91" t="s">
        <v>980</v>
      </c>
      <c r="Z103" s="91">
        <v>7.81</v>
      </c>
      <c r="AA103" s="91">
        <v>7.65</v>
      </c>
      <c r="AB103" s="91">
        <v>7.86</v>
      </c>
      <c r="AC103" s="91">
        <v>7.65</v>
      </c>
      <c r="AD103" s="91" t="s">
        <v>984</v>
      </c>
      <c r="AE103" s="145">
        <v>1.17E-2</v>
      </c>
      <c r="AG103" s="91" t="s">
        <v>980</v>
      </c>
      <c r="AH103" s="91">
        <v>2.25</v>
      </c>
      <c r="AI103" s="91">
        <v>2.25</v>
      </c>
      <c r="AJ103" s="91">
        <v>2.2599999999999998</v>
      </c>
      <c r="AK103" s="91">
        <v>2.25</v>
      </c>
      <c r="AL103" s="91" t="s">
        <v>937</v>
      </c>
      <c r="AM103" s="145">
        <v>0</v>
      </c>
      <c r="AO103" s="91" t="s">
        <v>980</v>
      </c>
      <c r="AP103" s="91">
        <v>6.54</v>
      </c>
      <c r="AQ103" s="91">
        <v>6.36</v>
      </c>
      <c r="AR103" s="91">
        <v>6.56</v>
      </c>
      <c r="AS103" s="91">
        <v>6.36</v>
      </c>
      <c r="AT103" s="91" t="s">
        <v>898</v>
      </c>
      <c r="AU103" s="145">
        <v>3.4799999999999998E-2</v>
      </c>
      <c r="AW103" s="91" t="s">
        <v>980</v>
      </c>
      <c r="AX103" s="146">
        <v>1074.07</v>
      </c>
      <c r="AY103" s="146">
        <v>1051.0899999999999</v>
      </c>
      <c r="AZ103" s="146">
        <v>1076.6199999999999</v>
      </c>
      <c r="BA103" s="146">
        <v>1042.8900000000001</v>
      </c>
      <c r="BB103" s="91" t="s">
        <v>985</v>
      </c>
      <c r="BC103" s="145">
        <v>2.3400000000000001E-2</v>
      </c>
    </row>
    <row r="104" spans="1:55">
      <c r="A104" s="91" t="s">
        <v>986</v>
      </c>
      <c r="B104" s="91">
        <v>20.66</v>
      </c>
      <c r="C104" s="91">
        <v>20.98</v>
      </c>
      <c r="D104" s="91">
        <v>21.12</v>
      </c>
      <c r="E104" s="91">
        <v>20.3</v>
      </c>
      <c r="F104" s="91" t="s">
        <v>987</v>
      </c>
      <c r="G104" s="145">
        <v>-1.5299999999999999E-2</v>
      </c>
      <c r="I104" s="91" t="s">
        <v>986</v>
      </c>
      <c r="J104" s="91">
        <v>6.65</v>
      </c>
      <c r="K104" s="91">
        <v>7.04</v>
      </c>
      <c r="L104" s="91">
        <v>7.07</v>
      </c>
      <c r="M104" s="91">
        <v>6.65</v>
      </c>
      <c r="N104" s="91" t="s">
        <v>988</v>
      </c>
      <c r="O104" s="145">
        <v>-6.0699999999999997E-2</v>
      </c>
      <c r="Q104" s="91" t="s">
        <v>986</v>
      </c>
      <c r="R104" s="91">
        <v>23.56</v>
      </c>
      <c r="S104" s="91">
        <v>24.5</v>
      </c>
      <c r="T104" s="91">
        <v>24.52</v>
      </c>
      <c r="U104" s="91">
        <v>23.2</v>
      </c>
      <c r="V104" s="91" t="s">
        <v>989</v>
      </c>
      <c r="W104" s="145">
        <v>-4.6899999999999997E-2</v>
      </c>
      <c r="Y104" s="91" t="s">
        <v>986</v>
      </c>
      <c r="Z104" s="91">
        <v>7.34</v>
      </c>
      <c r="AA104" s="91">
        <v>7.84</v>
      </c>
      <c r="AB104" s="91">
        <v>7.86</v>
      </c>
      <c r="AC104" s="91">
        <v>7.34</v>
      </c>
      <c r="AD104" s="91" t="s">
        <v>990</v>
      </c>
      <c r="AE104" s="145">
        <v>-6.0199999999999997E-2</v>
      </c>
      <c r="AG104" s="91" t="s">
        <v>986</v>
      </c>
      <c r="AH104" s="91">
        <v>2.23</v>
      </c>
      <c r="AI104" s="91">
        <v>2.25</v>
      </c>
      <c r="AJ104" s="91">
        <v>2.25</v>
      </c>
      <c r="AK104" s="91">
        <v>2.23</v>
      </c>
      <c r="AL104" s="91" t="s">
        <v>991</v>
      </c>
      <c r="AM104" s="145">
        <v>-8.8999999999999999E-3</v>
      </c>
      <c r="AO104" s="91" t="s">
        <v>986</v>
      </c>
      <c r="AP104" s="91">
        <v>6.5</v>
      </c>
      <c r="AQ104" s="91">
        <v>6.48</v>
      </c>
      <c r="AR104" s="91">
        <v>6.54</v>
      </c>
      <c r="AS104" s="91">
        <v>6.36</v>
      </c>
      <c r="AT104" s="91" t="s">
        <v>992</v>
      </c>
      <c r="AU104" s="145">
        <v>-6.1000000000000004E-3</v>
      </c>
      <c r="AW104" s="91" t="s">
        <v>986</v>
      </c>
      <c r="AX104" s="146">
        <v>1025.22</v>
      </c>
      <c r="AY104" s="146">
        <v>1078.96</v>
      </c>
      <c r="AZ104" s="146">
        <v>1078.96</v>
      </c>
      <c r="BA104" s="146">
        <v>1023.69</v>
      </c>
      <c r="BB104" s="91" t="s">
        <v>993</v>
      </c>
      <c r="BC104" s="145">
        <v>-4.5499999999999999E-2</v>
      </c>
    </row>
    <row r="105" spans="1:55">
      <c r="A105" s="91" t="s">
        <v>994</v>
      </c>
      <c r="B105" s="91">
        <v>20.94</v>
      </c>
      <c r="C105" s="91">
        <v>20.66</v>
      </c>
      <c r="D105" s="91">
        <v>21.54</v>
      </c>
      <c r="E105" s="91">
        <v>20.48</v>
      </c>
      <c r="F105" s="91" t="s">
        <v>995</v>
      </c>
      <c r="G105" s="145">
        <v>1.3599999999999999E-2</v>
      </c>
      <c r="I105" s="91" t="s">
        <v>994</v>
      </c>
      <c r="J105" s="91">
        <v>6.72</v>
      </c>
      <c r="K105" s="91">
        <v>6.72</v>
      </c>
      <c r="L105" s="91">
        <v>6.82</v>
      </c>
      <c r="M105" s="91">
        <v>6.63</v>
      </c>
      <c r="N105" s="91" t="s">
        <v>996</v>
      </c>
      <c r="O105" s="145">
        <v>1.0500000000000001E-2</v>
      </c>
      <c r="Q105" s="91" t="s">
        <v>994</v>
      </c>
      <c r="R105" s="91">
        <v>23.88</v>
      </c>
      <c r="S105" s="91">
        <v>23.6</v>
      </c>
      <c r="T105" s="91">
        <v>23.94</v>
      </c>
      <c r="U105" s="91">
        <v>23.08</v>
      </c>
      <c r="V105" s="91" t="s">
        <v>997</v>
      </c>
      <c r="W105" s="145">
        <v>1.3599999999999999E-2</v>
      </c>
      <c r="Y105" s="91" t="s">
        <v>994</v>
      </c>
      <c r="Z105" s="91">
        <v>7.29</v>
      </c>
      <c r="AA105" s="91">
        <v>7.34</v>
      </c>
      <c r="AB105" s="91">
        <v>7.58</v>
      </c>
      <c r="AC105" s="91">
        <v>7.28</v>
      </c>
      <c r="AD105" s="91" t="s">
        <v>998</v>
      </c>
      <c r="AE105" s="145">
        <v>-6.7999999999999996E-3</v>
      </c>
      <c r="AG105" s="91" t="s">
        <v>994</v>
      </c>
      <c r="AH105" s="91">
        <v>2.25</v>
      </c>
      <c r="AI105" s="91">
        <v>2.2400000000000002</v>
      </c>
      <c r="AJ105" s="91">
        <v>2.2599999999999998</v>
      </c>
      <c r="AK105" s="91">
        <v>2.2400000000000002</v>
      </c>
      <c r="AL105" s="91" t="s">
        <v>999</v>
      </c>
      <c r="AM105" s="145">
        <v>8.9999999999999993E-3</v>
      </c>
      <c r="AO105" s="91" t="s">
        <v>994</v>
      </c>
      <c r="AP105" s="91">
        <v>6.34</v>
      </c>
      <c r="AQ105" s="91">
        <v>6.5</v>
      </c>
      <c r="AR105" s="91">
        <v>6.5</v>
      </c>
      <c r="AS105" s="91">
        <v>6.3</v>
      </c>
      <c r="AT105" s="91" t="s">
        <v>1000</v>
      </c>
      <c r="AU105" s="145">
        <v>-2.46E-2</v>
      </c>
      <c r="AW105" s="91" t="s">
        <v>994</v>
      </c>
      <c r="AX105" s="146">
        <v>1031.9100000000001</v>
      </c>
      <c r="AY105" s="146">
        <v>1030.82</v>
      </c>
      <c r="AZ105" s="146">
        <v>1045.78</v>
      </c>
      <c r="BA105" s="146">
        <v>1016.04</v>
      </c>
      <c r="BB105" s="91" t="s">
        <v>1001</v>
      </c>
      <c r="BC105" s="145">
        <v>6.4999999999999997E-3</v>
      </c>
    </row>
    <row r="106" spans="1:55">
      <c r="A106" s="91" t="s">
        <v>1002</v>
      </c>
      <c r="B106" s="91">
        <v>21.36</v>
      </c>
      <c r="C106" s="91">
        <v>20.92</v>
      </c>
      <c r="D106" s="91">
        <v>21.8</v>
      </c>
      <c r="E106" s="91">
        <v>20.92</v>
      </c>
      <c r="F106" s="91" t="s">
        <v>1003</v>
      </c>
      <c r="G106" s="145">
        <v>2.01E-2</v>
      </c>
      <c r="I106" s="91" t="s">
        <v>1002</v>
      </c>
      <c r="J106" s="91">
        <v>6.97</v>
      </c>
      <c r="K106" s="91">
        <v>6.72</v>
      </c>
      <c r="L106" s="91">
        <v>7.07</v>
      </c>
      <c r="M106" s="91">
        <v>6.66</v>
      </c>
      <c r="N106" s="91" t="s">
        <v>1004</v>
      </c>
      <c r="O106" s="145">
        <v>3.7199999999999997E-2</v>
      </c>
      <c r="Q106" s="91" t="s">
        <v>1002</v>
      </c>
      <c r="R106" s="91">
        <v>24</v>
      </c>
      <c r="S106" s="91">
        <v>23.98</v>
      </c>
      <c r="T106" s="91">
        <v>24.32</v>
      </c>
      <c r="U106" s="91">
        <v>23.74</v>
      </c>
      <c r="V106" s="91" t="s">
        <v>1005</v>
      </c>
      <c r="W106" s="145">
        <v>5.0000000000000001E-3</v>
      </c>
      <c r="Y106" s="91" t="s">
        <v>1002</v>
      </c>
      <c r="Z106" s="91">
        <v>7.2</v>
      </c>
      <c r="AA106" s="91">
        <v>7.29</v>
      </c>
      <c r="AB106" s="91">
        <v>7.48</v>
      </c>
      <c r="AC106" s="91">
        <v>7.2</v>
      </c>
      <c r="AD106" s="91" t="s">
        <v>1006</v>
      </c>
      <c r="AE106" s="145">
        <v>-1.23E-2</v>
      </c>
      <c r="AG106" s="91" t="s">
        <v>1002</v>
      </c>
      <c r="AH106" s="91">
        <v>2.25</v>
      </c>
      <c r="AI106" s="91">
        <v>2.25</v>
      </c>
      <c r="AJ106" s="91">
        <v>2.25</v>
      </c>
      <c r="AK106" s="91">
        <v>2.25</v>
      </c>
      <c r="AL106" s="91" t="s">
        <v>1007</v>
      </c>
      <c r="AM106" s="145">
        <v>0</v>
      </c>
      <c r="AO106" s="91" t="s">
        <v>1002</v>
      </c>
      <c r="AP106" s="91">
        <v>6.5</v>
      </c>
      <c r="AQ106" s="91">
        <v>6.36</v>
      </c>
      <c r="AR106" s="91">
        <v>6.54</v>
      </c>
      <c r="AS106" s="91">
        <v>6.36</v>
      </c>
      <c r="AT106" s="91" t="s">
        <v>1008</v>
      </c>
      <c r="AU106" s="145">
        <v>2.52E-2</v>
      </c>
      <c r="AW106" s="91" t="s">
        <v>1002</v>
      </c>
      <c r="AX106" s="146">
        <v>1020.19</v>
      </c>
      <c r="AY106" s="146">
        <v>1038.46</v>
      </c>
      <c r="AZ106" s="146">
        <v>1045.72</v>
      </c>
      <c r="BA106" s="146">
        <v>1017.93</v>
      </c>
      <c r="BB106" s="91" t="s">
        <v>1009</v>
      </c>
      <c r="BC106" s="145">
        <v>-1.14E-2</v>
      </c>
    </row>
    <row r="107" spans="1:55">
      <c r="A107" s="91" t="s">
        <v>1010</v>
      </c>
      <c r="B107" s="91">
        <v>21.18</v>
      </c>
      <c r="C107" s="91">
        <v>21.3</v>
      </c>
      <c r="D107" s="91">
        <v>21.52</v>
      </c>
      <c r="E107" s="91">
        <v>21</v>
      </c>
      <c r="F107" s="91" t="s">
        <v>1011</v>
      </c>
      <c r="G107" s="145">
        <v>-8.3999999999999995E-3</v>
      </c>
      <c r="I107" s="91" t="s">
        <v>1010</v>
      </c>
      <c r="J107" s="91">
        <v>6.69</v>
      </c>
      <c r="K107" s="91">
        <v>6.97</v>
      </c>
      <c r="L107" s="91">
        <v>6.97</v>
      </c>
      <c r="M107" s="91">
        <v>6.69</v>
      </c>
      <c r="N107" s="91" t="s">
        <v>1012</v>
      </c>
      <c r="O107" s="145">
        <v>-4.02E-2</v>
      </c>
      <c r="Q107" s="91" t="s">
        <v>1010</v>
      </c>
      <c r="R107" s="91">
        <v>24.7</v>
      </c>
      <c r="S107" s="91">
        <v>23.8</v>
      </c>
      <c r="T107" s="91">
        <v>24.74</v>
      </c>
      <c r="U107" s="91">
        <v>23.56</v>
      </c>
      <c r="V107" s="91" t="s">
        <v>1013</v>
      </c>
      <c r="W107" s="145">
        <v>2.92E-2</v>
      </c>
      <c r="Y107" s="91" t="s">
        <v>1010</v>
      </c>
      <c r="Z107" s="91">
        <v>7.5</v>
      </c>
      <c r="AA107" s="91">
        <v>7.1</v>
      </c>
      <c r="AB107" s="91">
        <v>7.5</v>
      </c>
      <c r="AC107" s="91">
        <v>7.07</v>
      </c>
      <c r="AD107" s="91" t="s">
        <v>1014</v>
      </c>
      <c r="AE107" s="145">
        <v>4.1700000000000001E-2</v>
      </c>
      <c r="AG107" s="91" t="s">
        <v>1010</v>
      </c>
      <c r="AH107" s="91">
        <v>2.25</v>
      </c>
      <c r="AI107" s="91">
        <v>2.2400000000000002</v>
      </c>
      <c r="AJ107" s="91">
        <v>2.25</v>
      </c>
      <c r="AK107" s="91">
        <v>2.23</v>
      </c>
      <c r="AL107" s="91" t="s">
        <v>1015</v>
      </c>
      <c r="AM107" s="145">
        <v>0</v>
      </c>
      <c r="AO107" s="91" t="s">
        <v>1010</v>
      </c>
      <c r="AP107" s="91">
        <v>6.52</v>
      </c>
      <c r="AQ107" s="91">
        <v>6.48</v>
      </c>
      <c r="AR107" s="91">
        <v>6.52</v>
      </c>
      <c r="AS107" s="91">
        <v>6.44</v>
      </c>
      <c r="AT107" s="91" t="s">
        <v>1016</v>
      </c>
      <c r="AU107" s="145">
        <v>3.0999999999999999E-3</v>
      </c>
      <c r="AW107" s="91" t="s">
        <v>1010</v>
      </c>
      <c r="AX107" s="146">
        <v>1027.47</v>
      </c>
      <c r="AY107" s="146">
        <v>1013.16</v>
      </c>
      <c r="AZ107" s="146">
        <v>1027.47</v>
      </c>
      <c r="BA107" s="91">
        <v>998.29</v>
      </c>
      <c r="BB107" s="91" t="s">
        <v>1017</v>
      </c>
      <c r="BC107" s="145">
        <v>7.1000000000000004E-3</v>
      </c>
    </row>
    <row r="108" spans="1:55">
      <c r="A108" s="91" t="s">
        <v>1018</v>
      </c>
      <c r="B108" s="91">
        <v>19.72</v>
      </c>
      <c r="C108" s="91">
        <v>20.36</v>
      </c>
      <c r="D108" s="91">
        <v>20.36</v>
      </c>
      <c r="E108" s="91">
        <v>19.7</v>
      </c>
      <c r="F108" s="91" t="s">
        <v>1019</v>
      </c>
      <c r="G108" s="145">
        <v>-6.8900000000000003E-2</v>
      </c>
      <c r="I108" s="91" t="s">
        <v>1018</v>
      </c>
      <c r="J108" s="91">
        <v>6.75</v>
      </c>
      <c r="K108" s="91">
        <v>6.76</v>
      </c>
      <c r="L108" s="91">
        <v>6.79</v>
      </c>
      <c r="M108" s="91">
        <v>6.63</v>
      </c>
      <c r="N108" s="91" t="s">
        <v>1020</v>
      </c>
      <c r="O108" s="145">
        <v>8.9999999999999993E-3</v>
      </c>
      <c r="Q108" s="91" t="s">
        <v>1018</v>
      </c>
      <c r="R108" s="91">
        <v>24.94</v>
      </c>
      <c r="S108" s="91">
        <v>24.64</v>
      </c>
      <c r="T108" s="91">
        <v>25.2</v>
      </c>
      <c r="U108" s="91">
        <v>24.52</v>
      </c>
      <c r="V108" s="91" t="s">
        <v>1021</v>
      </c>
      <c r="W108" s="145">
        <v>9.7000000000000003E-3</v>
      </c>
      <c r="Y108" s="91" t="s">
        <v>1018</v>
      </c>
      <c r="Z108" s="91">
        <v>7.66</v>
      </c>
      <c r="AA108" s="91">
        <v>7.49</v>
      </c>
      <c r="AB108" s="91">
        <v>7.7</v>
      </c>
      <c r="AC108" s="91">
        <v>7.48</v>
      </c>
      <c r="AD108" s="91" t="s">
        <v>1022</v>
      </c>
      <c r="AE108" s="145">
        <v>2.1299999999999999E-2</v>
      </c>
      <c r="AG108" s="91" t="s">
        <v>1018</v>
      </c>
      <c r="AH108" s="91">
        <v>2.25</v>
      </c>
      <c r="AI108" s="91">
        <v>2.2400000000000002</v>
      </c>
      <c r="AJ108" s="91">
        <v>2.2599999999999998</v>
      </c>
      <c r="AK108" s="91">
        <v>2.2400000000000002</v>
      </c>
      <c r="AL108" s="91" t="s">
        <v>1023</v>
      </c>
      <c r="AM108" s="145">
        <v>0</v>
      </c>
      <c r="AO108" s="91" t="s">
        <v>1018</v>
      </c>
      <c r="AP108" s="91">
        <v>6.52</v>
      </c>
      <c r="AQ108" s="91">
        <v>6.5</v>
      </c>
      <c r="AR108" s="91">
        <v>6.54</v>
      </c>
      <c r="AS108" s="91">
        <v>6.5</v>
      </c>
      <c r="AT108" s="91" t="s">
        <v>1024</v>
      </c>
      <c r="AU108" s="145">
        <v>0</v>
      </c>
      <c r="AW108" s="91" t="s">
        <v>1018</v>
      </c>
      <c r="AX108" s="146">
        <v>1049.7</v>
      </c>
      <c r="AY108" s="146">
        <v>1035.27</v>
      </c>
      <c r="AZ108" s="146">
        <v>1049.7</v>
      </c>
      <c r="BA108" s="146">
        <v>1034.42</v>
      </c>
      <c r="BB108" s="91" t="s">
        <v>1025</v>
      </c>
      <c r="BC108" s="145">
        <v>2.1600000000000001E-2</v>
      </c>
    </row>
    <row r="109" spans="1:55">
      <c r="A109" s="91" t="s">
        <v>1026</v>
      </c>
      <c r="B109" s="91">
        <v>19.3</v>
      </c>
      <c r="C109" s="91">
        <v>19.95</v>
      </c>
      <c r="D109" s="91">
        <v>20.04</v>
      </c>
      <c r="E109" s="91">
        <v>19.3</v>
      </c>
      <c r="F109" s="91" t="s">
        <v>1027</v>
      </c>
      <c r="G109" s="145">
        <v>-2.1299999999999999E-2</v>
      </c>
      <c r="I109" s="91" t="s">
        <v>1026</v>
      </c>
      <c r="J109" s="91">
        <v>6.61</v>
      </c>
      <c r="K109" s="91">
        <v>6.79</v>
      </c>
      <c r="L109" s="91">
        <v>6.8</v>
      </c>
      <c r="M109" s="91">
        <v>6.61</v>
      </c>
      <c r="N109" s="91" t="s">
        <v>969</v>
      </c>
      <c r="O109" s="145">
        <v>-2.07E-2</v>
      </c>
      <c r="Q109" s="91" t="s">
        <v>1026</v>
      </c>
      <c r="R109" s="91">
        <v>25</v>
      </c>
      <c r="S109" s="91">
        <v>25</v>
      </c>
      <c r="T109" s="91">
        <v>25.38</v>
      </c>
      <c r="U109" s="91">
        <v>24.68</v>
      </c>
      <c r="V109" s="91" t="s">
        <v>1028</v>
      </c>
      <c r="W109" s="145">
        <v>2.3999999999999998E-3</v>
      </c>
      <c r="Y109" s="91" t="s">
        <v>1026</v>
      </c>
      <c r="Z109" s="91">
        <v>7.66</v>
      </c>
      <c r="AA109" s="91">
        <v>7.6</v>
      </c>
      <c r="AB109" s="91">
        <v>7.77</v>
      </c>
      <c r="AC109" s="91">
        <v>7.55</v>
      </c>
      <c r="AD109" s="91" t="s">
        <v>1029</v>
      </c>
      <c r="AE109" s="145">
        <v>0</v>
      </c>
      <c r="AG109" s="91" t="s">
        <v>1026</v>
      </c>
      <c r="AH109" s="91">
        <v>2.25</v>
      </c>
      <c r="AI109" s="91">
        <v>2.25</v>
      </c>
      <c r="AJ109" s="91">
        <v>2.25</v>
      </c>
      <c r="AK109" s="91">
        <v>2.2400000000000002</v>
      </c>
      <c r="AL109" s="91" t="s">
        <v>1030</v>
      </c>
      <c r="AM109" s="145">
        <v>0</v>
      </c>
      <c r="AO109" s="91" t="s">
        <v>1026</v>
      </c>
      <c r="AP109" s="91">
        <v>6.52</v>
      </c>
      <c r="AQ109" s="91">
        <v>6.52</v>
      </c>
      <c r="AR109" s="91">
        <v>6.54</v>
      </c>
      <c r="AS109" s="91">
        <v>6.5</v>
      </c>
      <c r="AT109" s="91" t="s">
        <v>1031</v>
      </c>
      <c r="AU109" s="145">
        <v>0</v>
      </c>
      <c r="AW109" s="91" t="s">
        <v>1026</v>
      </c>
      <c r="AX109" s="146">
        <v>1044.96</v>
      </c>
      <c r="AY109" s="146">
        <v>1054.94</v>
      </c>
      <c r="AZ109" s="146">
        <v>1060.9000000000001</v>
      </c>
      <c r="BA109" s="146">
        <v>1044.31</v>
      </c>
      <c r="BB109" s="91" t="s">
        <v>1032</v>
      </c>
      <c r="BC109" s="145">
        <v>-4.4999999999999997E-3</v>
      </c>
    </row>
    <row r="110" spans="1:55">
      <c r="A110" s="91" t="s">
        <v>1033</v>
      </c>
      <c r="B110" s="91">
        <v>19.5</v>
      </c>
      <c r="C110" s="91">
        <v>19.3</v>
      </c>
      <c r="D110" s="91">
        <v>19.559999999999999</v>
      </c>
      <c r="E110" s="91">
        <v>19.02</v>
      </c>
      <c r="F110" s="91" t="s">
        <v>1034</v>
      </c>
      <c r="G110" s="145">
        <v>1.04E-2</v>
      </c>
      <c r="I110" s="91" t="s">
        <v>1033</v>
      </c>
      <c r="J110" s="91">
        <v>6.62</v>
      </c>
      <c r="K110" s="91">
        <v>6.66</v>
      </c>
      <c r="L110" s="91">
        <v>6.71</v>
      </c>
      <c r="M110" s="91">
        <v>6.55</v>
      </c>
      <c r="N110" s="91" t="s">
        <v>1035</v>
      </c>
      <c r="O110" s="145">
        <v>1.5E-3</v>
      </c>
      <c r="Q110" s="91" t="s">
        <v>1033</v>
      </c>
      <c r="R110" s="91">
        <v>25.34</v>
      </c>
      <c r="S110" s="91">
        <v>25.18</v>
      </c>
      <c r="T110" s="91">
        <v>25.44</v>
      </c>
      <c r="U110" s="91">
        <v>25.06</v>
      </c>
      <c r="V110" s="91" t="s">
        <v>1036</v>
      </c>
      <c r="W110" s="145">
        <v>1.3599999999999999E-2</v>
      </c>
      <c r="Y110" s="91" t="s">
        <v>1033</v>
      </c>
      <c r="Z110" s="91">
        <v>7.5</v>
      </c>
      <c r="AA110" s="91">
        <v>7.66</v>
      </c>
      <c r="AB110" s="91">
        <v>7.69</v>
      </c>
      <c r="AC110" s="91">
        <v>7.5</v>
      </c>
      <c r="AD110" s="91" t="s">
        <v>1037</v>
      </c>
      <c r="AE110" s="145">
        <v>-2.0899999999999998E-2</v>
      </c>
      <c r="AG110" s="91" t="s">
        <v>1033</v>
      </c>
      <c r="AH110" s="91">
        <v>2.25</v>
      </c>
      <c r="AI110" s="91">
        <v>2.25</v>
      </c>
      <c r="AJ110" s="91">
        <v>2.25</v>
      </c>
      <c r="AK110" s="91">
        <v>2.25</v>
      </c>
      <c r="AL110" s="91" t="s">
        <v>1038</v>
      </c>
      <c r="AM110" s="145">
        <v>0</v>
      </c>
      <c r="AO110" s="91" t="s">
        <v>1033</v>
      </c>
      <c r="AP110" s="91">
        <v>6.54</v>
      </c>
      <c r="AQ110" s="91">
        <v>6.52</v>
      </c>
      <c r="AR110" s="91">
        <v>6.56</v>
      </c>
      <c r="AS110" s="91">
        <v>6.46</v>
      </c>
      <c r="AT110" s="91" t="s">
        <v>1039</v>
      </c>
      <c r="AU110" s="145">
        <v>3.0999999999999999E-3</v>
      </c>
      <c r="AW110" s="91" t="s">
        <v>1033</v>
      </c>
      <c r="AX110" s="146">
        <v>1052.43</v>
      </c>
      <c r="AY110" s="146">
        <v>1044.08</v>
      </c>
      <c r="AZ110" s="146">
        <v>1052.5</v>
      </c>
      <c r="BA110" s="146">
        <v>1039.07</v>
      </c>
      <c r="BB110" s="91" t="s">
        <v>1040</v>
      </c>
      <c r="BC110" s="145">
        <v>7.1000000000000004E-3</v>
      </c>
    </row>
    <row r="111" spans="1:55">
      <c r="A111" s="91" t="s">
        <v>1041</v>
      </c>
      <c r="B111" s="91">
        <v>18.670000000000002</v>
      </c>
      <c r="C111" s="91">
        <v>19.66</v>
      </c>
      <c r="D111" s="91">
        <v>19.66</v>
      </c>
      <c r="E111" s="91">
        <v>18.670000000000002</v>
      </c>
      <c r="F111" s="91" t="s">
        <v>1042</v>
      </c>
      <c r="G111" s="145">
        <v>-4.2599999999999999E-2</v>
      </c>
      <c r="I111" s="91" t="s">
        <v>1041</v>
      </c>
      <c r="J111" s="91">
        <v>6.45</v>
      </c>
      <c r="K111" s="91">
        <v>6.8</v>
      </c>
      <c r="L111" s="91">
        <v>6.8</v>
      </c>
      <c r="M111" s="91">
        <v>6.45</v>
      </c>
      <c r="N111" s="91" t="s">
        <v>1043</v>
      </c>
      <c r="O111" s="145">
        <v>-2.5700000000000001E-2</v>
      </c>
      <c r="Q111" s="91" t="s">
        <v>1041</v>
      </c>
      <c r="R111" s="91">
        <v>24.66</v>
      </c>
      <c r="S111" s="91">
        <v>25.34</v>
      </c>
      <c r="T111" s="91">
        <v>25.36</v>
      </c>
      <c r="U111" s="91">
        <v>24.54</v>
      </c>
      <c r="V111" s="91" t="s">
        <v>1044</v>
      </c>
      <c r="W111" s="145">
        <v>-2.6800000000000001E-2</v>
      </c>
      <c r="Y111" s="91" t="s">
        <v>1041</v>
      </c>
      <c r="Z111" s="91">
        <v>7.28</v>
      </c>
      <c r="AA111" s="91">
        <v>7.55</v>
      </c>
      <c r="AB111" s="91">
        <v>7.57</v>
      </c>
      <c r="AC111" s="91">
        <v>7.17</v>
      </c>
      <c r="AD111" s="91" t="s">
        <v>1045</v>
      </c>
      <c r="AE111" s="145">
        <v>-2.93E-2</v>
      </c>
      <c r="AG111" s="91" t="s">
        <v>1041</v>
      </c>
      <c r="AH111" s="91">
        <v>2.2599999999999998</v>
      </c>
      <c r="AI111" s="91">
        <v>2.25</v>
      </c>
      <c r="AJ111" s="91">
        <v>2.2599999999999998</v>
      </c>
      <c r="AK111" s="91">
        <v>2.2400000000000002</v>
      </c>
      <c r="AL111" s="91" t="s">
        <v>1046</v>
      </c>
      <c r="AM111" s="145">
        <v>4.4000000000000003E-3</v>
      </c>
      <c r="AO111" s="91" t="s">
        <v>1041</v>
      </c>
      <c r="AP111" s="91">
        <v>6.54</v>
      </c>
      <c r="AQ111" s="91">
        <v>6.54</v>
      </c>
      <c r="AR111" s="91">
        <v>6.56</v>
      </c>
      <c r="AS111" s="91">
        <v>6.32</v>
      </c>
      <c r="AT111" s="91" t="s">
        <v>1047</v>
      </c>
      <c r="AU111" s="145">
        <v>0</v>
      </c>
      <c r="AW111" s="91" t="s">
        <v>1041</v>
      </c>
      <c r="AX111" s="146">
        <v>1021.16</v>
      </c>
      <c r="AY111" s="146">
        <v>1050.78</v>
      </c>
      <c r="AZ111" s="146">
        <v>1051.32</v>
      </c>
      <c r="BA111" s="146">
        <v>1019.3</v>
      </c>
      <c r="BB111" s="91" t="s">
        <v>1048</v>
      </c>
      <c r="BC111" s="145">
        <v>-2.9700000000000001E-2</v>
      </c>
    </row>
    <row r="112" spans="1:55">
      <c r="A112" s="91" t="s">
        <v>1049</v>
      </c>
      <c r="B112" s="91">
        <v>19.2</v>
      </c>
      <c r="C112" s="91">
        <v>18.579999999999998</v>
      </c>
      <c r="D112" s="91">
        <v>19.329999999999998</v>
      </c>
      <c r="E112" s="91">
        <v>18.579999999999998</v>
      </c>
      <c r="F112" s="91" t="s">
        <v>1050</v>
      </c>
      <c r="G112" s="145">
        <v>2.8400000000000002E-2</v>
      </c>
      <c r="I112" s="91" t="s">
        <v>1049</v>
      </c>
      <c r="J112" s="91">
        <v>6.54</v>
      </c>
      <c r="K112" s="91">
        <v>6.47</v>
      </c>
      <c r="L112" s="91">
        <v>6.67</v>
      </c>
      <c r="M112" s="91">
        <v>6.47</v>
      </c>
      <c r="N112" s="91" t="s">
        <v>1051</v>
      </c>
      <c r="O112" s="145">
        <v>1.4E-2</v>
      </c>
      <c r="Q112" s="91" t="s">
        <v>1049</v>
      </c>
      <c r="R112" s="91">
        <v>25.14</v>
      </c>
      <c r="S112" s="91">
        <v>25</v>
      </c>
      <c r="T112" s="91">
        <v>25.16</v>
      </c>
      <c r="U112" s="91">
        <v>24.66</v>
      </c>
      <c r="V112" s="91" t="s">
        <v>1052</v>
      </c>
      <c r="W112" s="145">
        <v>1.95E-2</v>
      </c>
      <c r="Y112" s="91" t="s">
        <v>1049</v>
      </c>
      <c r="Z112" s="91">
        <v>7.27</v>
      </c>
      <c r="AA112" s="91">
        <v>7.35</v>
      </c>
      <c r="AB112" s="91">
        <v>7.42</v>
      </c>
      <c r="AC112" s="91">
        <v>7.23</v>
      </c>
      <c r="AD112" s="91" t="s">
        <v>858</v>
      </c>
      <c r="AE112" s="145">
        <v>-1.4E-3</v>
      </c>
      <c r="AG112" s="91" t="s">
        <v>1049</v>
      </c>
      <c r="AH112" s="91">
        <v>2.25</v>
      </c>
      <c r="AI112" s="91">
        <v>2.25</v>
      </c>
      <c r="AJ112" s="91">
        <v>2.2599999999999998</v>
      </c>
      <c r="AK112" s="91">
        <v>2.2400000000000002</v>
      </c>
      <c r="AL112" s="91" t="s">
        <v>1053</v>
      </c>
      <c r="AM112" s="145">
        <v>-4.4000000000000003E-3</v>
      </c>
      <c r="AO112" s="91" t="s">
        <v>1049</v>
      </c>
      <c r="AP112" s="91">
        <v>6.56</v>
      </c>
      <c r="AQ112" s="91">
        <v>6.46</v>
      </c>
      <c r="AR112" s="91">
        <v>6.6</v>
      </c>
      <c r="AS112" s="91">
        <v>6.32</v>
      </c>
      <c r="AT112" s="91" t="s">
        <v>1054</v>
      </c>
      <c r="AU112" s="145">
        <v>3.0999999999999999E-3</v>
      </c>
      <c r="AW112" s="91" t="s">
        <v>1049</v>
      </c>
      <c r="AX112" s="146">
        <v>1035.72</v>
      </c>
      <c r="AY112" s="146">
        <v>1026.33</v>
      </c>
      <c r="AZ112" s="146">
        <v>1037.22</v>
      </c>
      <c r="BA112" s="146">
        <v>1025.01</v>
      </c>
      <c r="BB112" s="91" t="s">
        <v>1055</v>
      </c>
      <c r="BC112" s="145">
        <v>1.43E-2</v>
      </c>
    </row>
    <row r="113" spans="1:55">
      <c r="A113" s="91" t="s">
        <v>1056</v>
      </c>
      <c r="B113" s="91">
        <v>19.13</v>
      </c>
      <c r="C113" s="91">
        <v>19.46</v>
      </c>
      <c r="D113" s="91">
        <v>19.47</v>
      </c>
      <c r="E113" s="91">
        <v>19</v>
      </c>
      <c r="F113" s="91" t="s">
        <v>1057</v>
      </c>
      <c r="G113" s="145">
        <v>-3.5999999999999999E-3</v>
      </c>
      <c r="I113" s="91" t="s">
        <v>1056</v>
      </c>
      <c r="J113" s="91">
        <v>6.67</v>
      </c>
      <c r="K113" s="91">
        <v>6.58</v>
      </c>
      <c r="L113" s="91">
        <v>6.67</v>
      </c>
      <c r="M113" s="91">
        <v>6.53</v>
      </c>
      <c r="N113" s="91" t="s">
        <v>1007</v>
      </c>
      <c r="O113" s="145">
        <v>1.9900000000000001E-2</v>
      </c>
      <c r="Q113" s="91" t="s">
        <v>1056</v>
      </c>
      <c r="R113" s="91">
        <v>25.06</v>
      </c>
      <c r="S113" s="91">
        <v>25.32</v>
      </c>
      <c r="T113" s="91">
        <v>25.32</v>
      </c>
      <c r="U113" s="91">
        <v>24.94</v>
      </c>
      <c r="V113" s="91" t="s">
        <v>1058</v>
      </c>
      <c r="W113" s="145">
        <v>-3.2000000000000002E-3</v>
      </c>
      <c r="Y113" s="91" t="s">
        <v>1056</v>
      </c>
      <c r="Z113" s="91">
        <v>7.21</v>
      </c>
      <c r="AA113" s="91">
        <v>7.27</v>
      </c>
      <c r="AB113" s="91">
        <v>7.38</v>
      </c>
      <c r="AC113" s="91">
        <v>7.2</v>
      </c>
      <c r="AD113" s="91" t="s">
        <v>1059</v>
      </c>
      <c r="AE113" s="145">
        <v>-8.3000000000000001E-3</v>
      </c>
      <c r="AG113" s="91" t="s">
        <v>1056</v>
      </c>
      <c r="AH113" s="91">
        <v>2.25</v>
      </c>
      <c r="AI113" s="91">
        <v>2.25</v>
      </c>
      <c r="AJ113" s="91">
        <v>2.25</v>
      </c>
      <c r="AK113" s="91">
        <v>2.2400000000000002</v>
      </c>
      <c r="AL113" s="91" t="s">
        <v>1060</v>
      </c>
      <c r="AM113" s="145">
        <v>0</v>
      </c>
      <c r="AO113" s="91" t="s">
        <v>1056</v>
      </c>
      <c r="AP113" s="91">
        <v>6.7</v>
      </c>
      <c r="AQ113" s="91">
        <v>6.54</v>
      </c>
      <c r="AR113" s="91">
        <v>6.7</v>
      </c>
      <c r="AS113" s="91">
        <v>6.54</v>
      </c>
      <c r="AT113" s="91" t="s">
        <v>1061</v>
      </c>
      <c r="AU113" s="145">
        <v>2.1299999999999999E-2</v>
      </c>
      <c r="AW113" s="91" t="s">
        <v>1056</v>
      </c>
      <c r="AX113" s="146">
        <v>1023.44</v>
      </c>
      <c r="AY113" s="146">
        <v>1039.07</v>
      </c>
      <c r="AZ113" s="146">
        <v>1041.6400000000001</v>
      </c>
      <c r="BA113" s="146">
        <v>1019.7</v>
      </c>
      <c r="BB113" s="91" t="s">
        <v>1062</v>
      </c>
      <c r="BC113" s="145">
        <v>-1.1900000000000001E-2</v>
      </c>
    </row>
    <row r="114" spans="1:55">
      <c r="A114" s="91" t="s">
        <v>1063</v>
      </c>
      <c r="B114" s="91">
        <v>19.3</v>
      </c>
      <c r="C114" s="91">
        <v>19.07</v>
      </c>
      <c r="D114" s="91">
        <v>19.3</v>
      </c>
      <c r="E114" s="91">
        <v>18.899999999999999</v>
      </c>
      <c r="F114" s="91" t="s">
        <v>1064</v>
      </c>
      <c r="G114" s="145">
        <v>8.8999999999999999E-3</v>
      </c>
      <c r="I114" s="91" t="s">
        <v>1063</v>
      </c>
      <c r="J114" s="91">
        <v>6.51</v>
      </c>
      <c r="K114" s="91">
        <v>6.66</v>
      </c>
      <c r="L114" s="91">
        <v>6.66</v>
      </c>
      <c r="M114" s="91">
        <v>6.39</v>
      </c>
      <c r="N114" s="91" t="s">
        <v>1065</v>
      </c>
      <c r="O114" s="145">
        <v>-2.4E-2</v>
      </c>
      <c r="Q114" s="91" t="s">
        <v>1063</v>
      </c>
      <c r="R114" s="91">
        <v>25.28</v>
      </c>
      <c r="S114" s="91">
        <v>24.92</v>
      </c>
      <c r="T114" s="91">
        <v>25.28</v>
      </c>
      <c r="U114" s="91">
        <v>24.54</v>
      </c>
      <c r="V114" s="91" t="s">
        <v>1066</v>
      </c>
      <c r="W114" s="145">
        <v>8.8000000000000005E-3</v>
      </c>
      <c r="Y114" s="91" t="s">
        <v>1063</v>
      </c>
      <c r="Z114" s="91">
        <v>7.2</v>
      </c>
      <c r="AA114" s="91">
        <v>7.2</v>
      </c>
      <c r="AB114" s="91">
        <v>7.32</v>
      </c>
      <c r="AC114" s="91">
        <v>7.16</v>
      </c>
      <c r="AD114" s="91" t="s">
        <v>1067</v>
      </c>
      <c r="AE114" s="145">
        <v>-1.4E-3</v>
      </c>
      <c r="AG114" s="91" t="s">
        <v>1063</v>
      </c>
      <c r="AH114" s="91">
        <v>2.25</v>
      </c>
      <c r="AI114" s="91">
        <v>2.25</v>
      </c>
      <c r="AJ114" s="91">
        <v>2.25</v>
      </c>
      <c r="AK114" s="91">
        <v>2.2400000000000002</v>
      </c>
      <c r="AL114" s="91" t="s">
        <v>1068</v>
      </c>
      <c r="AM114" s="145">
        <v>0</v>
      </c>
      <c r="AO114" s="91" t="s">
        <v>1063</v>
      </c>
      <c r="AP114" s="91">
        <v>6.68</v>
      </c>
      <c r="AQ114" s="91">
        <v>6.7</v>
      </c>
      <c r="AR114" s="91">
        <v>6.72</v>
      </c>
      <c r="AS114" s="91">
        <v>6.64</v>
      </c>
      <c r="AT114" s="91" t="s">
        <v>1069</v>
      </c>
      <c r="AU114" s="145">
        <v>-3.0000000000000001E-3</v>
      </c>
      <c r="AW114" s="91" t="s">
        <v>1063</v>
      </c>
      <c r="AX114" s="146">
        <v>1030.6500000000001</v>
      </c>
      <c r="AY114" s="146">
        <v>1022.74</v>
      </c>
      <c r="AZ114" s="146">
        <v>1031.97</v>
      </c>
      <c r="BA114" s="146">
        <v>1014.84</v>
      </c>
      <c r="BB114" s="91" t="s">
        <v>1070</v>
      </c>
      <c r="BC114" s="145">
        <v>7.0000000000000001E-3</v>
      </c>
    </row>
    <row r="115" spans="1:55">
      <c r="A115" s="91" t="s">
        <v>1071</v>
      </c>
      <c r="B115" s="91">
        <v>19.43</v>
      </c>
      <c r="C115" s="91">
        <v>19.22</v>
      </c>
      <c r="D115" s="91">
        <v>19.62</v>
      </c>
      <c r="E115" s="91">
        <v>19.22</v>
      </c>
      <c r="F115" s="91" t="s">
        <v>1072</v>
      </c>
      <c r="G115" s="145">
        <v>6.7000000000000002E-3</v>
      </c>
      <c r="I115" s="91" t="s">
        <v>1071</v>
      </c>
      <c r="J115" s="91">
        <v>6.8</v>
      </c>
      <c r="K115" s="91">
        <v>6.62</v>
      </c>
      <c r="L115" s="91">
        <v>6.83</v>
      </c>
      <c r="M115" s="91">
        <v>6.57</v>
      </c>
      <c r="N115" s="91" t="s">
        <v>1073</v>
      </c>
      <c r="O115" s="145">
        <v>4.4499999999999998E-2</v>
      </c>
      <c r="Q115" s="91" t="s">
        <v>1071</v>
      </c>
      <c r="R115" s="91">
        <v>25.8</v>
      </c>
      <c r="S115" s="91">
        <v>25.26</v>
      </c>
      <c r="T115" s="91">
        <v>25.92</v>
      </c>
      <c r="U115" s="91">
        <v>25.2</v>
      </c>
      <c r="V115" s="91" t="s">
        <v>1074</v>
      </c>
      <c r="W115" s="145">
        <v>2.06E-2</v>
      </c>
      <c r="Y115" s="91" t="s">
        <v>1071</v>
      </c>
      <c r="Z115" s="91">
        <v>7.4</v>
      </c>
      <c r="AA115" s="91">
        <v>7.36</v>
      </c>
      <c r="AB115" s="91">
        <v>7.5</v>
      </c>
      <c r="AC115" s="91">
        <v>7.28</v>
      </c>
      <c r="AD115" s="91" t="s">
        <v>1075</v>
      </c>
      <c r="AE115" s="145">
        <v>2.7799999999999998E-2</v>
      </c>
      <c r="AG115" s="91" t="s">
        <v>1071</v>
      </c>
      <c r="AH115" s="91">
        <v>2.2599999999999998</v>
      </c>
      <c r="AI115" s="91">
        <v>2.25</v>
      </c>
      <c r="AJ115" s="91">
        <v>2.2999999999999998</v>
      </c>
      <c r="AK115" s="91">
        <v>2.25</v>
      </c>
      <c r="AL115" s="91" t="s">
        <v>1076</v>
      </c>
      <c r="AM115" s="145">
        <v>4.4000000000000003E-3</v>
      </c>
      <c r="AO115" s="91" t="s">
        <v>1071</v>
      </c>
      <c r="AP115" s="91">
        <v>6.74</v>
      </c>
      <c r="AQ115" s="91">
        <v>6.72</v>
      </c>
      <c r="AR115" s="91">
        <v>6.8</v>
      </c>
      <c r="AS115" s="91">
        <v>6.64</v>
      </c>
      <c r="AT115" s="91" t="s">
        <v>1077</v>
      </c>
      <c r="AU115" s="145">
        <v>8.9999999999999993E-3</v>
      </c>
      <c r="AW115" s="91" t="s">
        <v>1071</v>
      </c>
      <c r="AX115" s="146">
        <v>1045.8399999999999</v>
      </c>
      <c r="AY115" s="146">
        <v>1039.31</v>
      </c>
      <c r="AZ115" s="146">
        <v>1046.5999999999999</v>
      </c>
      <c r="BA115" s="146">
        <v>1039.22</v>
      </c>
      <c r="BB115" s="91" t="s">
        <v>1078</v>
      </c>
      <c r="BC115" s="145">
        <v>1.47E-2</v>
      </c>
    </row>
    <row r="116" spans="1:55">
      <c r="A116" s="91" t="s">
        <v>1079</v>
      </c>
      <c r="B116" s="91">
        <v>19.5</v>
      </c>
      <c r="C116" s="91">
        <v>19.57</v>
      </c>
      <c r="D116" s="91">
        <v>19.579999999999998</v>
      </c>
      <c r="E116" s="91">
        <v>19.350000000000001</v>
      </c>
      <c r="F116" s="91" t="s">
        <v>1080</v>
      </c>
      <c r="G116" s="145">
        <v>3.5999999999999999E-3</v>
      </c>
      <c r="I116" s="91" t="s">
        <v>1079</v>
      </c>
      <c r="J116" s="91">
        <v>6.83</v>
      </c>
      <c r="K116" s="91">
        <v>6.83</v>
      </c>
      <c r="L116" s="91">
        <v>7</v>
      </c>
      <c r="M116" s="91">
        <v>6.67</v>
      </c>
      <c r="N116" s="91" t="s">
        <v>1081</v>
      </c>
      <c r="O116" s="145">
        <v>4.4000000000000003E-3</v>
      </c>
      <c r="Q116" s="91" t="s">
        <v>1079</v>
      </c>
      <c r="R116" s="91">
        <v>26.2</v>
      </c>
      <c r="S116" s="91">
        <v>25.8</v>
      </c>
      <c r="T116" s="91">
        <v>26.7</v>
      </c>
      <c r="U116" s="91">
        <v>25.78</v>
      </c>
      <c r="V116" s="91" t="s">
        <v>1082</v>
      </c>
      <c r="W116" s="145">
        <v>1.55E-2</v>
      </c>
      <c r="Y116" s="91" t="s">
        <v>1079</v>
      </c>
      <c r="Z116" s="91">
        <v>7.56</v>
      </c>
      <c r="AA116" s="91">
        <v>7.45</v>
      </c>
      <c r="AB116" s="91">
        <v>7.56</v>
      </c>
      <c r="AC116" s="91">
        <v>7.35</v>
      </c>
      <c r="AD116" s="91" t="s">
        <v>1083</v>
      </c>
      <c r="AE116" s="145">
        <v>2.1600000000000001E-2</v>
      </c>
      <c r="AG116" s="91" t="s">
        <v>1079</v>
      </c>
      <c r="AH116" s="91">
        <v>2.2799999999999998</v>
      </c>
      <c r="AI116" s="91">
        <v>2.2999999999999998</v>
      </c>
      <c r="AJ116" s="91">
        <v>2.2999999999999998</v>
      </c>
      <c r="AK116" s="91">
        <v>2.25</v>
      </c>
      <c r="AL116" s="91" t="s">
        <v>1084</v>
      </c>
      <c r="AM116" s="145">
        <v>8.8000000000000005E-3</v>
      </c>
      <c r="AO116" s="91" t="s">
        <v>1079</v>
      </c>
      <c r="AP116" s="91">
        <v>6.8</v>
      </c>
      <c r="AQ116" s="91">
        <v>6.76</v>
      </c>
      <c r="AR116" s="91">
        <v>6.8</v>
      </c>
      <c r="AS116" s="91">
        <v>6.72</v>
      </c>
      <c r="AT116" s="91" t="s">
        <v>1085</v>
      </c>
      <c r="AU116" s="145">
        <v>8.8999999999999999E-3</v>
      </c>
      <c r="AW116" s="91" t="s">
        <v>1079</v>
      </c>
      <c r="AX116" s="146">
        <v>1054.5899999999999</v>
      </c>
      <c r="AY116" s="146">
        <v>1046.32</v>
      </c>
      <c r="AZ116" s="146">
        <v>1056.24</v>
      </c>
      <c r="BA116" s="146">
        <v>1044.8</v>
      </c>
      <c r="BB116" s="91" t="s">
        <v>1086</v>
      </c>
      <c r="BC116" s="145">
        <v>8.3999999999999995E-3</v>
      </c>
    </row>
    <row r="117" spans="1:55">
      <c r="A117" s="91" t="s">
        <v>1087</v>
      </c>
      <c r="B117" s="91">
        <v>19.55</v>
      </c>
      <c r="C117" s="91">
        <v>19.57</v>
      </c>
      <c r="D117" s="91">
        <v>19.64</v>
      </c>
      <c r="E117" s="91">
        <v>19.309999999999999</v>
      </c>
      <c r="F117" s="91" t="s">
        <v>1088</v>
      </c>
      <c r="G117" s="145">
        <v>2.5999999999999999E-3</v>
      </c>
      <c r="I117" s="91" t="s">
        <v>1087</v>
      </c>
      <c r="J117" s="91">
        <v>6.9</v>
      </c>
      <c r="K117" s="91">
        <v>6.85</v>
      </c>
      <c r="L117" s="91">
        <v>7.01</v>
      </c>
      <c r="M117" s="91">
        <v>6.85</v>
      </c>
      <c r="N117" s="91" t="s">
        <v>1089</v>
      </c>
      <c r="O117" s="145">
        <v>1.0200000000000001E-2</v>
      </c>
      <c r="Q117" s="91" t="s">
        <v>1087</v>
      </c>
      <c r="R117" s="91">
        <v>26.7</v>
      </c>
      <c r="S117" s="91">
        <v>26.2</v>
      </c>
      <c r="T117" s="91">
        <v>26.9</v>
      </c>
      <c r="U117" s="91">
        <v>26.2</v>
      </c>
      <c r="V117" s="91" t="s">
        <v>1090</v>
      </c>
      <c r="W117" s="145">
        <v>1.9099999999999999E-2</v>
      </c>
      <c r="Y117" s="91" t="s">
        <v>1087</v>
      </c>
      <c r="Z117" s="91">
        <v>7.72</v>
      </c>
      <c r="AA117" s="91">
        <v>7.6</v>
      </c>
      <c r="AB117" s="91">
        <v>7.8</v>
      </c>
      <c r="AC117" s="91">
        <v>7.58</v>
      </c>
      <c r="AD117" s="91" t="s">
        <v>1091</v>
      </c>
      <c r="AE117" s="145">
        <v>2.12E-2</v>
      </c>
      <c r="AG117" s="91" t="s">
        <v>1087</v>
      </c>
      <c r="AH117" s="91">
        <v>2.2799999999999998</v>
      </c>
      <c r="AI117" s="91">
        <v>2.2799999999999998</v>
      </c>
      <c r="AJ117" s="91">
        <v>2.29</v>
      </c>
      <c r="AK117" s="91">
        <v>2.25</v>
      </c>
      <c r="AL117" s="91" t="s">
        <v>1092</v>
      </c>
      <c r="AM117" s="145">
        <v>0</v>
      </c>
      <c r="AO117" s="91" t="s">
        <v>1087</v>
      </c>
      <c r="AP117" s="91">
        <v>6.8</v>
      </c>
      <c r="AQ117" s="91">
        <v>6.78</v>
      </c>
      <c r="AR117" s="91">
        <v>6.9</v>
      </c>
      <c r="AS117" s="91">
        <v>6.78</v>
      </c>
      <c r="AT117" s="91" t="s">
        <v>1093</v>
      </c>
      <c r="AU117" s="145">
        <v>0</v>
      </c>
      <c r="AW117" s="91" t="s">
        <v>1087</v>
      </c>
      <c r="AX117" s="146">
        <v>1068.24</v>
      </c>
      <c r="AY117" s="146">
        <v>1056.9000000000001</v>
      </c>
      <c r="AZ117" s="146">
        <v>1070.8499999999999</v>
      </c>
      <c r="BA117" s="146">
        <v>1056.9000000000001</v>
      </c>
      <c r="BB117" s="91" t="s">
        <v>1094</v>
      </c>
      <c r="BC117" s="145">
        <v>1.29E-2</v>
      </c>
    </row>
    <row r="118" spans="1:55">
      <c r="A118" s="91" t="s">
        <v>1095</v>
      </c>
      <c r="B118" s="91">
        <v>19.38</v>
      </c>
      <c r="C118" s="91">
        <v>19.64</v>
      </c>
      <c r="D118" s="91">
        <v>19.64</v>
      </c>
      <c r="E118" s="91">
        <v>19.36</v>
      </c>
      <c r="F118" s="91" t="s">
        <v>1096</v>
      </c>
      <c r="G118" s="145">
        <v>-8.6999999999999994E-3</v>
      </c>
      <c r="I118" s="91" t="s">
        <v>1095</v>
      </c>
      <c r="J118" s="91">
        <v>6.8</v>
      </c>
      <c r="K118" s="91">
        <v>6.94</v>
      </c>
      <c r="L118" s="91">
        <v>6.94</v>
      </c>
      <c r="M118" s="91">
        <v>6.7</v>
      </c>
      <c r="N118" s="91" t="s">
        <v>1097</v>
      </c>
      <c r="O118" s="145">
        <v>-1.4500000000000001E-2</v>
      </c>
      <c r="Q118" s="91" t="s">
        <v>1095</v>
      </c>
      <c r="R118" s="91">
        <v>27.18</v>
      </c>
      <c r="S118" s="91">
        <v>26.6</v>
      </c>
      <c r="T118" s="91">
        <v>27.32</v>
      </c>
      <c r="U118" s="91">
        <v>26.6</v>
      </c>
      <c r="V118" s="91" t="s">
        <v>1098</v>
      </c>
      <c r="W118" s="145">
        <v>1.7999999999999999E-2</v>
      </c>
      <c r="Y118" s="91" t="s">
        <v>1095</v>
      </c>
      <c r="Z118" s="91">
        <v>7.69</v>
      </c>
      <c r="AA118" s="91">
        <v>7.7</v>
      </c>
      <c r="AB118" s="91">
        <v>7.87</v>
      </c>
      <c r="AC118" s="91">
        <v>7.69</v>
      </c>
      <c r="AD118" s="91" t="s">
        <v>1099</v>
      </c>
      <c r="AE118" s="145">
        <v>-3.8999999999999998E-3</v>
      </c>
      <c r="AG118" s="91" t="s">
        <v>1095</v>
      </c>
      <c r="AH118" s="91">
        <v>2.2799999999999998</v>
      </c>
      <c r="AI118" s="91">
        <v>2.2799999999999998</v>
      </c>
      <c r="AJ118" s="91">
        <v>2.2799999999999998</v>
      </c>
      <c r="AK118" s="91">
        <v>2.2599999999999998</v>
      </c>
      <c r="AL118" s="91" t="s">
        <v>1100</v>
      </c>
      <c r="AM118" s="145">
        <v>0</v>
      </c>
      <c r="AO118" s="91" t="s">
        <v>1095</v>
      </c>
      <c r="AP118" s="91">
        <v>6.86</v>
      </c>
      <c r="AQ118" s="91">
        <v>6.84</v>
      </c>
      <c r="AR118" s="91">
        <v>6.86</v>
      </c>
      <c r="AS118" s="91">
        <v>6.8</v>
      </c>
      <c r="AT118" s="91" t="s">
        <v>1101</v>
      </c>
      <c r="AU118" s="145">
        <v>8.8000000000000005E-3</v>
      </c>
      <c r="AW118" s="91" t="s">
        <v>1095</v>
      </c>
      <c r="AX118" s="146">
        <v>1069.32</v>
      </c>
      <c r="AY118" s="146">
        <v>1068.97</v>
      </c>
      <c r="AZ118" s="146">
        <v>1079.82</v>
      </c>
      <c r="BA118" s="146">
        <v>1068.46</v>
      </c>
      <c r="BB118" s="91" t="s">
        <v>1102</v>
      </c>
      <c r="BC118" s="145">
        <v>1E-3</v>
      </c>
    </row>
    <row r="119" spans="1:55">
      <c r="A119" s="91" t="s">
        <v>1103</v>
      </c>
      <c r="B119" s="91">
        <v>19.23</v>
      </c>
      <c r="C119" s="91">
        <v>19.399999999999999</v>
      </c>
      <c r="D119" s="91">
        <v>19.399999999999999</v>
      </c>
      <c r="E119" s="91">
        <v>19.14</v>
      </c>
      <c r="F119" s="91" t="s">
        <v>1104</v>
      </c>
      <c r="G119" s="145">
        <v>-7.7000000000000002E-3</v>
      </c>
      <c r="I119" s="91" t="s">
        <v>1103</v>
      </c>
      <c r="J119" s="91">
        <v>6.8</v>
      </c>
      <c r="K119" s="91">
        <v>6.82</v>
      </c>
      <c r="L119" s="91">
        <v>6.87</v>
      </c>
      <c r="M119" s="91">
        <v>6.74</v>
      </c>
      <c r="N119" s="91" t="s">
        <v>1105</v>
      </c>
      <c r="O119" s="145">
        <v>0</v>
      </c>
      <c r="Q119" s="91" t="s">
        <v>1103</v>
      </c>
      <c r="R119" s="91">
        <v>27</v>
      </c>
      <c r="S119" s="91">
        <v>27.18</v>
      </c>
      <c r="T119" s="91">
        <v>27.22</v>
      </c>
      <c r="U119" s="91">
        <v>26.94</v>
      </c>
      <c r="V119" s="91" t="s">
        <v>1106</v>
      </c>
      <c r="W119" s="145">
        <v>-6.6E-3</v>
      </c>
      <c r="Y119" s="91" t="s">
        <v>1103</v>
      </c>
      <c r="Z119" s="91">
        <v>7.55</v>
      </c>
      <c r="AA119" s="91">
        <v>7.65</v>
      </c>
      <c r="AB119" s="91">
        <v>7.73</v>
      </c>
      <c r="AC119" s="91">
        <v>7.55</v>
      </c>
      <c r="AD119" s="91" t="s">
        <v>1107</v>
      </c>
      <c r="AE119" s="145">
        <v>-1.8200000000000001E-2</v>
      </c>
      <c r="AG119" s="91" t="s">
        <v>1103</v>
      </c>
      <c r="AH119" s="91">
        <v>2.2799999999999998</v>
      </c>
      <c r="AI119" s="91">
        <v>2.27</v>
      </c>
      <c r="AJ119" s="91">
        <v>2.29</v>
      </c>
      <c r="AK119" s="91">
        <v>2.27</v>
      </c>
      <c r="AL119" s="91" t="s">
        <v>630</v>
      </c>
      <c r="AM119" s="145">
        <v>0</v>
      </c>
      <c r="AO119" s="91" t="s">
        <v>1103</v>
      </c>
      <c r="AP119" s="91">
        <v>6.84</v>
      </c>
      <c r="AQ119" s="91">
        <v>6.84</v>
      </c>
      <c r="AR119" s="91">
        <v>6.84</v>
      </c>
      <c r="AS119" s="91">
        <v>6.8</v>
      </c>
      <c r="AT119" s="91" t="s">
        <v>1108</v>
      </c>
      <c r="AU119" s="145">
        <v>-2.8999999999999998E-3</v>
      </c>
      <c r="AW119" s="91" t="s">
        <v>1103</v>
      </c>
      <c r="AX119" s="146">
        <v>1069.73</v>
      </c>
      <c r="AY119" s="146">
        <v>1066.3900000000001</v>
      </c>
      <c r="AZ119" s="146">
        <v>1071.32</v>
      </c>
      <c r="BA119" s="146">
        <v>1063.6500000000001</v>
      </c>
      <c r="BB119" s="91" t="s">
        <v>1109</v>
      </c>
      <c r="BC119" s="145">
        <v>4.0000000000000002E-4</v>
      </c>
    </row>
    <row r="120" spans="1:55">
      <c r="A120" s="91" t="s">
        <v>1110</v>
      </c>
      <c r="B120" s="91">
        <v>19.3</v>
      </c>
      <c r="C120" s="91">
        <v>19.3</v>
      </c>
      <c r="D120" s="91">
        <v>19.399999999999999</v>
      </c>
      <c r="E120" s="91">
        <v>19.16</v>
      </c>
      <c r="F120" s="91" t="s">
        <v>1111</v>
      </c>
      <c r="G120" s="145">
        <v>3.5999999999999999E-3</v>
      </c>
      <c r="I120" s="91" t="s">
        <v>1110</v>
      </c>
      <c r="J120" s="91">
        <v>6.81</v>
      </c>
      <c r="K120" s="91">
        <v>6.86</v>
      </c>
      <c r="L120" s="91">
        <v>6.86</v>
      </c>
      <c r="M120" s="91">
        <v>6.77</v>
      </c>
      <c r="N120" s="91" t="s">
        <v>1112</v>
      </c>
      <c r="O120" s="145">
        <v>1.5E-3</v>
      </c>
      <c r="Q120" s="91" t="s">
        <v>1110</v>
      </c>
      <c r="R120" s="91">
        <v>27.48</v>
      </c>
      <c r="S120" s="91">
        <v>27.16</v>
      </c>
      <c r="T120" s="91">
        <v>27.78</v>
      </c>
      <c r="U120" s="91">
        <v>27.04</v>
      </c>
      <c r="V120" s="91" t="s">
        <v>1113</v>
      </c>
      <c r="W120" s="145">
        <v>1.78E-2</v>
      </c>
      <c r="Y120" s="91" t="s">
        <v>1110</v>
      </c>
      <c r="Z120" s="91">
        <v>7.6</v>
      </c>
      <c r="AA120" s="91">
        <v>7.54</v>
      </c>
      <c r="AB120" s="91">
        <v>7.65</v>
      </c>
      <c r="AC120" s="91">
        <v>7.5</v>
      </c>
      <c r="AD120" s="91" t="s">
        <v>1114</v>
      </c>
      <c r="AE120" s="145">
        <v>6.6E-3</v>
      </c>
      <c r="AG120" s="91" t="s">
        <v>1110</v>
      </c>
      <c r="AH120" s="91">
        <v>2.2799999999999998</v>
      </c>
      <c r="AI120" s="91">
        <v>2.2999999999999998</v>
      </c>
      <c r="AJ120" s="91">
        <v>2.2999999999999998</v>
      </c>
      <c r="AK120" s="91">
        <v>2.27</v>
      </c>
      <c r="AL120" s="91" t="s">
        <v>1115</v>
      </c>
      <c r="AM120" s="145">
        <v>0</v>
      </c>
      <c r="AO120" s="91" t="s">
        <v>1110</v>
      </c>
      <c r="AP120" s="91">
        <v>6.86</v>
      </c>
      <c r="AQ120" s="91">
        <v>6.86</v>
      </c>
      <c r="AR120" s="91">
        <v>6.9</v>
      </c>
      <c r="AS120" s="91">
        <v>6.86</v>
      </c>
      <c r="AT120" s="91" t="s">
        <v>1116</v>
      </c>
      <c r="AU120" s="145">
        <v>2.8999999999999998E-3</v>
      </c>
      <c r="AW120" s="91" t="s">
        <v>1110</v>
      </c>
      <c r="AX120" s="146">
        <v>1074</v>
      </c>
      <c r="AY120" s="146">
        <v>1069.6099999999999</v>
      </c>
      <c r="AZ120" s="146">
        <v>1077.03</v>
      </c>
      <c r="BA120" s="146">
        <v>1069.6099999999999</v>
      </c>
      <c r="BB120" s="91" t="s">
        <v>1117</v>
      </c>
      <c r="BC120" s="145">
        <v>4.0000000000000001E-3</v>
      </c>
    </row>
    <row r="121" spans="1:55">
      <c r="A121" s="91" t="s">
        <v>1118</v>
      </c>
      <c r="B121" s="91">
        <v>19.64</v>
      </c>
      <c r="C121" s="91">
        <v>19.5</v>
      </c>
      <c r="D121" s="91">
        <v>19.91</v>
      </c>
      <c r="E121" s="91">
        <v>19.399999999999999</v>
      </c>
      <c r="F121" s="91" t="s">
        <v>1119</v>
      </c>
      <c r="G121" s="145">
        <v>1.7600000000000001E-2</v>
      </c>
      <c r="I121" s="91" t="s">
        <v>1118</v>
      </c>
      <c r="J121" s="91">
        <v>6.85</v>
      </c>
      <c r="K121" s="91">
        <v>6.85</v>
      </c>
      <c r="L121" s="91">
        <v>6.91</v>
      </c>
      <c r="M121" s="91">
        <v>6.78</v>
      </c>
      <c r="N121" s="91" t="s">
        <v>1120</v>
      </c>
      <c r="O121" s="145">
        <v>5.8999999999999999E-3</v>
      </c>
      <c r="Q121" s="91" t="s">
        <v>1118</v>
      </c>
      <c r="R121" s="91">
        <v>28.12</v>
      </c>
      <c r="S121" s="91">
        <v>27.8</v>
      </c>
      <c r="T121" s="91">
        <v>28.34</v>
      </c>
      <c r="U121" s="91">
        <v>27.8</v>
      </c>
      <c r="V121" s="91" t="s">
        <v>1121</v>
      </c>
      <c r="W121" s="145">
        <v>2.3300000000000001E-2</v>
      </c>
      <c r="Y121" s="91" t="s">
        <v>1118</v>
      </c>
      <c r="Z121" s="91">
        <v>7.69</v>
      </c>
      <c r="AA121" s="91">
        <v>7.6</v>
      </c>
      <c r="AB121" s="91">
        <v>7.74</v>
      </c>
      <c r="AC121" s="91">
        <v>7.56</v>
      </c>
      <c r="AD121" s="91" t="s">
        <v>1122</v>
      </c>
      <c r="AE121" s="145">
        <v>1.18E-2</v>
      </c>
      <c r="AG121" s="91" t="s">
        <v>1118</v>
      </c>
      <c r="AH121" s="91">
        <v>2.2799999999999998</v>
      </c>
      <c r="AI121" s="91">
        <v>2.27</v>
      </c>
      <c r="AJ121" s="91">
        <v>2.2799999999999998</v>
      </c>
      <c r="AK121" s="91">
        <v>2.2599999999999998</v>
      </c>
      <c r="AL121" s="91" t="s">
        <v>1123</v>
      </c>
      <c r="AM121" s="145">
        <v>0</v>
      </c>
      <c r="AO121" s="91" t="s">
        <v>1118</v>
      </c>
      <c r="AP121" s="91">
        <v>6.86</v>
      </c>
      <c r="AQ121" s="91">
        <v>6.88</v>
      </c>
      <c r="AR121" s="91">
        <v>6.94</v>
      </c>
      <c r="AS121" s="91">
        <v>6.8</v>
      </c>
      <c r="AT121" s="91" t="s">
        <v>462</v>
      </c>
      <c r="AU121" s="145">
        <v>0</v>
      </c>
      <c r="AW121" s="91" t="s">
        <v>1118</v>
      </c>
      <c r="AX121" s="146">
        <v>1092.75</v>
      </c>
      <c r="AY121" s="146">
        <v>1080.3599999999999</v>
      </c>
      <c r="AZ121" s="146">
        <v>1093.29</v>
      </c>
      <c r="BA121" s="146">
        <v>1080.31</v>
      </c>
      <c r="BB121" s="91" t="s">
        <v>1124</v>
      </c>
      <c r="BC121" s="145">
        <v>1.7500000000000002E-2</v>
      </c>
    </row>
    <row r="122" spans="1:55">
      <c r="A122" s="91" t="s">
        <v>1125</v>
      </c>
      <c r="B122" s="91">
        <v>20.440000000000001</v>
      </c>
      <c r="C122" s="91">
        <v>20</v>
      </c>
      <c r="D122" s="91">
        <v>20.82</v>
      </c>
      <c r="E122" s="91">
        <v>19.8</v>
      </c>
      <c r="F122" s="91" t="s">
        <v>1126</v>
      </c>
      <c r="G122" s="145">
        <v>4.07E-2</v>
      </c>
      <c r="I122" s="91" t="s">
        <v>1125</v>
      </c>
      <c r="J122" s="91">
        <v>6.7</v>
      </c>
      <c r="K122" s="91">
        <v>6.9</v>
      </c>
      <c r="L122" s="91">
        <v>6.91</v>
      </c>
      <c r="M122" s="91">
        <v>6.7</v>
      </c>
      <c r="N122" s="91" t="s">
        <v>1127</v>
      </c>
      <c r="O122" s="145">
        <v>-2.1899999999999999E-2</v>
      </c>
      <c r="Q122" s="91" t="s">
        <v>1125</v>
      </c>
      <c r="R122" s="91">
        <v>27.88</v>
      </c>
      <c r="S122" s="91">
        <v>28.12</v>
      </c>
      <c r="T122" s="91">
        <v>28.4</v>
      </c>
      <c r="U122" s="91">
        <v>27.88</v>
      </c>
      <c r="V122" s="91" t="s">
        <v>1128</v>
      </c>
      <c r="W122" s="145">
        <v>-8.5000000000000006E-3</v>
      </c>
      <c r="Y122" s="91" t="s">
        <v>1125</v>
      </c>
      <c r="Z122" s="91">
        <v>7.6</v>
      </c>
      <c r="AA122" s="91">
        <v>7.7</v>
      </c>
      <c r="AB122" s="91">
        <v>7.79</v>
      </c>
      <c r="AC122" s="91">
        <v>7.6</v>
      </c>
      <c r="AD122" s="91" t="s">
        <v>1129</v>
      </c>
      <c r="AE122" s="145">
        <v>-1.17E-2</v>
      </c>
      <c r="AG122" s="91" t="s">
        <v>1125</v>
      </c>
      <c r="AH122" s="91">
        <v>2.2599999999999998</v>
      </c>
      <c r="AI122" s="91">
        <v>2.27</v>
      </c>
      <c r="AJ122" s="91">
        <v>2.2799999999999998</v>
      </c>
      <c r="AK122" s="91">
        <v>2.2599999999999998</v>
      </c>
      <c r="AL122" s="91" t="s">
        <v>1130</v>
      </c>
      <c r="AM122" s="145">
        <v>-8.8000000000000005E-3</v>
      </c>
      <c r="AO122" s="91" t="s">
        <v>1125</v>
      </c>
      <c r="AP122" s="91">
        <v>6.88</v>
      </c>
      <c r="AQ122" s="91">
        <v>6.9</v>
      </c>
      <c r="AR122" s="91">
        <v>6.94</v>
      </c>
      <c r="AS122" s="91">
        <v>6.84</v>
      </c>
      <c r="AT122" s="91" t="s">
        <v>1131</v>
      </c>
      <c r="AU122" s="145">
        <v>2.8999999999999998E-3</v>
      </c>
      <c r="AW122" s="91" t="s">
        <v>1125</v>
      </c>
      <c r="AX122" s="146">
        <v>1095.9100000000001</v>
      </c>
      <c r="AY122" s="146">
        <v>1097.08</v>
      </c>
      <c r="AZ122" s="146">
        <v>1101.19</v>
      </c>
      <c r="BA122" s="146">
        <v>1094.48</v>
      </c>
      <c r="BB122" s="91" t="s">
        <v>1132</v>
      </c>
      <c r="BC122" s="145">
        <v>2.8999999999999998E-3</v>
      </c>
    </row>
    <row r="123" spans="1:55">
      <c r="A123" s="91" t="s">
        <v>1133</v>
      </c>
      <c r="B123" s="91">
        <v>21</v>
      </c>
      <c r="C123" s="91">
        <v>20.78</v>
      </c>
      <c r="D123" s="91">
        <v>21.32</v>
      </c>
      <c r="E123" s="91">
        <v>20.62</v>
      </c>
      <c r="F123" s="91" t="s">
        <v>1134</v>
      </c>
      <c r="G123" s="145">
        <v>2.7400000000000001E-2</v>
      </c>
      <c r="I123" s="91" t="s">
        <v>1133</v>
      </c>
      <c r="J123" s="91">
        <v>6.79</v>
      </c>
      <c r="K123" s="91">
        <v>6.81</v>
      </c>
      <c r="L123" s="91">
        <v>6.92</v>
      </c>
      <c r="M123" s="91">
        <v>6.78</v>
      </c>
      <c r="N123" s="91" t="s">
        <v>1135</v>
      </c>
      <c r="O123" s="145">
        <v>1.34E-2</v>
      </c>
      <c r="Q123" s="91" t="s">
        <v>1133</v>
      </c>
      <c r="R123" s="91">
        <v>28</v>
      </c>
      <c r="S123" s="91">
        <v>28.12</v>
      </c>
      <c r="T123" s="91">
        <v>28.26</v>
      </c>
      <c r="U123" s="91">
        <v>27.86</v>
      </c>
      <c r="V123" s="91" t="s">
        <v>1136</v>
      </c>
      <c r="W123" s="145">
        <v>4.3E-3</v>
      </c>
      <c r="Y123" s="91" t="s">
        <v>1133</v>
      </c>
      <c r="Z123" s="91">
        <v>7.7</v>
      </c>
      <c r="AA123" s="91">
        <v>7.7</v>
      </c>
      <c r="AB123" s="91">
        <v>7.71</v>
      </c>
      <c r="AC123" s="91">
        <v>7.61</v>
      </c>
      <c r="AD123" s="91" t="s">
        <v>1137</v>
      </c>
      <c r="AE123" s="145">
        <v>1.32E-2</v>
      </c>
      <c r="AG123" s="91" t="s">
        <v>1133</v>
      </c>
      <c r="AH123" s="91">
        <v>2.2999999999999998</v>
      </c>
      <c r="AI123" s="91">
        <v>2.2799999999999998</v>
      </c>
      <c r="AJ123" s="91">
        <v>2.31</v>
      </c>
      <c r="AK123" s="91">
        <v>2.25</v>
      </c>
      <c r="AL123" s="91" t="s">
        <v>1138</v>
      </c>
      <c r="AM123" s="145">
        <v>1.77E-2</v>
      </c>
      <c r="AO123" s="91" t="s">
        <v>1133</v>
      </c>
      <c r="AP123" s="91">
        <v>6.9</v>
      </c>
      <c r="AQ123" s="91">
        <v>6.86</v>
      </c>
      <c r="AR123" s="91">
        <v>6.9</v>
      </c>
      <c r="AS123" s="91">
        <v>6.86</v>
      </c>
      <c r="AT123" s="91" t="s">
        <v>1139</v>
      </c>
      <c r="AU123" s="145">
        <v>2.8999999999999998E-3</v>
      </c>
      <c r="AW123" s="91" t="s">
        <v>1133</v>
      </c>
      <c r="AX123" s="146">
        <v>1102.79</v>
      </c>
      <c r="AY123" s="146">
        <v>1101.26</v>
      </c>
      <c r="AZ123" s="146">
        <v>1103.6500000000001</v>
      </c>
      <c r="BA123" s="146">
        <v>1097.53</v>
      </c>
      <c r="BB123" s="91" t="s">
        <v>1140</v>
      </c>
      <c r="BC123" s="145">
        <v>6.3E-3</v>
      </c>
    </row>
    <row r="124" spans="1:55">
      <c r="A124" s="91" t="s">
        <v>1141</v>
      </c>
      <c r="B124" s="91">
        <v>21</v>
      </c>
      <c r="C124" s="91">
        <v>21.1</v>
      </c>
      <c r="D124" s="91">
        <v>21.38</v>
      </c>
      <c r="E124" s="91">
        <v>20.94</v>
      </c>
      <c r="F124" s="91" t="s">
        <v>1142</v>
      </c>
      <c r="G124" s="145">
        <v>0</v>
      </c>
      <c r="I124" s="91" t="s">
        <v>1141</v>
      </c>
      <c r="J124" s="91">
        <v>6.9</v>
      </c>
      <c r="K124" s="91">
        <v>6.83</v>
      </c>
      <c r="L124" s="91">
        <v>6.98</v>
      </c>
      <c r="M124" s="91">
        <v>6.73</v>
      </c>
      <c r="N124" s="91" t="s">
        <v>1143</v>
      </c>
      <c r="O124" s="145">
        <v>1.6199999999999999E-2</v>
      </c>
      <c r="Q124" s="91" t="s">
        <v>1141</v>
      </c>
      <c r="R124" s="91">
        <v>27.66</v>
      </c>
      <c r="S124" s="91">
        <v>28.2</v>
      </c>
      <c r="T124" s="91">
        <v>28.22</v>
      </c>
      <c r="U124" s="91">
        <v>27.66</v>
      </c>
      <c r="V124" s="91" t="s">
        <v>1144</v>
      </c>
      <c r="W124" s="145">
        <v>-1.21E-2</v>
      </c>
      <c r="Y124" s="91" t="s">
        <v>1141</v>
      </c>
      <c r="Z124" s="91">
        <v>7.8</v>
      </c>
      <c r="AA124" s="91">
        <v>7.7</v>
      </c>
      <c r="AB124" s="91">
        <v>7.89</v>
      </c>
      <c r="AC124" s="91">
        <v>7.7</v>
      </c>
      <c r="AD124" s="91" t="s">
        <v>1145</v>
      </c>
      <c r="AE124" s="145">
        <v>1.2999999999999999E-2</v>
      </c>
      <c r="AG124" s="91" t="s">
        <v>1141</v>
      </c>
      <c r="AH124" s="91">
        <v>2.34</v>
      </c>
      <c r="AI124" s="91">
        <v>2.2999999999999998</v>
      </c>
      <c r="AJ124" s="91">
        <v>2.35</v>
      </c>
      <c r="AK124" s="91">
        <v>2.2999999999999998</v>
      </c>
      <c r="AL124" s="91" t="s">
        <v>1146</v>
      </c>
      <c r="AM124" s="145">
        <v>1.7399999999999999E-2</v>
      </c>
      <c r="AO124" s="91" t="s">
        <v>1141</v>
      </c>
      <c r="AP124" s="91">
        <v>6.92</v>
      </c>
      <c r="AQ124" s="91">
        <v>7</v>
      </c>
      <c r="AR124" s="91">
        <v>7.04</v>
      </c>
      <c r="AS124" s="91">
        <v>6.84</v>
      </c>
      <c r="AT124" s="91" t="s">
        <v>1147</v>
      </c>
      <c r="AU124" s="145">
        <v>2.8999999999999998E-3</v>
      </c>
      <c r="AW124" s="91" t="s">
        <v>1141</v>
      </c>
      <c r="AX124" s="146">
        <v>1120.29</v>
      </c>
      <c r="AY124" s="146">
        <v>1111.8</v>
      </c>
      <c r="AZ124" s="146">
        <v>1122.8800000000001</v>
      </c>
      <c r="BA124" s="146">
        <v>1111.46</v>
      </c>
      <c r="BB124" s="91" t="s">
        <v>1148</v>
      </c>
      <c r="BC124" s="145">
        <v>1.5900000000000001E-2</v>
      </c>
    </row>
    <row r="125" spans="1:55">
      <c r="A125" s="91" t="s">
        <v>1149</v>
      </c>
      <c r="B125" s="91">
        <v>21.14</v>
      </c>
      <c r="C125" s="91">
        <v>21</v>
      </c>
      <c r="D125" s="91">
        <v>21.2</v>
      </c>
      <c r="E125" s="91">
        <v>20.6</v>
      </c>
      <c r="F125" s="91" t="s">
        <v>1150</v>
      </c>
      <c r="G125" s="145">
        <v>6.7000000000000002E-3</v>
      </c>
      <c r="I125" s="91" t="s">
        <v>1149</v>
      </c>
      <c r="J125" s="91">
        <v>7</v>
      </c>
      <c r="K125" s="91">
        <v>6.95</v>
      </c>
      <c r="L125" s="91">
        <v>7.06</v>
      </c>
      <c r="M125" s="91">
        <v>6.87</v>
      </c>
      <c r="N125" s="91" t="s">
        <v>1151</v>
      </c>
      <c r="O125" s="145">
        <v>1.4500000000000001E-2</v>
      </c>
      <c r="Q125" s="91" t="s">
        <v>1149</v>
      </c>
      <c r="R125" s="91">
        <v>27.38</v>
      </c>
      <c r="S125" s="91">
        <v>27.66</v>
      </c>
      <c r="T125" s="91">
        <v>27.74</v>
      </c>
      <c r="U125" s="91">
        <v>27.08</v>
      </c>
      <c r="V125" s="91" t="s">
        <v>1152</v>
      </c>
      <c r="W125" s="145">
        <v>-1.01E-2</v>
      </c>
      <c r="Y125" s="91" t="s">
        <v>1149</v>
      </c>
      <c r="Z125" s="91">
        <v>7.65</v>
      </c>
      <c r="AA125" s="91">
        <v>7.8</v>
      </c>
      <c r="AB125" s="91">
        <v>7.83</v>
      </c>
      <c r="AC125" s="91">
        <v>7.65</v>
      </c>
      <c r="AD125" s="91" t="s">
        <v>1153</v>
      </c>
      <c r="AE125" s="145">
        <v>-1.9199999999999998E-2</v>
      </c>
      <c r="AG125" s="91" t="s">
        <v>1149</v>
      </c>
      <c r="AH125" s="91">
        <v>2.35</v>
      </c>
      <c r="AI125" s="91">
        <v>2.35</v>
      </c>
      <c r="AJ125" s="91">
        <v>2.35</v>
      </c>
      <c r="AK125" s="91">
        <v>2.2999999999999998</v>
      </c>
      <c r="AL125" s="91" t="s">
        <v>1154</v>
      </c>
      <c r="AM125" s="145">
        <v>4.3E-3</v>
      </c>
      <c r="AO125" s="91" t="s">
        <v>1149</v>
      </c>
      <c r="AP125" s="91">
        <v>6.98</v>
      </c>
      <c r="AQ125" s="91">
        <v>6.94</v>
      </c>
      <c r="AR125" s="91">
        <v>6.98</v>
      </c>
      <c r="AS125" s="91">
        <v>6.86</v>
      </c>
      <c r="AT125" s="91" t="s">
        <v>860</v>
      </c>
      <c r="AU125" s="145">
        <v>8.6999999999999994E-3</v>
      </c>
      <c r="AW125" s="91" t="s">
        <v>1149</v>
      </c>
      <c r="AX125" s="146">
        <v>1111.1099999999999</v>
      </c>
      <c r="AY125" s="146">
        <v>1122.27</v>
      </c>
      <c r="AZ125" s="146">
        <v>1122.83</v>
      </c>
      <c r="BA125" s="146">
        <v>1106.73</v>
      </c>
      <c r="BB125" s="91" t="s">
        <v>1155</v>
      </c>
      <c r="BC125" s="145">
        <v>-8.2000000000000007E-3</v>
      </c>
    </row>
    <row r="126" spans="1:55">
      <c r="A126" s="91" t="s">
        <v>1156</v>
      </c>
      <c r="B126" s="91">
        <v>20.9</v>
      </c>
      <c r="C126" s="91">
        <v>20.74</v>
      </c>
      <c r="D126" s="91">
        <v>21.08</v>
      </c>
      <c r="E126" s="91">
        <v>20.64</v>
      </c>
      <c r="F126" s="91" t="s">
        <v>1157</v>
      </c>
      <c r="G126" s="145">
        <v>-1.14E-2</v>
      </c>
      <c r="I126" s="91" t="s">
        <v>1156</v>
      </c>
      <c r="J126" s="91">
        <v>6.75</v>
      </c>
      <c r="K126" s="91">
        <v>7.05</v>
      </c>
      <c r="L126" s="91">
        <v>7.05</v>
      </c>
      <c r="M126" s="91">
        <v>6.75</v>
      </c>
      <c r="N126" s="91" t="s">
        <v>1158</v>
      </c>
      <c r="O126" s="145">
        <v>-3.5700000000000003E-2</v>
      </c>
      <c r="Q126" s="91" t="s">
        <v>1156</v>
      </c>
      <c r="R126" s="91">
        <v>27.14</v>
      </c>
      <c r="S126" s="91">
        <v>27.06</v>
      </c>
      <c r="T126" s="91">
        <v>27.42</v>
      </c>
      <c r="U126" s="91">
        <v>26.86</v>
      </c>
      <c r="V126" s="91" t="s">
        <v>1159</v>
      </c>
      <c r="W126" s="145">
        <v>-8.8000000000000005E-3</v>
      </c>
      <c r="Y126" s="91" t="s">
        <v>1156</v>
      </c>
      <c r="Z126" s="91">
        <v>7.58</v>
      </c>
      <c r="AA126" s="91">
        <v>7.62</v>
      </c>
      <c r="AB126" s="91">
        <v>7.75</v>
      </c>
      <c r="AC126" s="91">
        <v>7.44</v>
      </c>
      <c r="AD126" s="91" t="s">
        <v>1160</v>
      </c>
      <c r="AE126" s="145">
        <v>-9.1999999999999998E-3</v>
      </c>
      <c r="AG126" s="91" t="s">
        <v>1156</v>
      </c>
      <c r="AH126" s="91">
        <v>2.35</v>
      </c>
      <c r="AI126" s="91">
        <v>2.35</v>
      </c>
      <c r="AJ126" s="91">
        <v>2.35</v>
      </c>
      <c r="AK126" s="91">
        <v>2.33</v>
      </c>
      <c r="AL126" s="91" t="s">
        <v>1161</v>
      </c>
      <c r="AM126" s="145">
        <v>0</v>
      </c>
      <c r="AO126" s="91" t="s">
        <v>1156</v>
      </c>
      <c r="AP126" s="91">
        <v>6.96</v>
      </c>
      <c r="AQ126" s="91">
        <v>6.96</v>
      </c>
      <c r="AR126" s="91">
        <v>6.98</v>
      </c>
      <c r="AS126" s="91">
        <v>6.9</v>
      </c>
      <c r="AT126" s="91" t="s">
        <v>1162</v>
      </c>
      <c r="AU126" s="145">
        <v>-2.8999999999999998E-3</v>
      </c>
      <c r="AW126" s="91" t="s">
        <v>1156</v>
      </c>
      <c r="AX126" s="146">
        <v>1106.57</v>
      </c>
      <c r="AY126" s="146">
        <v>1107.6300000000001</v>
      </c>
      <c r="AZ126" s="146">
        <v>1111.3699999999999</v>
      </c>
      <c r="BA126" s="146">
        <v>1101.45</v>
      </c>
      <c r="BB126" s="91" t="s">
        <v>1163</v>
      </c>
      <c r="BC126" s="145">
        <v>-4.1000000000000003E-3</v>
      </c>
    </row>
    <row r="127" spans="1:55">
      <c r="A127" s="91" t="s">
        <v>1164</v>
      </c>
      <c r="B127" s="91">
        <v>21.28</v>
      </c>
      <c r="C127" s="91">
        <v>20.98</v>
      </c>
      <c r="D127" s="91">
        <v>21.28</v>
      </c>
      <c r="E127" s="91">
        <v>20.64</v>
      </c>
      <c r="F127" s="91" t="s">
        <v>1165</v>
      </c>
      <c r="G127" s="145">
        <v>1.8200000000000001E-2</v>
      </c>
      <c r="I127" s="91" t="s">
        <v>1164</v>
      </c>
      <c r="J127" s="91">
        <v>6.75</v>
      </c>
      <c r="K127" s="91">
        <v>6.75</v>
      </c>
      <c r="L127" s="91">
        <v>6.84</v>
      </c>
      <c r="M127" s="91">
        <v>6.67</v>
      </c>
      <c r="N127" s="91" t="s">
        <v>1166</v>
      </c>
      <c r="O127" s="145">
        <v>0</v>
      </c>
      <c r="Q127" s="91" t="s">
        <v>1164</v>
      </c>
      <c r="R127" s="91">
        <v>27.66</v>
      </c>
      <c r="S127" s="91">
        <v>27.1</v>
      </c>
      <c r="T127" s="91">
        <v>27.74</v>
      </c>
      <c r="U127" s="91">
        <v>27.02</v>
      </c>
      <c r="V127" s="91" t="s">
        <v>1167</v>
      </c>
      <c r="W127" s="145">
        <v>1.9199999999999998E-2</v>
      </c>
      <c r="Y127" s="91" t="s">
        <v>1164</v>
      </c>
      <c r="Z127" s="91">
        <v>7.4</v>
      </c>
      <c r="AA127" s="91">
        <v>7.64</v>
      </c>
      <c r="AB127" s="91">
        <v>7.64</v>
      </c>
      <c r="AC127" s="91">
        <v>7.4</v>
      </c>
      <c r="AD127" s="91" t="s">
        <v>1168</v>
      </c>
      <c r="AE127" s="145">
        <v>-2.3699999999999999E-2</v>
      </c>
      <c r="AG127" s="91" t="s">
        <v>1164</v>
      </c>
      <c r="AH127" s="91">
        <v>2.35</v>
      </c>
      <c r="AI127" s="91">
        <v>2.35</v>
      </c>
      <c r="AJ127" s="91">
        <v>2.35</v>
      </c>
      <c r="AK127" s="91">
        <v>2.35</v>
      </c>
      <c r="AL127" s="91" t="s">
        <v>1169</v>
      </c>
      <c r="AM127" s="145">
        <v>0</v>
      </c>
      <c r="AO127" s="91" t="s">
        <v>1164</v>
      </c>
      <c r="AP127" s="91">
        <v>7.08</v>
      </c>
      <c r="AQ127" s="91">
        <v>7</v>
      </c>
      <c r="AR127" s="91">
        <v>7.16</v>
      </c>
      <c r="AS127" s="91">
        <v>6.94</v>
      </c>
      <c r="AT127" s="91" t="s">
        <v>1170</v>
      </c>
      <c r="AU127" s="145">
        <v>1.72E-2</v>
      </c>
      <c r="AW127" s="91" t="s">
        <v>1164</v>
      </c>
      <c r="AX127" s="146">
        <v>1111.33</v>
      </c>
      <c r="AY127" s="146">
        <v>1107.44</v>
      </c>
      <c r="AZ127" s="146">
        <v>1112</v>
      </c>
      <c r="BA127" s="146">
        <v>1103.73</v>
      </c>
      <c r="BB127" s="91" t="s">
        <v>1171</v>
      </c>
      <c r="BC127" s="145">
        <v>4.3E-3</v>
      </c>
    </row>
    <row r="128" spans="1:55">
      <c r="A128" s="91" t="s">
        <v>1172</v>
      </c>
      <c r="B128" s="91">
        <v>21.6</v>
      </c>
      <c r="C128" s="91">
        <v>21.58</v>
      </c>
      <c r="D128" s="91">
        <v>21.6</v>
      </c>
      <c r="E128" s="91">
        <v>21.28</v>
      </c>
      <c r="F128" s="91" t="s">
        <v>1173</v>
      </c>
      <c r="G128" s="145">
        <v>1.4999999999999999E-2</v>
      </c>
      <c r="I128" s="91" t="s">
        <v>1172</v>
      </c>
      <c r="J128" s="91">
        <v>6.83</v>
      </c>
      <c r="K128" s="91">
        <v>6.93</v>
      </c>
      <c r="L128" s="91">
        <v>6.93</v>
      </c>
      <c r="M128" s="91">
        <v>6.73</v>
      </c>
      <c r="N128" s="91" t="s">
        <v>1174</v>
      </c>
      <c r="O128" s="145">
        <v>1.1900000000000001E-2</v>
      </c>
      <c r="Q128" s="91" t="s">
        <v>1172</v>
      </c>
      <c r="R128" s="91">
        <v>27.18</v>
      </c>
      <c r="S128" s="91">
        <v>27.2</v>
      </c>
      <c r="T128" s="91">
        <v>27.26</v>
      </c>
      <c r="U128" s="91">
        <v>26.96</v>
      </c>
      <c r="V128" s="91" t="s">
        <v>1175</v>
      </c>
      <c r="W128" s="145">
        <v>-1.7399999999999999E-2</v>
      </c>
      <c r="Y128" s="91" t="s">
        <v>1172</v>
      </c>
      <c r="Z128" s="91">
        <v>7.29</v>
      </c>
      <c r="AA128" s="91">
        <v>7.4</v>
      </c>
      <c r="AB128" s="91">
        <v>7.47</v>
      </c>
      <c r="AC128" s="91">
        <v>7.29</v>
      </c>
      <c r="AD128" s="91" t="s">
        <v>1176</v>
      </c>
      <c r="AE128" s="145">
        <v>-1.49E-2</v>
      </c>
      <c r="AG128" s="91" t="s">
        <v>1172</v>
      </c>
      <c r="AH128" s="91">
        <v>2.35</v>
      </c>
      <c r="AI128" s="91">
        <v>2.35</v>
      </c>
      <c r="AJ128" s="91">
        <v>2.35</v>
      </c>
      <c r="AK128" s="91">
        <v>2.35</v>
      </c>
      <c r="AL128" s="91" t="s">
        <v>1177</v>
      </c>
      <c r="AM128" s="145">
        <v>0</v>
      </c>
      <c r="AO128" s="91" t="s">
        <v>1172</v>
      </c>
      <c r="AP128" s="91">
        <v>7.36</v>
      </c>
      <c r="AQ128" s="91">
        <v>7.12</v>
      </c>
      <c r="AR128" s="91">
        <v>7.48</v>
      </c>
      <c r="AS128" s="91">
        <v>7.1</v>
      </c>
      <c r="AT128" s="91" t="s">
        <v>1178</v>
      </c>
      <c r="AU128" s="145">
        <v>3.95E-2</v>
      </c>
      <c r="AW128" s="91" t="s">
        <v>1172</v>
      </c>
      <c r="AX128" s="146">
        <v>1105.42</v>
      </c>
      <c r="AY128" s="146">
        <v>1113.08</v>
      </c>
      <c r="AZ128" s="146">
        <v>1115.9000000000001</v>
      </c>
      <c r="BA128" s="146">
        <v>1101.8699999999999</v>
      </c>
      <c r="BB128" s="91" t="s">
        <v>1179</v>
      </c>
      <c r="BC128" s="145">
        <v>-5.3E-3</v>
      </c>
    </row>
    <row r="129" spans="1:55">
      <c r="A129" s="91" t="s">
        <v>1180</v>
      </c>
      <c r="B129" s="91">
        <v>21.36</v>
      </c>
      <c r="C129" s="91">
        <v>21.04</v>
      </c>
      <c r="D129" s="91">
        <v>21.48</v>
      </c>
      <c r="E129" s="91">
        <v>21.04</v>
      </c>
      <c r="F129" s="91" t="s">
        <v>1159</v>
      </c>
      <c r="G129" s="145">
        <v>-1.11E-2</v>
      </c>
      <c r="I129" s="91" t="s">
        <v>1180</v>
      </c>
      <c r="J129" s="91">
        <v>6.76</v>
      </c>
      <c r="K129" s="91">
        <v>6.78</v>
      </c>
      <c r="L129" s="91">
        <v>6.85</v>
      </c>
      <c r="M129" s="91">
        <v>6.64</v>
      </c>
      <c r="N129" s="91" t="s">
        <v>601</v>
      </c>
      <c r="O129" s="145">
        <v>-1.0200000000000001E-2</v>
      </c>
      <c r="Q129" s="91" t="s">
        <v>1180</v>
      </c>
      <c r="R129" s="91">
        <v>26.94</v>
      </c>
      <c r="S129" s="91">
        <v>27.04</v>
      </c>
      <c r="T129" s="91">
        <v>27.06</v>
      </c>
      <c r="U129" s="91">
        <v>26.76</v>
      </c>
      <c r="V129" s="91" t="s">
        <v>1181</v>
      </c>
      <c r="W129" s="145">
        <v>-8.8000000000000005E-3</v>
      </c>
      <c r="Y129" s="91" t="s">
        <v>1180</v>
      </c>
      <c r="Z129" s="91">
        <v>7.25</v>
      </c>
      <c r="AA129" s="91">
        <v>7.3</v>
      </c>
      <c r="AB129" s="91">
        <v>7.39</v>
      </c>
      <c r="AC129" s="91">
        <v>7.25</v>
      </c>
      <c r="AD129" s="91" t="s">
        <v>1182</v>
      </c>
      <c r="AE129" s="145">
        <v>-5.4999999999999997E-3</v>
      </c>
      <c r="AG129" s="91" t="s">
        <v>1180</v>
      </c>
      <c r="AH129" s="91">
        <v>2.35</v>
      </c>
      <c r="AI129" s="91">
        <v>2.35</v>
      </c>
      <c r="AJ129" s="91">
        <v>2.36</v>
      </c>
      <c r="AK129" s="91">
        <v>2.35</v>
      </c>
      <c r="AL129" s="91" t="s">
        <v>1183</v>
      </c>
      <c r="AM129" s="145">
        <v>0</v>
      </c>
      <c r="AO129" s="91" t="s">
        <v>1180</v>
      </c>
      <c r="AP129" s="91">
        <v>7.46</v>
      </c>
      <c r="AQ129" s="91">
        <v>7.4</v>
      </c>
      <c r="AR129" s="91">
        <v>7.5</v>
      </c>
      <c r="AS129" s="91">
        <v>7.4</v>
      </c>
      <c r="AT129" s="91" t="s">
        <v>239</v>
      </c>
      <c r="AU129" s="145">
        <v>1.3599999999999999E-2</v>
      </c>
      <c r="AW129" s="91" t="s">
        <v>1180</v>
      </c>
      <c r="AX129" s="146">
        <v>1090.53</v>
      </c>
      <c r="AY129" s="146">
        <v>1101.8900000000001</v>
      </c>
      <c r="AZ129" s="146">
        <v>1102.54</v>
      </c>
      <c r="BA129" s="146">
        <v>1089.0899999999999</v>
      </c>
      <c r="BB129" s="91" t="s">
        <v>1184</v>
      </c>
      <c r="BC129" s="145">
        <v>-1.35E-2</v>
      </c>
    </row>
    <row r="130" spans="1:55">
      <c r="A130" s="91" t="s">
        <v>1185</v>
      </c>
      <c r="B130" s="91">
        <v>21.14</v>
      </c>
      <c r="C130" s="91">
        <v>21.32</v>
      </c>
      <c r="D130" s="91">
        <v>21.32</v>
      </c>
      <c r="E130" s="91">
        <v>20.86</v>
      </c>
      <c r="F130" s="91" t="s">
        <v>1186</v>
      </c>
      <c r="G130" s="145">
        <v>-1.03E-2</v>
      </c>
      <c r="I130" s="91" t="s">
        <v>1185</v>
      </c>
      <c r="J130" s="91">
        <v>6.94</v>
      </c>
      <c r="K130" s="91">
        <v>6.8</v>
      </c>
      <c r="L130" s="91">
        <v>6.94</v>
      </c>
      <c r="M130" s="91">
        <v>6.75</v>
      </c>
      <c r="N130" s="91" t="s">
        <v>1187</v>
      </c>
      <c r="O130" s="145">
        <v>2.6599999999999999E-2</v>
      </c>
      <c r="Q130" s="91" t="s">
        <v>1185</v>
      </c>
      <c r="R130" s="91">
        <v>26.52</v>
      </c>
      <c r="S130" s="91">
        <v>26.74</v>
      </c>
      <c r="T130" s="91">
        <v>26.84</v>
      </c>
      <c r="U130" s="91">
        <v>26.52</v>
      </c>
      <c r="V130" s="91" t="s">
        <v>1188</v>
      </c>
      <c r="W130" s="145">
        <v>-1.5599999999999999E-2</v>
      </c>
      <c r="Y130" s="91" t="s">
        <v>1185</v>
      </c>
      <c r="Z130" s="91">
        <v>7.25</v>
      </c>
      <c r="AA130" s="91">
        <v>7.27</v>
      </c>
      <c r="AB130" s="91">
        <v>7.32</v>
      </c>
      <c r="AC130" s="91">
        <v>7.21</v>
      </c>
      <c r="AD130" s="91" t="s">
        <v>1189</v>
      </c>
      <c r="AE130" s="145">
        <v>0</v>
      </c>
      <c r="AG130" s="91" t="s">
        <v>1185</v>
      </c>
      <c r="AH130" s="91">
        <v>2.35</v>
      </c>
      <c r="AI130" s="91">
        <v>2.35</v>
      </c>
      <c r="AJ130" s="91">
        <v>2.35</v>
      </c>
      <c r="AK130" s="91">
        <v>2.35</v>
      </c>
      <c r="AL130" s="91" t="s">
        <v>1190</v>
      </c>
      <c r="AM130" s="145">
        <v>0</v>
      </c>
      <c r="AO130" s="91" t="s">
        <v>1185</v>
      </c>
      <c r="AP130" s="91">
        <v>7.44</v>
      </c>
      <c r="AQ130" s="91">
        <v>7.48</v>
      </c>
      <c r="AR130" s="91">
        <v>7.48</v>
      </c>
      <c r="AS130" s="91">
        <v>7.42</v>
      </c>
      <c r="AT130" s="91" t="s">
        <v>1191</v>
      </c>
      <c r="AU130" s="145">
        <v>-2.7000000000000001E-3</v>
      </c>
      <c r="AW130" s="91" t="s">
        <v>1185</v>
      </c>
      <c r="AX130" s="146">
        <v>1096.42</v>
      </c>
      <c r="AY130" s="146">
        <v>1088.07</v>
      </c>
      <c r="AZ130" s="146">
        <v>1096.42</v>
      </c>
      <c r="BA130" s="146">
        <v>1079.1300000000001</v>
      </c>
      <c r="BB130" s="91" t="s">
        <v>1192</v>
      </c>
      <c r="BC130" s="145">
        <v>5.4000000000000003E-3</v>
      </c>
    </row>
    <row r="131" spans="1:55">
      <c r="A131" s="91" t="s">
        <v>1193</v>
      </c>
      <c r="B131" s="91">
        <v>21</v>
      </c>
      <c r="C131" s="91">
        <v>20.94</v>
      </c>
      <c r="D131" s="91">
        <v>21.14</v>
      </c>
      <c r="E131" s="91">
        <v>20.56</v>
      </c>
      <c r="F131" s="91" t="s">
        <v>1194</v>
      </c>
      <c r="G131" s="145">
        <v>-6.6E-3</v>
      </c>
      <c r="I131" s="91" t="s">
        <v>1193</v>
      </c>
      <c r="J131" s="91">
        <v>6.9</v>
      </c>
      <c r="K131" s="91">
        <v>6.89</v>
      </c>
      <c r="L131" s="91">
        <v>7</v>
      </c>
      <c r="M131" s="91">
        <v>6.8</v>
      </c>
      <c r="N131" s="91" t="s">
        <v>1195</v>
      </c>
      <c r="O131" s="145">
        <v>-5.7999999999999996E-3</v>
      </c>
      <c r="Q131" s="91" t="s">
        <v>1193</v>
      </c>
      <c r="R131" s="91">
        <v>26.58</v>
      </c>
      <c r="S131" s="91">
        <v>26.42</v>
      </c>
      <c r="T131" s="91">
        <v>26.8</v>
      </c>
      <c r="U131" s="91">
        <v>26.4</v>
      </c>
      <c r="V131" s="91" t="s">
        <v>1196</v>
      </c>
      <c r="W131" s="145">
        <v>2.3E-3</v>
      </c>
      <c r="Y131" s="91" t="s">
        <v>1193</v>
      </c>
      <c r="Z131" s="91">
        <v>7.25</v>
      </c>
      <c r="AA131" s="91">
        <v>7.25</v>
      </c>
      <c r="AB131" s="91">
        <v>7.36</v>
      </c>
      <c r="AC131" s="91">
        <v>7.21</v>
      </c>
      <c r="AD131" s="91" t="s">
        <v>1197</v>
      </c>
      <c r="AE131" s="145">
        <v>0</v>
      </c>
      <c r="AG131" s="91" t="s">
        <v>1193</v>
      </c>
      <c r="AH131" s="91">
        <v>2.35</v>
      </c>
      <c r="AI131" s="91">
        <v>2.35</v>
      </c>
      <c r="AJ131" s="91">
        <v>2.35</v>
      </c>
      <c r="AK131" s="91">
        <v>2.33</v>
      </c>
      <c r="AL131" s="91" t="s">
        <v>1198</v>
      </c>
      <c r="AM131" s="145">
        <v>0</v>
      </c>
      <c r="AO131" s="91" t="s">
        <v>1193</v>
      </c>
      <c r="AP131" s="91">
        <v>7.48</v>
      </c>
      <c r="AQ131" s="91">
        <v>7.46</v>
      </c>
      <c r="AR131" s="91">
        <v>7.5</v>
      </c>
      <c r="AS131" s="91">
        <v>7.46</v>
      </c>
      <c r="AT131" s="91" t="s">
        <v>876</v>
      </c>
      <c r="AU131" s="145">
        <v>5.4000000000000003E-3</v>
      </c>
      <c r="AW131" s="91" t="s">
        <v>1193</v>
      </c>
      <c r="AX131" s="146">
        <v>1096.01</v>
      </c>
      <c r="AY131" s="146">
        <v>1094.47</v>
      </c>
      <c r="AZ131" s="146">
        <v>1098.6500000000001</v>
      </c>
      <c r="BA131" s="146">
        <v>1093.03</v>
      </c>
      <c r="BB131" s="91" t="s">
        <v>1199</v>
      </c>
      <c r="BC131" s="145">
        <v>-4.0000000000000002E-4</v>
      </c>
    </row>
    <row r="132" spans="1:55">
      <c r="A132" s="91" t="s">
        <v>1200</v>
      </c>
      <c r="B132" s="91">
        <v>20.9</v>
      </c>
      <c r="C132" s="91">
        <v>21</v>
      </c>
      <c r="D132" s="91">
        <v>21.26</v>
      </c>
      <c r="E132" s="91">
        <v>20.82</v>
      </c>
      <c r="F132" s="91" t="s">
        <v>1201</v>
      </c>
      <c r="G132" s="145">
        <v>-4.7999999999999996E-3</v>
      </c>
      <c r="I132" s="91" t="s">
        <v>1200</v>
      </c>
      <c r="J132" s="91">
        <v>7.18</v>
      </c>
      <c r="K132" s="91">
        <v>6.99</v>
      </c>
      <c r="L132" s="91">
        <v>7.18</v>
      </c>
      <c r="M132" s="91">
        <v>6.85</v>
      </c>
      <c r="N132" s="91" t="s">
        <v>1202</v>
      </c>
      <c r="O132" s="145">
        <v>4.0599999999999997E-2</v>
      </c>
      <c r="Q132" s="91" t="s">
        <v>1200</v>
      </c>
      <c r="R132" s="91">
        <v>26.3</v>
      </c>
      <c r="S132" s="91">
        <v>26.64</v>
      </c>
      <c r="T132" s="91">
        <v>26.68</v>
      </c>
      <c r="U132" s="91">
        <v>26.26</v>
      </c>
      <c r="V132" s="91" t="s">
        <v>1203</v>
      </c>
      <c r="W132" s="145">
        <v>-1.0500000000000001E-2</v>
      </c>
      <c r="Y132" s="91" t="s">
        <v>1200</v>
      </c>
      <c r="Z132" s="91">
        <v>7.2</v>
      </c>
      <c r="AA132" s="91">
        <v>7.25</v>
      </c>
      <c r="AB132" s="91">
        <v>7.33</v>
      </c>
      <c r="AC132" s="91">
        <v>7.12</v>
      </c>
      <c r="AD132" s="91" t="s">
        <v>1204</v>
      </c>
      <c r="AE132" s="145">
        <v>-6.8999999999999999E-3</v>
      </c>
      <c r="AG132" s="91" t="s">
        <v>1200</v>
      </c>
      <c r="AH132" s="91">
        <v>2.38</v>
      </c>
      <c r="AI132" s="91">
        <v>2.35</v>
      </c>
      <c r="AJ132" s="91">
        <v>2.38</v>
      </c>
      <c r="AK132" s="91">
        <v>2.33</v>
      </c>
      <c r="AL132" s="91" t="s">
        <v>1205</v>
      </c>
      <c r="AM132" s="145">
        <v>1.2800000000000001E-2</v>
      </c>
      <c r="AO132" s="91" t="s">
        <v>1200</v>
      </c>
      <c r="AP132" s="91">
        <v>7.46</v>
      </c>
      <c r="AQ132" s="91">
        <v>7.48</v>
      </c>
      <c r="AR132" s="91">
        <v>7.5</v>
      </c>
      <c r="AS132" s="91">
        <v>7.42</v>
      </c>
      <c r="AT132" s="91" t="s">
        <v>1206</v>
      </c>
      <c r="AU132" s="145">
        <v>-2.7000000000000001E-3</v>
      </c>
      <c r="AW132" s="91" t="s">
        <v>1200</v>
      </c>
      <c r="AX132" s="146">
        <v>1085.1099999999999</v>
      </c>
      <c r="AY132" s="146">
        <v>1097.6099999999999</v>
      </c>
      <c r="AZ132" s="146">
        <v>1100.05</v>
      </c>
      <c r="BA132" s="146">
        <v>1083.9000000000001</v>
      </c>
      <c r="BB132" s="91" t="s">
        <v>1207</v>
      </c>
      <c r="BC132" s="145">
        <v>-9.9000000000000008E-3</v>
      </c>
    </row>
    <row r="133" spans="1:55">
      <c r="A133" s="91" t="s">
        <v>1208</v>
      </c>
      <c r="B133" s="91">
        <v>21.02</v>
      </c>
      <c r="C133" s="91">
        <v>21.26</v>
      </c>
      <c r="D133" s="91">
        <v>21.26</v>
      </c>
      <c r="E133" s="91">
        <v>20.72</v>
      </c>
      <c r="F133" s="91" t="s">
        <v>1209</v>
      </c>
      <c r="G133" s="145">
        <v>5.7000000000000002E-3</v>
      </c>
      <c r="I133" s="91" t="s">
        <v>1208</v>
      </c>
      <c r="J133" s="91">
        <v>7.28</v>
      </c>
      <c r="K133" s="91">
        <v>7.11</v>
      </c>
      <c r="L133" s="91">
        <v>7.3</v>
      </c>
      <c r="M133" s="91">
        <v>6.92</v>
      </c>
      <c r="N133" s="91" t="s">
        <v>1210</v>
      </c>
      <c r="O133" s="145">
        <v>1.3899999999999999E-2</v>
      </c>
      <c r="Q133" s="91" t="s">
        <v>1208</v>
      </c>
      <c r="R133" s="91">
        <v>26</v>
      </c>
      <c r="S133" s="91">
        <v>26.3</v>
      </c>
      <c r="T133" s="91">
        <v>26.3</v>
      </c>
      <c r="U133" s="91">
        <v>25.56</v>
      </c>
      <c r="V133" s="91" t="s">
        <v>1211</v>
      </c>
      <c r="W133" s="145">
        <v>-1.14E-2</v>
      </c>
      <c r="Y133" s="91" t="s">
        <v>1208</v>
      </c>
      <c r="Z133" s="91">
        <v>7.23</v>
      </c>
      <c r="AA133" s="91">
        <v>7.16</v>
      </c>
      <c r="AB133" s="91">
        <v>7.23</v>
      </c>
      <c r="AC133" s="91">
        <v>7.11</v>
      </c>
      <c r="AD133" s="91" t="s">
        <v>1212</v>
      </c>
      <c r="AE133" s="145">
        <v>4.1999999999999997E-3</v>
      </c>
      <c r="AG133" s="91" t="s">
        <v>1208</v>
      </c>
      <c r="AH133" s="91">
        <v>2.37</v>
      </c>
      <c r="AI133" s="91">
        <v>2.38</v>
      </c>
      <c r="AJ133" s="91">
        <v>2.38</v>
      </c>
      <c r="AK133" s="91">
        <v>2.35</v>
      </c>
      <c r="AL133" s="91" t="s">
        <v>946</v>
      </c>
      <c r="AM133" s="145">
        <v>-4.1999999999999997E-3</v>
      </c>
      <c r="AO133" s="91" t="s">
        <v>1208</v>
      </c>
      <c r="AP133" s="91">
        <v>7.46</v>
      </c>
      <c r="AQ133" s="91">
        <v>7.4</v>
      </c>
      <c r="AR133" s="91">
        <v>7.5</v>
      </c>
      <c r="AS133" s="91">
        <v>7.4</v>
      </c>
      <c r="AT133" s="91" t="s">
        <v>1213</v>
      </c>
      <c r="AU133" s="145">
        <v>0</v>
      </c>
      <c r="AW133" s="91" t="s">
        <v>1208</v>
      </c>
      <c r="AX133" s="146">
        <v>1087.49</v>
      </c>
      <c r="AY133" s="146">
        <v>1085.58</v>
      </c>
      <c r="AZ133" s="146">
        <v>1088.46</v>
      </c>
      <c r="BA133" s="146">
        <v>1075.6600000000001</v>
      </c>
      <c r="BB133" s="91" t="s">
        <v>1214</v>
      </c>
      <c r="BC133" s="145">
        <v>2.2000000000000001E-3</v>
      </c>
    </row>
    <row r="134" spans="1:55">
      <c r="A134" s="91" t="s">
        <v>1215</v>
      </c>
      <c r="B134" s="91">
        <v>21.3</v>
      </c>
      <c r="C134" s="91">
        <v>21.28</v>
      </c>
      <c r="D134" s="91">
        <v>21.3</v>
      </c>
      <c r="E134" s="91">
        <v>20.86</v>
      </c>
      <c r="F134" s="91" t="s">
        <v>1216</v>
      </c>
      <c r="G134" s="145">
        <v>1.3299999999999999E-2</v>
      </c>
      <c r="I134" s="91" t="s">
        <v>1215</v>
      </c>
      <c r="J134" s="91">
        <v>7.07</v>
      </c>
      <c r="K134" s="91">
        <v>7.28</v>
      </c>
      <c r="L134" s="91">
        <v>7.28</v>
      </c>
      <c r="M134" s="91">
        <v>7.06</v>
      </c>
      <c r="N134" s="91" t="s">
        <v>1217</v>
      </c>
      <c r="O134" s="145">
        <v>-2.8799999999999999E-2</v>
      </c>
      <c r="Q134" s="91" t="s">
        <v>1215</v>
      </c>
      <c r="R134" s="91">
        <v>25.8</v>
      </c>
      <c r="S134" s="91">
        <v>25.9</v>
      </c>
      <c r="T134" s="91">
        <v>25.96</v>
      </c>
      <c r="U134" s="91">
        <v>25.74</v>
      </c>
      <c r="V134" s="91" t="s">
        <v>1218</v>
      </c>
      <c r="W134" s="145">
        <v>-7.7000000000000002E-3</v>
      </c>
      <c r="Y134" s="91" t="s">
        <v>1215</v>
      </c>
      <c r="Z134" s="91">
        <v>7.15</v>
      </c>
      <c r="AA134" s="91">
        <v>7.11</v>
      </c>
      <c r="AB134" s="91">
        <v>7.24</v>
      </c>
      <c r="AC134" s="91">
        <v>7.11</v>
      </c>
      <c r="AD134" s="91" t="s">
        <v>1219</v>
      </c>
      <c r="AE134" s="145">
        <v>-1.11E-2</v>
      </c>
      <c r="AG134" s="91" t="s">
        <v>1215</v>
      </c>
      <c r="AH134" s="91">
        <v>2.39</v>
      </c>
      <c r="AI134" s="91">
        <v>2.36</v>
      </c>
      <c r="AJ134" s="91">
        <v>2.39</v>
      </c>
      <c r="AK134" s="91">
        <v>2.36</v>
      </c>
      <c r="AL134" s="91" t="s">
        <v>1220</v>
      </c>
      <c r="AM134" s="145">
        <v>8.3999999999999995E-3</v>
      </c>
      <c r="AO134" s="91" t="s">
        <v>1215</v>
      </c>
      <c r="AP134" s="91">
        <v>7.48</v>
      </c>
      <c r="AQ134" s="91">
        <v>7.48</v>
      </c>
      <c r="AR134" s="91">
        <v>7.48</v>
      </c>
      <c r="AS134" s="91">
        <v>7.44</v>
      </c>
      <c r="AT134" s="91" t="s">
        <v>1221</v>
      </c>
      <c r="AU134" s="145">
        <v>2.7000000000000001E-3</v>
      </c>
      <c r="AW134" s="91" t="s">
        <v>1215</v>
      </c>
      <c r="AX134" s="146">
        <v>1095.96</v>
      </c>
      <c r="AY134" s="146">
        <v>1087.95</v>
      </c>
      <c r="AZ134" s="146">
        <v>1096.68</v>
      </c>
      <c r="BA134" s="146">
        <v>1087.3900000000001</v>
      </c>
      <c r="BB134" s="91" t="s">
        <v>1222</v>
      </c>
      <c r="BC134" s="145">
        <v>7.7999999999999996E-3</v>
      </c>
    </row>
    <row r="135" spans="1:55">
      <c r="A135" s="91" t="s">
        <v>1223</v>
      </c>
      <c r="B135" s="91">
        <v>21.3</v>
      </c>
      <c r="C135" s="91">
        <v>20.84</v>
      </c>
      <c r="D135" s="91">
        <v>21.32</v>
      </c>
      <c r="E135" s="91">
        <v>20.84</v>
      </c>
      <c r="F135" s="91" t="s">
        <v>1224</v>
      </c>
      <c r="G135" s="145">
        <v>0</v>
      </c>
      <c r="I135" s="91" t="s">
        <v>1223</v>
      </c>
      <c r="J135" s="91">
        <v>6.96</v>
      </c>
      <c r="K135" s="91">
        <v>7.06</v>
      </c>
      <c r="L135" s="91">
        <v>7.06</v>
      </c>
      <c r="M135" s="91">
        <v>6.94</v>
      </c>
      <c r="N135" s="91" t="s">
        <v>1225</v>
      </c>
      <c r="O135" s="145">
        <v>-1.5599999999999999E-2</v>
      </c>
      <c r="Q135" s="91" t="s">
        <v>1223</v>
      </c>
      <c r="R135" s="91">
        <v>26.18</v>
      </c>
      <c r="S135" s="91">
        <v>25.86</v>
      </c>
      <c r="T135" s="91">
        <v>26.48</v>
      </c>
      <c r="U135" s="91">
        <v>25.86</v>
      </c>
      <c r="V135" s="91" t="s">
        <v>1226</v>
      </c>
      <c r="W135" s="145">
        <v>1.47E-2</v>
      </c>
      <c r="Y135" s="91" t="s">
        <v>1223</v>
      </c>
      <c r="Z135" s="91">
        <v>7.13</v>
      </c>
      <c r="AA135" s="91">
        <v>7.15</v>
      </c>
      <c r="AB135" s="91">
        <v>7.2</v>
      </c>
      <c r="AC135" s="91">
        <v>7.12</v>
      </c>
      <c r="AD135" s="91" t="s">
        <v>1227</v>
      </c>
      <c r="AE135" s="145">
        <v>-2.8E-3</v>
      </c>
      <c r="AG135" s="91" t="s">
        <v>1223</v>
      </c>
      <c r="AH135" s="91">
        <v>2.4</v>
      </c>
      <c r="AI135" s="91">
        <v>2.39</v>
      </c>
      <c r="AJ135" s="91">
        <v>2.4</v>
      </c>
      <c r="AK135" s="91">
        <v>2.38</v>
      </c>
      <c r="AL135" s="91" t="s">
        <v>1228</v>
      </c>
      <c r="AM135" s="145">
        <v>4.1999999999999997E-3</v>
      </c>
      <c r="AO135" s="91" t="s">
        <v>1223</v>
      </c>
      <c r="AP135" s="91">
        <v>7.46</v>
      </c>
      <c r="AQ135" s="91">
        <v>7.48</v>
      </c>
      <c r="AR135" s="91">
        <v>7.5</v>
      </c>
      <c r="AS135" s="91">
        <v>7.42</v>
      </c>
      <c r="AT135" s="91" t="s">
        <v>741</v>
      </c>
      <c r="AU135" s="145">
        <v>-2.7000000000000001E-3</v>
      </c>
      <c r="AW135" s="91" t="s">
        <v>1223</v>
      </c>
      <c r="AX135" s="146">
        <v>1098.57</v>
      </c>
      <c r="AY135" s="146">
        <v>1092.18</v>
      </c>
      <c r="AZ135" s="146">
        <v>1102.44</v>
      </c>
      <c r="BA135" s="146">
        <v>1092.18</v>
      </c>
      <c r="BB135" s="91" t="s">
        <v>1229</v>
      </c>
      <c r="BC135" s="145">
        <v>2.3999999999999998E-3</v>
      </c>
    </row>
    <row r="136" spans="1:55">
      <c r="A136" s="91" t="s">
        <v>1230</v>
      </c>
      <c r="B136" s="91">
        <v>22.06</v>
      </c>
      <c r="C136" s="91">
        <v>21.36</v>
      </c>
      <c r="D136" s="91">
        <v>22.06</v>
      </c>
      <c r="E136" s="91">
        <v>21.26</v>
      </c>
      <c r="F136" s="91" t="s">
        <v>1231</v>
      </c>
      <c r="G136" s="145">
        <v>3.5700000000000003E-2</v>
      </c>
      <c r="I136" s="91" t="s">
        <v>1230</v>
      </c>
      <c r="J136" s="91">
        <v>7.24</v>
      </c>
      <c r="K136" s="91">
        <v>7.05</v>
      </c>
      <c r="L136" s="91">
        <v>7.24</v>
      </c>
      <c r="M136" s="91">
        <v>7.05</v>
      </c>
      <c r="N136" s="91" t="s">
        <v>1232</v>
      </c>
      <c r="O136" s="145">
        <v>4.02E-2</v>
      </c>
      <c r="Q136" s="91" t="s">
        <v>1230</v>
      </c>
      <c r="R136" s="91">
        <v>25.98</v>
      </c>
      <c r="S136" s="91">
        <v>25.98</v>
      </c>
      <c r="T136" s="91">
        <v>26.16</v>
      </c>
      <c r="U136" s="91">
        <v>25.92</v>
      </c>
      <c r="V136" s="91" t="s">
        <v>1233</v>
      </c>
      <c r="W136" s="145">
        <v>-7.6E-3</v>
      </c>
      <c r="Y136" s="91" t="s">
        <v>1230</v>
      </c>
      <c r="Z136" s="91">
        <v>7.22</v>
      </c>
      <c r="AA136" s="91">
        <v>7.11</v>
      </c>
      <c r="AB136" s="91">
        <v>7.22</v>
      </c>
      <c r="AC136" s="91">
        <v>7.11</v>
      </c>
      <c r="AD136" s="91" t="s">
        <v>1234</v>
      </c>
      <c r="AE136" s="145">
        <v>1.26E-2</v>
      </c>
      <c r="AG136" s="91" t="s">
        <v>1230</v>
      </c>
      <c r="AH136" s="91">
        <v>2.4</v>
      </c>
      <c r="AI136" s="91">
        <v>2.39</v>
      </c>
      <c r="AJ136" s="91">
        <v>2.42</v>
      </c>
      <c r="AK136" s="91">
        <v>2.39</v>
      </c>
      <c r="AL136" s="91" t="s">
        <v>1235</v>
      </c>
      <c r="AM136" s="145">
        <v>0</v>
      </c>
      <c r="AO136" s="91" t="s">
        <v>1230</v>
      </c>
      <c r="AP136" s="91">
        <v>7.46</v>
      </c>
      <c r="AQ136" s="91">
        <v>7.46</v>
      </c>
      <c r="AR136" s="91">
        <v>7.48</v>
      </c>
      <c r="AS136" s="91">
        <v>7.42</v>
      </c>
      <c r="AT136" s="91" t="s">
        <v>1236</v>
      </c>
      <c r="AU136" s="145">
        <v>0</v>
      </c>
      <c r="AW136" s="91" t="s">
        <v>1230</v>
      </c>
      <c r="AX136" s="146">
        <v>1111.24</v>
      </c>
      <c r="AY136" s="146">
        <v>1101.1400000000001</v>
      </c>
      <c r="AZ136" s="146">
        <v>1113.8800000000001</v>
      </c>
      <c r="BA136" s="146">
        <v>1101.1400000000001</v>
      </c>
      <c r="BB136" s="91" t="s">
        <v>1237</v>
      </c>
      <c r="BC136" s="145">
        <v>1.15E-2</v>
      </c>
    </row>
    <row r="137" spans="1:55">
      <c r="A137" s="91" t="s">
        <v>1238</v>
      </c>
      <c r="B137" s="91">
        <v>21.9</v>
      </c>
      <c r="C137" s="91">
        <v>22.06</v>
      </c>
      <c r="D137" s="91">
        <v>22.1</v>
      </c>
      <c r="E137" s="91">
        <v>21.68</v>
      </c>
      <c r="F137" s="91" t="s">
        <v>1203</v>
      </c>
      <c r="G137" s="145">
        <v>-7.3000000000000001E-3</v>
      </c>
      <c r="I137" s="91" t="s">
        <v>1238</v>
      </c>
      <c r="J137" s="91">
        <v>7.27</v>
      </c>
      <c r="K137" s="91">
        <v>7.18</v>
      </c>
      <c r="L137" s="91">
        <v>7.27</v>
      </c>
      <c r="M137" s="91">
        <v>7.05</v>
      </c>
      <c r="N137" s="91" t="s">
        <v>1239</v>
      </c>
      <c r="O137" s="145">
        <v>4.1000000000000003E-3</v>
      </c>
      <c r="Q137" s="91" t="s">
        <v>1238</v>
      </c>
      <c r="R137" s="91">
        <v>25.76</v>
      </c>
      <c r="S137" s="91">
        <v>25.98</v>
      </c>
      <c r="T137" s="91">
        <v>26.28</v>
      </c>
      <c r="U137" s="91">
        <v>25.72</v>
      </c>
      <c r="V137" s="91" t="s">
        <v>1240</v>
      </c>
      <c r="W137" s="145">
        <v>-8.5000000000000006E-3</v>
      </c>
      <c r="Y137" s="91" t="s">
        <v>1238</v>
      </c>
      <c r="Z137" s="91">
        <v>7.11</v>
      </c>
      <c r="AA137" s="91">
        <v>7.21</v>
      </c>
      <c r="AB137" s="91">
        <v>7.29</v>
      </c>
      <c r="AC137" s="91">
        <v>7.08</v>
      </c>
      <c r="AD137" s="91" t="s">
        <v>1241</v>
      </c>
      <c r="AE137" s="145">
        <v>-1.52E-2</v>
      </c>
      <c r="AG137" s="91" t="s">
        <v>1238</v>
      </c>
      <c r="AH137" s="91">
        <v>2.42</v>
      </c>
      <c r="AI137" s="91">
        <v>2.4</v>
      </c>
      <c r="AJ137" s="91">
        <v>2.42</v>
      </c>
      <c r="AK137" s="91">
        <v>2.39</v>
      </c>
      <c r="AL137" s="91" t="s">
        <v>1242</v>
      </c>
      <c r="AM137" s="145">
        <v>8.3000000000000001E-3</v>
      </c>
      <c r="AO137" s="91" t="s">
        <v>1238</v>
      </c>
      <c r="AP137" s="91">
        <v>7.4</v>
      </c>
      <c r="AQ137" s="91">
        <v>7.44</v>
      </c>
      <c r="AR137" s="91">
        <v>7.46</v>
      </c>
      <c r="AS137" s="91">
        <v>7.38</v>
      </c>
      <c r="AT137" s="91" t="s">
        <v>1243</v>
      </c>
      <c r="AU137" s="145">
        <v>-8.0000000000000002E-3</v>
      </c>
      <c r="AW137" s="91" t="s">
        <v>1238</v>
      </c>
      <c r="AX137" s="146">
        <v>1121.9000000000001</v>
      </c>
      <c r="AY137" s="146">
        <v>1114.23</v>
      </c>
      <c r="AZ137" s="146">
        <v>1125.23</v>
      </c>
      <c r="BA137" s="146">
        <v>1112.78</v>
      </c>
      <c r="BB137" s="91" t="s">
        <v>1244</v>
      </c>
      <c r="BC137" s="145">
        <v>9.5999999999999992E-3</v>
      </c>
    </row>
    <row r="138" spans="1:55">
      <c r="A138" s="91" t="s">
        <v>1245</v>
      </c>
      <c r="B138" s="91">
        <v>22.34</v>
      </c>
      <c r="C138" s="91">
        <v>21.9</v>
      </c>
      <c r="D138" s="91">
        <v>22.34</v>
      </c>
      <c r="E138" s="91">
        <v>21.78</v>
      </c>
      <c r="F138" s="91" t="s">
        <v>1246</v>
      </c>
      <c r="G138" s="145">
        <v>2.01E-2</v>
      </c>
      <c r="I138" s="91" t="s">
        <v>1245</v>
      </c>
      <c r="J138" s="91">
        <v>7.15</v>
      </c>
      <c r="K138" s="91">
        <v>7.18</v>
      </c>
      <c r="L138" s="91">
        <v>7.18</v>
      </c>
      <c r="M138" s="91">
        <v>7.03</v>
      </c>
      <c r="N138" s="91" t="s">
        <v>1247</v>
      </c>
      <c r="O138" s="145">
        <v>-1.6500000000000001E-2</v>
      </c>
      <c r="Q138" s="91" t="s">
        <v>1245</v>
      </c>
      <c r="R138" s="91">
        <v>25.56</v>
      </c>
      <c r="S138" s="91">
        <v>25.78</v>
      </c>
      <c r="T138" s="91">
        <v>25.86</v>
      </c>
      <c r="U138" s="91">
        <v>25.44</v>
      </c>
      <c r="V138" s="91" t="s">
        <v>1248</v>
      </c>
      <c r="W138" s="145">
        <v>-7.7999999999999996E-3</v>
      </c>
      <c r="Y138" s="91" t="s">
        <v>1245</v>
      </c>
      <c r="Z138" s="91">
        <v>7.21</v>
      </c>
      <c r="AA138" s="91">
        <v>7.11</v>
      </c>
      <c r="AB138" s="91">
        <v>7.28</v>
      </c>
      <c r="AC138" s="91">
        <v>7.11</v>
      </c>
      <c r="AD138" s="91" t="s">
        <v>1249</v>
      </c>
      <c r="AE138" s="145">
        <v>1.41E-2</v>
      </c>
      <c r="AG138" s="91" t="s">
        <v>1245</v>
      </c>
      <c r="AH138" s="91">
        <v>2.42</v>
      </c>
      <c r="AI138" s="91">
        <v>2.41</v>
      </c>
      <c r="AJ138" s="91">
        <v>2.42</v>
      </c>
      <c r="AK138" s="91">
        <v>2.4</v>
      </c>
      <c r="AL138" s="91" t="s">
        <v>287</v>
      </c>
      <c r="AM138" s="145">
        <v>0</v>
      </c>
      <c r="AO138" s="91" t="s">
        <v>1245</v>
      </c>
      <c r="AP138" s="91">
        <v>7.32</v>
      </c>
      <c r="AQ138" s="91">
        <v>7.44</v>
      </c>
      <c r="AR138" s="91">
        <v>7.46</v>
      </c>
      <c r="AS138" s="91">
        <v>7.3</v>
      </c>
      <c r="AT138" s="91" t="s">
        <v>1250</v>
      </c>
      <c r="AU138" s="145">
        <v>-1.0800000000000001E-2</v>
      </c>
      <c r="AW138" s="91" t="s">
        <v>1245</v>
      </c>
      <c r="AX138" s="146">
        <v>1123.2</v>
      </c>
      <c r="AY138" s="146">
        <v>1126.3699999999999</v>
      </c>
      <c r="AZ138" s="146">
        <v>1128.26</v>
      </c>
      <c r="BA138" s="146">
        <v>1119.46</v>
      </c>
      <c r="BB138" s="91" t="s">
        <v>1251</v>
      </c>
      <c r="BC138" s="145">
        <v>1.1999999999999999E-3</v>
      </c>
    </row>
    <row r="139" spans="1:55">
      <c r="A139" s="91" t="s">
        <v>1252</v>
      </c>
      <c r="B139" s="91">
        <v>22.66</v>
      </c>
      <c r="C139" s="91">
        <v>22.34</v>
      </c>
      <c r="D139" s="91">
        <v>22.72</v>
      </c>
      <c r="E139" s="91">
        <v>22.14</v>
      </c>
      <c r="F139" s="91" t="s">
        <v>1253</v>
      </c>
      <c r="G139" s="145">
        <v>1.43E-2</v>
      </c>
      <c r="I139" s="91" t="s">
        <v>1252</v>
      </c>
      <c r="J139" s="91">
        <v>7.22</v>
      </c>
      <c r="K139" s="91">
        <v>7.18</v>
      </c>
      <c r="L139" s="91">
        <v>7.35</v>
      </c>
      <c r="M139" s="91">
        <v>7.18</v>
      </c>
      <c r="N139" s="91" t="s">
        <v>1254</v>
      </c>
      <c r="O139" s="145">
        <v>9.7999999999999997E-3</v>
      </c>
      <c r="Q139" s="91" t="s">
        <v>1252</v>
      </c>
      <c r="R139" s="91">
        <v>25.44</v>
      </c>
      <c r="S139" s="91">
        <v>25.44</v>
      </c>
      <c r="T139" s="91">
        <v>25.78</v>
      </c>
      <c r="U139" s="91">
        <v>25.44</v>
      </c>
      <c r="V139" s="91" t="s">
        <v>1255</v>
      </c>
      <c r="W139" s="145">
        <v>-4.7000000000000002E-3</v>
      </c>
      <c r="Y139" s="91" t="s">
        <v>1252</v>
      </c>
      <c r="Z139" s="91">
        <v>7.38</v>
      </c>
      <c r="AA139" s="91">
        <v>7.15</v>
      </c>
      <c r="AB139" s="91">
        <v>7.41</v>
      </c>
      <c r="AC139" s="91">
        <v>7.14</v>
      </c>
      <c r="AD139" s="91" t="s">
        <v>1256</v>
      </c>
      <c r="AE139" s="145">
        <v>2.3599999999999999E-2</v>
      </c>
      <c r="AG139" s="91" t="s">
        <v>1252</v>
      </c>
      <c r="AH139" s="91">
        <v>2.42</v>
      </c>
      <c r="AI139" s="91">
        <v>2.41</v>
      </c>
      <c r="AJ139" s="91">
        <v>2.42</v>
      </c>
      <c r="AK139" s="91">
        <v>2.41</v>
      </c>
      <c r="AL139" s="91" t="s">
        <v>1257</v>
      </c>
      <c r="AM139" s="145">
        <v>0</v>
      </c>
      <c r="AO139" s="91" t="s">
        <v>1252</v>
      </c>
      <c r="AP139" s="91">
        <v>7.3</v>
      </c>
      <c r="AQ139" s="91">
        <v>7.32</v>
      </c>
      <c r="AR139" s="91">
        <v>7.42</v>
      </c>
      <c r="AS139" s="91">
        <v>7.26</v>
      </c>
      <c r="AT139" s="91" t="s">
        <v>1258</v>
      </c>
      <c r="AU139" s="145">
        <v>-2.7000000000000001E-3</v>
      </c>
      <c r="AW139" s="91" t="s">
        <v>1252</v>
      </c>
      <c r="AX139" s="146">
        <v>1131.21</v>
      </c>
      <c r="AY139" s="146">
        <v>1123.48</v>
      </c>
      <c r="AZ139" s="146">
        <v>1132.05</v>
      </c>
      <c r="BA139" s="146">
        <v>1122.5999999999999</v>
      </c>
      <c r="BB139" s="91" t="s">
        <v>1259</v>
      </c>
      <c r="BC139" s="145">
        <v>7.1000000000000004E-3</v>
      </c>
    </row>
    <row r="140" spans="1:55">
      <c r="A140" s="91" t="s">
        <v>1260</v>
      </c>
      <c r="B140" s="91">
        <v>22.6</v>
      </c>
      <c r="C140" s="91">
        <v>22.74</v>
      </c>
      <c r="D140" s="91">
        <v>22.76</v>
      </c>
      <c r="E140" s="91">
        <v>22.18</v>
      </c>
      <c r="F140" s="91" t="s">
        <v>1261</v>
      </c>
      <c r="G140" s="145">
        <v>-2.5999999999999999E-3</v>
      </c>
      <c r="I140" s="91" t="s">
        <v>1260</v>
      </c>
      <c r="J140" s="91">
        <v>7.22</v>
      </c>
      <c r="K140" s="91">
        <v>7.22</v>
      </c>
      <c r="L140" s="91">
        <v>7.27</v>
      </c>
      <c r="M140" s="91">
        <v>7.09</v>
      </c>
      <c r="N140" s="91" t="s">
        <v>1262</v>
      </c>
      <c r="O140" s="145">
        <v>0</v>
      </c>
      <c r="Q140" s="91" t="s">
        <v>1260</v>
      </c>
      <c r="R140" s="91">
        <v>25.32</v>
      </c>
      <c r="S140" s="91">
        <v>25.44</v>
      </c>
      <c r="T140" s="91">
        <v>25.54</v>
      </c>
      <c r="U140" s="91">
        <v>25.24</v>
      </c>
      <c r="V140" s="91" t="s">
        <v>1263</v>
      </c>
      <c r="W140" s="145">
        <v>-4.7000000000000002E-3</v>
      </c>
      <c r="Y140" s="91" t="s">
        <v>1260</v>
      </c>
      <c r="Z140" s="91">
        <v>7.37</v>
      </c>
      <c r="AA140" s="91">
        <v>7.37</v>
      </c>
      <c r="AB140" s="91">
        <v>7.43</v>
      </c>
      <c r="AC140" s="91">
        <v>7.27</v>
      </c>
      <c r="AD140" s="91" t="s">
        <v>1264</v>
      </c>
      <c r="AE140" s="145">
        <v>-1.4E-3</v>
      </c>
      <c r="AG140" s="91" t="s">
        <v>1260</v>
      </c>
      <c r="AH140" s="91">
        <v>2.42</v>
      </c>
      <c r="AI140" s="91">
        <v>2.41</v>
      </c>
      <c r="AJ140" s="91">
        <v>2.42</v>
      </c>
      <c r="AK140" s="91">
        <v>2.4</v>
      </c>
      <c r="AL140" s="91" t="s">
        <v>1265</v>
      </c>
      <c r="AM140" s="145">
        <v>0</v>
      </c>
      <c r="AO140" s="91" t="s">
        <v>1260</v>
      </c>
      <c r="AP140" s="91">
        <v>7.36</v>
      </c>
      <c r="AQ140" s="91">
        <v>7.36</v>
      </c>
      <c r="AR140" s="91">
        <v>7.38</v>
      </c>
      <c r="AS140" s="91">
        <v>7.3</v>
      </c>
      <c r="AT140" s="91" t="s">
        <v>1266</v>
      </c>
      <c r="AU140" s="145">
        <v>8.2000000000000007E-3</v>
      </c>
      <c r="AW140" s="91" t="s">
        <v>1260</v>
      </c>
      <c r="AX140" s="146">
        <v>1122.4100000000001</v>
      </c>
      <c r="AY140" s="146">
        <v>1133.0999999999999</v>
      </c>
      <c r="AZ140" s="146">
        <v>1135.5</v>
      </c>
      <c r="BA140" s="146">
        <v>1120.7</v>
      </c>
      <c r="BB140" s="91" t="s">
        <v>1267</v>
      </c>
      <c r="BC140" s="145">
        <v>-7.7999999999999996E-3</v>
      </c>
    </row>
    <row r="141" spans="1:55">
      <c r="A141" s="91" t="s">
        <v>1268</v>
      </c>
      <c r="B141" s="91">
        <v>22.7</v>
      </c>
      <c r="C141" s="91">
        <v>22.82</v>
      </c>
      <c r="D141" s="91">
        <v>22.82</v>
      </c>
      <c r="E141" s="91">
        <v>22.44</v>
      </c>
      <c r="F141" s="91" t="s">
        <v>1269</v>
      </c>
      <c r="G141" s="145">
        <v>4.4000000000000003E-3</v>
      </c>
      <c r="I141" s="91" t="s">
        <v>1268</v>
      </c>
      <c r="J141" s="91">
        <v>7.28</v>
      </c>
      <c r="K141" s="91">
        <v>7.27</v>
      </c>
      <c r="L141" s="91">
        <v>7.33</v>
      </c>
      <c r="M141" s="91">
        <v>7.17</v>
      </c>
      <c r="N141" s="91" t="s">
        <v>1270</v>
      </c>
      <c r="O141" s="145">
        <v>8.3000000000000001E-3</v>
      </c>
      <c r="Q141" s="91" t="s">
        <v>1268</v>
      </c>
      <c r="R141" s="91">
        <v>25.98</v>
      </c>
      <c r="S141" s="91">
        <v>25.26</v>
      </c>
      <c r="T141" s="91">
        <v>25.98</v>
      </c>
      <c r="U141" s="91">
        <v>25.24</v>
      </c>
      <c r="V141" s="91" t="s">
        <v>1271</v>
      </c>
      <c r="W141" s="145">
        <v>2.6100000000000002E-2</v>
      </c>
      <c r="Y141" s="91" t="s">
        <v>1268</v>
      </c>
      <c r="Z141" s="91">
        <v>7.21</v>
      </c>
      <c r="AA141" s="91">
        <v>7.28</v>
      </c>
      <c r="AB141" s="91">
        <v>7.38</v>
      </c>
      <c r="AC141" s="91">
        <v>7.18</v>
      </c>
      <c r="AD141" s="91" t="s">
        <v>1272</v>
      </c>
      <c r="AE141" s="145">
        <v>-2.1700000000000001E-2</v>
      </c>
      <c r="AG141" s="91" t="s">
        <v>1268</v>
      </c>
      <c r="AH141" s="91">
        <v>2.42</v>
      </c>
      <c r="AI141" s="91">
        <v>2.42</v>
      </c>
      <c r="AJ141" s="91">
        <v>2.42</v>
      </c>
      <c r="AK141" s="91">
        <v>2.4</v>
      </c>
      <c r="AL141" s="91" t="s">
        <v>1273</v>
      </c>
      <c r="AM141" s="145">
        <v>0</v>
      </c>
      <c r="AO141" s="91" t="s">
        <v>1268</v>
      </c>
      <c r="AP141" s="91">
        <v>7.42</v>
      </c>
      <c r="AQ141" s="91">
        <v>7.26</v>
      </c>
      <c r="AR141" s="91">
        <v>7.5</v>
      </c>
      <c r="AS141" s="91">
        <v>7.26</v>
      </c>
      <c r="AT141" s="91" t="s">
        <v>1274</v>
      </c>
      <c r="AU141" s="145">
        <v>8.2000000000000007E-3</v>
      </c>
      <c r="AW141" s="91" t="s">
        <v>1268</v>
      </c>
      <c r="AX141" s="146">
        <v>1122.75</v>
      </c>
      <c r="AY141" s="146">
        <v>1122.4100000000001</v>
      </c>
      <c r="AZ141" s="146">
        <v>1127.27</v>
      </c>
      <c r="BA141" s="146">
        <v>1117.51</v>
      </c>
      <c r="BB141" s="91" t="s">
        <v>1275</v>
      </c>
      <c r="BC141" s="145">
        <v>2.9999999999999997E-4</v>
      </c>
    </row>
    <row r="142" spans="1:55">
      <c r="A142" s="91" t="s">
        <v>1276</v>
      </c>
      <c r="B142" s="91">
        <v>22.36</v>
      </c>
      <c r="C142" s="91">
        <v>22.7</v>
      </c>
      <c r="D142" s="91">
        <v>22.8</v>
      </c>
      <c r="E142" s="91">
        <v>22.32</v>
      </c>
      <c r="F142" s="91" t="s">
        <v>1277</v>
      </c>
      <c r="G142" s="145">
        <v>-1.4999999999999999E-2</v>
      </c>
      <c r="I142" s="91" t="s">
        <v>1276</v>
      </c>
      <c r="J142" s="91">
        <v>7.4</v>
      </c>
      <c r="K142" s="91">
        <v>7.28</v>
      </c>
      <c r="L142" s="91">
        <v>7.4</v>
      </c>
      <c r="M142" s="91">
        <v>7.22</v>
      </c>
      <c r="N142" s="91" t="s">
        <v>1278</v>
      </c>
      <c r="O142" s="145">
        <v>1.6500000000000001E-2</v>
      </c>
      <c r="Q142" s="91" t="s">
        <v>1276</v>
      </c>
      <c r="R142" s="91">
        <v>26.24</v>
      </c>
      <c r="S142" s="91">
        <v>25.74</v>
      </c>
      <c r="T142" s="91">
        <v>26.42</v>
      </c>
      <c r="U142" s="91">
        <v>25.74</v>
      </c>
      <c r="V142" s="91" t="s">
        <v>1279</v>
      </c>
      <c r="W142" s="145">
        <v>0.01</v>
      </c>
      <c r="Y142" s="91" t="s">
        <v>1276</v>
      </c>
      <c r="Z142" s="91">
        <v>7.25</v>
      </c>
      <c r="AA142" s="91">
        <v>7.26</v>
      </c>
      <c r="AB142" s="91">
        <v>7.34</v>
      </c>
      <c r="AC142" s="91">
        <v>7.17</v>
      </c>
      <c r="AD142" s="91" t="s">
        <v>1280</v>
      </c>
      <c r="AE142" s="145">
        <v>5.4999999999999997E-3</v>
      </c>
      <c r="AG142" s="91" t="s">
        <v>1276</v>
      </c>
      <c r="AH142" s="91">
        <v>2.42</v>
      </c>
      <c r="AI142" s="91">
        <v>2.41</v>
      </c>
      <c r="AJ142" s="91">
        <v>2.42</v>
      </c>
      <c r="AK142" s="91">
        <v>2.4</v>
      </c>
      <c r="AL142" s="91" t="s">
        <v>1281</v>
      </c>
      <c r="AM142" s="145">
        <v>0</v>
      </c>
      <c r="AO142" s="91" t="s">
        <v>1276</v>
      </c>
      <c r="AP142" s="91">
        <v>7.48</v>
      </c>
      <c r="AQ142" s="91">
        <v>7.48</v>
      </c>
      <c r="AR142" s="91">
        <v>7.54</v>
      </c>
      <c r="AS142" s="91">
        <v>7.42</v>
      </c>
      <c r="AT142" s="91" t="s">
        <v>1282</v>
      </c>
      <c r="AU142" s="145">
        <v>8.0999999999999996E-3</v>
      </c>
      <c r="AW142" s="91" t="s">
        <v>1276</v>
      </c>
      <c r="AX142" s="146">
        <v>1121.6500000000001</v>
      </c>
      <c r="AY142" s="146">
        <v>1123.6300000000001</v>
      </c>
      <c r="AZ142" s="146">
        <v>1131.3499999999999</v>
      </c>
      <c r="BA142" s="146">
        <v>1121.5999999999999</v>
      </c>
      <c r="BB142" s="91" t="s">
        <v>1283</v>
      </c>
      <c r="BC142" s="145">
        <v>-1E-3</v>
      </c>
    </row>
    <row r="143" spans="1:55">
      <c r="A143" s="91" t="s">
        <v>1284</v>
      </c>
      <c r="B143" s="91">
        <v>21.96</v>
      </c>
      <c r="C143" s="91">
        <v>22.6</v>
      </c>
      <c r="D143" s="91">
        <v>22.6</v>
      </c>
      <c r="E143" s="91">
        <v>21.96</v>
      </c>
      <c r="F143" s="91" t="s">
        <v>1285</v>
      </c>
      <c r="G143" s="145">
        <v>-1.7899999999999999E-2</v>
      </c>
      <c r="I143" s="91" t="s">
        <v>1284</v>
      </c>
      <c r="J143" s="91">
        <v>7.5</v>
      </c>
      <c r="K143" s="91">
        <v>7.46</v>
      </c>
      <c r="L143" s="91">
        <v>7.65</v>
      </c>
      <c r="M143" s="91">
        <v>7.37</v>
      </c>
      <c r="N143" s="91" t="s">
        <v>1286</v>
      </c>
      <c r="O143" s="145">
        <v>1.35E-2</v>
      </c>
      <c r="Q143" s="91" t="s">
        <v>1284</v>
      </c>
      <c r="R143" s="91">
        <v>26.74</v>
      </c>
      <c r="S143" s="91">
        <v>26.44</v>
      </c>
      <c r="T143" s="91">
        <v>26.74</v>
      </c>
      <c r="U143" s="91">
        <v>26.16</v>
      </c>
      <c r="V143" s="91" t="s">
        <v>1287</v>
      </c>
      <c r="W143" s="145">
        <v>1.9099999999999999E-2</v>
      </c>
      <c r="Y143" s="91" t="s">
        <v>1284</v>
      </c>
      <c r="Z143" s="91">
        <v>7.39</v>
      </c>
      <c r="AA143" s="91">
        <v>7.25</v>
      </c>
      <c r="AB143" s="91">
        <v>7.44</v>
      </c>
      <c r="AC143" s="91">
        <v>7.2</v>
      </c>
      <c r="AD143" s="91" t="s">
        <v>1288</v>
      </c>
      <c r="AE143" s="145">
        <v>1.9300000000000001E-2</v>
      </c>
      <c r="AG143" s="91" t="s">
        <v>1284</v>
      </c>
      <c r="AH143" s="91">
        <v>2.42</v>
      </c>
      <c r="AI143" s="91">
        <v>2.42</v>
      </c>
      <c r="AJ143" s="91">
        <v>2.42</v>
      </c>
      <c r="AK143" s="91">
        <v>2.42</v>
      </c>
      <c r="AL143" s="91" t="s">
        <v>1289</v>
      </c>
      <c r="AM143" s="145">
        <v>0</v>
      </c>
      <c r="AO143" s="91" t="s">
        <v>1284</v>
      </c>
      <c r="AP143" s="91">
        <v>7.44</v>
      </c>
      <c r="AQ143" s="91">
        <v>7.46</v>
      </c>
      <c r="AR143" s="91">
        <v>7.5</v>
      </c>
      <c r="AS143" s="91">
        <v>7.42</v>
      </c>
      <c r="AT143" s="91" t="s">
        <v>1290</v>
      </c>
      <c r="AU143" s="145">
        <v>-5.3E-3</v>
      </c>
      <c r="AW143" s="91" t="s">
        <v>1284</v>
      </c>
      <c r="AX143" s="146">
        <v>1136.44</v>
      </c>
      <c r="AY143" s="146">
        <v>1122.53</v>
      </c>
      <c r="AZ143" s="146">
        <v>1137.6500000000001</v>
      </c>
      <c r="BA143" s="146">
        <v>1116.33</v>
      </c>
      <c r="BB143" s="91" t="s">
        <v>1291</v>
      </c>
      <c r="BC143" s="145">
        <v>1.32E-2</v>
      </c>
    </row>
    <row r="144" spans="1:55">
      <c r="A144" s="91" t="s">
        <v>1292</v>
      </c>
      <c r="B144" s="91">
        <v>22</v>
      </c>
      <c r="C144" s="91">
        <v>21.98</v>
      </c>
      <c r="D144" s="91">
        <v>22.44</v>
      </c>
      <c r="E144" s="91">
        <v>21.84</v>
      </c>
      <c r="F144" s="91" t="s">
        <v>744</v>
      </c>
      <c r="G144" s="145">
        <v>1.8E-3</v>
      </c>
      <c r="I144" s="91" t="s">
        <v>1292</v>
      </c>
      <c r="J144" s="91">
        <v>7.2</v>
      </c>
      <c r="K144" s="91">
        <v>7.47</v>
      </c>
      <c r="L144" s="91">
        <v>7.5</v>
      </c>
      <c r="M144" s="91">
        <v>7.2</v>
      </c>
      <c r="N144" s="91" t="s">
        <v>1293</v>
      </c>
      <c r="O144" s="145">
        <v>-0.04</v>
      </c>
      <c r="Q144" s="91" t="s">
        <v>1292</v>
      </c>
      <c r="R144" s="91">
        <v>26.76</v>
      </c>
      <c r="S144" s="91">
        <v>26.74</v>
      </c>
      <c r="T144" s="91">
        <v>26.82</v>
      </c>
      <c r="U144" s="91">
        <v>26.46</v>
      </c>
      <c r="V144" s="91" t="s">
        <v>1294</v>
      </c>
      <c r="W144" s="145">
        <v>6.9999999999999999E-4</v>
      </c>
      <c r="Y144" s="91" t="s">
        <v>1292</v>
      </c>
      <c r="Z144" s="91">
        <v>7.48</v>
      </c>
      <c r="AA144" s="91">
        <v>7.33</v>
      </c>
      <c r="AB144" s="91">
        <v>7.48</v>
      </c>
      <c r="AC144" s="91">
        <v>7.31</v>
      </c>
      <c r="AD144" s="91" t="s">
        <v>1295</v>
      </c>
      <c r="AE144" s="145">
        <v>1.2200000000000001E-2</v>
      </c>
      <c r="AG144" s="91" t="s">
        <v>1292</v>
      </c>
      <c r="AH144" s="91">
        <v>2.41</v>
      </c>
      <c r="AI144" s="91">
        <v>2.42</v>
      </c>
      <c r="AJ144" s="91">
        <v>2.42</v>
      </c>
      <c r="AK144" s="91">
        <v>2.41</v>
      </c>
      <c r="AL144" s="91" t="s">
        <v>1296</v>
      </c>
      <c r="AM144" s="145">
        <v>-4.1000000000000003E-3</v>
      </c>
      <c r="AO144" s="91" t="s">
        <v>1292</v>
      </c>
      <c r="AP144" s="91">
        <v>7.56</v>
      </c>
      <c r="AQ144" s="91">
        <v>7.46</v>
      </c>
      <c r="AR144" s="91">
        <v>7.58</v>
      </c>
      <c r="AS144" s="91">
        <v>7.44</v>
      </c>
      <c r="AT144" s="91" t="s">
        <v>1297</v>
      </c>
      <c r="AU144" s="145">
        <v>1.61E-2</v>
      </c>
      <c r="AW144" s="91" t="s">
        <v>1292</v>
      </c>
      <c r="AX144" s="146">
        <v>1134.3599999999999</v>
      </c>
      <c r="AY144" s="146">
        <v>1135.72</v>
      </c>
      <c r="AZ144" s="146">
        <v>1139.8399999999999</v>
      </c>
      <c r="BA144" s="146">
        <v>1133</v>
      </c>
      <c r="BB144" s="91" t="s">
        <v>1298</v>
      </c>
      <c r="BC144" s="145">
        <v>-1.8E-3</v>
      </c>
    </row>
    <row r="145" spans="1:55">
      <c r="A145" s="91" t="s">
        <v>1299</v>
      </c>
      <c r="B145" s="91">
        <v>22.08</v>
      </c>
      <c r="C145" s="91">
        <v>21.92</v>
      </c>
      <c r="D145" s="91">
        <v>22.08</v>
      </c>
      <c r="E145" s="91">
        <v>21.92</v>
      </c>
      <c r="F145" s="91" t="s">
        <v>1300</v>
      </c>
      <c r="G145" s="145">
        <v>3.5999999999999999E-3</v>
      </c>
      <c r="I145" s="91" t="s">
        <v>1299</v>
      </c>
      <c r="J145" s="91">
        <v>7.35</v>
      </c>
      <c r="K145" s="91">
        <v>7.29</v>
      </c>
      <c r="L145" s="91">
        <v>7.38</v>
      </c>
      <c r="M145" s="91">
        <v>7.27</v>
      </c>
      <c r="N145" s="91" t="s">
        <v>1301</v>
      </c>
      <c r="O145" s="145">
        <v>2.0799999999999999E-2</v>
      </c>
      <c r="Q145" s="91" t="s">
        <v>1299</v>
      </c>
      <c r="R145" s="91">
        <v>26.78</v>
      </c>
      <c r="S145" s="91">
        <v>26.76</v>
      </c>
      <c r="T145" s="91">
        <v>26.82</v>
      </c>
      <c r="U145" s="91">
        <v>26.54</v>
      </c>
      <c r="V145" s="91" t="s">
        <v>1302</v>
      </c>
      <c r="W145" s="145">
        <v>6.9999999999999999E-4</v>
      </c>
      <c r="Y145" s="91" t="s">
        <v>1299</v>
      </c>
      <c r="Z145" s="91">
        <v>7.44</v>
      </c>
      <c r="AA145" s="91">
        <v>7.45</v>
      </c>
      <c r="AB145" s="91">
        <v>7.5</v>
      </c>
      <c r="AC145" s="91">
        <v>7.37</v>
      </c>
      <c r="AD145" s="91" t="s">
        <v>1303</v>
      </c>
      <c r="AE145" s="145">
        <v>-5.3E-3</v>
      </c>
      <c r="AG145" s="91" t="s">
        <v>1299</v>
      </c>
      <c r="AH145" s="91">
        <v>2.41</v>
      </c>
      <c r="AI145" s="91">
        <v>2.41</v>
      </c>
      <c r="AJ145" s="91">
        <v>2.42</v>
      </c>
      <c r="AK145" s="91">
        <v>2.41</v>
      </c>
      <c r="AL145" s="91" t="s">
        <v>1304</v>
      </c>
      <c r="AM145" s="145">
        <v>0</v>
      </c>
      <c r="AO145" s="91" t="s">
        <v>1299</v>
      </c>
      <c r="AP145" s="91">
        <v>7.66</v>
      </c>
      <c r="AQ145" s="91">
        <v>7.6</v>
      </c>
      <c r="AR145" s="91">
        <v>7.66</v>
      </c>
      <c r="AS145" s="91">
        <v>7.56</v>
      </c>
      <c r="AT145" s="91" t="s">
        <v>1305</v>
      </c>
      <c r="AU145" s="145">
        <v>1.32E-2</v>
      </c>
      <c r="AW145" s="91" t="s">
        <v>1299</v>
      </c>
      <c r="AX145" s="146">
        <v>1130.1400000000001</v>
      </c>
      <c r="AY145" s="146">
        <v>1135.54</v>
      </c>
      <c r="AZ145" s="146">
        <v>1139.51</v>
      </c>
      <c r="BA145" s="146">
        <v>1130.1400000000001</v>
      </c>
      <c r="BB145" s="91" t="s">
        <v>1306</v>
      </c>
      <c r="BC145" s="145">
        <v>-3.7000000000000002E-3</v>
      </c>
    </row>
    <row r="146" spans="1:55">
      <c r="A146" s="91" t="s">
        <v>1307</v>
      </c>
      <c r="B146" s="91">
        <v>22</v>
      </c>
      <c r="C146" s="91">
        <v>22</v>
      </c>
      <c r="D146" s="91">
        <v>22.1</v>
      </c>
      <c r="E146" s="91">
        <v>21.72</v>
      </c>
      <c r="F146" s="91" t="s">
        <v>1308</v>
      </c>
      <c r="G146" s="145">
        <v>-3.5999999999999999E-3</v>
      </c>
      <c r="I146" s="91" t="s">
        <v>1307</v>
      </c>
      <c r="J146" s="91">
        <v>7.22</v>
      </c>
      <c r="K146" s="91">
        <v>7.31</v>
      </c>
      <c r="L146" s="91">
        <v>7.5</v>
      </c>
      <c r="M146" s="91">
        <v>7.18</v>
      </c>
      <c r="N146" s="91" t="s">
        <v>1309</v>
      </c>
      <c r="O146" s="145">
        <v>-1.77E-2</v>
      </c>
      <c r="Q146" s="91" t="s">
        <v>1307</v>
      </c>
      <c r="R146" s="91">
        <v>27.38</v>
      </c>
      <c r="S146" s="91">
        <v>26.78</v>
      </c>
      <c r="T146" s="91">
        <v>27.38</v>
      </c>
      <c r="U146" s="91">
        <v>26.66</v>
      </c>
      <c r="V146" s="91" t="s">
        <v>1310</v>
      </c>
      <c r="W146" s="145">
        <v>2.24E-2</v>
      </c>
      <c r="Y146" s="91" t="s">
        <v>1307</v>
      </c>
      <c r="Z146" s="91">
        <v>7.28</v>
      </c>
      <c r="AA146" s="91">
        <v>7.44</v>
      </c>
      <c r="AB146" s="91">
        <v>7.44</v>
      </c>
      <c r="AC146" s="91">
        <v>7.28</v>
      </c>
      <c r="AD146" s="91" t="s">
        <v>1311</v>
      </c>
      <c r="AE146" s="145">
        <v>-2.1499999999999998E-2</v>
      </c>
      <c r="AG146" s="91" t="s">
        <v>1307</v>
      </c>
      <c r="AH146" s="91">
        <v>2.41</v>
      </c>
      <c r="AI146" s="91">
        <v>2.41</v>
      </c>
      <c r="AJ146" s="91">
        <v>2.41</v>
      </c>
      <c r="AK146" s="91">
        <v>2.4</v>
      </c>
      <c r="AL146" s="91" t="s">
        <v>1312</v>
      </c>
      <c r="AM146" s="145">
        <v>0</v>
      </c>
      <c r="AO146" s="91" t="s">
        <v>1307</v>
      </c>
      <c r="AP146" s="91">
        <v>7.76</v>
      </c>
      <c r="AQ146" s="91">
        <v>7.66</v>
      </c>
      <c r="AR146" s="91">
        <v>7.76</v>
      </c>
      <c r="AS146" s="91">
        <v>7.66</v>
      </c>
      <c r="AT146" s="91" t="s">
        <v>1313</v>
      </c>
      <c r="AU146" s="145">
        <v>1.3100000000000001E-2</v>
      </c>
      <c r="AW146" s="91" t="s">
        <v>1307</v>
      </c>
      <c r="AX146" s="146">
        <v>1132.3399999999999</v>
      </c>
      <c r="AY146" s="146">
        <v>1129.5899999999999</v>
      </c>
      <c r="AZ146" s="146">
        <v>1134.5</v>
      </c>
      <c r="BA146" s="146">
        <v>1126.08</v>
      </c>
      <c r="BB146" s="91" t="s">
        <v>1314</v>
      </c>
      <c r="BC146" s="145">
        <v>1.9E-3</v>
      </c>
    </row>
    <row r="147" spans="1:55">
      <c r="A147" s="91" t="s">
        <v>1315</v>
      </c>
      <c r="B147" s="91">
        <v>23</v>
      </c>
      <c r="C147" s="91">
        <v>22.98</v>
      </c>
      <c r="D147" s="91">
        <v>23.4</v>
      </c>
      <c r="E147" s="91">
        <v>22.5</v>
      </c>
      <c r="F147" s="91" t="s">
        <v>1316</v>
      </c>
      <c r="G147" s="145">
        <v>4.5499999999999999E-2</v>
      </c>
      <c r="I147" s="91" t="s">
        <v>1315</v>
      </c>
      <c r="J147" s="91">
        <v>7.34</v>
      </c>
      <c r="K147" s="91">
        <v>7.4</v>
      </c>
      <c r="L147" s="91">
        <v>7.68</v>
      </c>
      <c r="M147" s="91">
        <v>7.24</v>
      </c>
      <c r="N147" s="91" t="s">
        <v>1317</v>
      </c>
      <c r="O147" s="145">
        <v>1.66E-2</v>
      </c>
      <c r="Q147" s="91" t="s">
        <v>1315</v>
      </c>
      <c r="R147" s="91">
        <v>29.5</v>
      </c>
      <c r="S147" s="91">
        <v>28.74</v>
      </c>
      <c r="T147" s="91">
        <v>29.62</v>
      </c>
      <c r="U147" s="91">
        <v>28.28</v>
      </c>
      <c r="V147" s="91" t="s">
        <v>1318</v>
      </c>
      <c r="W147" s="145">
        <v>7.7399999999999997E-2</v>
      </c>
      <c r="Y147" s="91" t="s">
        <v>1315</v>
      </c>
      <c r="Z147" s="91">
        <v>7.7</v>
      </c>
      <c r="AA147" s="91">
        <v>7.7</v>
      </c>
      <c r="AB147" s="91">
        <v>7.78</v>
      </c>
      <c r="AC147" s="91">
        <v>7.6</v>
      </c>
      <c r="AD147" s="91" t="s">
        <v>1319</v>
      </c>
      <c r="AE147" s="145">
        <v>5.7700000000000001E-2</v>
      </c>
      <c r="AG147" s="91" t="s">
        <v>1315</v>
      </c>
      <c r="AH147" s="91">
        <v>2.42</v>
      </c>
      <c r="AI147" s="91">
        <v>2.42</v>
      </c>
      <c r="AJ147" s="91">
        <v>2.4300000000000002</v>
      </c>
      <c r="AK147" s="91">
        <v>2.41</v>
      </c>
      <c r="AL147" s="91" t="s">
        <v>1320</v>
      </c>
      <c r="AM147" s="145">
        <v>4.1000000000000003E-3</v>
      </c>
      <c r="AO147" s="91" t="s">
        <v>1315</v>
      </c>
      <c r="AP147" s="91">
        <v>7.9</v>
      </c>
      <c r="AQ147" s="91">
        <v>7.8</v>
      </c>
      <c r="AR147" s="91">
        <v>7.94</v>
      </c>
      <c r="AS147" s="91">
        <v>7.76</v>
      </c>
      <c r="AT147" s="91" t="s">
        <v>1321</v>
      </c>
      <c r="AU147" s="145">
        <v>1.7999999999999999E-2</v>
      </c>
      <c r="AW147" s="91" t="s">
        <v>1315</v>
      </c>
      <c r="AX147" s="146">
        <v>1201.32</v>
      </c>
      <c r="AY147" s="146">
        <v>1137.73</v>
      </c>
      <c r="AZ147" s="146">
        <v>1217.04</v>
      </c>
      <c r="BA147" s="146">
        <v>1137.71</v>
      </c>
      <c r="BB147" s="91" t="s">
        <v>1322</v>
      </c>
      <c r="BC147" s="145">
        <v>6.0900000000000003E-2</v>
      </c>
    </row>
    <row r="148" spans="1:55">
      <c r="A148" s="91" t="s">
        <v>1323</v>
      </c>
      <c r="B148" s="91">
        <v>22.5</v>
      </c>
      <c r="C148" s="91">
        <v>23</v>
      </c>
      <c r="D148" s="91">
        <v>23.3</v>
      </c>
      <c r="E148" s="91">
        <v>22.5</v>
      </c>
      <c r="F148" s="91" t="s">
        <v>1324</v>
      </c>
      <c r="G148" s="145">
        <v>-2.1700000000000001E-2</v>
      </c>
      <c r="I148" s="91" t="s">
        <v>1323</v>
      </c>
      <c r="J148" s="91">
        <v>7.23</v>
      </c>
      <c r="K148" s="91">
        <v>7.34</v>
      </c>
      <c r="L148" s="91">
        <v>7.38</v>
      </c>
      <c r="M148" s="91">
        <v>7.13</v>
      </c>
      <c r="N148" s="91" t="s">
        <v>1325</v>
      </c>
      <c r="O148" s="145">
        <v>-1.4999999999999999E-2</v>
      </c>
      <c r="Q148" s="91" t="s">
        <v>1323</v>
      </c>
      <c r="R148" s="91">
        <v>29.46</v>
      </c>
      <c r="S148" s="91">
        <v>29.5</v>
      </c>
      <c r="T148" s="91">
        <v>29.8</v>
      </c>
      <c r="U148" s="91">
        <v>29.04</v>
      </c>
      <c r="V148" s="91" t="s">
        <v>1326</v>
      </c>
      <c r="W148" s="145">
        <v>-1.4E-3</v>
      </c>
      <c r="Y148" s="91" t="s">
        <v>1323</v>
      </c>
      <c r="Z148" s="91">
        <v>7.62</v>
      </c>
      <c r="AA148" s="91">
        <v>7.72</v>
      </c>
      <c r="AB148" s="91">
        <v>7.83</v>
      </c>
      <c r="AC148" s="91">
        <v>7.59</v>
      </c>
      <c r="AD148" s="91" t="s">
        <v>1327</v>
      </c>
      <c r="AE148" s="145">
        <v>-1.04E-2</v>
      </c>
      <c r="AG148" s="91" t="s">
        <v>1323</v>
      </c>
      <c r="AH148" s="91">
        <v>2.42</v>
      </c>
      <c r="AI148" s="91">
        <v>2.42</v>
      </c>
      <c r="AJ148" s="91">
        <v>2.42</v>
      </c>
      <c r="AK148" s="91">
        <v>2.42</v>
      </c>
      <c r="AL148" s="91" t="s">
        <v>1328</v>
      </c>
      <c r="AM148" s="145">
        <v>0</v>
      </c>
      <c r="AO148" s="91" t="s">
        <v>1323</v>
      </c>
      <c r="AP148" s="91">
        <v>8</v>
      </c>
      <c r="AQ148" s="91">
        <v>7.96</v>
      </c>
      <c r="AR148" s="91">
        <v>8.0399999999999991</v>
      </c>
      <c r="AS148" s="91">
        <v>7.94</v>
      </c>
      <c r="AT148" s="91" t="s">
        <v>1154</v>
      </c>
      <c r="AU148" s="145">
        <v>1.2699999999999999E-2</v>
      </c>
      <c r="AW148" s="91" t="s">
        <v>1323</v>
      </c>
      <c r="AX148" s="146">
        <v>1205.3</v>
      </c>
      <c r="AY148" s="146">
        <v>1205.95</v>
      </c>
      <c r="AZ148" s="146">
        <v>1219.07</v>
      </c>
      <c r="BA148" s="146">
        <v>1199.8</v>
      </c>
      <c r="BB148" s="91" t="s">
        <v>1329</v>
      </c>
      <c r="BC148" s="145">
        <v>3.3E-3</v>
      </c>
    </row>
    <row r="149" spans="1:55">
      <c r="A149" s="91" t="s">
        <v>1330</v>
      </c>
      <c r="B149" s="91">
        <v>22.32</v>
      </c>
      <c r="C149" s="91">
        <v>22.86</v>
      </c>
      <c r="D149" s="91">
        <v>22.86</v>
      </c>
      <c r="E149" s="91">
        <v>22.32</v>
      </c>
      <c r="F149" s="91" t="s">
        <v>1331</v>
      </c>
      <c r="G149" s="145">
        <v>-8.0000000000000002E-3</v>
      </c>
      <c r="I149" s="91" t="s">
        <v>1330</v>
      </c>
      <c r="J149" s="91">
        <v>7.2</v>
      </c>
      <c r="K149" s="91">
        <v>7.28</v>
      </c>
      <c r="L149" s="91">
        <v>7.34</v>
      </c>
      <c r="M149" s="91">
        <v>7.2</v>
      </c>
      <c r="N149" s="91" t="s">
        <v>1332</v>
      </c>
      <c r="O149" s="145">
        <v>-4.1000000000000003E-3</v>
      </c>
      <c r="Q149" s="91" t="s">
        <v>1330</v>
      </c>
      <c r="R149" s="91">
        <v>28.56</v>
      </c>
      <c r="S149" s="91">
        <v>29.42</v>
      </c>
      <c r="T149" s="91">
        <v>29.42</v>
      </c>
      <c r="U149" s="91">
        <v>28.56</v>
      </c>
      <c r="V149" s="91" t="s">
        <v>1333</v>
      </c>
      <c r="W149" s="145">
        <v>-3.0499999999999999E-2</v>
      </c>
      <c r="Y149" s="91" t="s">
        <v>1330</v>
      </c>
      <c r="Z149" s="91">
        <v>7.58</v>
      </c>
      <c r="AA149" s="91">
        <v>7.65</v>
      </c>
      <c r="AB149" s="91">
        <v>7.69</v>
      </c>
      <c r="AC149" s="91">
        <v>7.52</v>
      </c>
      <c r="AD149" s="91" t="s">
        <v>1334</v>
      </c>
      <c r="AE149" s="145">
        <v>-5.1999999999999998E-3</v>
      </c>
      <c r="AG149" s="91" t="s">
        <v>1330</v>
      </c>
      <c r="AH149" s="91">
        <v>2.42</v>
      </c>
      <c r="AI149" s="91">
        <v>2.41</v>
      </c>
      <c r="AJ149" s="91">
        <v>2.42</v>
      </c>
      <c r="AK149" s="91">
        <v>2.41</v>
      </c>
      <c r="AL149" s="91" t="s">
        <v>1335</v>
      </c>
      <c r="AM149" s="145">
        <v>0</v>
      </c>
      <c r="AO149" s="91" t="s">
        <v>1330</v>
      </c>
      <c r="AP149" s="91">
        <v>8</v>
      </c>
      <c r="AQ149" s="91">
        <v>7.98</v>
      </c>
      <c r="AR149" s="91">
        <v>8.1</v>
      </c>
      <c r="AS149" s="91">
        <v>7.88</v>
      </c>
      <c r="AT149" s="91" t="s">
        <v>1336</v>
      </c>
      <c r="AU149" s="145">
        <v>0</v>
      </c>
      <c r="AW149" s="91" t="s">
        <v>1330</v>
      </c>
      <c r="AX149" s="146">
        <v>1191.83</v>
      </c>
      <c r="AY149" s="146">
        <v>1202.92</v>
      </c>
      <c r="AZ149" s="146">
        <v>1202.92</v>
      </c>
      <c r="BA149" s="146">
        <v>1190.3599999999999</v>
      </c>
      <c r="BB149" s="91" t="s">
        <v>1337</v>
      </c>
      <c r="BC149" s="145">
        <v>-1.12E-2</v>
      </c>
    </row>
    <row r="150" spans="1:55">
      <c r="A150" s="91" t="s">
        <v>1338</v>
      </c>
      <c r="B150" s="91">
        <v>21.98</v>
      </c>
      <c r="C150" s="91">
        <v>22.32</v>
      </c>
      <c r="D150" s="91">
        <v>22.54</v>
      </c>
      <c r="E150" s="91">
        <v>21.98</v>
      </c>
      <c r="F150" s="91" t="s">
        <v>1339</v>
      </c>
      <c r="G150" s="145">
        <v>-1.52E-2</v>
      </c>
      <c r="I150" s="91" t="s">
        <v>1338</v>
      </c>
      <c r="J150" s="91">
        <v>7.31</v>
      </c>
      <c r="K150" s="91">
        <v>7.5</v>
      </c>
      <c r="L150" s="91">
        <v>7.5</v>
      </c>
      <c r="M150" s="91">
        <v>7.3</v>
      </c>
      <c r="N150" s="91" t="s">
        <v>1340</v>
      </c>
      <c r="O150" s="145">
        <v>1.5299999999999999E-2</v>
      </c>
      <c r="Q150" s="91" t="s">
        <v>1338</v>
      </c>
      <c r="R150" s="91">
        <v>29</v>
      </c>
      <c r="S150" s="91">
        <v>28.54</v>
      </c>
      <c r="T150" s="91">
        <v>29</v>
      </c>
      <c r="U150" s="91">
        <v>28.36</v>
      </c>
      <c r="V150" s="91" t="s">
        <v>1341</v>
      </c>
      <c r="W150" s="145">
        <v>1.54E-2</v>
      </c>
      <c r="Y150" s="91" t="s">
        <v>1338</v>
      </c>
      <c r="Z150" s="91">
        <v>7.62</v>
      </c>
      <c r="AA150" s="91">
        <v>7.57</v>
      </c>
      <c r="AB150" s="91">
        <v>7.77</v>
      </c>
      <c r="AC150" s="91">
        <v>7.57</v>
      </c>
      <c r="AD150" s="91" t="s">
        <v>1342</v>
      </c>
      <c r="AE150" s="145">
        <v>5.3E-3</v>
      </c>
      <c r="AG150" s="91" t="s">
        <v>1338</v>
      </c>
      <c r="AH150" s="91">
        <v>2.42</v>
      </c>
      <c r="AI150" s="91">
        <v>2.42</v>
      </c>
      <c r="AJ150" s="91">
        <v>2.42</v>
      </c>
      <c r="AK150" s="91">
        <v>2.42</v>
      </c>
      <c r="AL150" s="91" t="s">
        <v>1343</v>
      </c>
      <c r="AM150" s="145">
        <v>0</v>
      </c>
      <c r="AO150" s="91" t="s">
        <v>1338</v>
      </c>
      <c r="AP150" s="91">
        <v>8.16</v>
      </c>
      <c r="AQ150" s="91">
        <v>7.96</v>
      </c>
      <c r="AR150" s="91">
        <v>8.1999999999999993</v>
      </c>
      <c r="AS150" s="91">
        <v>7.96</v>
      </c>
      <c r="AT150" s="91" t="s">
        <v>1344</v>
      </c>
      <c r="AU150" s="145">
        <v>0.02</v>
      </c>
      <c r="AW150" s="91" t="s">
        <v>1338</v>
      </c>
      <c r="AX150" s="146">
        <v>1202.43</v>
      </c>
      <c r="AY150" s="146">
        <v>1192.6199999999999</v>
      </c>
      <c r="AZ150" s="146">
        <v>1208.02</v>
      </c>
      <c r="BA150" s="146">
        <v>1189.76</v>
      </c>
      <c r="BB150" s="91" t="s">
        <v>1345</v>
      </c>
      <c r="BC150" s="145">
        <v>8.8999999999999999E-3</v>
      </c>
    </row>
    <row r="151" spans="1:55">
      <c r="A151" s="91" t="s">
        <v>1346</v>
      </c>
      <c r="B151" s="91">
        <v>21.92</v>
      </c>
      <c r="C151" s="91">
        <v>21.98</v>
      </c>
      <c r="D151" s="91">
        <v>22.2</v>
      </c>
      <c r="E151" s="91">
        <v>21.92</v>
      </c>
      <c r="F151" s="91" t="s">
        <v>1347</v>
      </c>
      <c r="G151" s="145">
        <v>-2.7000000000000001E-3</v>
      </c>
      <c r="I151" s="91" t="s">
        <v>1346</v>
      </c>
      <c r="J151" s="91">
        <v>7.4</v>
      </c>
      <c r="K151" s="91">
        <v>7.3</v>
      </c>
      <c r="L151" s="91">
        <v>7.44</v>
      </c>
      <c r="M151" s="91">
        <v>7.24</v>
      </c>
      <c r="N151" s="91" t="s">
        <v>1348</v>
      </c>
      <c r="O151" s="145">
        <v>1.23E-2</v>
      </c>
      <c r="Q151" s="91" t="s">
        <v>1346</v>
      </c>
      <c r="R151" s="91">
        <v>29.1</v>
      </c>
      <c r="S151" s="91">
        <v>29</v>
      </c>
      <c r="T151" s="91">
        <v>29.38</v>
      </c>
      <c r="U151" s="91">
        <v>28.86</v>
      </c>
      <c r="V151" s="91" t="s">
        <v>1349</v>
      </c>
      <c r="W151" s="145">
        <v>3.3999999999999998E-3</v>
      </c>
      <c r="Y151" s="91" t="s">
        <v>1346</v>
      </c>
      <c r="Z151" s="91">
        <v>7.68</v>
      </c>
      <c r="AA151" s="91">
        <v>7.65</v>
      </c>
      <c r="AB151" s="91">
        <v>7.78</v>
      </c>
      <c r="AC151" s="91">
        <v>7.65</v>
      </c>
      <c r="AD151" s="91" t="s">
        <v>1350</v>
      </c>
      <c r="AE151" s="145">
        <v>7.9000000000000008E-3</v>
      </c>
      <c r="AG151" s="91" t="s">
        <v>1346</v>
      </c>
      <c r="AH151" s="91">
        <v>2.42</v>
      </c>
      <c r="AI151" s="91">
        <v>2.42</v>
      </c>
      <c r="AJ151" s="91">
        <v>2.42</v>
      </c>
      <c r="AK151" s="91">
        <v>2.42</v>
      </c>
      <c r="AL151" s="91" t="s">
        <v>1351</v>
      </c>
      <c r="AM151" s="145">
        <v>0</v>
      </c>
      <c r="AO151" s="91" t="s">
        <v>1346</v>
      </c>
      <c r="AP151" s="91">
        <v>8.02</v>
      </c>
      <c r="AQ151" s="91">
        <v>8.16</v>
      </c>
      <c r="AR151" s="91">
        <v>8.26</v>
      </c>
      <c r="AS151" s="91">
        <v>8.02</v>
      </c>
      <c r="AT151" s="91" t="s">
        <v>1352</v>
      </c>
      <c r="AU151" s="145">
        <v>-1.72E-2</v>
      </c>
      <c r="AW151" s="91" t="s">
        <v>1346</v>
      </c>
      <c r="AX151" s="146">
        <v>1220.8900000000001</v>
      </c>
      <c r="AY151" s="146">
        <v>1208.21</v>
      </c>
      <c r="AZ151" s="146">
        <v>1226.19</v>
      </c>
      <c r="BA151" s="146">
        <v>1208.21</v>
      </c>
      <c r="BB151" s="91" t="s">
        <v>1353</v>
      </c>
      <c r="BC151" s="145">
        <v>1.54E-2</v>
      </c>
    </row>
    <row r="152" spans="1:55">
      <c r="A152" s="91" t="s">
        <v>1354</v>
      </c>
      <c r="B152" s="91">
        <v>22.2</v>
      </c>
      <c r="C152" s="91">
        <v>21.92</v>
      </c>
      <c r="D152" s="91">
        <v>22.56</v>
      </c>
      <c r="E152" s="91">
        <v>21.78</v>
      </c>
      <c r="F152" s="91" t="s">
        <v>1355</v>
      </c>
      <c r="G152" s="145">
        <v>1.2800000000000001E-2</v>
      </c>
      <c r="I152" s="91" t="s">
        <v>1354</v>
      </c>
      <c r="J152" s="91">
        <v>7.72</v>
      </c>
      <c r="K152" s="91">
        <v>7.44</v>
      </c>
      <c r="L152" s="91">
        <v>7.8</v>
      </c>
      <c r="M152" s="91">
        <v>7.31</v>
      </c>
      <c r="N152" s="91" t="s">
        <v>1356</v>
      </c>
      <c r="O152" s="145">
        <v>4.3200000000000002E-2</v>
      </c>
      <c r="Q152" s="91" t="s">
        <v>1354</v>
      </c>
      <c r="R152" s="91">
        <v>29.48</v>
      </c>
      <c r="S152" s="91">
        <v>29.1</v>
      </c>
      <c r="T152" s="91">
        <v>29.54</v>
      </c>
      <c r="U152" s="91">
        <v>29.1</v>
      </c>
      <c r="V152" s="91" t="s">
        <v>1357</v>
      </c>
      <c r="W152" s="145">
        <v>1.3100000000000001E-2</v>
      </c>
      <c r="Y152" s="91" t="s">
        <v>1354</v>
      </c>
      <c r="Z152" s="91">
        <v>7.98</v>
      </c>
      <c r="AA152" s="91">
        <v>7.68</v>
      </c>
      <c r="AB152" s="91">
        <v>8</v>
      </c>
      <c r="AC152" s="91">
        <v>7.5</v>
      </c>
      <c r="AD152" s="91" t="s">
        <v>1358</v>
      </c>
      <c r="AE152" s="145">
        <v>3.9100000000000003E-2</v>
      </c>
      <c r="AG152" s="91" t="s">
        <v>1354</v>
      </c>
      <c r="AH152" s="91">
        <v>2.42</v>
      </c>
      <c r="AI152" s="91">
        <v>2.42</v>
      </c>
      <c r="AJ152" s="91">
        <v>2.42</v>
      </c>
      <c r="AK152" s="91">
        <v>2.42</v>
      </c>
      <c r="AL152" s="91" t="s">
        <v>1359</v>
      </c>
      <c r="AM152" s="145">
        <v>0</v>
      </c>
      <c r="AO152" s="91" t="s">
        <v>1354</v>
      </c>
      <c r="AP152" s="91">
        <v>8.1999999999999993</v>
      </c>
      <c r="AQ152" s="91">
        <v>8.1</v>
      </c>
      <c r="AR152" s="91">
        <v>8.1999999999999993</v>
      </c>
      <c r="AS152" s="91">
        <v>8.06</v>
      </c>
      <c r="AT152" s="91" t="s">
        <v>1360</v>
      </c>
      <c r="AU152" s="145">
        <v>2.24E-2</v>
      </c>
      <c r="AW152" s="91" t="s">
        <v>1354</v>
      </c>
      <c r="AX152" s="146">
        <v>1236.2</v>
      </c>
      <c r="AY152" s="146">
        <v>1228.25</v>
      </c>
      <c r="AZ152" s="146">
        <v>1240.22</v>
      </c>
      <c r="BA152" s="146">
        <v>1220.99</v>
      </c>
      <c r="BB152" s="91" t="s">
        <v>1040</v>
      </c>
      <c r="BC152" s="145">
        <v>1.2500000000000001E-2</v>
      </c>
    </row>
    <row r="153" spans="1:55">
      <c r="A153" s="91" t="s">
        <v>1361</v>
      </c>
      <c r="B153" s="91">
        <v>22.2</v>
      </c>
      <c r="C153" s="91">
        <v>22.5</v>
      </c>
      <c r="D153" s="91">
        <v>22.5</v>
      </c>
      <c r="E153" s="91">
        <v>22.04</v>
      </c>
      <c r="F153" s="91" t="s">
        <v>1362</v>
      </c>
      <c r="G153" s="145">
        <v>0</v>
      </c>
      <c r="I153" s="91" t="s">
        <v>1361</v>
      </c>
      <c r="J153" s="91">
        <v>7.76</v>
      </c>
      <c r="K153" s="91">
        <v>7.73</v>
      </c>
      <c r="L153" s="91">
        <v>7.78</v>
      </c>
      <c r="M153" s="91">
        <v>7.58</v>
      </c>
      <c r="N153" s="91" t="s">
        <v>1363</v>
      </c>
      <c r="O153" s="145">
        <v>5.1999999999999998E-3</v>
      </c>
      <c r="Q153" s="91" t="s">
        <v>1361</v>
      </c>
      <c r="R153" s="91">
        <v>29.06</v>
      </c>
      <c r="S153" s="91">
        <v>29.32</v>
      </c>
      <c r="T153" s="91">
        <v>29.52</v>
      </c>
      <c r="U153" s="91">
        <v>29</v>
      </c>
      <c r="V153" s="91" t="s">
        <v>1364</v>
      </c>
      <c r="W153" s="145">
        <v>-1.4200000000000001E-2</v>
      </c>
      <c r="Y153" s="91" t="s">
        <v>1361</v>
      </c>
      <c r="Z153" s="91">
        <v>7.94</v>
      </c>
      <c r="AA153" s="91">
        <v>8.0399999999999991</v>
      </c>
      <c r="AB153" s="91">
        <v>8.1</v>
      </c>
      <c r="AC153" s="91">
        <v>7.84</v>
      </c>
      <c r="AD153" s="91" t="s">
        <v>1365</v>
      </c>
      <c r="AE153" s="145">
        <v>-5.0000000000000001E-3</v>
      </c>
      <c r="AG153" s="91" t="s">
        <v>1361</v>
      </c>
      <c r="AH153" s="91">
        <v>2.42</v>
      </c>
      <c r="AI153" s="91">
        <v>2.42</v>
      </c>
      <c r="AJ153" s="91">
        <v>2.42</v>
      </c>
      <c r="AK153" s="91">
        <v>2.42</v>
      </c>
      <c r="AL153" s="91" t="s">
        <v>1366</v>
      </c>
      <c r="AM153" s="145">
        <v>0</v>
      </c>
      <c r="AO153" s="91" t="s">
        <v>1361</v>
      </c>
      <c r="AP153" s="91">
        <v>8.3000000000000007</v>
      </c>
      <c r="AQ153" s="91">
        <v>8.18</v>
      </c>
      <c r="AR153" s="91">
        <v>8.32</v>
      </c>
      <c r="AS153" s="91">
        <v>8.18</v>
      </c>
      <c r="AT153" s="91" t="s">
        <v>1367</v>
      </c>
      <c r="AU153" s="145">
        <v>1.2200000000000001E-2</v>
      </c>
      <c r="AW153" s="91" t="s">
        <v>1361</v>
      </c>
      <c r="AX153" s="146">
        <v>1225.07</v>
      </c>
      <c r="AY153" s="146">
        <v>1237.76</v>
      </c>
      <c r="AZ153" s="146">
        <v>1239.49</v>
      </c>
      <c r="BA153" s="146">
        <v>1220.56</v>
      </c>
      <c r="BB153" s="91" t="s">
        <v>1368</v>
      </c>
      <c r="BC153" s="145">
        <v>-8.9999999999999993E-3</v>
      </c>
    </row>
    <row r="154" spans="1:55">
      <c r="A154" s="91" t="s">
        <v>1369</v>
      </c>
      <c r="B154" s="91">
        <v>21.7</v>
      </c>
      <c r="C154" s="91">
        <v>22.2</v>
      </c>
      <c r="D154" s="91">
        <v>22.2</v>
      </c>
      <c r="E154" s="91">
        <v>21.66</v>
      </c>
      <c r="F154" s="91" t="s">
        <v>1370</v>
      </c>
      <c r="G154" s="145">
        <v>-2.2499999999999999E-2</v>
      </c>
      <c r="I154" s="91" t="s">
        <v>1369</v>
      </c>
      <c r="J154" s="91">
        <v>7.42</v>
      </c>
      <c r="K154" s="91">
        <v>7.69</v>
      </c>
      <c r="L154" s="91">
        <v>7.69</v>
      </c>
      <c r="M154" s="91">
        <v>7.41</v>
      </c>
      <c r="N154" s="91" t="s">
        <v>1371</v>
      </c>
      <c r="O154" s="145">
        <v>-4.3799999999999999E-2</v>
      </c>
      <c r="Q154" s="91" t="s">
        <v>1369</v>
      </c>
      <c r="R154" s="91">
        <v>29.48</v>
      </c>
      <c r="S154" s="91">
        <v>29.04</v>
      </c>
      <c r="T154" s="91">
        <v>29.54</v>
      </c>
      <c r="U154" s="91">
        <v>28.72</v>
      </c>
      <c r="V154" s="91" t="s">
        <v>1372</v>
      </c>
      <c r="W154" s="145">
        <v>1.4500000000000001E-2</v>
      </c>
      <c r="Y154" s="91" t="s">
        <v>1369</v>
      </c>
      <c r="Z154" s="91">
        <v>7.99</v>
      </c>
      <c r="AA154" s="91">
        <v>7.94</v>
      </c>
      <c r="AB154" s="91">
        <v>8.0399999999999991</v>
      </c>
      <c r="AC154" s="91">
        <v>7.89</v>
      </c>
      <c r="AD154" s="91" t="s">
        <v>323</v>
      </c>
      <c r="AE154" s="145">
        <v>6.3E-3</v>
      </c>
      <c r="AG154" s="91" t="s">
        <v>1369</v>
      </c>
      <c r="AH154" s="91">
        <v>2.42</v>
      </c>
      <c r="AI154" s="91">
        <v>2.42</v>
      </c>
      <c r="AJ154" s="91">
        <v>2.42</v>
      </c>
      <c r="AK154" s="91">
        <v>2.42</v>
      </c>
      <c r="AL154" s="91" t="s">
        <v>1373</v>
      </c>
      <c r="AM154" s="145">
        <v>0</v>
      </c>
      <c r="AO154" s="91" t="s">
        <v>1369</v>
      </c>
      <c r="AP154" s="91">
        <v>8.44</v>
      </c>
      <c r="AQ154" s="91">
        <v>8.32</v>
      </c>
      <c r="AR154" s="91">
        <v>8.4600000000000009</v>
      </c>
      <c r="AS154" s="91">
        <v>8.32</v>
      </c>
      <c r="AT154" s="91" t="s">
        <v>1374</v>
      </c>
      <c r="AU154" s="145">
        <v>1.6899999999999998E-2</v>
      </c>
      <c r="AW154" s="91" t="s">
        <v>1369</v>
      </c>
      <c r="AX154" s="146">
        <v>1218.6500000000001</v>
      </c>
      <c r="AY154" s="146">
        <v>1226.78</v>
      </c>
      <c r="AZ154" s="146">
        <v>1226.78</v>
      </c>
      <c r="BA154" s="146">
        <v>1216.08</v>
      </c>
      <c r="BB154" s="91" t="s">
        <v>1375</v>
      </c>
      <c r="BC154" s="145">
        <v>-5.1999999999999998E-3</v>
      </c>
    </row>
    <row r="155" spans="1:55">
      <c r="A155" s="91" t="s">
        <v>1376</v>
      </c>
      <c r="B155" s="91">
        <v>22</v>
      </c>
      <c r="C155" s="91">
        <v>21.7</v>
      </c>
      <c r="D155" s="91">
        <v>22.54</v>
      </c>
      <c r="E155" s="91">
        <v>21.7</v>
      </c>
      <c r="F155" s="91" t="s">
        <v>1377</v>
      </c>
      <c r="G155" s="145">
        <v>1.38E-2</v>
      </c>
      <c r="I155" s="91" t="s">
        <v>1376</v>
      </c>
      <c r="J155" s="91">
        <v>7.47</v>
      </c>
      <c r="K155" s="91">
        <v>7.57</v>
      </c>
      <c r="L155" s="91">
        <v>7.61</v>
      </c>
      <c r="M155" s="91">
        <v>7.46</v>
      </c>
      <c r="N155" s="91" t="s">
        <v>1378</v>
      </c>
      <c r="O155" s="145">
        <v>6.7000000000000002E-3</v>
      </c>
      <c r="Q155" s="91" t="s">
        <v>1376</v>
      </c>
      <c r="R155" s="91">
        <v>28.82</v>
      </c>
      <c r="S155" s="91">
        <v>29.8</v>
      </c>
      <c r="T155" s="91">
        <v>29.8</v>
      </c>
      <c r="U155" s="91">
        <v>28.72</v>
      </c>
      <c r="V155" s="91" t="s">
        <v>1379</v>
      </c>
      <c r="W155" s="145">
        <v>-2.24E-2</v>
      </c>
      <c r="Y155" s="91" t="s">
        <v>1376</v>
      </c>
      <c r="Z155" s="91">
        <v>7.82</v>
      </c>
      <c r="AA155" s="91">
        <v>8.1</v>
      </c>
      <c r="AB155" s="91">
        <v>8.1</v>
      </c>
      <c r="AC155" s="91">
        <v>7.82</v>
      </c>
      <c r="AD155" s="91" t="s">
        <v>1380</v>
      </c>
      <c r="AE155" s="145">
        <v>-2.1299999999999999E-2</v>
      </c>
      <c r="AG155" s="91" t="s">
        <v>1376</v>
      </c>
      <c r="AH155" s="91">
        <v>2.42</v>
      </c>
      <c r="AI155" s="91">
        <v>2.42</v>
      </c>
      <c r="AJ155" s="91">
        <v>2.42</v>
      </c>
      <c r="AK155" s="91">
        <v>2.41</v>
      </c>
      <c r="AL155" s="91" t="s">
        <v>1381</v>
      </c>
      <c r="AM155" s="145">
        <v>0</v>
      </c>
      <c r="AO155" s="91" t="s">
        <v>1376</v>
      </c>
      <c r="AP155" s="91">
        <v>8.3800000000000008</v>
      </c>
      <c r="AQ155" s="91">
        <v>8.48</v>
      </c>
      <c r="AR155" s="91">
        <v>8.5399999999999991</v>
      </c>
      <c r="AS155" s="91">
        <v>8.3800000000000008</v>
      </c>
      <c r="AT155" s="91" t="s">
        <v>455</v>
      </c>
      <c r="AU155" s="145">
        <v>-7.1000000000000004E-3</v>
      </c>
      <c r="AW155" s="91" t="s">
        <v>1376</v>
      </c>
      <c r="AX155" s="146">
        <v>1209.05</v>
      </c>
      <c r="AY155" s="146">
        <v>1222.72</v>
      </c>
      <c r="AZ155" s="146">
        <v>1231.0999999999999</v>
      </c>
      <c r="BA155" s="146">
        <v>1209.05</v>
      </c>
      <c r="BB155" s="91" t="s">
        <v>1382</v>
      </c>
      <c r="BC155" s="145">
        <v>-7.9000000000000008E-3</v>
      </c>
    </row>
    <row r="156" spans="1:55">
      <c r="A156" s="91" t="s">
        <v>1383</v>
      </c>
      <c r="B156" s="91">
        <v>22.6</v>
      </c>
      <c r="C156" s="91">
        <v>22</v>
      </c>
      <c r="D156" s="91">
        <v>22.6</v>
      </c>
      <c r="E156" s="91">
        <v>21.92</v>
      </c>
      <c r="F156" s="91" t="s">
        <v>1384</v>
      </c>
      <c r="G156" s="145">
        <v>2.7300000000000001E-2</v>
      </c>
      <c r="I156" s="91" t="s">
        <v>1383</v>
      </c>
      <c r="J156" s="91">
        <v>7.4</v>
      </c>
      <c r="K156" s="91">
        <v>7.47</v>
      </c>
      <c r="L156" s="91">
        <v>7.56</v>
      </c>
      <c r="M156" s="91">
        <v>7.4</v>
      </c>
      <c r="N156" s="91" t="s">
        <v>1385</v>
      </c>
      <c r="O156" s="145">
        <v>-9.4000000000000004E-3</v>
      </c>
      <c r="Q156" s="91" t="s">
        <v>1383</v>
      </c>
      <c r="R156" s="91">
        <v>29.08</v>
      </c>
      <c r="S156" s="91">
        <v>28.98</v>
      </c>
      <c r="T156" s="91">
        <v>29.24</v>
      </c>
      <c r="U156" s="91">
        <v>28.72</v>
      </c>
      <c r="V156" s="91" t="s">
        <v>1386</v>
      </c>
      <c r="W156" s="145">
        <v>8.9999999999999993E-3</v>
      </c>
      <c r="Y156" s="91" t="s">
        <v>1383</v>
      </c>
      <c r="Z156" s="91">
        <v>7.8</v>
      </c>
      <c r="AA156" s="91">
        <v>7.99</v>
      </c>
      <c r="AB156" s="91">
        <v>7.99</v>
      </c>
      <c r="AC156" s="91">
        <v>7.76</v>
      </c>
      <c r="AD156" s="91" t="s">
        <v>1387</v>
      </c>
      <c r="AE156" s="145">
        <v>-2.5999999999999999E-3</v>
      </c>
      <c r="AG156" s="91" t="s">
        <v>1383</v>
      </c>
      <c r="AH156" s="91">
        <v>2.42</v>
      </c>
      <c r="AI156" s="91">
        <v>2.42</v>
      </c>
      <c r="AJ156" s="91">
        <v>2.42</v>
      </c>
      <c r="AK156" s="91">
        <v>2.41</v>
      </c>
      <c r="AL156" s="91" t="s">
        <v>455</v>
      </c>
      <c r="AM156" s="145">
        <v>0</v>
      </c>
      <c r="AO156" s="91" t="s">
        <v>1383</v>
      </c>
      <c r="AP156" s="91">
        <v>8.42</v>
      </c>
      <c r="AQ156" s="91">
        <v>8.42</v>
      </c>
      <c r="AR156" s="91">
        <v>8.44</v>
      </c>
      <c r="AS156" s="91">
        <v>8.36</v>
      </c>
      <c r="AT156" s="91" t="s">
        <v>1388</v>
      </c>
      <c r="AU156" s="145">
        <v>4.7999999999999996E-3</v>
      </c>
      <c r="AW156" s="91" t="s">
        <v>1383</v>
      </c>
      <c r="AX156" s="146">
        <v>1217.8599999999999</v>
      </c>
      <c r="AY156" s="146">
        <v>1212.8499999999999</v>
      </c>
      <c r="AZ156" s="146">
        <v>1219.3900000000001</v>
      </c>
      <c r="BA156" s="146">
        <v>1210.92</v>
      </c>
      <c r="BB156" s="91" t="s">
        <v>1389</v>
      </c>
      <c r="BC156" s="145">
        <v>7.3000000000000001E-3</v>
      </c>
    </row>
    <row r="157" spans="1:55">
      <c r="A157" s="91" t="s">
        <v>1390</v>
      </c>
      <c r="B157" s="91">
        <v>24</v>
      </c>
      <c r="C157" s="91">
        <v>22.3</v>
      </c>
      <c r="D157" s="91">
        <v>24.12</v>
      </c>
      <c r="E157" s="91">
        <v>22.3</v>
      </c>
      <c r="F157" s="91" t="s">
        <v>1391</v>
      </c>
      <c r="G157" s="145">
        <v>6.1899999999999997E-2</v>
      </c>
      <c r="I157" s="91" t="s">
        <v>1390</v>
      </c>
      <c r="J157" s="91">
        <v>7.4</v>
      </c>
      <c r="K157" s="91">
        <v>7.57</v>
      </c>
      <c r="L157" s="91">
        <v>7.57</v>
      </c>
      <c r="M157" s="91">
        <v>7.32</v>
      </c>
      <c r="N157" s="91" t="s">
        <v>1392</v>
      </c>
      <c r="O157" s="145">
        <v>0</v>
      </c>
      <c r="Q157" s="91" t="s">
        <v>1390</v>
      </c>
      <c r="R157" s="91">
        <v>29.8</v>
      </c>
      <c r="S157" s="91">
        <v>29.12</v>
      </c>
      <c r="T157" s="91">
        <v>29.82</v>
      </c>
      <c r="U157" s="91">
        <v>29.12</v>
      </c>
      <c r="V157" s="91" t="s">
        <v>1393</v>
      </c>
      <c r="W157" s="145">
        <v>2.4799999999999999E-2</v>
      </c>
      <c r="Y157" s="91" t="s">
        <v>1390</v>
      </c>
      <c r="Z157" s="91">
        <v>7.98</v>
      </c>
      <c r="AA157" s="91">
        <v>7.84</v>
      </c>
      <c r="AB157" s="91">
        <v>8</v>
      </c>
      <c r="AC157" s="91">
        <v>7.8</v>
      </c>
      <c r="AD157" s="91" t="s">
        <v>1394</v>
      </c>
      <c r="AE157" s="145">
        <v>2.3099999999999999E-2</v>
      </c>
      <c r="AG157" s="91" t="s">
        <v>1390</v>
      </c>
      <c r="AH157" s="91">
        <v>2.4300000000000002</v>
      </c>
      <c r="AI157" s="91">
        <v>2.42</v>
      </c>
      <c r="AJ157" s="91">
        <v>2.4300000000000002</v>
      </c>
      <c r="AK157" s="91">
        <v>2.41</v>
      </c>
      <c r="AL157" s="91" t="s">
        <v>1395</v>
      </c>
      <c r="AM157" s="145">
        <v>4.1000000000000003E-3</v>
      </c>
      <c r="AO157" s="91" t="s">
        <v>1390</v>
      </c>
      <c r="AP157" s="91">
        <v>8.52</v>
      </c>
      <c r="AQ157" s="91">
        <v>8.5399999999999991</v>
      </c>
      <c r="AR157" s="91">
        <v>8.6</v>
      </c>
      <c r="AS157" s="91">
        <v>8.5</v>
      </c>
      <c r="AT157" s="91" t="s">
        <v>1396</v>
      </c>
      <c r="AU157" s="145">
        <v>1.1900000000000001E-2</v>
      </c>
      <c r="AW157" s="91" t="s">
        <v>1390</v>
      </c>
      <c r="AX157" s="146">
        <v>1244.75</v>
      </c>
      <c r="AY157" s="146">
        <v>1218.33</v>
      </c>
      <c r="AZ157" s="146">
        <v>1244.75</v>
      </c>
      <c r="BA157" s="146">
        <v>1218.33</v>
      </c>
      <c r="BB157" s="91" t="s">
        <v>1397</v>
      </c>
      <c r="BC157" s="145">
        <v>2.2100000000000002E-2</v>
      </c>
    </row>
    <row r="158" spans="1:55">
      <c r="A158" s="91" t="s">
        <v>1398</v>
      </c>
      <c r="B158" s="91">
        <v>23.72</v>
      </c>
      <c r="C158" s="91">
        <v>23.8</v>
      </c>
      <c r="D158" s="91">
        <v>24.14</v>
      </c>
      <c r="E158" s="91">
        <v>23.72</v>
      </c>
      <c r="F158" s="91" t="s">
        <v>1399</v>
      </c>
      <c r="G158" s="145">
        <v>-1.17E-2</v>
      </c>
      <c r="I158" s="91" t="s">
        <v>1398</v>
      </c>
      <c r="J158" s="91">
        <v>7.6</v>
      </c>
      <c r="K158" s="91">
        <v>7.4</v>
      </c>
      <c r="L158" s="91">
        <v>7.67</v>
      </c>
      <c r="M158" s="91">
        <v>7.4</v>
      </c>
      <c r="N158" s="91" t="s">
        <v>1400</v>
      </c>
      <c r="O158" s="145">
        <v>2.7E-2</v>
      </c>
      <c r="Q158" s="91" t="s">
        <v>1398</v>
      </c>
      <c r="R158" s="91">
        <v>29.74</v>
      </c>
      <c r="S158" s="91">
        <v>29.9</v>
      </c>
      <c r="T158" s="91">
        <v>29.96</v>
      </c>
      <c r="U158" s="91">
        <v>29.5</v>
      </c>
      <c r="V158" s="91" t="s">
        <v>1401</v>
      </c>
      <c r="W158" s="145">
        <v>-2E-3</v>
      </c>
      <c r="Y158" s="91" t="s">
        <v>1398</v>
      </c>
      <c r="Z158" s="91">
        <v>7.96</v>
      </c>
      <c r="AA158" s="91">
        <v>7.96</v>
      </c>
      <c r="AB158" s="91">
        <v>8.07</v>
      </c>
      <c r="AC158" s="91">
        <v>7.95</v>
      </c>
      <c r="AD158" s="91" t="s">
        <v>1402</v>
      </c>
      <c r="AE158" s="145">
        <v>-2.5000000000000001E-3</v>
      </c>
      <c r="AG158" s="91" t="s">
        <v>1398</v>
      </c>
      <c r="AH158" s="91">
        <v>2.4300000000000002</v>
      </c>
      <c r="AI158" s="91">
        <v>2.42</v>
      </c>
      <c r="AJ158" s="91">
        <v>2.4300000000000002</v>
      </c>
      <c r="AK158" s="91">
        <v>2.42</v>
      </c>
      <c r="AL158" s="91" t="s">
        <v>1112</v>
      </c>
      <c r="AM158" s="145">
        <v>0</v>
      </c>
      <c r="AO158" s="91" t="s">
        <v>1398</v>
      </c>
      <c r="AP158" s="91">
        <v>8.5399999999999991</v>
      </c>
      <c r="AQ158" s="91">
        <v>8.5399999999999991</v>
      </c>
      <c r="AR158" s="91">
        <v>8.56</v>
      </c>
      <c r="AS158" s="91">
        <v>8.5</v>
      </c>
      <c r="AT158" s="91" t="s">
        <v>1403</v>
      </c>
      <c r="AU158" s="145">
        <v>2.3E-3</v>
      </c>
      <c r="AW158" s="91" t="s">
        <v>1398</v>
      </c>
      <c r="AX158" s="146">
        <v>1250.6099999999999</v>
      </c>
      <c r="AY158" s="146">
        <v>1247.08</v>
      </c>
      <c r="AZ158" s="146">
        <v>1257.18</v>
      </c>
      <c r="BA158" s="146">
        <v>1243.69</v>
      </c>
      <c r="BB158" s="91" t="s">
        <v>1404</v>
      </c>
      <c r="BC158" s="145">
        <v>4.7000000000000002E-3</v>
      </c>
    </row>
    <row r="159" spans="1:55">
      <c r="A159" s="91" t="s">
        <v>1405</v>
      </c>
      <c r="B159" s="91">
        <v>24</v>
      </c>
      <c r="C159" s="91">
        <v>24</v>
      </c>
      <c r="D159" s="91">
        <v>24</v>
      </c>
      <c r="E159" s="91">
        <v>23.74</v>
      </c>
      <c r="F159" s="91" t="s">
        <v>1406</v>
      </c>
      <c r="G159" s="145">
        <v>1.18E-2</v>
      </c>
      <c r="I159" s="91" t="s">
        <v>1405</v>
      </c>
      <c r="J159" s="91">
        <v>7.65</v>
      </c>
      <c r="K159" s="91">
        <v>7.54</v>
      </c>
      <c r="L159" s="91">
        <v>7.71</v>
      </c>
      <c r="M159" s="91">
        <v>7.44</v>
      </c>
      <c r="N159" s="91" t="s">
        <v>1407</v>
      </c>
      <c r="O159" s="145">
        <v>6.6E-3</v>
      </c>
      <c r="Q159" s="91" t="s">
        <v>1405</v>
      </c>
      <c r="R159" s="91">
        <v>30.38</v>
      </c>
      <c r="S159" s="91">
        <v>29.74</v>
      </c>
      <c r="T159" s="91">
        <v>30.38</v>
      </c>
      <c r="U159" s="91">
        <v>29.7</v>
      </c>
      <c r="V159" s="91" t="s">
        <v>1408</v>
      </c>
      <c r="W159" s="145">
        <v>2.1499999999999998E-2</v>
      </c>
      <c r="Y159" s="91" t="s">
        <v>1405</v>
      </c>
      <c r="Z159" s="91">
        <v>8.02</v>
      </c>
      <c r="AA159" s="91">
        <v>7.96</v>
      </c>
      <c r="AB159" s="91">
        <v>8.02</v>
      </c>
      <c r="AC159" s="91">
        <v>7.87</v>
      </c>
      <c r="AD159" s="91" t="s">
        <v>1409</v>
      </c>
      <c r="AE159" s="145">
        <v>7.4999999999999997E-3</v>
      </c>
      <c r="AG159" s="91" t="s">
        <v>1405</v>
      </c>
      <c r="AH159" s="91">
        <v>2.42</v>
      </c>
      <c r="AI159" s="91">
        <v>2.42</v>
      </c>
      <c r="AJ159" s="91">
        <v>2.4300000000000002</v>
      </c>
      <c r="AK159" s="91">
        <v>2.42</v>
      </c>
      <c r="AL159" s="91" t="s">
        <v>1410</v>
      </c>
      <c r="AM159" s="145">
        <v>-4.1000000000000003E-3</v>
      </c>
      <c r="AO159" s="91" t="s">
        <v>1405</v>
      </c>
      <c r="AP159" s="91">
        <v>8.52</v>
      </c>
      <c r="AQ159" s="91">
        <v>8.5399999999999991</v>
      </c>
      <c r="AR159" s="91">
        <v>8.56</v>
      </c>
      <c r="AS159" s="91">
        <v>8.5</v>
      </c>
      <c r="AT159" s="91" t="s">
        <v>1411</v>
      </c>
      <c r="AU159" s="145">
        <v>-2.3E-3</v>
      </c>
      <c r="AW159" s="91" t="s">
        <v>1405</v>
      </c>
      <c r="AX159" s="146">
        <v>1258.17</v>
      </c>
      <c r="AY159" s="146">
        <v>1251.3499999999999</v>
      </c>
      <c r="AZ159" s="146">
        <v>1258.17</v>
      </c>
      <c r="BA159" s="146">
        <v>1245.02</v>
      </c>
      <c r="BB159" s="91" t="s">
        <v>1412</v>
      </c>
      <c r="BC159" s="145">
        <v>6.0000000000000001E-3</v>
      </c>
    </row>
    <row r="160" spans="1:55">
      <c r="A160" s="91" t="s">
        <v>1413</v>
      </c>
      <c r="B160" s="91">
        <v>24.42</v>
      </c>
      <c r="C160" s="91">
        <v>24</v>
      </c>
      <c r="D160" s="91">
        <v>24.78</v>
      </c>
      <c r="E160" s="91">
        <v>24</v>
      </c>
      <c r="F160" s="91" t="s">
        <v>1414</v>
      </c>
      <c r="G160" s="145">
        <v>1.7500000000000002E-2</v>
      </c>
      <c r="I160" s="91" t="s">
        <v>1413</v>
      </c>
      <c r="J160" s="91">
        <v>7.6</v>
      </c>
      <c r="K160" s="91">
        <v>7.58</v>
      </c>
      <c r="L160" s="91">
        <v>7.6</v>
      </c>
      <c r="M160" s="91">
        <v>7.49</v>
      </c>
      <c r="N160" s="91" t="s">
        <v>1415</v>
      </c>
      <c r="O160" s="145">
        <v>-6.4999999999999997E-3</v>
      </c>
      <c r="Q160" s="91" t="s">
        <v>1413</v>
      </c>
      <c r="R160" s="91">
        <v>31</v>
      </c>
      <c r="S160" s="91">
        <v>30.3</v>
      </c>
      <c r="T160" s="91">
        <v>31.08</v>
      </c>
      <c r="U160" s="91">
        <v>29.98</v>
      </c>
      <c r="V160" s="91" t="s">
        <v>1416</v>
      </c>
      <c r="W160" s="145">
        <v>2.0400000000000001E-2</v>
      </c>
      <c r="Y160" s="91" t="s">
        <v>1413</v>
      </c>
      <c r="Z160" s="91">
        <v>8.0299999999999994</v>
      </c>
      <c r="AA160" s="91">
        <v>8.02</v>
      </c>
      <c r="AB160" s="91">
        <v>8.07</v>
      </c>
      <c r="AC160" s="91">
        <v>7.97</v>
      </c>
      <c r="AD160" s="91" t="s">
        <v>1417</v>
      </c>
      <c r="AE160" s="145">
        <v>1.1999999999999999E-3</v>
      </c>
      <c r="AG160" s="91" t="s">
        <v>1413</v>
      </c>
      <c r="AH160" s="91">
        <v>2.42</v>
      </c>
      <c r="AI160" s="91">
        <v>2.42</v>
      </c>
      <c r="AJ160" s="91">
        <v>2.42</v>
      </c>
      <c r="AK160" s="91">
        <v>2.42</v>
      </c>
      <c r="AL160" s="91" t="s">
        <v>1418</v>
      </c>
      <c r="AM160" s="145">
        <v>0</v>
      </c>
      <c r="AO160" s="91" t="s">
        <v>1413</v>
      </c>
      <c r="AP160" s="91">
        <v>8.56</v>
      </c>
      <c r="AQ160" s="91">
        <v>8.5399999999999991</v>
      </c>
      <c r="AR160" s="91">
        <v>8.58</v>
      </c>
      <c r="AS160" s="91">
        <v>8.5</v>
      </c>
      <c r="AT160" s="91" t="s">
        <v>1419</v>
      </c>
      <c r="AU160" s="145">
        <v>4.7000000000000002E-3</v>
      </c>
      <c r="AW160" s="91" t="s">
        <v>1413</v>
      </c>
      <c r="AX160" s="146">
        <v>1261.67</v>
      </c>
      <c r="AY160" s="146">
        <v>1258.92</v>
      </c>
      <c r="AZ160" s="146">
        <v>1268.81</v>
      </c>
      <c r="BA160" s="146">
        <v>1255.03</v>
      </c>
      <c r="BB160" s="91" t="s">
        <v>1420</v>
      </c>
      <c r="BC160" s="145">
        <v>2.8E-3</v>
      </c>
    </row>
    <row r="161" spans="1:55">
      <c r="A161" s="91" t="s">
        <v>1421</v>
      </c>
      <c r="B161" s="91">
        <v>24.16</v>
      </c>
      <c r="C161" s="91">
        <v>24.42</v>
      </c>
      <c r="D161" s="91">
        <v>24.44</v>
      </c>
      <c r="E161" s="91">
        <v>24.08</v>
      </c>
      <c r="F161" s="91" t="s">
        <v>1422</v>
      </c>
      <c r="G161" s="145">
        <v>-1.06E-2</v>
      </c>
      <c r="I161" s="91" t="s">
        <v>1421</v>
      </c>
      <c r="J161" s="91">
        <v>7.52</v>
      </c>
      <c r="K161" s="91">
        <v>7.54</v>
      </c>
      <c r="L161" s="91">
        <v>7.7</v>
      </c>
      <c r="M161" s="91">
        <v>7.46</v>
      </c>
      <c r="N161" s="91" t="s">
        <v>1423</v>
      </c>
      <c r="O161" s="145">
        <v>-1.0500000000000001E-2</v>
      </c>
      <c r="Q161" s="91" t="s">
        <v>1421</v>
      </c>
      <c r="R161" s="91">
        <v>30.9</v>
      </c>
      <c r="S161" s="91">
        <v>31</v>
      </c>
      <c r="T161" s="91">
        <v>31.52</v>
      </c>
      <c r="U161" s="91">
        <v>30.7</v>
      </c>
      <c r="V161" s="91" t="s">
        <v>1401</v>
      </c>
      <c r="W161" s="145">
        <v>-3.2000000000000002E-3</v>
      </c>
      <c r="Y161" s="91" t="s">
        <v>1421</v>
      </c>
      <c r="Z161" s="91">
        <v>8.0500000000000007</v>
      </c>
      <c r="AA161" s="91">
        <v>8.0500000000000007</v>
      </c>
      <c r="AB161" s="91">
        <v>8.1</v>
      </c>
      <c r="AC161" s="91">
        <v>8.02</v>
      </c>
      <c r="AD161" s="91" t="s">
        <v>1424</v>
      </c>
      <c r="AE161" s="145">
        <v>2.5000000000000001E-3</v>
      </c>
      <c r="AG161" s="91" t="s">
        <v>1421</v>
      </c>
      <c r="AH161" s="91">
        <v>2.42</v>
      </c>
      <c r="AI161" s="91">
        <v>2.42</v>
      </c>
      <c r="AJ161" s="91">
        <v>2.42</v>
      </c>
      <c r="AK161" s="91">
        <v>2.42</v>
      </c>
      <c r="AL161" s="91" t="s">
        <v>1206</v>
      </c>
      <c r="AM161" s="145">
        <v>0</v>
      </c>
      <c r="AO161" s="91" t="s">
        <v>1421</v>
      </c>
      <c r="AP161" s="91">
        <v>8.6199999999999992</v>
      </c>
      <c r="AQ161" s="91">
        <v>8.6</v>
      </c>
      <c r="AR161" s="91">
        <v>8.64</v>
      </c>
      <c r="AS161" s="91">
        <v>8.56</v>
      </c>
      <c r="AT161" s="91" t="s">
        <v>1425</v>
      </c>
      <c r="AU161" s="145">
        <v>7.0000000000000001E-3</v>
      </c>
      <c r="AW161" s="91" t="s">
        <v>1421</v>
      </c>
      <c r="AX161" s="146">
        <v>1263.3800000000001</v>
      </c>
      <c r="AY161" s="146">
        <v>1267.06</v>
      </c>
      <c r="AZ161" s="146">
        <v>1273.51</v>
      </c>
      <c r="BA161" s="146">
        <v>1263.3800000000001</v>
      </c>
      <c r="BB161" s="91" t="s">
        <v>1426</v>
      </c>
      <c r="BC161" s="145">
        <v>1.4E-3</v>
      </c>
    </row>
    <row r="162" spans="1:55">
      <c r="A162" s="91" t="s">
        <v>1427</v>
      </c>
      <c r="B162" s="91">
        <v>24.2</v>
      </c>
      <c r="C162" s="91">
        <v>24.48</v>
      </c>
      <c r="D162" s="91">
        <v>24.54</v>
      </c>
      <c r="E162" s="91">
        <v>24.1</v>
      </c>
      <c r="F162" s="91" t="s">
        <v>1428</v>
      </c>
      <c r="G162" s="145">
        <v>1.6999999999999999E-3</v>
      </c>
      <c r="I162" s="91" t="s">
        <v>1427</v>
      </c>
      <c r="J162" s="91">
        <v>7.65</v>
      </c>
      <c r="K162" s="91">
        <v>7.46</v>
      </c>
      <c r="L162" s="91">
        <v>7.9</v>
      </c>
      <c r="M162" s="91">
        <v>7.4</v>
      </c>
      <c r="N162" s="91" t="s">
        <v>1429</v>
      </c>
      <c r="O162" s="145">
        <v>1.7299999999999999E-2</v>
      </c>
      <c r="Q162" s="91" t="s">
        <v>1427</v>
      </c>
      <c r="R162" s="91">
        <v>31.3</v>
      </c>
      <c r="S162" s="91">
        <v>31</v>
      </c>
      <c r="T162" s="91">
        <v>31.3</v>
      </c>
      <c r="U162" s="91">
        <v>30.54</v>
      </c>
      <c r="V162" s="91" t="s">
        <v>1430</v>
      </c>
      <c r="W162" s="145">
        <v>1.29E-2</v>
      </c>
      <c r="Y162" s="91" t="s">
        <v>1427</v>
      </c>
      <c r="Z162" s="91">
        <v>8.08</v>
      </c>
      <c r="AA162" s="91">
        <v>8.0399999999999991</v>
      </c>
      <c r="AB162" s="91">
        <v>8.1199999999999992</v>
      </c>
      <c r="AC162" s="91">
        <v>8.02</v>
      </c>
      <c r="AD162" s="91" t="s">
        <v>1431</v>
      </c>
      <c r="AE162" s="145">
        <v>3.7000000000000002E-3</v>
      </c>
      <c r="AG162" s="91" t="s">
        <v>1427</v>
      </c>
      <c r="AH162" s="91">
        <v>2.42</v>
      </c>
      <c r="AI162" s="91">
        <v>2.42</v>
      </c>
      <c r="AJ162" s="91">
        <v>2.42</v>
      </c>
      <c r="AK162" s="91">
        <v>2.42</v>
      </c>
      <c r="AL162" s="91" t="s">
        <v>1432</v>
      </c>
      <c r="AM162" s="145">
        <v>0</v>
      </c>
      <c r="AO162" s="91" t="s">
        <v>1427</v>
      </c>
      <c r="AP162" s="91">
        <v>8.64</v>
      </c>
      <c r="AQ162" s="91">
        <v>8.66</v>
      </c>
      <c r="AR162" s="91">
        <v>8.66</v>
      </c>
      <c r="AS162" s="91">
        <v>8.5</v>
      </c>
      <c r="AT162" s="91" t="s">
        <v>1433</v>
      </c>
      <c r="AU162" s="145">
        <v>2.3E-3</v>
      </c>
      <c r="AW162" s="91" t="s">
        <v>1427</v>
      </c>
      <c r="AX162" s="146">
        <v>1266.31</v>
      </c>
      <c r="AY162" s="146">
        <v>1267.6500000000001</v>
      </c>
      <c r="AZ162" s="146">
        <v>1268.28</v>
      </c>
      <c r="BA162" s="146">
        <v>1257.21</v>
      </c>
      <c r="BB162" s="91" t="s">
        <v>1434</v>
      </c>
      <c r="BC162" s="145">
        <v>2.3E-3</v>
      </c>
    </row>
    <row r="163" spans="1:55">
      <c r="A163" s="91" t="s">
        <v>1435</v>
      </c>
      <c r="B163" s="91">
        <v>24.92</v>
      </c>
      <c r="C163" s="91">
        <v>24.56</v>
      </c>
      <c r="D163" s="91">
        <v>24.96</v>
      </c>
      <c r="E163" s="91">
        <v>24.38</v>
      </c>
      <c r="F163" s="91" t="s">
        <v>1436</v>
      </c>
      <c r="G163" s="145">
        <v>2.98E-2</v>
      </c>
      <c r="I163" s="91" t="s">
        <v>1435</v>
      </c>
      <c r="J163" s="91">
        <v>7.8</v>
      </c>
      <c r="K163" s="91">
        <v>7.61</v>
      </c>
      <c r="L163" s="91">
        <v>7.8</v>
      </c>
      <c r="M163" s="91">
        <v>7.53</v>
      </c>
      <c r="N163" s="91" t="s">
        <v>1437</v>
      </c>
      <c r="O163" s="145">
        <v>1.9599999999999999E-2</v>
      </c>
      <c r="Q163" s="91" t="s">
        <v>1435</v>
      </c>
      <c r="R163" s="91">
        <v>30.7</v>
      </c>
      <c r="S163" s="91">
        <v>31.3</v>
      </c>
      <c r="T163" s="91">
        <v>31.4</v>
      </c>
      <c r="U163" s="91">
        <v>30.62</v>
      </c>
      <c r="V163" s="91" t="s">
        <v>1438</v>
      </c>
      <c r="W163" s="145">
        <v>-1.9199999999999998E-2</v>
      </c>
      <c r="Y163" s="91" t="s">
        <v>1435</v>
      </c>
      <c r="Z163" s="91">
        <v>8.1199999999999992</v>
      </c>
      <c r="AA163" s="91">
        <v>8.0500000000000007</v>
      </c>
      <c r="AB163" s="91">
        <v>8.17</v>
      </c>
      <c r="AC163" s="91">
        <v>8.0500000000000007</v>
      </c>
      <c r="AD163" s="91" t="s">
        <v>1439</v>
      </c>
      <c r="AE163" s="145">
        <v>5.0000000000000001E-3</v>
      </c>
      <c r="AG163" s="91" t="s">
        <v>1435</v>
      </c>
      <c r="AH163" s="91">
        <v>2.42</v>
      </c>
      <c r="AI163" s="91">
        <v>2.42</v>
      </c>
      <c r="AJ163" s="91">
        <v>2.42</v>
      </c>
      <c r="AK163" s="91">
        <v>2.41</v>
      </c>
      <c r="AL163" s="91" t="s">
        <v>1440</v>
      </c>
      <c r="AM163" s="145">
        <v>0</v>
      </c>
      <c r="AO163" s="91" t="s">
        <v>1435</v>
      </c>
      <c r="AP163" s="91">
        <v>8.58</v>
      </c>
      <c r="AQ163" s="91">
        <v>8.68</v>
      </c>
      <c r="AR163" s="91">
        <v>8.68</v>
      </c>
      <c r="AS163" s="91">
        <v>8.5</v>
      </c>
      <c r="AT163" s="91" t="s">
        <v>1441</v>
      </c>
      <c r="AU163" s="145">
        <v>-6.8999999999999999E-3</v>
      </c>
      <c r="AW163" s="91" t="s">
        <v>1435</v>
      </c>
      <c r="AX163" s="146">
        <v>1274.54</v>
      </c>
      <c r="AY163" s="146">
        <v>1269.0999999999999</v>
      </c>
      <c r="AZ163" s="146">
        <v>1276.81</v>
      </c>
      <c r="BA163" s="146">
        <v>1267.17</v>
      </c>
      <c r="BB163" s="91" t="s">
        <v>1442</v>
      </c>
      <c r="BC163" s="145">
        <v>6.4999999999999997E-3</v>
      </c>
    </row>
    <row r="164" spans="1:55">
      <c r="A164" s="91" t="s">
        <v>1443</v>
      </c>
      <c r="B164" s="91">
        <v>25.02</v>
      </c>
      <c r="C164" s="91">
        <v>24.92</v>
      </c>
      <c r="D164" s="91">
        <v>25.08</v>
      </c>
      <c r="E164" s="91">
        <v>24.82</v>
      </c>
      <c r="F164" s="91" t="s">
        <v>1444</v>
      </c>
      <c r="G164" s="145">
        <v>4.0000000000000001E-3</v>
      </c>
      <c r="I164" s="91" t="s">
        <v>1443</v>
      </c>
      <c r="J164" s="91">
        <v>7.7</v>
      </c>
      <c r="K164" s="91">
        <v>7.86</v>
      </c>
      <c r="L164" s="91">
        <v>7.86</v>
      </c>
      <c r="M164" s="91">
        <v>7.49</v>
      </c>
      <c r="N164" s="91" t="s">
        <v>1445</v>
      </c>
      <c r="O164" s="145">
        <v>-1.2800000000000001E-2</v>
      </c>
      <c r="Q164" s="91" t="s">
        <v>1443</v>
      </c>
      <c r="R164" s="91">
        <v>30.78</v>
      </c>
      <c r="S164" s="91">
        <v>30.7</v>
      </c>
      <c r="T164" s="91">
        <v>30.96</v>
      </c>
      <c r="U164" s="91">
        <v>30.26</v>
      </c>
      <c r="V164" s="91" t="s">
        <v>1446</v>
      </c>
      <c r="W164" s="145">
        <v>2.5999999999999999E-3</v>
      </c>
      <c r="Y164" s="91" t="s">
        <v>1443</v>
      </c>
      <c r="Z164" s="91">
        <v>8.08</v>
      </c>
      <c r="AA164" s="91">
        <v>8.18</v>
      </c>
      <c r="AB164" s="91">
        <v>8.18</v>
      </c>
      <c r="AC164" s="91">
        <v>8.0500000000000007</v>
      </c>
      <c r="AD164" s="91" t="s">
        <v>1447</v>
      </c>
      <c r="AE164" s="145">
        <v>-4.8999999999999998E-3</v>
      </c>
      <c r="AG164" s="91" t="s">
        <v>1443</v>
      </c>
      <c r="AH164" s="91">
        <v>2.42</v>
      </c>
      <c r="AI164" s="91">
        <v>2.4300000000000002</v>
      </c>
      <c r="AJ164" s="91">
        <v>2.4300000000000002</v>
      </c>
      <c r="AK164" s="91">
        <v>2.39</v>
      </c>
      <c r="AL164" s="91" t="s">
        <v>1448</v>
      </c>
      <c r="AM164" s="145">
        <v>0</v>
      </c>
      <c r="AO164" s="91" t="s">
        <v>1443</v>
      </c>
      <c r="AP164" s="91">
        <v>8.5399999999999991</v>
      </c>
      <c r="AQ164" s="91">
        <v>8.5399999999999991</v>
      </c>
      <c r="AR164" s="91">
        <v>8.6</v>
      </c>
      <c r="AS164" s="91">
        <v>8.5</v>
      </c>
      <c r="AT164" s="91" t="s">
        <v>1449</v>
      </c>
      <c r="AU164" s="145">
        <v>-4.7000000000000002E-3</v>
      </c>
      <c r="AW164" s="91" t="s">
        <v>1443</v>
      </c>
      <c r="AX164" s="146">
        <v>1269.07</v>
      </c>
      <c r="AY164" s="146">
        <v>1274.72</v>
      </c>
      <c r="AZ164" s="146">
        <v>1276.26</v>
      </c>
      <c r="BA164" s="146">
        <v>1263.3900000000001</v>
      </c>
      <c r="BB164" s="91" t="s">
        <v>1450</v>
      </c>
      <c r="BC164" s="145">
        <v>-4.3E-3</v>
      </c>
    </row>
    <row r="165" spans="1:55">
      <c r="A165" s="91" t="s">
        <v>1451</v>
      </c>
      <c r="B165" s="91">
        <v>24.96</v>
      </c>
      <c r="C165" s="91">
        <v>25.1</v>
      </c>
      <c r="D165" s="91">
        <v>25.64</v>
      </c>
      <c r="E165" s="91">
        <v>24.5</v>
      </c>
      <c r="F165" s="91" t="s">
        <v>1452</v>
      </c>
      <c r="G165" s="145">
        <v>-2.3999999999999998E-3</v>
      </c>
      <c r="I165" s="91" t="s">
        <v>1451</v>
      </c>
      <c r="J165" s="91">
        <v>7.44</v>
      </c>
      <c r="K165" s="91">
        <v>7.7</v>
      </c>
      <c r="L165" s="91">
        <v>7.7</v>
      </c>
      <c r="M165" s="91">
        <v>7.44</v>
      </c>
      <c r="N165" s="91" t="s">
        <v>1453</v>
      </c>
      <c r="O165" s="145">
        <v>-3.3799999999999997E-2</v>
      </c>
      <c r="Q165" s="91" t="s">
        <v>1451</v>
      </c>
      <c r="R165" s="91">
        <v>31.9</v>
      </c>
      <c r="S165" s="91">
        <v>30.78</v>
      </c>
      <c r="T165" s="91">
        <v>31.9</v>
      </c>
      <c r="U165" s="91">
        <v>30.7</v>
      </c>
      <c r="V165" s="91" t="s">
        <v>1454</v>
      </c>
      <c r="W165" s="145">
        <v>3.6400000000000002E-2</v>
      </c>
      <c r="Y165" s="91" t="s">
        <v>1451</v>
      </c>
      <c r="Z165" s="91">
        <v>8.2100000000000009</v>
      </c>
      <c r="AA165" s="91">
        <v>8.14</v>
      </c>
      <c r="AB165" s="91">
        <v>8.2100000000000009</v>
      </c>
      <c r="AC165" s="91">
        <v>8.07</v>
      </c>
      <c r="AD165" s="91" t="s">
        <v>1455</v>
      </c>
      <c r="AE165" s="145">
        <v>1.61E-2</v>
      </c>
      <c r="AG165" s="91" t="s">
        <v>1451</v>
      </c>
      <c r="AH165" s="91">
        <v>2.4300000000000002</v>
      </c>
      <c r="AI165" s="91">
        <v>2.42</v>
      </c>
      <c r="AJ165" s="91">
        <v>2.4500000000000002</v>
      </c>
      <c r="AK165" s="91">
        <v>2.41</v>
      </c>
      <c r="AL165" s="91" t="s">
        <v>1456</v>
      </c>
      <c r="AM165" s="145">
        <v>4.1000000000000003E-3</v>
      </c>
      <c r="AO165" s="91" t="s">
        <v>1451</v>
      </c>
      <c r="AP165" s="91">
        <v>8.52</v>
      </c>
      <c r="AQ165" s="91">
        <v>8.58</v>
      </c>
      <c r="AR165" s="91">
        <v>8.6</v>
      </c>
      <c r="AS165" s="91">
        <v>8.52</v>
      </c>
      <c r="AT165" s="91" t="s">
        <v>1457</v>
      </c>
      <c r="AU165" s="145">
        <v>-2.3E-3</v>
      </c>
      <c r="AW165" s="91" t="s">
        <v>1451</v>
      </c>
      <c r="AX165" s="146">
        <v>1277.56</v>
      </c>
      <c r="AY165" s="146">
        <v>1269.31</v>
      </c>
      <c r="AZ165" s="146">
        <v>1280.1600000000001</v>
      </c>
      <c r="BA165" s="146">
        <v>1268.3699999999999</v>
      </c>
      <c r="BB165" s="91" t="s">
        <v>1458</v>
      </c>
      <c r="BC165" s="145">
        <v>6.7000000000000002E-3</v>
      </c>
    </row>
    <row r="166" spans="1:55">
      <c r="A166" s="91" t="s">
        <v>1459</v>
      </c>
      <c r="B166" s="91">
        <v>24.4</v>
      </c>
      <c r="C166" s="91">
        <v>24.5</v>
      </c>
      <c r="D166" s="91">
        <v>24.82</v>
      </c>
      <c r="E166" s="91">
        <v>24.1</v>
      </c>
      <c r="F166" s="91" t="s">
        <v>1460</v>
      </c>
      <c r="G166" s="145">
        <v>-2.24E-2</v>
      </c>
      <c r="I166" s="91" t="s">
        <v>1459</v>
      </c>
      <c r="J166" s="91">
        <v>7.52</v>
      </c>
      <c r="K166" s="91">
        <v>7.49</v>
      </c>
      <c r="L166" s="91">
        <v>7.6</v>
      </c>
      <c r="M166" s="91">
        <v>7.4</v>
      </c>
      <c r="N166" s="91" t="s">
        <v>1461</v>
      </c>
      <c r="O166" s="145">
        <v>1.0800000000000001E-2</v>
      </c>
      <c r="Q166" s="91" t="s">
        <v>1459</v>
      </c>
      <c r="R166" s="91">
        <v>31.4</v>
      </c>
      <c r="S166" s="91">
        <v>31.9</v>
      </c>
      <c r="T166" s="91">
        <v>31.98</v>
      </c>
      <c r="U166" s="91">
        <v>31.34</v>
      </c>
      <c r="V166" s="91" t="s">
        <v>1462</v>
      </c>
      <c r="W166" s="145">
        <v>-1.5699999999999999E-2</v>
      </c>
      <c r="Y166" s="91" t="s">
        <v>1459</v>
      </c>
      <c r="Z166" s="91">
        <v>8.26</v>
      </c>
      <c r="AA166" s="91">
        <v>8.18</v>
      </c>
      <c r="AB166" s="91">
        <v>8.33</v>
      </c>
      <c r="AC166" s="91">
        <v>8.17</v>
      </c>
      <c r="AD166" s="91" t="s">
        <v>1463</v>
      </c>
      <c r="AE166" s="145">
        <v>6.1000000000000004E-3</v>
      </c>
      <c r="AG166" s="91" t="s">
        <v>1459</v>
      </c>
      <c r="AH166" s="91">
        <v>2.4500000000000002</v>
      </c>
      <c r="AI166" s="91">
        <v>2.44</v>
      </c>
      <c r="AJ166" s="91">
        <v>2.4500000000000002</v>
      </c>
      <c r="AK166" s="91">
        <v>2.44</v>
      </c>
      <c r="AL166" s="91" t="s">
        <v>1464</v>
      </c>
      <c r="AM166" s="145">
        <v>8.2000000000000007E-3</v>
      </c>
      <c r="AO166" s="91" t="s">
        <v>1459</v>
      </c>
      <c r="AP166" s="91">
        <v>8.48</v>
      </c>
      <c r="AQ166" s="91">
        <v>8.52</v>
      </c>
      <c r="AR166" s="91">
        <v>8.5399999999999991</v>
      </c>
      <c r="AS166" s="91">
        <v>8.4600000000000009</v>
      </c>
      <c r="AT166" s="91" t="s">
        <v>503</v>
      </c>
      <c r="AU166" s="145">
        <v>-4.7000000000000002E-3</v>
      </c>
      <c r="AW166" s="91" t="s">
        <v>1459</v>
      </c>
      <c r="AX166" s="146">
        <v>1268.52</v>
      </c>
      <c r="AY166" s="146">
        <v>1276.73</v>
      </c>
      <c r="AZ166" s="146">
        <v>1279.48</v>
      </c>
      <c r="BA166" s="146">
        <v>1268.52</v>
      </c>
      <c r="BB166" s="91" t="s">
        <v>472</v>
      </c>
      <c r="BC166" s="145">
        <v>-7.1000000000000004E-3</v>
      </c>
    </row>
    <row r="167" spans="1:55">
      <c r="A167" s="91" t="s">
        <v>1465</v>
      </c>
      <c r="B167" s="91">
        <v>24</v>
      </c>
      <c r="C167" s="91">
        <v>24.4</v>
      </c>
      <c r="D167" s="91">
        <v>24.84</v>
      </c>
      <c r="E167" s="91">
        <v>23.7</v>
      </c>
      <c r="F167" s="91" t="s">
        <v>1466</v>
      </c>
      <c r="G167" s="145">
        <v>-1.6400000000000001E-2</v>
      </c>
      <c r="I167" s="91" t="s">
        <v>1465</v>
      </c>
      <c r="J167" s="91">
        <v>7.41</v>
      </c>
      <c r="K167" s="91">
        <v>7.52</v>
      </c>
      <c r="L167" s="91">
        <v>7.57</v>
      </c>
      <c r="M167" s="91">
        <v>7.4</v>
      </c>
      <c r="N167" s="91" t="s">
        <v>1467</v>
      </c>
      <c r="O167" s="145">
        <v>-1.46E-2</v>
      </c>
      <c r="Q167" s="91" t="s">
        <v>1465</v>
      </c>
      <c r="R167" s="91">
        <v>32.159999999999997</v>
      </c>
      <c r="S167" s="91">
        <v>31.4</v>
      </c>
      <c r="T167" s="91">
        <v>32.159999999999997</v>
      </c>
      <c r="U167" s="91">
        <v>31.32</v>
      </c>
      <c r="V167" s="91" t="s">
        <v>1468</v>
      </c>
      <c r="W167" s="145">
        <v>2.4199999999999999E-2</v>
      </c>
      <c r="Y167" s="91" t="s">
        <v>1465</v>
      </c>
      <c r="Z167" s="91">
        <v>8.23</v>
      </c>
      <c r="AA167" s="91">
        <v>8.2899999999999991</v>
      </c>
      <c r="AB167" s="91">
        <v>8.34</v>
      </c>
      <c r="AC167" s="91">
        <v>8.19</v>
      </c>
      <c r="AD167" s="91" t="s">
        <v>1469</v>
      </c>
      <c r="AE167" s="145">
        <v>-3.5999999999999999E-3</v>
      </c>
      <c r="AG167" s="91" t="s">
        <v>1465</v>
      </c>
      <c r="AH167" s="91">
        <v>2.4700000000000002</v>
      </c>
      <c r="AI167" s="91">
        <v>2.4500000000000002</v>
      </c>
      <c r="AJ167" s="91">
        <v>2.4700000000000002</v>
      </c>
      <c r="AK167" s="91">
        <v>2.4500000000000002</v>
      </c>
      <c r="AL167" s="91" t="s">
        <v>1470</v>
      </c>
      <c r="AM167" s="145">
        <v>8.2000000000000007E-3</v>
      </c>
      <c r="AO167" s="91" t="s">
        <v>1465</v>
      </c>
      <c r="AP167" s="91">
        <v>8.34</v>
      </c>
      <c r="AQ167" s="91">
        <v>8.5399999999999991</v>
      </c>
      <c r="AR167" s="91">
        <v>8.5399999999999991</v>
      </c>
      <c r="AS167" s="91">
        <v>8.18</v>
      </c>
      <c r="AT167" s="91" t="s">
        <v>1471</v>
      </c>
      <c r="AU167" s="145">
        <v>-1.6500000000000001E-2</v>
      </c>
      <c r="AW167" s="91" t="s">
        <v>1465</v>
      </c>
      <c r="AX167" s="146">
        <v>1264.96</v>
      </c>
      <c r="AY167" s="146">
        <v>1267.06</v>
      </c>
      <c r="AZ167" s="146">
        <v>1267.43</v>
      </c>
      <c r="BA167" s="146">
        <v>1253.98</v>
      </c>
      <c r="BB167" s="91" t="s">
        <v>1472</v>
      </c>
      <c r="BC167" s="145">
        <v>-2.8E-3</v>
      </c>
    </row>
    <row r="168" spans="1:55">
      <c r="A168" s="91" t="s">
        <v>1473</v>
      </c>
      <c r="B168" s="91">
        <v>24</v>
      </c>
      <c r="C168" s="91">
        <v>23.62</v>
      </c>
      <c r="D168" s="91">
        <v>24.34</v>
      </c>
      <c r="E168" s="91">
        <v>23.62</v>
      </c>
      <c r="F168" s="91" t="s">
        <v>1474</v>
      </c>
      <c r="G168" s="145">
        <v>0</v>
      </c>
      <c r="I168" s="91" t="s">
        <v>1473</v>
      </c>
      <c r="J168" s="91">
        <v>7.5</v>
      </c>
      <c r="K168" s="91">
        <v>7.38</v>
      </c>
      <c r="L168" s="91">
        <v>7.55</v>
      </c>
      <c r="M168" s="91">
        <v>7.33</v>
      </c>
      <c r="N168" s="91" t="s">
        <v>399</v>
      </c>
      <c r="O168" s="145">
        <v>1.21E-2</v>
      </c>
      <c r="Q168" s="91" t="s">
        <v>1473</v>
      </c>
      <c r="R168" s="91">
        <v>32.799999999999997</v>
      </c>
      <c r="S168" s="91">
        <v>32.200000000000003</v>
      </c>
      <c r="T168" s="91">
        <v>33.22</v>
      </c>
      <c r="U168" s="91">
        <v>31.92</v>
      </c>
      <c r="V168" s="91" t="s">
        <v>1475</v>
      </c>
      <c r="W168" s="145">
        <v>1.9900000000000001E-2</v>
      </c>
      <c r="Y168" s="91" t="s">
        <v>1473</v>
      </c>
      <c r="Z168" s="91">
        <v>8.4</v>
      </c>
      <c r="AA168" s="91">
        <v>8.1999999999999993</v>
      </c>
      <c r="AB168" s="91">
        <v>8.41</v>
      </c>
      <c r="AC168" s="91">
        <v>8.18</v>
      </c>
      <c r="AD168" s="91" t="s">
        <v>1476</v>
      </c>
      <c r="AE168" s="145">
        <v>2.07E-2</v>
      </c>
      <c r="AG168" s="91" t="s">
        <v>1473</v>
      </c>
      <c r="AH168" s="91">
        <v>2.4900000000000002</v>
      </c>
      <c r="AI168" s="91">
        <v>2.4700000000000002</v>
      </c>
      <c r="AJ168" s="91">
        <v>2.5</v>
      </c>
      <c r="AK168" s="91">
        <v>2.4700000000000002</v>
      </c>
      <c r="AL168" s="91" t="s">
        <v>1477</v>
      </c>
      <c r="AM168" s="145">
        <v>8.0999999999999996E-3</v>
      </c>
      <c r="AO168" s="91" t="s">
        <v>1473</v>
      </c>
      <c r="AP168" s="91">
        <v>8.34</v>
      </c>
      <c r="AQ168" s="91">
        <v>8.3800000000000008</v>
      </c>
      <c r="AR168" s="91">
        <v>8.4600000000000009</v>
      </c>
      <c r="AS168" s="91">
        <v>8.1999999999999993</v>
      </c>
      <c r="AT168" s="91" t="s">
        <v>1478</v>
      </c>
      <c r="AU168" s="145">
        <v>0</v>
      </c>
      <c r="AW168" s="91" t="s">
        <v>1473</v>
      </c>
      <c r="AX168" s="146">
        <v>1272.49</v>
      </c>
      <c r="AY168" s="146">
        <v>1267.71</v>
      </c>
      <c r="AZ168" s="146">
        <v>1277.4100000000001</v>
      </c>
      <c r="BA168" s="146">
        <v>1266.02</v>
      </c>
      <c r="BB168" s="91" t="s">
        <v>1479</v>
      </c>
      <c r="BC168" s="145">
        <v>6.0000000000000001E-3</v>
      </c>
    </row>
    <row r="169" spans="1:55">
      <c r="A169" s="91" t="s">
        <v>1480</v>
      </c>
      <c r="B169" s="91">
        <v>23.94</v>
      </c>
      <c r="C169" s="91">
        <v>23.44</v>
      </c>
      <c r="D169" s="91">
        <v>24.3</v>
      </c>
      <c r="E169" s="91">
        <v>23.44</v>
      </c>
      <c r="F169" s="91" t="s">
        <v>1481</v>
      </c>
      <c r="G169" s="145">
        <v>-2.5000000000000001E-3</v>
      </c>
      <c r="I169" s="91" t="s">
        <v>1480</v>
      </c>
      <c r="J169" s="91">
        <v>7.52</v>
      </c>
      <c r="K169" s="91">
        <v>7.54</v>
      </c>
      <c r="L169" s="91">
        <v>7.58</v>
      </c>
      <c r="M169" s="91">
        <v>7.4</v>
      </c>
      <c r="N169" s="91" t="s">
        <v>1482</v>
      </c>
      <c r="O169" s="145">
        <v>2.7000000000000001E-3</v>
      </c>
      <c r="Q169" s="91" t="s">
        <v>1480</v>
      </c>
      <c r="R169" s="91">
        <v>33</v>
      </c>
      <c r="S169" s="91">
        <v>33</v>
      </c>
      <c r="T169" s="91">
        <v>33.479999999999997</v>
      </c>
      <c r="U169" s="91">
        <v>32.799999999999997</v>
      </c>
      <c r="V169" s="91" t="s">
        <v>1483</v>
      </c>
      <c r="W169" s="145">
        <v>6.1000000000000004E-3</v>
      </c>
      <c r="Y169" s="91" t="s">
        <v>1480</v>
      </c>
      <c r="Z169" s="91">
        <v>8.33</v>
      </c>
      <c r="AA169" s="91">
        <v>8.39</v>
      </c>
      <c r="AB169" s="91">
        <v>8.4</v>
      </c>
      <c r="AC169" s="91">
        <v>8.3000000000000007</v>
      </c>
      <c r="AD169" s="91" t="s">
        <v>1484</v>
      </c>
      <c r="AE169" s="145">
        <v>-8.3000000000000001E-3</v>
      </c>
      <c r="AG169" s="91" t="s">
        <v>1480</v>
      </c>
      <c r="AH169" s="91">
        <v>2.5</v>
      </c>
      <c r="AI169" s="91">
        <v>2.4900000000000002</v>
      </c>
      <c r="AJ169" s="91">
        <v>2.5</v>
      </c>
      <c r="AK169" s="91">
        <v>2.4900000000000002</v>
      </c>
      <c r="AL169" s="91" t="s">
        <v>1250</v>
      </c>
      <c r="AM169" s="145">
        <v>4.0000000000000001E-3</v>
      </c>
      <c r="AO169" s="91" t="s">
        <v>1480</v>
      </c>
      <c r="AP169" s="91">
        <v>8.3800000000000008</v>
      </c>
      <c r="AQ169" s="91">
        <v>8.3000000000000007</v>
      </c>
      <c r="AR169" s="91">
        <v>8.44</v>
      </c>
      <c r="AS169" s="91">
        <v>8.2799999999999994</v>
      </c>
      <c r="AT169" s="91" t="s">
        <v>1485</v>
      </c>
      <c r="AU169" s="145">
        <v>4.7999999999999996E-3</v>
      </c>
      <c r="AW169" s="91" t="s">
        <v>1480</v>
      </c>
      <c r="AX169" s="146">
        <v>1263.03</v>
      </c>
      <c r="AY169" s="146">
        <v>1272.23</v>
      </c>
      <c r="AZ169" s="146">
        <v>1272.23</v>
      </c>
      <c r="BA169" s="146">
        <v>1260.74</v>
      </c>
      <c r="BB169" s="91" t="s">
        <v>1486</v>
      </c>
      <c r="BC169" s="145">
        <v>-7.4000000000000003E-3</v>
      </c>
    </row>
    <row r="170" spans="1:55">
      <c r="A170" s="91" t="s">
        <v>1487</v>
      </c>
      <c r="B170" s="91">
        <v>24</v>
      </c>
      <c r="C170" s="91">
        <v>23.94</v>
      </c>
      <c r="D170" s="91">
        <v>24.26</v>
      </c>
      <c r="E170" s="91">
        <v>23.92</v>
      </c>
      <c r="F170" s="91" t="s">
        <v>1488</v>
      </c>
      <c r="G170" s="145">
        <v>2.5000000000000001E-3</v>
      </c>
      <c r="I170" s="91" t="s">
        <v>1487</v>
      </c>
      <c r="J170" s="91">
        <v>7.63</v>
      </c>
      <c r="K170" s="91">
        <v>7.48</v>
      </c>
      <c r="L170" s="91">
        <v>7.68</v>
      </c>
      <c r="M170" s="91">
        <v>7.48</v>
      </c>
      <c r="N170" s="91" t="s">
        <v>1489</v>
      </c>
      <c r="O170" s="145">
        <v>1.46E-2</v>
      </c>
      <c r="Q170" s="91" t="s">
        <v>1487</v>
      </c>
      <c r="R170" s="91">
        <v>32.96</v>
      </c>
      <c r="S170" s="91">
        <v>33.1</v>
      </c>
      <c r="T170" s="91">
        <v>33.159999999999997</v>
      </c>
      <c r="U170" s="91">
        <v>32.82</v>
      </c>
      <c r="V170" s="91" t="s">
        <v>1490</v>
      </c>
      <c r="W170" s="145">
        <v>-1.1999999999999999E-3</v>
      </c>
      <c r="Y170" s="91" t="s">
        <v>1487</v>
      </c>
      <c r="Z170" s="91">
        <v>8.3699999999999992</v>
      </c>
      <c r="AA170" s="91">
        <v>8.32</v>
      </c>
      <c r="AB170" s="91">
        <v>8.44</v>
      </c>
      <c r="AC170" s="91">
        <v>8.31</v>
      </c>
      <c r="AD170" s="91" t="s">
        <v>1491</v>
      </c>
      <c r="AE170" s="145">
        <v>4.7999999999999996E-3</v>
      </c>
      <c r="AG170" s="91" t="s">
        <v>1487</v>
      </c>
      <c r="AH170" s="91">
        <v>2.5</v>
      </c>
      <c r="AI170" s="91">
        <v>2.5</v>
      </c>
      <c r="AJ170" s="91">
        <v>2.5099999999999998</v>
      </c>
      <c r="AK170" s="91">
        <v>2.4900000000000002</v>
      </c>
      <c r="AL170" s="91" t="s">
        <v>781</v>
      </c>
      <c r="AM170" s="145">
        <v>0</v>
      </c>
      <c r="AO170" s="91" t="s">
        <v>1487</v>
      </c>
      <c r="AP170" s="91">
        <v>8.34</v>
      </c>
      <c r="AQ170" s="91">
        <v>8.36</v>
      </c>
      <c r="AR170" s="91">
        <v>8.3800000000000008</v>
      </c>
      <c r="AS170" s="91">
        <v>8.3000000000000007</v>
      </c>
      <c r="AT170" s="91" t="s">
        <v>1467</v>
      </c>
      <c r="AU170" s="145">
        <v>-4.7999999999999996E-3</v>
      </c>
      <c r="AW170" s="91" t="s">
        <v>1487</v>
      </c>
      <c r="AX170" s="146">
        <v>1268.71</v>
      </c>
      <c r="AY170" s="146">
        <v>1263.1300000000001</v>
      </c>
      <c r="AZ170" s="146">
        <v>1273.7</v>
      </c>
      <c r="BA170" s="146">
        <v>1263.1300000000001</v>
      </c>
      <c r="BB170" s="91" t="s">
        <v>1492</v>
      </c>
      <c r="BC170" s="145">
        <v>4.4999999999999997E-3</v>
      </c>
    </row>
    <row r="171" spans="1:55">
      <c r="A171" s="91" t="s">
        <v>1493</v>
      </c>
      <c r="B171" s="91">
        <v>23.26</v>
      </c>
      <c r="C171" s="91">
        <v>24.02</v>
      </c>
      <c r="D171" s="91">
        <v>24.04</v>
      </c>
      <c r="E171" s="91">
        <v>23.16</v>
      </c>
      <c r="F171" s="91" t="s">
        <v>1494</v>
      </c>
      <c r="G171" s="145">
        <v>-3.0800000000000001E-2</v>
      </c>
      <c r="I171" s="91" t="s">
        <v>1493</v>
      </c>
      <c r="J171" s="91">
        <v>7.3</v>
      </c>
      <c r="K171" s="91">
        <v>7.58</v>
      </c>
      <c r="L171" s="91">
        <v>7.58</v>
      </c>
      <c r="M171" s="91">
        <v>7.3</v>
      </c>
      <c r="N171" s="91" t="s">
        <v>1495</v>
      </c>
      <c r="O171" s="145">
        <v>-4.3299999999999998E-2</v>
      </c>
      <c r="Q171" s="91" t="s">
        <v>1493</v>
      </c>
      <c r="R171" s="91">
        <v>32.5</v>
      </c>
      <c r="S171" s="91">
        <v>33</v>
      </c>
      <c r="T171" s="91">
        <v>33.44</v>
      </c>
      <c r="U171" s="91">
        <v>31.92</v>
      </c>
      <c r="V171" s="91" t="s">
        <v>1496</v>
      </c>
      <c r="W171" s="145">
        <v>-1.4E-2</v>
      </c>
      <c r="Y171" s="91" t="s">
        <v>1493</v>
      </c>
      <c r="Z171" s="91">
        <v>8.2200000000000006</v>
      </c>
      <c r="AA171" s="91">
        <v>8.4</v>
      </c>
      <c r="AB171" s="91">
        <v>8.42</v>
      </c>
      <c r="AC171" s="91">
        <v>8.1999999999999993</v>
      </c>
      <c r="AD171" s="91" t="s">
        <v>1497</v>
      </c>
      <c r="AE171" s="145">
        <v>-1.7899999999999999E-2</v>
      </c>
      <c r="AG171" s="91" t="s">
        <v>1493</v>
      </c>
      <c r="AH171" s="91">
        <v>2.5</v>
      </c>
      <c r="AI171" s="91">
        <v>2.5</v>
      </c>
      <c r="AJ171" s="91">
        <v>2.5</v>
      </c>
      <c r="AK171" s="91">
        <v>2.5</v>
      </c>
      <c r="AL171" s="91" t="s">
        <v>1498</v>
      </c>
      <c r="AM171" s="145">
        <v>0</v>
      </c>
      <c r="AO171" s="91" t="s">
        <v>1493</v>
      </c>
      <c r="AP171" s="91">
        <v>8.4</v>
      </c>
      <c r="AQ171" s="91">
        <v>8.42</v>
      </c>
      <c r="AR171" s="91">
        <v>8.42</v>
      </c>
      <c r="AS171" s="91">
        <v>8.24</v>
      </c>
      <c r="AT171" s="91" t="s">
        <v>740</v>
      </c>
      <c r="AU171" s="145">
        <v>7.1999999999999998E-3</v>
      </c>
      <c r="AW171" s="91" t="s">
        <v>1493</v>
      </c>
      <c r="AX171" s="146">
        <v>1233.74</v>
      </c>
      <c r="AY171" s="146">
        <v>1269.46</v>
      </c>
      <c r="AZ171" s="146">
        <v>1269.95</v>
      </c>
      <c r="BA171" s="146">
        <v>1231.03</v>
      </c>
      <c r="BB171" s="91" t="s">
        <v>1499</v>
      </c>
      <c r="BC171" s="145">
        <v>-2.76E-2</v>
      </c>
    </row>
    <row r="172" spans="1:55">
      <c r="A172" s="91" t="s">
        <v>1500</v>
      </c>
      <c r="B172" s="91">
        <v>23.16</v>
      </c>
      <c r="C172" s="91">
        <v>24.14</v>
      </c>
      <c r="D172" s="91">
        <v>24.14</v>
      </c>
      <c r="E172" s="91">
        <v>23.1</v>
      </c>
      <c r="F172" s="91" t="s">
        <v>1501</v>
      </c>
      <c r="G172" s="145">
        <v>-4.3E-3</v>
      </c>
      <c r="I172" s="91" t="s">
        <v>1500</v>
      </c>
      <c r="J172" s="91">
        <v>7.43</v>
      </c>
      <c r="K172" s="91">
        <v>7.4</v>
      </c>
      <c r="L172" s="91">
        <v>7.43</v>
      </c>
      <c r="M172" s="91">
        <v>7.24</v>
      </c>
      <c r="N172" s="91" t="s">
        <v>1502</v>
      </c>
      <c r="O172" s="145">
        <v>1.78E-2</v>
      </c>
      <c r="Q172" s="91" t="s">
        <v>1500</v>
      </c>
      <c r="R172" s="91">
        <v>31.5</v>
      </c>
      <c r="S172" s="91">
        <v>31.3</v>
      </c>
      <c r="T172" s="91">
        <v>31.66</v>
      </c>
      <c r="U172" s="91">
        <v>31.26</v>
      </c>
      <c r="V172" s="91" t="s">
        <v>1503</v>
      </c>
      <c r="W172" s="145">
        <v>-3.0800000000000001E-2</v>
      </c>
      <c r="Y172" s="91" t="s">
        <v>1500</v>
      </c>
      <c r="Z172" s="91">
        <v>8.2100000000000009</v>
      </c>
      <c r="AA172" s="91">
        <v>8.25</v>
      </c>
      <c r="AB172" s="91">
        <v>8.31</v>
      </c>
      <c r="AC172" s="91">
        <v>8.17</v>
      </c>
      <c r="AD172" s="91" t="s">
        <v>1504</v>
      </c>
      <c r="AE172" s="145">
        <v>-1.1999999999999999E-3</v>
      </c>
      <c r="AG172" s="91" t="s">
        <v>1500</v>
      </c>
      <c r="AH172" s="91">
        <v>2.5299999999999998</v>
      </c>
      <c r="AI172" s="91">
        <v>2.5</v>
      </c>
      <c r="AJ172" s="91">
        <v>2.5299999999999998</v>
      </c>
      <c r="AK172" s="91">
        <v>2.5</v>
      </c>
      <c r="AL172" s="91" t="s">
        <v>1505</v>
      </c>
      <c r="AM172" s="145">
        <v>1.2E-2</v>
      </c>
      <c r="AO172" s="91" t="s">
        <v>1500</v>
      </c>
      <c r="AP172" s="91">
        <v>8.44</v>
      </c>
      <c r="AQ172" s="91">
        <v>8.48</v>
      </c>
      <c r="AR172" s="91">
        <v>8.5</v>
      </c>
      <c r="AS172" s="91">
        <v>8.4</v>
      </c>
      <c r="AT172" s="91" t="s">
        <v>1506</v>
      </c>
      <c r="AU172" s="145">
        <v>4.7999999999999996E-3</v>
      </c>
      <c r="AW172" s="91" t="s">
        <v>1500</v>
      </c>
      <c r="AX172" s="146">
        <v>1235.27</v>
      </c>
      <c r="AY172" s="146">
        <v>1234.4000000000001</v>
      </c>
      <c r="AZ172" s="146">
        <v>1242.45</v>
      </c>
      <c r="BA172" s="146">
        <v>1227.54</v>
      </c>
      <c r="BB172" s="91" t="s">
        <v>1507</v>
      </c>
      <c r="BC172" s="145">
        <v>1.1999999999999999E-3</v>
      </c>
    </row>
    <row r="173" spans="1:55">
      <c r="A173" s="91" t="s">
        <v>1508</v>
      </c>
      <c r="B173" s="91">
        <v>24</v>
      </c>
      <c r="C173" s="91">
        <v>23.16</v>
      </c>
      <c r="D173" s="91">
        <v>24.18</v>
      </c>
      <c r="E173" s="91">
        <v>23.16</v>
      </c>
      <c r="F173" s="91" t="s">
        <v>1509</v>
      </c>
      <c r="G173" s="145">
        <v>3.6299999999999999E-2</v>
      </c>
      <c r="I173" s="91" t="s">
        <v>1508</v>
      </c>
      <c r="J173" s="91">
        <v>7.48</v>
      </c>
      <c r="K173" s="91">
        <v>7.4</v>
      </c>
      <c r="L173" s="91">
        <v>7.5</v>
      </c>
      <c r="M173" s="91">
        <v>7.32</v>
      </c>
      <c r="N173" s="91" t="s">
        <v>1510</v>
      </c>
      <c r="O173" s="145">
        <v>6.7000000000000002E-3</v>
      </c>
      <c r="Q173" s="91" t="s">
        <v>1508</v>
      </c>
      <c r="R173" s="91">
        <v>31.7</v>
      </c>
      <c r="S173" s="91">
        <v>31.5</v>
      </c>
      <c r="T173" s="91">
        <v>31.76</v>
      </c>
      <c r="U173" s="91">
        <v>31.5</v>
      </c>
      <c r="V173" s="91" t="s">
        <v>1511</v>
      </c>
      <c r="W173" s="145">
        <v>6.3E-3</v>
      </c>
      <c r="Y173" s="91" t="s">
        <v>1508</v>
      </c>
      <c r="Z173" s="91">
        <v>7.79</v>
      </c>
      <c r="AA173" s="91">
        <v>7.73</v>
      </c>
      <c r="AB173" s="91">
        <v>7.84</v>
      </c>
      <c r="AC173" s="91">
        <v>7.72</v>
      </c>
      <c r="AD173" s="91" t="s">
        <v>1512</v>
      </c>
      <c r="AE173" s="145">
        <v>-5.1200000000000002E-2</v>
      </c>
      <c r="AG173" s="91" t="s">
        <v>1508</v>
      </c>
      <c r="AH173" s="91">
        <v>2.5299999999999998</v>
      </c>
      <c r="AI173" s="91">
        <v>2.5299999999999998</v>
      </c>
      <c r="AJ173" s="91">
        <v>2.5299999999999998</v>
      </c>
      <c r="AK173" s="91">
        <v>2.52</v>
      </c>
      <c r="AL173" s="91" t="s">
        <v>765</v>
      </c>
      <c r="AM173" s="145">
        <v>0</v>
      </c>
      <c r="AO173" s="91" t="s">
        <v>1508</v>
      </c>
      <c r="AP173" s="91">
        <v>8.3800000000000008</v>
      </c>
      <c r="AQ173" s="91">
        <v>8.4</v>
      </c>
      <c r="AR173" s="91">
        <v>8.42</v>
      </c>
      <c r="AS173" s="91">
        <v>8.16</v>
      </c>
      <c r="AT173" s="91" t="s">
        <v>1513</v>
      </c>
      <c r="AU173" s="145">
        <v>-7.1000000000000004E-3</v>
      </c>
      <c r="AW173" s="91" t="s">
        <v>1508</v>
      </c>
      <c r="AX173" s="146">
        <v>1247.2</v>
      </c>
      <c r="AY173" s="146">
        <v>1238.19</v>
      </c>
      <c r="AZ173" s="146">
        <v>1248</v>
      </c>
      <c r="BA173" s="146">
        <v>1238.19</v>
      </c>
      <c r="BB173" s="91" t="s">
        <v>1514</v>
      </c>
      <c r="BC173" s="145">
        <v>9.7000000000000003E-3</v>
      </c>
    </row>
    <row r="174" spans="1:55">
      <c r="A174" s="91" t="s">
        <v>1515</v>
      </c>
      <c r="B174" s="91">
        <v>25</v>
      </c>
      <c r="C174" s="91">
        <v>24.18</v>
      </c>
      <c r="D174" s="91">
        <v>25.2</v>
      </c>
      <c r="E174" s="91">
        <v>24</v>
      </c>
      <c r="F174" s="91" t="s">
        <v>1516</v>
      </c>
      <c r="G174" s="145">
        <v>4.1700000000000001E-2</v>
      </c>
      <c r="I174" s="91" t="s">
        <v>1515</v>
      </c>
      <c r="J174" s="91">
        <v>7.48</v>
      </c>
      <c r="K174" s="91">
        <v>7.48</v>
      </c>
      <c r="L174" s="91">
        <v>7.58</v>
      </c>
      <c r="M174" s="91">
        <v>7.39</v>
      </c>
      <c r="N174" s="91" t="s">
        <v>1517</v>
      </c>
      <c r="O174" s="145">
        <v>0</v>
      </c>
      <c r="Q174" s="91" t="s">
        <v>1515</v>
      </c>
      <c r="R174" s="91">
        <v>32.32</v>
      </c>
      <c r="S174" s="91">
        <v>31.7</v>
      </c>
      <c r="T174" s="91">
        <v>32.659999999999997</v>
      </c>
      <c r="U174" s="91">
        <v>31.6</v>
      </c>
      <c r="V174" s="91" t="s">
        <v>1518</v>
      </c>
      <c r="W174" s="145">
        <v>1.9599999999999999E-2</v>
      </c>
      <c r="Y174" s="91" t="s">
        <v>1515</v>
      </c>
      <c r="Z174" s="91">
        <v>7.83</v>
      </c>
      <c r="AA174" s="91">
        <v>7.8</v>
      </c>
      <c r="AB174" s="91">
        <v>7.89</v>
      </c>
      <c r="AC174" s="91">
        <v>7.77</v>
      </c>
      <c r="AD174" s="91" t="s">
        <v>1519</v>
      </c>
      <c r="AE174" s="145">
        <v>5.1000000000000004E-3</v>
      </c>
      <c r="AG174" s="91" t="s">
        <v>1515</v>
      </c>
      <c r="AH174" s="91">
        <v>2.54</v>
      </c>
      <c r="AI174" s="91">
        <v>2.54</v>
      </c>
      <c r="AJ174" s="91">
        <v>2.54</v>
      </c>
      <c r="AK174" s="91">
        <v>2.52</v>
      </c>
      <c r="AL174" s="91" t="s">
        <v>1520</v>
      </c>
      <c r="AM174" s="145">
        <v>4.0000000000000001E-3</v>
      </c>
      <c r="AO174" s="91" t="s">
        <v>1515</v>
      </c>
      <c r="AP174" s="91">
        <v>8.52</v>
      </c>
      <c r="AQ174" s="91">
        <v>8.3800000000000008</v>
      </c>
      <c r="AR174" s="91">
        <v>8.6</v>
      </c>
      <c r="AS174" s="91">
        <v>8.36</v>
      </c>
      <c r="AT174" s="91" t="s">
        <v>1521</v>
      </c>
      <c r="AU174" s="145">
        <v>1.67E-2</v>
      </c>
      <c r="AW174" s="91" t="s">
        <v>1515</v>
      </c>
      <c r="AX174" s="146">
        <v>1275.26</v>
      </c>
      <c r="AY174" s="146">
        <v>1251.97</v>
      </c>
      <c r="AZ174" s="146">
        <v>1277.3699999999999</v>
      </c>
      <c r="BA174" s="146">
        <v>1251.42</v>
      </c>
      <c r="BB174" s="91" t="s">
        <v>1522</v>
      </c>
      <c r="BC174" s="145">
        <v>2.2499999999999999E-2</v>
      </c>
    </row>
    <row r="175" spans="1:55">
      <c r="A175" s="91" t="s">
        <v>1523</v>
      </c>
      <c r="B175" s="91">
        <v>25.2</v>
      </c>
      <c r="C175" s="91">
        <v>25.18</v>
      </c>
      <c r="D175" s="91">
        <v>25.32</v>
      </c>
      <c r="E175" s="91">
        <v>24.94</v>
      </c>
      <c r="F175" s="91" t="s">
        <v>1524</v>
      </c>
      <c r="G175" s="145">
        <v>8.0000000000000002E-3</v>
      </c>
      <c r="I175" s="91" t="s">
        <v>1523</v>
      </c>
      <c r="J175" s="91">
        <v>7.48</v>
      </c>
      <c r="K175" s="91">
        <v>7.54</v>
      </c>
      <c r="L175" s="91">
        <v>7.54</v>
      </c>
      <c r="M175" s="91">
        <v>7.4</v>
      </c>
      <c r="N175" s="91" t="s">
        <v>1525</v>
      </c>
      <c r="O175" s="145">
        <v>0</v>
      </c>
      <c r="Q175" s="91" t="s">
        <v>1523</v>
      </c>
      <c r="R175" s="91">
        <v>32.340000000000003</v>
      </c>
      <c r="S175" s="91">
        <v>32.64</v>
      </c>
      <c r="T175" s="91">
        <v>32.68</v>
      </c>
      <c r="U175" s="91">
        <v>31.92</v>
      </c>
      <c r="V175" s="91" t="s">
        <v>1526</v>
      </c>
      <c r="W175" s="145">
        <v>5.9999999999999995E-4</v>
      </c>
      <c r="Y175" s="91" t="s">
        <v>1523</v>
      </c>
      <c r="Z175" s="91">
        <v>7.83</v>
      </c>
      <c r="AA175" s="91">
        <v>7.83</v>
      </c>
      <c r="AB175" s="91">
        <v>7.89</v>
      </c>
      <c r="AC175" s="91">
        <v>7.77</v>
      </c>
      <c r="AD175" s="91" t="s">
        <v>1527</v>
      </c>
      <c r="AE175" s="145">
        <v>0</v>
      </c>
      <c r="AG175" s="91" t="s">
        <v>1523</v>
      </c>
      <c r="AH175" s="91">
        <v>2.5499999999999998</v>
      </c>
      <c r="AI175" s="91">
        <v>2.5299999999999998</v>
      </c>
      <c r="AJ175" s="91">
        <v>2.5499999999999998</v>
      </c>
      <c r="AK175" s="91">
        <v>2.5299999999999998</v>
      </c>
      <c r="AL175" s="91" t="s">
        <v>1528</v>
      </c>
      <c r="AM175" s="145">
        <v>3.8999999999999998E-3</v>
      </c>
      <c r="AO175" s="91" t="s">
        <v>1523</v>
      </c>
      <c r="AP175" s="91">
        <v>8.5399999999999991</v>
      </c>
      <c r="AQ175" s="91">
        <v>8.6</v>
      </c>
      <c r="AR175" s="91">
        <v>8.64</v>
      </c>
      <c r="AS175" s="91">
        <v>8.5399999999999991</v>
      </c>
      <c r="AT175" s="91" t="s">
        <v>1529</v>
      </c>
      <c r="AU175" s="145">
        <v>2.3E-3</v>
      </c>
      <c r="AW175" s="91" t="s">
        <v>1523</v>
      </c>
      <c r="AX175" s="146">
        <v>1278.6099999999999</v>
      </c>
      <c r="AY175" s="146">
        <v>1281.8</v>
      </c>
      <c r="AZ175" s="146">
        <v>1287.58</v>
      </c>
      <c r="BA175" s="146">
        <v>1273.7</v>
      </c>
      <c r="BB175" s="91" t="s">
        <v>1530</v>
      </c>
      <c r="BC175" s="145">
        <v>2.5999999999999999E-3</v>
      </c>
    </row>
    <row r="176" spans="1:55">
      <c r="A176" s="91" t="s">
        <v>1531</v>
      </c>
      <c r="B176" s="91">
        <v>26</v>
      </c>
      <c r="C176" s="91">
        <v>25.5</v>
      </c>
      <c r="D176" s="91">
        <v>26.18</v>
      </c>
      <c r="E176" s="91">
        <v>25.34</v>
      </c>
      <c r="F176" s="91" t="s">
        <v>1532</v>
      </c>
      <c r="G176" s="145">
        <v>3.1699999999999999E-2</v>
      </c>
      <c r="I176" s="91" t="s">
        <v>1531</v>
      </c>
      <c r="J176" s="91">
        <v>7.53</v>
      </c>
      <c r="K176" s="91">
        <v>7.48</v>
      </c>
      <c r="L176" s="91">
        <v>7.53</v>
      </c>
      <c r="M176" s="91">
        <v>7.39</v>
      </c>
      <c r="N176" s="91" t="s">
        <v>1533</v>
      </c>
      <c r="O176" s="145">
        <v>6.7000000000000002E-3</v>
      </c>
      <c r="Q176" s="91" t="s">
        <v>1531</v>
      </c>
      <c r="R176" s="91">
        <v>32.9</v>
      </c>
      <c r="S176" s="91">
        <v>32.200000000000003</v>
      </c>
      <c r="T176" s="91">
        <v>32.92</v>
      </c>
      <c r="U176" s="91">
        <v>32.08</v>
      </c>
      <c r="V176" s="91" t="s">
        <v>1534</v>
      </c>
      <c r="W176" s="145">
        <v>1.7299999999999999E-2</v>
      </c>
      <c r="Y176" s="91" t="s">
        <v>1531</v>
      </c>
      <c r="Z176" s="91">
        <v>7.75</v>
      </c>
      <c r="AA176" s="91">
        <v>7.89</v>
      </c>
      <c r="AB176" s="91">
        <v>7.89</v>
      </c>
      <c r="AC176" s="91">
        <v>7.7</v>
      </c>
      <c r="AD176" s="91" t="s">
        <v>1535</v>
      </c>
      <c r="AE176" s="145">
        <v>-1.0200000000000001E-2</v>
      </c>
      <c r="AG176" s="91" t="s">
        <v>1531</v>
      </c>
      <c r="AH176" s="91">
        <v>2.5499999999999998</v>
      </c>
      <c r="AI176" s="91">
        <v>2.5499999999999998</v>
      </c>
      <c r="AJ176" s="91">
        <v>2.5499999999999998</v>
      </c>
      <c r="AK176" s="91">
        <v>2.5099999999999998</v>
      </c>
      <c r="AL176" s="91" t="s">
        <v>1536</v>
      </c>
      <c r="AM176" s="145">
        <v>0</v>
      </c>
      <c r="AO176" s="91" t="s">
        <v>1531</v>
      </c>
      <c r="AP176" s="91">
        <v>8.6999999999999993</v>
      </c>
      <c r="AQ176" s="91">
        <v>8.58</v>
      </c>
      <c r="AR176" s="91">
        <v>8.7200000000000006</v>
      </c>
      <c r="AS176" s="91">
        <v>8.58</v>
      </c>
      <c r="AT176" s="91" t="s">
        <v>1537</v>
      </c>
      <c r="AU176" s="145">
        <v>1.8700000000000001E-2</v>
      </c>
      <c r="AW176" s="91" t="s">
        <v>1531</v>
      </c>
      <c r="AX176" s="146">
        <v>1292.72</v>
      </c>
      <c r="AY176" s="146">
        <v>1287.1099999999999</v>
      </c>
      <c r="AZ176" s="146">
        <v>1292.99</v>
      </c>
      <c r="BA176" s="146">
        <v>1282.8900000000001</v>
      </c>
      <c r="BB176" s="91" t="s">
        <v>1538</v>
      </c>
      <c r="BC176" s="145">
        <v>1.0999999999999999E-2</v>
      </c>
    </row>
    <row r="177" spans="1:55">
      <c r="A177" s="91" t="s">
        <v>1539</v>
      </c>
      <c r="B177" s="91">
        <v>26.46</v>
      </c>
      <c r="C177" s="91">
        <v>26</v>
      </c>
      <c r="D177" s="91">
        <v>26.6</v>
      </c>
      <c r="E177" s="91">
        <v>25.6</v>
      </c>
      <c r="F177" s="91" t="s">
        <v>1540</v>
      </c>
      <c r="G177" s="145">
        <v>1.77E-2</v>
      </c>
      <c r="I177" s="91" t="s">
        <v>1539</v>
      </c>
      <c r="J177" s="91">
        <v>7.5</v>
      </c>
      <c r="K177" s="91">
        <v>7.47</v>
      </c>
      <c r="L177" s="91">
        <v>7.53</v>
      </c>
      <c r="M177" s="91">
        <v>7.38</v>
      </c>
      <c r="N177" s="91" t="s">
        <v>1541</v>
      </c>
      <c r="O177" s="145">
        <v>-4.0000000000000001E-3</v>
      </c>
      <c r="Q177" s="91" t="s">
        <v>1539</v>
      </c>
      <c r="R177" s="91">
        <v>32.880000000000003</v>
      </c>
      <c r="S177" s="91">
        <v>32.9</v>
      </c>
      <c r="T177" s="91">
        <v>33.1</v>
      </c>
      <c r="U177" s="91">
        <v>32.520000000000003</v>
      </c>
      <c r="V177" s="91" t="s">
        <v>1542</v>
      </c>
      <c r="W177" s="145">
        <v>-5.9999999999999995E-4</v>
      </c>
      <c r="Y177" s="91" t="s">
        <v>1539</v>
      </c>
      <c r="Z177" s="91">
        <v>7.75</v>
      </c>
      <c r="AA177" s="91">
        <v>7.75</v>
      </c>
      <c r="AB177" s="91">
        <v>7.79</v>
      </c>
      <c r="AC177" s="91">
        <v>7.71</v>
      </c>
      <c r="AD177" s="91" t="s">
        <v>1543</v>
      </c>
      <c r="AE177" s="145">
        <v>0</v>
      </c>
      <c r="AG177" s="91" t="s">
        <v>1539</v>
      </c>
      <c r="AH177" s="91">
        <v>2.5499999999999998</v>
      </c>
      <c r="AI177" s="91">
        <v>2.5499999999999998</v>
      </c>
      <c r="AJ177" s="91">
        <v>2.5499999999999998</v>
      </c>
      <c r="AK177" s="91">
        <v>2.5299999999999998</v>
      </c>
      <c r="AL177" s="91" t="s">
        <v>1544</v>
      </c>
      <c r="AM177" s="145">
        <v>0</v>
      </c>
      <c r="AO177" s="91" t="s">
        <v>1539</v>
      </c>
      <c r="AP177" s="91">
        <v>8.9</v>
      </c>
      <c r="AQ177" s="91">
        <v>8.76</v>
      </c>
      <c r="AR177" s="91">
        <v>8.9600000000000009</v>
      </c>
      <c r="AS177" s="91">
        <v>8.76</v>
      </c>
      <c r="AT177" s="91" t="s">
        <v>1545</v>
      </c>
      <c r="AU177" s="145">
        <v>2.3E-2</v>
      </c>
      <c r="AW177" s="91" t="s">
        <v>1539</v>
      </c>
      <c r="AX177" s="146">
        <v>1299.78</v>
      </c>
      <c r="AY177" s="146">
        <v>1293.7</v>
      </c>
      <c r="AZ177" s="146">
        <v>1300.7</v>
      </c>
      <c r="BA177" s="146">
        <v>1288.44</v>
      </c>
      <c r="BB177" s="91" t="s">
        <v>1546</v>
      </c>
      <c r="BC177" s="145">
        <v>5.4999999999999997E-3</v>
      </c>
    </row>
    <row r="178" spans="1:55">
      <c r="A178" s="91" t="s">
        <v>1547</v>
      </c>
      <c r="B178" s="91">
        <v>26.38</v>
      </c>
      <c r="C178" s="91">
        <v>26.1</v>
      </c>
      <c r="D178" s="91">
        <v>26.66</v>
      </c>
      <c r="E178" s="91">
        <v>26</v>
      </c>
      <c r="F178" s="91" t="s">
        <v>1548</v>
      </c>
      <c r="G178" s="145">
        <v>-3.0000000000000001E-3</v>
      </c>
      <c r="I178" s="91" t="s">
        <v>1547</v>
      </c>
      <c r="J178" s="91">
        <v>7.66</v>
      </c>
      <c r="K178" s="91">
        <v>7.47</v>
      </c>
      <c r="L178" s="91">
        <v>7.78</v>
      </c>
      <c r="M178" s="91">
        <v>7.41</v>
      </c>
      <c r="N178" s="91" t="s">
        <v>1549</v>
      </c>
      <c r="O178" s="145">
        <v>2.1299999999999999E-2</v>
      </c>
      <c r="Q178" s="91" t="s">
        <v>1547</v>
      </c>
      <c r="R178" s="91">
        <v>32.24</v>
      </c>
      <c r="S178" s="91">
        <v>32.54</v>
      </c>
      <c r="T178" s="91">
        <v>32.840000000000003</v>
      </c>
      <c r="U178" s="91">
        <v>32.1</v>
      </c>
      <c r="V178" s="91" t="s">
        <v>1550</v>
      </c>
      <c r="W178" s="145">
        <v>-1.95E-2</v>
      </c>
      <c r="Y178" s="91" t="s">
        <v>1547</v>
      </c>
      <c r="Z178" s="91">
        <v>7.71</v>
      </c>
      <c r="AA178" s="91">
        <v>7.77</v>
      </c>
      <c r="AB178" s="91">
        <v>7.77</v>
      </c>
      <c r="AC178" s="91">
        <v>7.65</v>
      </c>
      <c r="AD178" s="91" t="s">
        <v>1551</v>
      </c>
      <c r="AE178" s="145">
        <v>-5.1999999999999998E-3</v>
      </c>
      <c r="AG178" s="91" t="s">
        <v>1547</v>
      </c>
      <c r="AH178" s="91">
        <v>2.54</v>
      </c>
      <c r="AI178" s="91">
        <v>2.56</v>
      </c>
      <c r="AJ178" s="91">
        <v>2.57</v>
      </c>
      <c r="AK178" s="91">
        <v>2.5299999999999998</v>
      </c>
      <c r="AL178" s="91" t="s">
        <v>1552</v>
      </c>
      <c r="AM178" s="145">
        <v>-3.8999999999999998E-3</v>
      </c>
      <c r="AO178" s="91" t="s">
        <v>1547</v>
      </c>
      <c r="AP178" s="91">
        <v>9</v>
      </c>
      <c r="AQ178" s="91">
        <v>8.98</v>
      </c>
      <c r="AR178" s="91">
        <v>9.02</v>
      </c>
      <c r="AS178" s="91">
        <v>8.94</v>
      </c>
      <c r="AT178" s="91" t="s">
        <v>1366</v>
      </c>
      <c r="AU178" s="145">
        <v>1.12E-2</v>
      </c>
      <c r="AW178" s="91" t="s">
        <v>1547</v>
      </c>
      <c r="AX178" s="146">
        <v>1295.3</v>
      </c>
      <c r="AY178" s="146">
        <v>1295.26</v>
      </c>
      <c r="AZ178" s="146">
        <v>1300.8699999999999</v>
      </c>
      <c r="BA178" s="146">
        <v>1287.6400000000001</v>
      </c>
      <c r="BB178" s="91" t="s">
        <v>1553</v>
      </c>
      <c r="BC178" s="145">
        <v>-3.3999999999999998E-3</v>
      </c>
    </row>
    <row r="179" spans="1:55">
      <c r="A179" s="91" t="s">
        <v>1554</v>
      </c>
      <c r="B179" s="91">
        <v>26</v>
      </c>
      <c r="C179" s="91">
        <v>26.2</v>
      </c>
      <c r="D179" s="91">
        <v>26.3</v>
      </c>
      <c r="E179" s="91">
        <v>25.46</v>
      </c>
      <c r="F179" s="91" t="s">
        <v>1555</v>
      </c>
      <c r="G179" s="145">
        <v>-1.44E-2</v>
      </c>
      <c r="I179" s="91" t="s">
        <v>1554</v>
      </c>
      <c r="J179" s="91">
        <v>7.64</v>
      </c>
      <c r="K179" s="91">
        <v>7.65</v>
      </c>
      <c r="L179" s="91">
        <v>7.66</v>
      </c>
      <c r="M179" s="91">
        <v>7.48</v>
      </c>
      <c r="N179" s="91" t="s">
        <v>1556</v>
      </c>
      <c r="O179" s="145">
        <v>-2.5999999999999999E-3</v>
      </c>
      <c r="Q179" s="91" t="s">
        <v>1554</v>
      </c>
      <c r="R179" s="91">
        <v>31.68</v>
      </c>
      <c r="S179" s="91">
        <v>32.200000000000003</v>
      </c>
      <c r="T179" s="91">
        <v>32.380000000000003</v>
      </c>
      <c r="U179" s="91">
        <v>31.34</v>
      </c>
      <c r="V179" s="91" t="s">
        <v>1557</v>
      </c>
      <c r="W179" s="145">
        <v>-1.7399999999999999E-2</v>
      </c>
      <c r="Y179" s="91" t="s">
        <v>1554</v>
      </c>
      <c r="Z179" s="91">
        <v>7.75</v>
      </c>
      <c r="AA179" s="91">
        <v>7.73</v>
      </c>
      <c r="AB179" s="91">
        <v>7.81</v>
      </c>
      <c r="AC179" s="91">
        <v>7.67</v>
      </c>
      <c r="AD179" s="91" t="s">
        <v>1558</v>
      </c>
      <c r="AE179" s="145">
        <v>5.1999999999999998E-3</v>
      </c>
      <c r="AG179" s="91" t="s">
        <v>1554</v>
      </c>
      <c r="AH179" s="91">
        <v>2.56</v>
      </c>
      <c r="AI179" s="91">
        <v>2.5499999999999998</v>
      </c>
      <c r="AJ179" s="91">
        <v>2.56</v>
      </c>
      <c r="AK179" s="91">
        <v>2.5499999999999998</v>
      </c>
      <c r="AL179" s="91" t="s">
        <v>1559</v>
      </c>
      <c r="AM179" s="145">
        <v>7.9000000000000008E-3</v>
      </c>
      <c r="AO179" s="91" t="s">
        <v>1554</v>
      </c>
      <c r="AP179" s="91">
        <v>9.0399999999999991</v>
      </c>
      <c r="AQ179" s="91">
        <v>9.1199999999999992</v>
      </c>
      <c r="AR179" s="91">
        <v>9.1999999999999993</v>
      </c>
      <c r="AS179" s="91">
        <v>9</v>
      </c>
      <c r="AT179" s="91" t="s">
        <v>1560</v>
      </c>
      <c r="AU179" s="145">
        <v>4.4000000000000003E-3</v>
      </c>
      <c r="AW179" s="91" t="s">
        <v>1554</v>
      </c>
      <c r="AX179" s="146">
        <v>1279.4000000000001</v>
      </c>
      <c r="AY179" s="146">
        <v>1289.07</v>
      </c>
      <c r="AZ179" s="146">
        <v>1289.07</v>
      </c>
      <c r="BA179" s="146">
        <v>1274.23</v>
      </c>
      <c r="BB179" s="91" t="s">
        <v>1561</v>
      </c>
      <c r="BC179" s="145">
        <v>-1.23E-2</v>
      </c>
    </row>
    <row r="180" spans="1:55">
      <c r="A180" s="91" t="s">
        <v>1562</v>
      </c>
      <c r="B180" s="91">
        <v>25.78</v>
      </c>
      <c r="C180" s="91">
        <v>25.8</v>
      </c>
      <c r="D180" s="91">
        <v>26.3</v>
      </c>
      <c r="E180" s="91">
        <v>25.44</v>
      </c>
      <c r="F180" s="91" t="s">
        <v>1563</v>
      </c>
      <c r="G180" s="145">
        <v>-8.5000000000000006E-3</v>
      </c>
      <c r="I180" s="91" t="s">
        <v>1562</v>
      </c>
      <c r="J180" s="91">
        <v>7.5</v>
      </c>
      <c r="K180" s="91">
        <v>7.5</v>
      </c>
      <c r="L180" s="91">
        <v>7.6</v>
      </c>
      <c r="M180" s="91">
        <v>7.5</v>
      </c>
      <c r="N180" s="91" t="s">
        <v>1564</v>
      </c>
      <c r="O180" s="145">
        <v>-1.83E-2</v>
      </c>
      <c r="Q180" s="91" t="s">
        <v>1562</v>
      </c>
      <c r="R180" s="91">
        <v>30.96</v>
      </c>
      <c r="S180" s="91">
        <v>31.68</v>
      </c>
      <c r="T180" s="91">
        <v>31.68</v>
      </c>
      <c r="U180" s="91">
        <v>30.96</v>
      </c>
      <c r="V180" s="91" t="s">
        <v>1565</v>
      </c>
      <c r="W180" s="145">
        <v>-2.2700000000000001E-2</v>
      </c>
      <c r="Y180" s="91" t="s">
        <v>1562</v>
      </c>
      <c r="Z180" s="91">
        <v>7.78</v>
      </c>
      <c r="AA180" s="91">
        <v>7.8</v>
      </c>
      <c r="AB180" s="91">
        <v>7.81</v>
      </c>
      <c r="AC180" s="91">
        <v>7.75</v>
      </c>
      <c r="AD180" s="91" t="s">
        <v>1566</v>
      </c>
      <c r="AE180" s="145">
        <v>3.8999999999999998E-3</v>
      </c>
      <c r="AG180" s="91" t="s">
        <v>1562</v>
      </c>
      <c r="AH180" s="91">
        <v>2.56</v>
      </c>
      <c r="AI180" s="91">
        <v>2.56</v>
      </c>
      <c r="AJ180" s="91">
        <v>2.57</v>
      </c>
      <c r="AK180" s="91">
        <v>2.56</v>
      </c>
      <c r="AL180" s="91" t="s">
        <v>1567</v>
      </c>
      <c r="AM180" s="145">
        <v>0</v>
      </c>
      <c r="AO180" s="91" t="s">
        <v>1562</v>
      </c>
      <c r="AP180" s="91">
        <v>9.0399999999999991</v>
      </c>
      <c r="AQ180" s="91">
        <v>9.1199999999999992</v>
      </c>
      <c r="AR180" s="91">
        <v>9.1199999999999992</v>
      </c>
      <c r="AS180" s="91">
        <v>8.9</v>
      </c>
      <c r="AT180" s="91" t="s">
        <v>1568</v>
      </c>
      <c r="AU180" s="145">
        <v>0</v>
      </c>
      <c r="AW180" s="91" t="s">
        <v>1562</v>
      </c>
      <c r="AX180" s="146">
        <v>1278.3</v>
      </c>
      <c r="AY180" s="146">
        <v>1280.8800000000001</v>
      </c>
      <c r="AZ180" s="146">
        <v>1286.02</v>
      </c>
      <c r="BA180" s="146">
        <v>1273.1500000000001</v>
      </c>
      <c r="BB180" s="91" t="s">
        <v>1569</v>
      </c>
      <c r="BC180" s="145">
        <v>-8.9999999999999998E-4</v>
      </c>
    </row>
    <row r="181" spans="1:55">
      <c r="A181" s="91" t="s">
        <v>1570</v>
      </c>
      <c r="B181" s="91">
        <v>26.5</v>
      </c>
      <c r="C181" s="91">
        <v>25.98</v>
      </c>
      <c r="D181" s="91">
        <v>26.52</v>
      </c>
      <c r="E181" s="91">
        <v>25.56</v>
      </c>
      <c r="F181" s="91" t="s">
        <v>1571</v>
      </c>
      <c r="G181" s="145">
        <v>2.7900000000000001E-2</v>
      </c>
      <c r="I181" s="91" t="s">
        <v>1570</v>
      </c>
      <c r="J181" s="91">
        <v>7.8</v>
      </c>
      <c r="K181" s="91">
        <v>7.55</v>
      </c>
      <c r="L181" s="91">
        <v>7.94</v>
      </c>
      <c r="M181" s="91">
        <v>7.55</v>
      </c>
      <c r="N181" s="91" t="s">
        <v>1572</v>
      </c>
      <c r="O181" s="145">
        <v>0.04</v>
      </c>
      <c r="Q181" s="91" t="s">
        <v>1570</v>
      </c>
      <c r="R181" s="91">
        <v>31.1</v>
      </c>
      <c r="S181" s="91">
        <v>30.82</v>
      </c>
      <c r="T181" s="91">
        <v>31.22</v>
      </c>
      <c r="U181" s="91">
        <v>30.4</v>
      </c>
      <c r="V181" s="91" t="s">
        <v>1573</v>
      </c>
      <c r="W181" s="145">
        <v>4.4999999999999997E-3</v>
      </c>
      <c r="Y181" s="91" t="s">
        <v>1570</v>
      </c>
      <c r="Z181" s="91">
        <v>7.82</v>
      </c>
      <c r="AA181" s="91">
        <v>7.85</v>
      </c>
      <c r="AB181" s="91">
        <v>7.85</v>
      </c>
      <c r="AC181" s="91">
        <v>7.7</v>
      </c>
      <c r="AD181" s="91" t="s">
        <v>1574</v>
      </c>
      <c r="AE181" s="145">
        <v>5.1000000000000004E-3</v>
      </c>
      <c r="AG181" s="91" t="s">
        <v>1570</v>
      </c>
      <c r="AH181" s="91">
        <v>2.57</v>
      </c>
      <c r="AI181" s="91">
        <v>2.57</v>
      </c>
      <c r="AJ181" s="91">
        <v>2.59</v>
      </c>
      <c r="AK181" s="91">
        <v>2.57</v>
      </c>
      <c r="AL181" s="91" t="s">
        <v>1575</v>
      </c>
      <c r="AM181" s="145">
        <v>3.8999999999999998E-3</v>
      </c>
      <c r="AO181" s="91" t="s">
        <v>1570</v>
      </c>
      <c r="AP181" s="91">
        <v>9.0399999999999991</v>
      </c>
      <c r="AQ181" s="91">
        <v>9.08</v>
      </c>
      <c r="AR181" s="91">
        <v>9.1</v>
      </c>
      <c r="AS181" s="91">
        <v>9</v>
      </c>
      <c r="AT181" s="91" t="s">
        <v>1576</v>
      </c>
      <c r="AU181" s="145">
        <v>0</v>
      </c>
      <c r="AW181" s="91" t="s">
        <v>1570</v>
      </c>
      <c r="AX181" s="146">
        <v>1290.9000000000001</v>
      </c>
      <c r="AY181" s="146">
        <v>1281.1099999999999</v>
      </c>
      <c r="AZ181" s="146">
        <v>1293.46</v>
      </c>
      <c r="BA181" s="146">
        <v>1278.47</v>
      </c>
      <c r="BB181" s="91" t="s">
        <v>1577</v>
      </c>
      <c r="BC181" s="145">
        <v>9.9000000000000008E-3</v>
      </c>
    </row>
    <row r="182" spans="1:55">
      <c r="A182" s="91" t="s">
        <v>1578</v>
      </c>
      <c r="B182" s="91">
        <v>27.08</v>
      </c>
      <c r="C182" s="91">
        <v>26.58</v>
      </c>
      <c r="D182" s="91">
        <v>27.94</v>
      </c>
      <c r="E182" s="91">
        <v>26.5</v>
      </c>
      <c r="F182" s="91" t="s">
        <v>1579</v>
      </c>
      <c r="G182" s="145">
        <v>2.1899999999999999E-2</v>
      </c>
      <c r="I182" s="91" t="s">
        <v>1578</v>
      </c>
      <c r="J182" s="91">
        <v>7.9</v>
      </c>
      <c r="K182" s="91">
        <v>7.85</v>
      </c>
      <c r="L182" s="91">
        <v>8</v>
      </c>
      <c r="M182" s="91">
        <v>7.8</v>
      </c>
      <c r="N182" s="91" t="s">
        <v>1580</v>
      </c>
      <c r="O182" s="145">
        <v>1.2800000000000001E-2</v>
      </c>
      <c r="Q182" s="91" t="s">
        <v>1578</v>
      </c>
      <c r="R182" s="91">
        <v>32.4</v>
      </c>
      <c r="S182" s="91">
        <v>31.26</v>
      </c>
      <c r="T182" s="91">
        <v>32.4</v>
      </c>
      <c r="U182" s="91">
        <v>31.24</v>
      </c>
      <c r="V182" s="91" t="s">
        <v>1581</v>
      </c>
      <c r="W182" s="145">
        <v>4.1799999999999997E-2</v>
      </c>
      <c r="Y182" s="91" t="s">
        <v>1578</v>
      </c>
      <c r="Z182" s="91">
        <v>7.85</v>
      </c>
      <c r="AA182" s="91">
        <v>7.76</v>
      </c>
      <c r="AB182" s="91">
        <v>7.85</v>
      </c>
      <c r="AC182" s="91">
        <v>7.76</v>
      </c>
      <c r="AD182" s="91" t="s">
        <v>1582</v>
      </c>
      <c r="AE182" s="145">
        <v>3.8E-3</v>
      </c>
      <c r="AG182" s="91" t="s">
        <v>1578</v>
      </c>
      <c r="AH182" s="91">
        <v>2.58</v>
      </c>
      <c r="AI182" s="91">
        <v>2.57</v>
      </c>
      <c r="AJ182" s="91">
        <v>2.58</v>
      </c>
      <c r="AK182" s="91">
        <v>2.5499999999999998</v>
      </c>
      <c r="AL182" s="91" t="s">
        <v>1583</v>
      </c>
      <c r="AM182" s="145">
        <v>3.8999999999999998E-3</v>
      </c>
      <c r="AO182" s="91" t="s">
        <v>1578</v>
      </c>
      <c r="AP182" s="91">
        <v>9</v>
      </c>
      <c r="AQ182" s="91">
        <v>9.08</v>
      </c>
      <c r="AR182" s="91">
        <v>9.1</v>
      </c>
      <c r="AS182" s="91">
        <v>8.98</v>
      </c>
      <c r="AT182" s="91" t="s">
        <v>1584</v>
      </c>
      <c r="AU182" s="145">
        <v>-4.4000000000000003E-3</v>
      </c>
      <c r="AW182" s="91" t="s">
        <v>1578</v>
      </c>
      <c r="AX182" s="146">
        <v>1317.35</v>
      </c>
      <c r="AY182" s="146">
        <v>1294.27</v>
      </c>
      <c r="AZ182" s="146">
        <v>1320.42</v>
      </c>
      <c r="BA182" s="146">
        <v>1294.21</v>
      </c>
      <c r="BB182" s="91" t="s">
        <v>1585</v>
      </c>
      <c r="BC182" s="145">
        <v>2.0500000000000001E-2</v>
      </c>
    </row>
    <row r="183" spans="1:55">
      <c r="A183" s="91" t="s">
        <v>1586</v>
      </c>
      <c r="B183" s="91">
        <v>27.4</v>
      </c>
      <c r="C183" s="91">
        <v>27.34</v>
      </c>
      <c r="D183" s="91">
        <v>27.42</v>
      </c>
      <c r="E183" s="91">
        <v>26.88</v>
      </c>
      <c r="F183" s="91" t="s">
        <v>1587</v>
      </c>
      <c r="G183" s="145">
        <v>1.18E-2</v>
      </c>
      <c r="I183" s="91" t="s">
        <v>1586</v>
      </c>
      <c r="J183" s="91">
        <v>7.9</v>
      </c>
      <c r="K183" s="91">
        <v>7.93</v>
      </c>
      <c r="L183" s="91">
        <v>7.97</v>
      </c>
      <c r="M183" s="91">
        <v>7.77</v>
      </c>
      <c r="N183" s="91" t="s">
        <v>1588</v>
      </c>
      <c r="O183" s="145">
        <v>0</v>
      </c>
      <c r="Q183" s="91" t="s">
        <v>1586</v>
      </c>
      <c r="R183" s="91">
        <v>32.6</v>
      </c>
      <c r="S183" s="91">
        <v>32.4</v>
      </c>
      <c r="T183" s="91">
        <v>32.6</v>
      </c>
      <c r="U183" s="91">
        <v>32.299999999999997</v>
      </c>
      <c r="V183" s="91" t="s">
        <v>1589</v>
      </c>
      <c r="W183" s="145">
        <v>6.1999999999999998E-3</v>
      </c>
      <c r="Y183" s="91" t="s">
        <v>1586</v>
      </c>
      <c r="Z183" s="91">
        <v>7.83</v>
      </c>
      <c r="AA183" s="91">
        <v>7.85</v>
      </c>
      <c r="AB183" s="91">
        <v>7.91</v>
      </c>
      <c r="AC183" s="91">
        <v>7.81</v>
      </c>
      <c r="AD183" s="91" t="s">
        <v>1590</v>
      </c>
      <c r="AE183" s="145">
        <v>-2.5000000000000001E-3</v>
      </c>
      <c r="AG183" s="91" t="s">
        <v>1586</v>
      </c>
      <c r="AH183" s="91">
        <v>2.64</v>
      </c>
      <c r="AI183" s="91">
        <v>2.58</v>
      </c>
      <c r="AJ183" s="91">
        <v>2.64</v>
      </c>
      <c r="AK183" s="91">
        <v>2.57</v>
      </c>
      <c r="AL183" s="91" t="s">
        <v>1591</v>
      </c>
      <c r="AM183" s="145">
        <v>2.3300000000000001E-2</v>
      </c>
      <c r="AO183" s="91" t="s">
        <v>1586</v>
      </c>
      <c r="AP183" s="91">
        <v>9.06</v>
      </c>
      <c r="AQ183" s="91">
        <v>9.08</v>
      </c>
      <c r="AR183" s="91">
        <v>9.1</v>
      </c>
      <c r="AS183" s="91">
        <v>8.9600000000000009</v>
      </c>
      <c r="AT183" s="91" t="s">
        <v>1592</v>
      </c>
      <c r="AU183" s="145">
        <v>6.7000000000000002E-3</v>
      </c>
      <c r="AW183" s="91" t="s">
        <v>1586</v>
      </c>
      <c r="AX183" s="146">
        <v>1323.61</v>
      </c>
      <c r="AY183" s="146">
        <v>1321.6</v>
      </c>
      <c r="AZ183" s="146">
        <v>1326.2</v>
      </c>
      <c r="BA183" s="146">
        <v>1313.81</v>
      </c>
      <c r="BB183" s="91" t="s">
        <v>1593</v>
      </c>
      <c r="BC183" s="145">
        <v>4.7999999999999996E-3</v>
      </c>
    </row>
    <row r="184" spans="1:55">
      <c r="A184" s="91" t="s">
        <v>1594</v>
      </c>
      <c r="B184" s="91">
        <v>27.5</v>
      </c>
      <c r="C184" s="91">
        <v>27.9</v>
      </c>
      <c r="D184" s="91">
        <v>28.12</v>
      </c>
      <c r="E184" s="91">
        <v>27.28</v>
      </c>
      <c r="F184" s="91" t="s">
        <v>1595</v>
      </c>
      <c r="G184" s="145">
        <v>3.5999999999999999E-3</v>
      </c>
      <c r="I184" s="91" t="s">
        <v>1594</v>
      </c>
      <c r="J184" s="91">
        <v>7.73</v>
      </c>
      <c r="K184" s="91">
        <v>7.93</v>
      </c>
      <c r="L184" s="91">
        <v>7.93</v>
      </c>
      <c r="M184" s="91">
        <v>7.63</v>
      </c>
      <c r="N184" s="91" t="s">
        <v>594</v>
      </c>
      <c r="O184" s="145">
        <v>-2.1499999999999998E-2</v>
      </c>
      <c r="Q184" s="91" t="s">
        <v>1594</v>
      </c>
      <c r="R184" s="91">
        <v>32</v>
      </c>
      <c r="S184" s="91">
        <v>32.799999999999997</v>
      </c>
      <c r="T184" s="91">
        <v>32.799999999999997</v>
      </c>
      <c r="U184" s="91">
        <v>31.78</v>
      </c>
      <c r="V184" s="91" t="s">
        <v>1596</v>
      </c>
      <c r="W184" s="145">
        <v>-1.84E-2</v>
      </c>
      <c r="Y184" s="91" t="s">
        <v>1594</v>
      </c>
      <c r="Z184" s="91">
        <v>7.9</v>
      </c>
      <c r="AA184" s="91">
        <v>7.83</v>
      </c>
      <c r="AB184" s="91">
        <v>7.91</v>
      </c>
      <c r="AC184" s="91">
        <v>7.82</v>
      </c>
      <c r="AD184" s="91" t="s">
        <v>1597</v>
      </c>
      <c r="AE184" s="145">
        <v>8.8999999999999999E-3</v>
      </c>
      <c r="AG184" s="91" t="s">
        <v>1594</v>
      </c>
      <c r="AH184" s="91">
        <v>2.62</v>
      </c>
      <c r="AI184" s="91">
        <v>2.63</v>
      </c>
      <c r="AJ184" s="91">
        <v>2.63</v>
      </c>
      <c r="AK184" s="91">
        <v>2.56</v>
      </c>
      <c r="AL184" s="91" t="s">
        <v>1598</v>
      </c>
      <c r="AM184" s="145">
        <v>-7.6E-3</v>
      </c>
      <c r="AO184" s="91" t="s">
        <v>1594</v>
      </c>
      <c r="AP184" s="91">
        <v>9.1199999999999992</v>
      </c>
      <c r="AQ184" s="91">
        <v>9.08</v>
      </c>
      <c r="AR184" s="91">
        <v>9.1999999999999993</v>
      </c>
      <c r="AS184" s="91">
        <v>9</v>
      </c>
      <c r="AT184" s="91" t="s">
        <v>1599</v>
      </c>
      <c r="AU184" s="145">
        <v>6.6E-3</v>
      </c>
      <c r="AW184" s="91" t="s">
        <v>1594</v>
      </c>
      <c r="AX184" s="146">
        <v>1321.15</v>
      </c>
      <c r="AY184" s="146">
        <v>1326.84</v>
      </c>
      <c r="AZ184" s="146">
        <v>1327.26</v>
      </c>
      <c r="BA184" s="146">
        <v>1316.92</v>
      </c>
      <c r="BB184" s="91" t="s">
        <v>249</v>
      </c>
      <c r="BC184" s="145">
        <v>-1.9E-3</v>
      </c>
    </row>
    <row r="185" spans="1:55">
      <c r="A185" s="91" t="s">
        <v>1600</v>
      </c>
      <c r="B185" s="91">
        <v>27.46</v>
      </c>
      <c r="C185" s="91">
        <v>27.5</v>
      </c>
      <c r="D185" s="91">
        <v>27.7</v>
      </c>
      <c r="E185" s="91">
        <v>27.18</v>
      </c>
      <c r="F185" s="91" t="s">
        <v>1601</v>
      </c>
      <c r="G185" s="145">
        <v>-1.5E-3</v>
      </c>
      <c r="I185" s="91" t="s">
        <v>1600</v>
      </c>
      <c r="J185" s="91">
        <v>7.88</v>
      </c>
      <c r="K185" s="91">
        <v>7.9</v>
      </c>
      <c r="L185" s="91">
        <v>7.9</v>
      </c>
      <c r="M185" s="91">
        <v>7.66</v>
      </c>
      <c r="N185" s="91" t="s">
        <v>1602</v>
      </c>
      <c r="O185" s="145">
        <v>1.9400000000000001E-2</v>
      </c>
      <c r="Q185" s="91" t="s">
        <v>1600</v>
      </c>
      <c r="R185" s="91">
        <v>32.82</v>
      </c>
      <c r="S185" s="91">
        <v>32</v>
      </c>
      <c r="T185" s="91">
        <v>32.82</v>
      </c>
      <c r="U185" s="91">
        <v>31.94</v>
      </c>
      <c r="V185" s="91" t="s">
        <v>1603</v>
      </c>
      <c r="W185" s="145">
        <v>2.5600000000000001E-2</v>
      </c>
      <c r="Y185" s="91" t="s">
        <v>1600</v>
      </c>
      <c r="Z185" s="91">
        <v>7.9</v>
      </c>
      <c r="AA185" s="91">
        <v>7.9</v>
      </c>
      <c r="AB185" s="91">
        <v>7.92</v>
      </c>
      <c r="AC185" s="91">
        <v>7.83</v>
      </c>
      <c r="AD185" s="91" t="s">
        <v>1604</v>
      </c>
      <c r="AE185" s="145">
        <v>0</v>
      </c>
      <c r="AG185" s="91" t="s">
        <v>1600</v>
      </c>
      <c r="AH185" s="91">
        <v>2.6</v>
      </c>
      <c r="AI185" s="91">
        <v>2.6</v>
      </c>
      <c r="AJ185" s="91">
        <v>2.62</v>
      </c>
      <c r="AK185" s="91">
        <v>2.58</v>
      </c>
      <c r="AL185" s="91" t="s">
        <v>1605</v>
      </c>
      <c r="AM185" s="145">
        <v>-7.6E-3</v>
      </c>
      <c r="AO185" s="91" t="s">
        <v>1600</v>
      </c>
      <c r="AP185" s="91">
        <v>9.18</v>
      </c>
      <c r="AQ185" s="91">
        <v>9.2200000000000006</v>
      </c>
      <c r="AR185" s="91">
        <v>9.2200000000000006</v>
      </c>
      <c r="AS185" s="91">
        <v>9.1</v>
      </c>
      <c r="AT185" s="91" t="s">
        <v>1606</v>
      </c>
      <c r="AU185" s="145">
        <v>6.6E-3</v>
      </c>
      <c r="AW185" s="91" t="s">
        <v>1600</v>
      </c>
      <c r="AX185" s="146">
        <v>1325.61</v>
      </c>
      <c r="AY185" s="146">
        <v>1323.41</v>
      </c>
      <c r="AZ185" s="146">
        <v>1327.87</v>
      </c>
      <c r="BA185" s="146">
        <v>1319.46</v>
      </c>
      <c r="BB185" s="91" t="s">
        <v>1607</v>
      </c>
      <c r="BC185" s="145">
        <v>3.3999999999999998E-3</v>
      </c>
    </row>
    <row r="186" spans="1:55">
      <c r="A186" s="91" t="s">
        <v>1608</v>
      </c>
      <c r="B186" s="91">
        <v>27.62</v>
      </c>
      <c r="C186" s="91">
        <v>27.22</v>
      </c>
      <c r="D186" s="91">
        <v>27.64</v>
      </c>
      <c r="E186" s="91">
        <v>27.2</v>
      </c>
      <c r="F186" s="91" t="s">
        <v>1609</v>
      </c>
      <c r="G186" s="145">
        <v>5.7999999999999996E-3</v>
      </c>
      <c r="I186" s="91" t="s">
        <v>1608</v>
      </c>
      <c r="J186" s="91">
        <v>7.58</v>
      </c>
      <c r="K186" s="91">
        <v>7.84</v>
      </c>
      <c r="L186" s="91">
        <v>7.86</v>
      </c>
      <c r="M186" s="91">
        <v>7.58</v>
      </c>
      <c r="N186" s="91" t="s">
        <v>1610</v>
      </c>
      <c r="O186" s="145">
        <v>-3.8100000000000002E-2</v>
      </c>
      <c r="Q186" s="91" t="s">
        <v>1608</v>
      </c>
      <c r="R186" s="91">
        <v>33.299999999999997</v>
      </c>
      <c r="S186" s="91">
        <v>32.979999999999997</v>
      </c>
      <c r="T186" s="91">
        <v>33.299999999999997</v>
      </c>
      <c r="U186" s="91">
        <v>32.700000000000003</v>
      </c>
      <c r="V186" s="91" t="s">
        <v>1611</v>
      </c>
      <c r="W186" s="145">
        <v>1.46E-2</v>
      </c>
      <c r="Y186" s="91" t="s">
        <v>1608</v>
      </c>
      <c r="Z186" s="91">
        <v>7.84</v>
      </c>
      <c r="AA186" s="91">
        <v>7.94</v>
      </c>
      <c r="AB186" s="91">
        <v>7.94</v>
      </c>
      <c r="AC186" s="91">
        <v>7.78</v>
      </c>
      <c r="AD186" s="91" t="s">
        <v>1612</v>
      </c>
      <c r="AE186" s="145">
        <v>-7.6E-3</v>
      </c>
      <c r="AG186" s="91" t="s">
        <v>1608</v>
      </c>
      <c r="AH186" s="91">
        <v>2.6</v>
      </c>
      <c r="AI186" s="91">
        <v>2.61</v>
      </c>
      <c r="AJ186" s="91">
        <v>2.61</v>
      </c>
      <c r="AK186" s="91">
        <v>2.59</v>
      </c>
      <c r="AL186" s="91" t="s">
        <v>499</v>
      </c>
      <c r="AM186" s="145">
        <v>0</v>
      </c>
      <c r="AO186" s="91" t="s">
        <v>1608</v>
      </c>
      <c r="AP186" s="91">
        <v>9.18</v>
      </c>
      <c r="AQ186" s="91">
        <v>9.18</v>
      </c>
      <c r="AR186" s="91">
        <v>9.1999999999999993</v>
      </c>
      <c r="AS186" s="91">
        <v>9.1199999999999992</v>
      </c>
      <c r="AT186" s="91" t="s">
        <v>661</v>
      </c>
      <c r="AU186" s="145">
        <v>0</v>
      </c>
      <c r="AW186" s="91" t="s">
        <v>1608</v>
      </c>
      <c r="AX186" s="146">
        <v>1303.79</v>
      </c>
      <c r="AY186" s="146">
        <v>1326.55</v>
      </c>
      <c r="AZ186" s="146">
        <v>1326.55</v>
      </c>
      <c r="BA186" s="146">
        <v>1300.7</v>
      </c>
      <c r="BB186" s="91" t="s">
        <v>1613</v>
      </c>
      <c r="BC186" s="145">
        <v>-1.6500000000000001E-2</v>
      </c>
    </row>
    <row r="187" spans="1:55">
      <c r="A187" s="91" t="s">
        <v>1614</v>
      </c>
      <c r="B187" s="91">
        <v>27.6</v>
      </c>
      <c r="C187" s="91">
        <v>27.62</v>
      </c>
      <c r="D187" s="91">
        <v>27.96</v>
      </c>
      <c r="E187" s="91">
        <v>27.22</v>
      </c>
      <c r="F187" s="91" t="s">
        <v>1615</v>
      </c>
      <c r="G187" s="145">
        <v>-6.9999999999999999E-4</v>
      </c>
      <c r="I187" s="91" t="s">
        <v>1614</v>
      </c>
      <c r="J187" s="91">
        <v>7.74</v>
      </c>
      <c r="K187" s="91">
        <v>7.56</v>
      </c>
      <c r="L187" s="91">
        <v>7.81</v>
      </c>
      <c r="M187" s="91">
        <v>7.5</v>
      </c>
      <c r="N187" s="91" t="s">
        <v>1616</v>
      </c>
      <c r="O187" s="145">
        <v>2.1100000000000001E-2</v>
      </c>
      <c r="Q187" s="91" t="s">
        <v>1614</v>
      </c>
      <c r="R187" s="91">
        <v>34.54</v>
      </c>
      <c r="S187" s="91">
        <v>33.340000000000003</v>
      </c>
      <c r="T187" s="91">
        <v>35</v>
      </c>
      <c r="U187" s="91">
        <v>33.340000000000003</v>
      </c>
      <c r="V187" s="91" t="s">
        <v>1617</v>
      </c>
      <c r="W187" s="145">
        <v>3.7199999999999997E-2</v>
      </c>
      <c r="Y187" s="91" t="s">
        <v>1614</v>
      </c>
      <c r="Z187" s="91">
        <v>7.78</v>
      </c>
      <c r="AA187" s="91">
        <v>7.76</v>
      </c>
      <c r="AB187" s="91">
        <v>7.83</v>
      </c>
      <c r="AC187" s="91">
        <v>7.7</v>
      </c>
      <c r="AD187" s="91" t="s">
        <v>1618</v>
      </c>
      <c r="AE187" s="145">
        <v>-7.7000000000000002E-3</v>
      </c>
      <c r="AG187" s="91" t="s">
        <v>1614</v>
      </c>
      <c r="AH187" s="91">
        <v>2.6</v>
      </c>
      <c r="AI187" s="91">
        <v>2.6</v>
      </c>
      <c r="AJ187" s="91">
        <v>2.6</v>
      </c>
      <c r="AK187" s="91">
        <v>2.6</v>
      </c>
      <c r="AL187" s="91" t="s">
        <v>1619</v>
      </c>
      <c r="AM187" s="145">
        <v>0</v>
      </c>
      <c r="AO187" s="91" t="s">
        <v>1614</v>
      </c>
      <c r="AP187" s="91">
        <v>9.18</v>
      </c>
      <c r="AQ187" s="91">
        <v>9.18</v>
      </c>
      <c r="AR187" s="91">
        <v>9.1999999999999993</v>
      </c>
      <c r="AS187" s="91">
        <v>9</v>
      </c>
      <c r="AT187" s="91" t="s">
        <v>1620</v>
      </c>
      <c r="AU187" s="145">
        <v>0</v>
      </c>
      <c r="AW187" s="91" t="s">
        <v>1614</v>
      </c>
      <c r="AX187" s="146">
        <v>1315.89</v>
      </c>
      <c r="AY187" s="146">
        <v>1303.6099999999999</v>
      </c>
      <c r="AZ187" s="146">
        <v>1318.58</v>
      </c>
      <c r="BA187" s="146">
        <v>1301.55</v>
      </c>
      <c r="BB187" s="91" t="s">
        <v>1621</v>
      </c>
      <c r="BC187" s="145">
        <v>9.2999999999999992E-3</v>
      </c>
    </row>
    <row r="188" spans="1:55">
      <c r="A188" s="91" t="s">
        <v>1622</v>
      </c>
      <c r="B188" s="91">
        <v>27.9</v>
      </c>
      <c r="C188" s="91">
        <v>28</v>
      </c>
      <c r="D188" s="91">
        <v>28.78</v>
      </c>
      <c r="E188" s="91">
        <v>27.7</v>
      </c>
      <c r="F188" s="91" t="s">
        <v>1623</v>
      </c>
      <c r="G188" s="145">
        <v>1.09E-2</v>
      </c>
      <c r="I188" s="91" t="s">
        <v>1622</v>
      </c>
      <c r="J188" s="91">
        <v>7.6</v>
      </c>
      <c r="K188" s="91">
        <v>7.79</v>
      </c>
      <c r="L188" s="91">
        <v>7.83</v>
      </c>
      <c r="M188" s="91">
        <v>7.6</v>
      </c>
      <c r="N188" s="91" t="s">
        <v>1624</v>
      </c>
      <c r="O188" s="145">
        <v>-1.8100000000000002E-2</v>
      </c>
      <c r="Q188" s="91" t="s">
        <v>1622</v>
      </c>
      <c r="R188" s="91">
        <v>35.68</v>
      </c>
      <c r="S188" s="91">
        <v>35.1</v>
      </c>
      <c r="T188" s="91">
        <v>36.119999999999997</v>
      </c>
      <c r="U188" s="91">
        <v>34.880000000000003</v>
      </c>
      <c r="V188" s="91" t="s">
        <v>1625</v>
      </c>
      <c r="W188" s="145">
        <v>3.3000000000000002E-2</v>
      </c>
      <c r="Y188" s="91" t="s">
        <v>1622</v>
      </c>
      <c r="Z188" s="91">
        <v>7.86</v>
      </c>
      <c r="AA188" s="91">
        <v>7.78</v>
      </c>
      <c r="AB188" s="91">
        <v>7.86</v>
      </c>
      <c r="AC188" s="91">
        <v>7.75</v>
      </c>
      <c r="AD188" s="91" t="s">
        <v>1626</v>
      </c>
      <c r="AE188" s="145">
        <v>1.03E-2</v>
      </c>
      <c r="AG188" s="91" t="s">
        <v>1622</v>
      </c>
      <c r="AH188" s="91">
        <v>2.6</v>
      </c>
      <c r="AI188" s="91">
        <v>2.6</v>
      </c>
      <c r="AJ188" s="91">
        <v>2.61</v>
      </c>
      <c r="AK188" s="91">
        <v>2.58</v>
      </c>
      <c r="AL188" s="91" t="s">
        <v>1627</v>
      </c>
      <c r="AM188" s="145">
        <v>0</v>
      </c>
      <c r="AO188" s="91" t="s">
        <v>1622</v>
      </c>
      <c r="AP188" s="91">
        <v>8.92</v>
      </c>
      <c r="AQ188" s="91">
        <v>9.1999999999999993</v>
      </c>
      <c r="AR188" s="91">
        <v>9.1999999999999993</v>
      </c>
      <c r="AS188" s="91">
        <v>8.8800000000000008</v>
      </c>
      <c r="AT188" s="91" t="s">
        <v>1628</v>
      </c>
      <c r="AU188" s="145">
        <v>-2.8299999999999999E-2</v>
      </c>
      <c r="AW188" s="91" t="s">
        <v>1622</v>
      </c>
      <c r="AX188" s="146">
        <v>1331.62</v>
      </c>
      <c r="AY188" s="146">
        <v>1320.15</v>
      </c>
      <c r="AZ188" s="146">
        <v>1334.55</v>
      </c>
      <c r="BA188" s="146">
        <v>1319.65</v>
      </c>
      <c r="BB188" s="91" t="s">
        <v>1629</v>
      </c>
      <c r="BC188" s="145">
        <v>1.2E-2</v>
      </c>
    </row>
    <row r="189" spans="1:55">
      <c r="A189" s="91" t="s">
        <v>1630</v>
      </c>
      <c r="B189" s="91">
        <v>28.2</v>
      </c>
      <c r="C189" s="91">
        <v>27.9</v>
      </c>
      <c r="D189" s="91">
        <v>28.46</v>
      </c>
      <c r="E189" s="91">
        <v>27.9</v>
      </c>
      <c r="F189" s="91" t="s">
        <v>1631</v>
      </c>
      <c r="G189" s="145">
        <v>1.0800000000000001E-2</v>
      </c>
      <c r="I189" s="91" t="s">
        <v>1630</v>
      </c>
      <c r="J189" s="91">
        <v>7.65</v>
      </c>
      <c r="K189" s="91">
        <v>7.64</v>
      </c>
      <c r="L189" s="91">
        <v>7.81</v>
      </c>
      <c r="M189" s="91">
        <v>7.61</v>
      </c>
      <c r="N189" s="91" t="s">
        <v>1632</v>
      </c>
      <c r="O189" s="145">
        <v>6.6E-3</v>
      </c>
      <c r="Q189" s="91" t="s">
        <v>1630</v>
      </c>
      <c r="R189" s="91">
        <v>36.299999999999997</v>
      </c>
      <c r="S189" s="91">
        <v>36</v>
      </c>
      <c r="T189" s="91">
        <v>36.299999999999997</v>
      </c>
      <c r="U189" s="91">
        <v>35.82</v>
      </c>
      <c r="V189" s="91" t="s">
        <v>1633</v>
      </c>
      <c r="W189" s="145">
        <v>1.7399999999999999E-2</v>
      </c>
      <c r="Y189" s="91" t="s">
        <v>1630</v>
      </c>
      <c r="Z189" s="91">
        <v>7.82</v>
      </c>
      <c r="AA189" s="91">
        <v>7.95</v>
      </c>
      <c r="AB189" s="91">
        <v>7.95</v>
      </c>
      <c r="AC189" s="91">
        <v>7.75</v>
      </c>
      <c r="AD189" s="91" t="s">
        <v>1634</v>
      </c>
      <c r="AE189" s="145">
        <v>-5.1000000000000004E-3</v>
      </c>
      <c r="AG189" s="91" t="s">
        <v>1630</v>
      </c>
      <c r="AH189" s="91">
        <v>2.6</v>
      </c>
      <c r="AI189" s="91">
        <v>2.6</v>
      </c>
      <c r="AJ189" s="91">
        <v>2.6</v>
      </c>
      <c r="AK189" s="91">
        <v>2.6</v>
      </c>
      <c r="AL189" s="91" t="s">
        <v>1627</v>
      </c>
      <c r="AM189" s="145">
        <v>0</v>
      </c>
      <c r="AO189" s="91" t="s">
        <v>1630</v>
      </c>
      <c r="AP189" s="91">
        <v>8.9600000000000009</v>
      </c>
      <c r="AQ189" s="91">
        <v>8.98</v>
      </c>
      <c r="AR189" s="91">
        <v>9</v>
      </c>
      <c r="AS189" s="91">
        <v>8.92</v>
      </c>
      <c r="AT189" s="91" t="s">
        <v>820</v>
      </c>
      <c r="AU189" s="145">
        <v>4.4999999999999997E-3</v>
      </c>
      <c r="AW189" s="91" t="s">
        <v>1630</v>
      </c>
      <c r="AX189" s="146">
        <v>1338.03</v>
      </c>
      <c r="AY189" s="146">
        <v>1333.28</v>
      </c>
      <c r="AZ189" s="146">
        <v>1340.21</v>
      </c>
      <c r="BA189" s="146">
        <v>1330.56</v>
      </c>
      <c r="BB189" s="91" t="s">
        <v>1635</v>
      </c>
      <c r="BC189" s="145">
        <v>4.7999999999999996E-3</v>
      </c>
    </row>
    <row r="190" spans="1:55">
      <c r="A190" s="91" t="s">
        <v>1636</v>
      </c>
      <c r="B190" s="91">
        <v>28.08</v>
      </c>
      <c r="C190" s="91">
        <v>28.2</v>
      </c>
      <c r="D190" s="91">
        <v>28.34</v>
      </c>
      <c r="E190" s="91">
        <v>27.72</v>
      </c>
      <c r="F190" s="91" t="s">
        <v>1637</v>
      </c>
      <c r="G190" s="145">
        <v>-4.3E-3</v>
      </c>
      <c r="I190" s="91" t="s">
        <v>1636</v>
      </c>
      <c r="J190" s="91">
        <v>7.85</v>
      </c>
      <c r="K190" s="91">
        <v>7.71</v>
      </c>
      <c r="L190" s="91">
        <v>7.85</v>
      </c>
      <c r="M190" s="91">
        <v>7.55</v>
      </c>
      <c r="N190" s="91" t="s">
        <v>1638</v>
      </c>
      <c r="O190" s="145">
        <v>2.6100000000000002E-2</v>
      </c>
      <c r="Q190" s="91" t="s">
        <v>1636</v>
      </c>
      <c r="R190" s="91">
        <v>35.82</v>
      </c>
      <c r="S190" s="91">
        <v>36.299999999999997</v>
      </c>
      <c r="T190" s="91">
        <v>36.4</v>
      </c>
      <c r="U190" s="91">
        <v>35.82</v>
      </c>
      <c r="V190" s="91" t="s">
        <v>1639</v>
      </c>
      <c r="W190" s="145">
        <v>-1.32E-2</v>
      </c>
      <c r="Y190" s="91" t="s">
        <v>1636</v>
      </c>
      <c r="Z190" s="91">
        <v>7.92</v>
      </c>
      <c r="AA190" s="91">
        <v>7.86</v>
      </c>
      <c r="AB190" s="91">
        <v>7.92</v>
      </c>
      <c r="AC190" s="91">
        <v>7.7</v>
      </c>
      <c r="AD190" s="91" t="s">
        <v>1640</v>
      </c>
      <c r="AE190" s="145">
        <v>1.2800000000000001E-2</v>
      </c>
      <c r="AG190" s="91" t="s">
        <v>1636</v>
      </c>
      <c r="AH190" s="91">
        <v>2.6</v>
      </c>
      <c r="AI190" s="91">
        <v>2.6</v>
      </c>
      <c r="AJ190" s="91">
        <v>2.6</v>
      </c>
      <c r="AK190" s="91">
        <v>2.6</v>
      </c>
      <c r="AL190" s="91" t="s">
        <v>669</v>
      </c>
      <c r="AM190" s="145">
        <v>0</v>
      </c>
      <c r="AO190" s="91" t="s">
        <v>1636</v>
      </c>
      <c r="AP190" s="91">
        <v>9</v>
      </c>
      <c r="AQ190" s="91">
        <v>9</v>
      </c>
      <c r="AR190" s="91">
        <v>9.0399999999999991</v>
      </c>
      <c r="AS190" s="91">
        <v>8.8800000000000008</v>
      </c>
      <c r="AT190" s="91" t="s">
        <v>443</v>
      </c>
      <c r="AU190" s="145">
        <v>4.4999999999999997E-3</v>
      </c>
      <c r="AW190" s="91" t="s">
        <v>1636</v>
      </c>
      <c r="AX190" s="146">
        <v>1339.18</v>
      </c>
      <c r="AY190" s="146">
        <v>1339.29</v>
      </c>
      <c r="AZ190" s="146">
        <v>1344.21</v>
      </c>
      <c r="BA190" s="146">
        <v>1335.92</v>
      </c>
      <c r="BB190" s="91" t="s">
        <v>1641</v>
      </c>
      <c r="BC190" s="145">
        <v>8.9999999999999998E-4</v>
      </c>
    </row>
    <row r="191" spans="1:55">
      <c r="A191" s="91" t="s">
        <v>1642</v>
      </c>
      <c r="B191" s="91">
        <v>28.08</v>
      </c>
      <c r="C191" s="91">
        <v>27.9</v>
      </c>
      <c r="D191" s="91">
        <v>28.32</v>
      </c>
      <c r="E191" s="91">
        <v>27.9</v>
      </c>
      <c r="F191" s="91" t="s">
        <v>1643</v>
      </c>
      <c r="G191" s="145">
        <v>0</v>
      </c>
      <c r="I191" s="91" t="s">
        <v>1642</v>
      </c>
      <c r="J191" s="91">
        <v>7.82</v>
      </c>
      <c r="K191" s="91">
        <v>7.8</v>
      </c>
      <c r="L191" s="91">
        <v>7.89</v>
      </c>
      <c r="M191" s="91">
        <v>7.8</v>
      </c>
      <c r="N191" s="91" t="s">
        <v>1644</v>
      </c>
      <c r="O191" s="145">
        <v>-3.8E-3</v>
      </c>
      <c r="Q191" s="91" t="s">
        <v>1642</v>
      </c>
      <c r="R191" s="91">
        <v>35.74</v>
      </c>
      <c r="S191" s="91">
        <v>36.159999999999997</v>
      </c>
      <c r="T191" s="91">
        <v>36.299999999999997</v>
      </c>
      <c r="U191" s="91">
        <v>35.56</v>
      </c>
      <c r="V191" s="91" t="s">
        <v>1645</v>
      </c>
      <c r="W191" s="145">
        <v>-2.2000000000000001E-3</v>
      </c>
      <c r="Y191" s="91" t="s">
        <v>1642</v>
      </c>
      <c r="Z191" s="91">
        <v>7.9</v>
      </c>
      <c r="AA191" s="91">
        <v>7.94</v>
      </c>
      <c r="AB191" s="91">
        <v>7.94</v>
      </c>
      <c r="AC191" s="91">
        <v>7.79</v>
      </c>
      <c r="AD191" s="91" t="s">
        <v>1646</v>
      </c>
      <c r="AE191" s="145">
        <v>-2.5000000000000001E-3</v>
      </c>
      <c r="AG191" s="91" t="s">
        <v>1642</v>
      </c>
      <c r="AH191" s="91">
        <v>2.6</v>
      </c>
      <c r="AI191" s="91">
        <v>2.6</v>
      </c>
      <c r="AJ191" s="91">
        <v>2.65</v>
      </c>
      <c r="AK191" s="91">
        <v>2.6</v>
      </c>
      <c r="AL191" s="91" t="s">
        <v>1112</v>
      </c>
      <c r="AM191" s="145">
        <v>0</v>
      </c>
      <c r="AO191" s="91" t="s">
        <v>1642</v>
      </c>
      <c r="AP191" s="91">
        <v>8.92</v>
      </c>
      <c r="AQ191" s="91">
        <v>9</v>
      </c>
      <c r="AR191" s="91">
        <v>9.1</v>
      </c>
      <c r="AS191" s="91">
        <v>8.9</v>
      </c>
      <c r="AT191" s="91" t="s">
        <v>1647</v>
      </c>
      <c r="AU191" s="145">
        <v>-8.8999999999999999E-3</v>
      </c>
      <c r="AW191" s="91" t="s">
        <v>1642</v>
      </c>
      <c r="AX191" s="146">
        <v>1337.42</v>
      </c>
      <c r="AY191" s="146">
        <v>1337.54</v>
      </c>
      <c r="AZ191" s="146">
        <v>1342.22</v>
      </c>
      <c r="BA191" s="146">
        <v>1333.92</v>
      </c>
      <c r="BB191" s="91" t="s">
        <v>1648</v>
      </c>
      <c r="BC191" s="145">
        <v>-1.2999999999999999E-3</v>
      </c>
    </row>
    <row r="192" spans="1:55">
      <c r="A192" s="91" t="s">
        <v>1649</v>
      </c>
      <c r="B192" s="91">
        <v>27.68</v>
      </c>
      <c r="C192" s="91">
        <v>28.08</v>
      </c>
      <c r="D192" s="91">
        <v>28.08</v>
      </c>
      <c r="E192" s="91">
        <v>27.54</v>
      </c>
      <c r="F192" s="91" t="s">
        <v>1650</v>
      </c>
      <c r="G192" s="145">
        <v>-1.4200000000000001E-2</v>
      </c>
      <c r="I192" s="91" t="s">
        <v>1649</v>
      </c>
      <c r="J192" s="91">
        <v>7.87</v>
      </c>
      <c r="K192" s="91">
        <v>7.84</v>
      </c>
      <c r="L192" s="91">
        <v>7.87</v>
      </c>
      <c r="M192" s="91">
        <v>7.71</v>
      </c>
      <c r="N192" s="91" t="s">
        <v>1651</v>
      </c>
      <c r="O192" s="145">
        <v>6.4000000000000003E-3</v>
      </c>
      <c r="Q192" s="91" t="s">
        <v>1649</v>
      </c>
      <c r="R192" s="91">
        <v>36.159999999999997</v>
      </c>
      <c r="S192" s="91">
        <v>35.74</v>
      </c>
      <c r="T192" s="91">
        <v>36.4</v>
      </c>
      <c r="U192" s="91">
        <v>35.64</v>
      </c>
      <c r="V192" s="91" t="s">
        <v>1652</v>
      </c>
      <c r="W192" s="145">
        <v>1.18E-2</v>
      </c>
      <c r="Y192" s="91" t="s">
        <v>1649</v>
      </c>
      <c r="Z192" s="91">
        <v>7.83</v>
      </c>
      <c r="AA192" s="91">
        <v>7.9</v>
      </c>
      <c r="AB192" s="91">
        <v>7.91</v>
      </c>
      <c r="AC192" s="91">
        <v>7.83</v>
      </c>
      <c r="AD192" s="91" t="s">
        <v>1653</v>
      </c>
      <c r="AE192" s="145">
        <v>-8.8999999999999999E-3</v>
      </c>
      <c r="AG192" s="91" t="s">
        <v>1649</v>
      </c>
      <c r="AH192" s="91">
        <v>2.61</v>
      </c>
      <c r="AI192" s="91">
        <v>2.63</v>
      </c>
      <c r="AJ192" s="91">
        <v>2.63</v>
      </c>
      <c r="AK192" s="91">
        <v>2.61</v>
      </c>
      <c r="AL192" s="91" t="s">
        <v>1654</v>
      </c>
      <c r="AM192" s="145">
        <v>3.8E-3</v>
      </c>
      <c r="AO192" s="91" t="s">
        <v>1649</v>
      </c>
      <c r="AP192" s="91">
        <v>8.9</v>
      </c>
      <c r="AQ192" s="91">
        <v>8.9600000000000009</v>
      </c>
      <c r="AR192" s="91">
        <v>9</v>
      </c>
      <c r="AS192" s="91">
        <v>8.7799999999999994</v>
      </c>
      <c r="AT192" s="91" t="s">
        <v>1655</v>
      </c>
      <c r="AU192" s="145">
        <v>-2.2000000000000001E-3</v>
      </c>
      <c r="AW192" s="91" t="s">
        <v>1649</v>
      </c>
      <c r="AX192" s="146">
        <v>1345.95</v>
      </c>
      <c r="AY192" s="146">
        <v>1340.72</v>
      </c>
      <c r="AZ192" s="146">
        <v>1349.67</v>
      </c>
      <c r="BA192" s="146">
        <v>1340.05</v>
      </c>
      <c r="BB192" s="91" t="s">
        <v>1656</v>
      </c>
      <c r="BC192" s="145">
        <v>6.4000000000000003E-3</v>
      </c>
    </row>
    <row r="193" spans="1:55">
      <c r="A193" s="91" t="s">
        <v>1657</v>
      </c>
      <c r="B193" s="91">
        <v>27.44</v>
      </c>
      <c r="C193" s="91">
        <v>27.66</v>
      </c>
      <c r="D193" s="91">
        <v>27.7</v>
      </c>
      <c r="E193" s="91">
        <v>27.32</v>
      </c>
      <c r="F193" s="91" t="s">
        <v>1658</v>
      </c>
      <c r="G193" s="145">
        <v>-8.6999999999999994E-3</v>
      </c>
      <c r="I193" s="91" t="s">
        <v>1657</v>
      </c>
      <c r="J193" s="91">
        <v>7.72</v>
      </c>
      <c r="K193" s="91">
        <v>7.92</v>
      </c>
      <c r="L193" s="91">
        <v>7.92</v>
      </c>
      <c r="M193" s="91">
        <v>7.71</v>
      </c>
      <c r="N193" s="91" t="s">
        <v>1659</v>
      </c>
      <c r="O193" s="145">
        <v>-1.9099999999999999E-2</v>
      </c>
      <c r="Q193" s="91" t="s">
        <v>1657</v>
      </c>
      <c r="R193" s="91">
        <v>36.68</v>
      </c>
      <c r="S193" s="91">
        <v>36.46</v>
      </c>
      <c r="T193" s="91">
        <v>36.700000000000003</v>
      </c>
      <c r="U193" s="91">
        <v>36.1</v>
      </c>
      <c r="V193" s="91" t="s">
        <v>1660</v>
      </c>
      <c r="W193" s="145">
        <v>1.44E-2</v>
      </c>
      <c r="Y193" s="91" t="s">
        <v>1657</v>
      </c>
      <c r="Z193" s="91">
        <v>7.9</v>
      </c>
      <c r="AA193" s="91">
        <v>7.89</v>
      </c>
      <c r="AB193" s="91">
        <v>7.97</v>
      </c>
      <c r="AC193" s="91">
        <v>7.8</v>
      </c>
      <c r="AD193" s="91" t="s">
        <v>1661</v>
      </c>
      <c r="AE193" s="145">
        <v>8.8999999999999999E-3</v>
      </c>
      <c r="AG193" s="91" t="s">
        <v>1657</v>
      </c>
      <c r="AH193" s="91">
        <v>2.61</v>
      </c>
      <c r="AI193" s="91">
        <v>2.6</v>
      </c>
      <c r="AJ193" s="91">
        <v>2.63</v>
      </c>
      <c r="AK193" s="91">
        <v>2.59</v>
      </c>
      <c r="AL193" s="91" t="s">
        <v>1084</v>
      </c>
      <c r="AM193" s="145">
        <v>0</v>
      </c>
      <c r="AO193" s="91" t="s">
        <v>1657</v>
      </c>
      <c r="AP193" s="91">
        <v>8.9</v>
      </c>
      <c r="AQ193" s="91">
        <v>9</v>
      </c>
      <c r="AR193" s="91">
        <v>9</v>
      </c>
      <c r="AS193" s="91">
        <v>8.7799999999999994</v>
      </c>
      <c r="AT193" s="91" t="s">
        <v>562</v>
      </c>
      <c r="AU193" s="145">
        <v>0</v>
      </c>
      <c r="AW193" s="91" t="s">
        <v>1657</v>
      </c>
      <c r="AX193" s="146">
        <v>1344.55</v>
      </c>
      <c r="AY193" s="146">
        <v>1348.07</v>
      </c>
      <c r="AZ193" s="146">
        <v>1349.31</v>
      </c>
      <c r="BA193" s="146">
        <v>1340.62</v>
      </c>
      <c r="BB193" s="91" t="s">
        <v>1662</v>
      </c>
      <c r="BC193" s="145">
        <v>-1E-3</v>
      </c>
    </row>
    <row r="194" spans="1:55">
      <c r="A194" s="91" t="s">
        <v>1663</v>
      </c>
      <c r="B194" s="91">
        <v>27.5</v>
      </c>
      <c r="C194" s="91">
        <v>27.22</v>
      </c>
      <c r="D194" s="91">
        <v>28.06</v>
      </c>
      <c r="E194" s="91">
        <v>27.22</v>
      </c>
      <c r="F194" s="91" t="s">
        <v>1664</v>
      </c>
      <c r="G194" s="145">
        <v>2.2000000000000001E-3</v>
      </c>
      <c r="I194" s="91" t="s">
        <v>1663</v>
      </c>
      <c r="J194" s="91">
        <v>7.85</v>
      </c>
      <c r="K194" s="91">
        <v>7.63</v>
      </c>
      <c r="L194" s="91">
        <v>7.88</v>
      </c>
      <c r="M194" s="91">
        <v>7.63</v>
      </c>
      <c r="N194" s="91" t="s">
        <v>1665</v>
      </c>
      <c r="O194" s="145">
        <v>1.6799999999999999E-2</v>
      </c>
      <c r="Q194" s="91" t="s">
        <v>1663</v>
      </c>
      <c r="R194" s="91">
        <v>36.74</v>
      </c>
      <c r="S194" s="91">
        <v>36.659999999999997</v>
      </c>
      <c r="T194" s="91">
        <v>36.94</v>
      </c>
      <c r="U194" s="91">
        <v>36.4</v>
      </c>
      <c r="V194" s="91" t="s">
        <v>1666</v>
      </c>
      <c r="W194" s="145">
        <v>1.6000000000000001E-3</v>
      </c>
      <c r="Y194" s="91" t="s">
        <v>1663</v>
      </c>
      <c r="Z194" s="91">
        <v>7.89</v>
      </c>
      <c r="AA194" s="91">
        <v>7.87</v>
      </c>
      <c r="AB194" s="91">
        <v>7.96</v>
      </c>
      <c r="AC194" s="91">
        <v>7.85</v>
      </c>
      <c r="AD194" s="91" t="s">
        <v>1667</v>
      </c>
      <c r="AE194" s="145">
        <v>-1.2999999999999999E-3</v>
      </c>
      <c r="AG194" s="91" t="s">
        <v>1663</v>
      </c>
      <c r="AH194" s="91">
        <v>2.61</v>
      </c>
      <c r="AI194" s="91">
        <v>2.61</v>
      </c>
      <c r="AJ194" s="91">
        <v>2.61</v>
      </c>
      <c r="AK194" s="91">
        <v>2.61</v>
      </c>
      <c r="AL194" s="91" t="s">
        <v>574</v>
      </c>
      <c r="AM194" s="145">
        <v>0</v>
      </c>
      <c r="AO194" s="91" t="s">
        <v>1663</v>
      </c>
      <c r="AP194" s="91">
        <v>8.9600000000000009</v>
      </c>
      <c r="AQ194" s="91">
        <v>8.98</v>
      </c>
      <c r="AR194" s="91">
        <v>9</v>
      </c>
      <c r="AS194" s="91">
        <v>8.8800000000000008</v>
      </c>
      <c r="AT194" s="91" t="s">
        <v>1668</v>
      </c>
      <c r="AU194" s="145">
        <v>6.7000000000000002E-3</v>
      </c>
      <c r="AW194" s="91" t="s">
        <v>1663</v>
      </c>
      <c r="AX194" s="146">
        <v>1345.63</v>
      </c>
      <c r="AY194" s="146">
        <v>1344.61</v>
      </c>
      <c r="AZ194" s="146">
        <v>1351.68</v>
      </c>
      <c r="BA194" s="146">
        <v>1344.47</v>
      </c>
      <c r="BB194" s="91" t="s">
        <v>1669</v>
      </c>
      <c r="BC194" s="145">
        <v>8.0000000000000004E-4</v>
      </c>
    </row>
    <row r="195" spans="1:55">
      <c r="A195" s="91" t="s">
        <v>1670</v>
      </c>
      <c r="B195" s="91">
        <v>27.58</v>
      </c>
      <c r="C195" s="91">
        <v>27.5</v>
      </c>
      <c r="D195" s="91">
        <v>27.7</v>
      </c>
      <c r="E195" s="91">
        <v>27.36</v>
      </c>
      <c r="F195" s="91" t="s">
        <v>1671</v>
      </c>
      <c r="G195" s="145">
        <v>2.8999999999999998E-3</v>
      </c>
      <c r="I195" s="91" t="s">
        <v>1670</v>
      </c>
      <c r="J195" s="91">
        <v>7.8</v>
      </c>
      <c r="K195" s="91">
        <v>7.82</v>
      </c>
      <c r="L195" s="91">
        <v>7.82</v>
      </c>
      <c r="M195" s="91">
        <v>7.56</v>
      </c>
      <c r="N195" s="91" t="s">
        <v>1672</v>
      </c>
      <c r="O195" s="145">
        <v>-6.4000000000000003E-3</v>
      </c>
      <c r="Q195" s="91" t="s">
        <v>1670</v>
      </c>
      <c r="R195" s="91">
        <v>36.340000000000003</v>
      </c>
      <c r="S195" s="91">
        <v>36.74</v>
      </c>
      <c r="T195" s="91">
        <v>36.9</v>
      </c>
      <c r="U195" s="91">
        <v>36.200000000000003</v>
      </c>
      <c r="V195" s="91" t="s">
        <v>1673</v>
      </c>
      <c r="W195" s="145">
        <v>-1.09E-2</v>
      </c>
      <c r="Y195" s="91" t="s">
        <v>1670</v>
      </c>
      <c r="Z195" s="91">
        <v>7.8</v>
      </c>
      <c r="AA195" s="91">
        <v>7.91</v>
      </c>
      <c r="AB195" s="91">
        <v>7.91</v>
      </c>
      <c r="AC195" s="91">
        <v>7.78</v>
      </c>
      <c r="AD195" s="91" t="s">
        <v>1674</v>
      </c>
      <c r="AE195" s="145">
        <v>-1.14E-2</v>
      </c>
      <c r="AG195" s="91" t="s">
        <v>1670</v>
      </c>
      <c r="AH195" s="91">
        <v>2.61</v>
      </c>
      <c r="AI195" s="91">
        <v>2.62</v>
      </c>
      <c r="AJ195" s="91">
        <v>2.62</v>
      </c>
      <c r="AK195" s="91">
        <v>2.61</v>
      </c>
      <c r="AL195" s="91" t="s">
        <v>1675</v>
      </c>
      <c r="AM195" s="145">
        <v>0</v>
      </c>
      <c r="AO195" s="91" t="s">
        <v>1670</v>
      </c>
      <c r="AP195" s="91">
        <v>9</v>
      </c>
      <c r="AQ195" s="91">
        <v>9</v>
      </c>
      <c r="AR195" s="91">
        <v>9.06</v>
      </c>
      <c r="AS195" s="91">
        <v>8.9600000000000009</v>
      </c>
      <c r="AT195" s="91" t="s">
        <v>1676</v>
      </c>
      <c r="AU195" s="145">
        <v>4.4999999999999997E-3</v>
      </c>
      <c r="AW195" s="91" t="s">
        <v>1670</v>
      </c>
      <c r="AX195" s="146">
        <v>1333.86</v>
      </c>
      <c r="AY195" s="146">
        <v>1345.67</v>
      </c>
      <c r="AZ195" s="146">
        <v>1346.18</v>
      </c>
      <c r="BA195" s="146">
        <v>1327.28</v>
      </c>
      <c r="BB195" s="91" t="s">
        <v>1677</v>
      </c>
      <c r="BC195" s="145">
        <v>-8.6999999999999994E-3</v>
      </c>
    </row>
    <row r="196" spans="1:55">
      <c r="A196" s="91" t="s">
        <v>1678</v>
      </c>
      <c r="B196" s="91">
        <v>27.14</v>
      </c>
      <c r="C196" s="91">
        <v>27.58</v>
      </c>
      <c r="D196" s="91">
        <v>27.94</v>
      </c>
      <c r="E196" s="91">
        <v>27.06</v>
      </c>
      <c r="F196" s="91" t="s">
        <v>1679</v>
      </c>
      <c r="G196" s="145">
        <v>-1.6E-2</v>
      </c>
      <c r="I196" s="91" t="s">
        <v>1678</v>
      </c>
      <c r="J196" s="91">
        <v>7.61</v>
      </c>
      <c r="K196" s="91">
        <v>7.76</v>
      </c>
      <c r="L196" s="91">
        <v>7.79</v>
      </c>
      <c r="M196" s="91">
        <v>7.61</v>
      </c>
      <c r="N196" s="91" t="s">
        <v>1680</v>
      </c>
      <c r="O196" s="145">
        <v>-2.4400000000000002E-2</v>
      </c>
      <c r="Q196" s="91" t="s">
        <v>1678</v>
      </c>
      <c r="R196" s="91">
        <v>37.86</v>
      </c>
      <c r="S196" s="91">
        <v>36.340000000000003</v>
      </c>
      <c r="T196" s="91">
        <v>37.94</v>
      </c>
      <c r="U196" s="91">
        <v>36.32</v>
      </c>
      <c r="V196" s="91" t="s">
        <v>1681</v>
      </c>
      <c r="W196" s="145">
        <v>4.1799999999999997E-2</v>
      </c>
      <c r="Y196" s="91" t="s">
        <v>1678</v>
      </c>
      <c r="Z196" s="91">
        <v>8.08</v>
      </c>
      <c r="AA196" s="91">
        <v>7.94</v>
      </c>
      <c r="AB196" s="91">
        <v>8.2799999999999994</v>
      </c>
      <c r="AC196" s="91">
        <v>7.88</v>
      </c>
      <c r="AD196" s="91" t="s">
        <v>1682</v>
      </c>
      <c r="AE196" s="145">
        <v>3.5900000000000001E-2</v>
      </c>
      <c r="AG196" s="91" t="s">
        <v>1678</v>
      </c>
      <c r="AH196" s="91">
        <v>2.61</v>
      </c>
      <c r="AI196" s="91">
        <v>2.62</v>
      </c>
      <c r="AJ196" s="91">
        <v>2.62</v>
      </c>
      <c r="AK196" s="91">
        <v>2.61</v>
      </c>
      <c r="AL196" s="91" t="s">
        <v>1683</v>
      </c>
      <c r="AM196" s="145">
        <v>0</v>
      </c>
      <c r="AO196" s="91" t="s">
        <v>1678</v>
      </c>
      <c r="AP196" s="91">
        <v>9.1</v>
      </c>
      <c r="AQ196" s="91">
        <v>9.02</v>
      </c>
      <c r="AR196" s="91">
        <v>9.1199999999999992</v>
      </c>
      <c r="AS196" s="91">
        <v>9.02</v>
      </c>
      <c r="AT196" s="91" t="s">
        <v>1684</v>
      </c>
      <c r="AU196" s="145">
        <v>1.11E-2</v>
      </c>
      <c r="AW196" s="91" t="s">
        <v>1678</v>
      </c>
      <c r="AX196" s="146">
        <v>1335.48</v>
      </c>
      <c r="AY196" s="146">
        <v>1336.37</v>
      </c>
      <c r="AZ196" s="146">
        <v>1344.55</v>
      </c>
      <c r="BA196" s="146">
        <v>1335.48</v>
      </c>
      <c r="BB196" s="91" t="s">
        <v>1685</v>
      </c>
      <c r="BC196" s="145">
        <v>1.1999999999999999E-3</v>
      </c>
    </row>
    <row r="197" spans="1:55">
      <c r="A197" s="91" t="s">
        <v>1686</v>
      </c>
      <c r="B197" s="91">
        <v>26.96</v>
      </c>
      <c r="C197" s="91">
        <v>27.14</v>
      </c>
      <c r="D197" s="91">
        <v>27.2</v>
      </c>
      <c r="E197" s="91">
        <v>26.32</v>
      </c>
      <c r="F197" s="91" t="s">
        <v>1687</v>
      </c>
      <c r="G197" s="145">
        <v>-6.6E-3</v>
      </c>
      <c r="I197" s="91" t="s">
        <v>1686</v>
      </c>
      <c r="J197" s="91">
        <v>7.72</v>
      </c>
      <c r="K197" s="91">
        <v>7.62</v>
      </c>
      <c r="L197" s="91">
        <v>7.81</v>
      </c>
      <c r="M197" s="91">
        <v>7.57</v>
      </c>
      <c r="N197" s="91" t="s">
        <v>1688</v>
      </c>
      <c r="O197" s="145">
        <v>1.4500000000000001E-2</v>
      </c>
      <c r="Q197" s="91" t="s">
        <v>1686</v>
      </c>
      <c r="R197" s="91">
        <v>36.54</v>
      </c>
      <c r="S197" s="91">
        <v>37.9</v>
      </c>
      <c r="T197" s="91">
        <v>37.979999999999997</v>
      </c>
      <c r="U197" s="91">
        <v>36.340000000000003</v>
      </c>
      <c r="V197" s="91" t="s">
        <v>1689</v>
      </c>
      <c r="W197" s="145">
        <v>-3.49E-2</v>
      </c>
      <c r="Y197" s="91" t="s">
        <v>1686</v>
      </c>
      <c r="Z197" s="91">
        <v>8.17</v>
      </c>
      <c r="AA197" s="91">
        <v>8.26</v>
      </c>
      <c r="AB197" s="91">
        <v>8.32</v>
      </c>
      <c r="AC197" s="91">
        <v>8.1</v>
      </c>
      <c r="AD197" s="91" t="s">
        <v>1690</v>
      </c>
      <c r="AE197" s="145">
        <v>1.11E-2</v>
      </c>
      <c r="AG197" s="91" t="s">
        <v>1686</v>
      </c>
      <c r="AH197" s="91">
        <v>2.61</v>
      </c>
      <c r="AI197" s="91">
        <v>2.61</v>
      </c>
      <c r="AJ197" s="91">
        <v>2.64</v>
      </c>
      <c r="AK197" s="91">
        <v>2.6</v>
      </c>
      <c r="AL197" s="91" t="s">
        <v>1112</v>
      </c>
      <c r="AM197" s="145">
        <v>0</v>
      </c>
      <c r="AO197" s="91" t="s">
        <v>1686</v>
      </c>
      <c r="AP197" s="91">
        <v>9.14</v>
      </c>
      <c r="AQ197" s="91">
        <v>9.14</v>
      </c>
      <c r="AR197" s="91">
        <v>9.16</v>
      </c>
      <c r="AS197" s="91">
        <v>9.1</v>
      </c>
      <c r="AT197" s="91" t="s">
        <v>1691</v>
      </c>
      <c r="AU197" s="145">
        <v>4.4000000000000003E-3</v>
      </c>
      <c r="AW197" s="91" t="s">
        <v>1686</v>
      </c>
      <c r="AX197" s="146">
        <v>1324.28</v>
      </c>
      <c r="AY197" s="146">
        <v>1339.36</v>
      </c>
      <c r="AZ197" s="146">
        <v>1344.3</v>
      </c>
      <c r="BA197" s="146">
        <v>1318.11</v>
      </c>
      <c r="BB197" s="91" t="s">
        <v>1692</v>
      </c>
      <c r="BC197" s="145">
        <v>-8.3999999999999995E-3</v>
      </c>
    </row>
    <row r="198" spans="1:55">
      <c r="A198" s="91" t="s">
        <v>1693</v>
      </c>
      <c r="B198" s="91">
        <v>26.6</v>
      </c>
      <c r="C198" s="91">
        <v>26.88</v>
      </c>
      <c r="D198" s="91">
        <v>26.96</v>
      </c>
      <c r="E198" s="91">
        <v>26.54</v>
      </c>
      <c r="F198" s="91" t="s">
        <v>1694</v>
      </c>
      <c r="G198" s="145">
        <v>-1.34E-2</v>
      </c>
      <c r="I198" s="91" t="s">
        <v>1693</v>
      </c>
      <c r="J198" s="91">
        <v>7.62</v>
      </c>
      <c r="K198" s="91">
        <v>7.6</v>
      </c>
      <c r="L198" s="91">
        <v>7.7</v>
      </c>
      <c r="M198" s="91">
        <v>7.56</v>
      </c>
      <c r="N198" s="91" t="s">
        <v>1695</v>
      </c>
      <c r="O198" s="145">
        <v>-1.2999999999999999E-2</v>
      </c>
      <c r="Q198" s="91" t="s">
        <v>1693</v>
      </c>
      <c r="R198" s="91">
        <v>36.32</v>
      </c>
      <c r="S198" s="91">
        <v>36.32</v>
      </c>
      <c r="T198" s="91">
        <v>36.36</v>
      </c>
      <c r="U198" s="91">
        <v>34.22</v>
      </c>
      <c r="V198" s="91" t="s">
        <v>1696</v>
      </c>
      <c r="W198" s="145">
        <v>-6.0000000000000001E-3</v>
      </c>
      <c r="Y198" s="91" t="s">
        <v>1693</v>
      </c>
      <c r="Z198" s="91">
        <v>8.1999999999999993</v>
      </c>
      <c r="AA198" s="91">
        <v>8.0500000000000007</v>
      </c>
      <c r="AB198" s="91">
        <v>8.25</v>
      </c>
      <c r="AC198" s="91">
        <v>7.9</v>
      </c>
      <c r="AD198" s="91" t="s">
        <v>1697</v>
      </c>
      <c r="AE198" s="145">
        <v>3.7000000000000002E-3</v>
      </c>
      <c r="AG198" s="91" t="s">
        <v>1693</v>
      </c>
      <c r="AH198" s="91">
        <v>2.61</v>
      </c>
      <c r="AI198" s="91">
        <v>2.61</v>
      </c>
      <c r="AJ198" s="91">
        <v>2.61</v>
      </c>
      <c r="AK198" s="91">
        <v>2.61</v>
      </c>
      <c r="AL198" s="91" t="s">
        <v>1366</v>
      </c>
      <c r="AM198" s="145">
        <v>0</v>
      </c>
      <c r="AO198" s="91" t="s">
        <v>1693</v>
      </c>
      <c r="AP198" s="91">
        <v>8.9</v>
      </c>
      <c r="AQ198" s="91">
        <v>9.08</v>
      </c>
      <c r="AR198" s="91">
        <v>9.1</v>
      </c>
      <c r="AS198" s="91">
        <v>8.84</v>
      </c>
      <c r="AT198" s="91" t="s">
        <v>1698</v>
      </c>
      <c r="AU198" s="145">
        <v>-2.63E-2</v>
      </c>
      <c r="AW198" s="91" t="s">
        <v>1693</v>
      </c>
      <c r="AX198" s="146">
        <v>1305.8499999999999</v>
      </c>
      <c r="AY198" s="146">
        <v>1309.96</v>
      </c>
      <c r="AZ198" s="146">
        <v>1309.96</v>
      </c>
      <c r="BA198" s="146">
        <v>1281.7</v>
      </c>
      <c r="BB198" s="91" t="s">
        <v>1699</v>
      </c>
      <c r="BC198" s="145">
        <v>-1.3899999999999999E-2</v>
      </c>
    </row>
    <row r="199" spans="1:55">
      <c r="A199" s="91" t="s">
        <v>1700</v>
      </c>
      <c r="B199" s="91">
        <v>26.62</v>
      </c>
      <c r="C199" s="91">
        <v>27</v>
      </c>
      <c r="D199" s="91">
        <v>27</v>
      </c>
      <c r="E199" s="91">
        <v>26.44</v>
      </c>
      <c r="F199" s="91" t="s">
        <v>1701</v>
      </c>
      <c r="G199" s="145">
        <v>8.0000000000000004E-4</v>
      </c>
      <c r="I199" s="91" t="s">
        <v>1700</v>
      </c>
      <c r="J199" s="91">
        <v>7.74</v>
      </c>
      <c r="K199" s="91">
        <v>7.8</v>
      </c>
      <c r="L199" s="91">
        <v>7.8</v>
      </c>
      <c r="M199" s="91">
        <v>7.6</v>
      </c>
      <c r="N199" s="91" t="s">
        <v>946</v>
      </c>
      <c r="O199" s="145">
        <v>1.5699999999999999E-2</v>
      </c>
      <c r="Q199" s="91" t="s">
        <v>1700</v>
      </c>
      <c r="R199" s="91">
        <v>37.119999999999997</v>
      </c>
      <c r="S199" s="91">
        <v>36.32</v>
      </c>
      <c r="T199" s="91">
        <v>37.22</v>
      </c>
      <c r="U199" s="91">
        <v>35.74</v>
      </c>
      <c r="V199" s="91" t="s">
        <v>1702</v>
      </c>
      <c r="W199" s="145">
        <v>2.1999999999999999E-2</v>
      </c>
      <c r="Y199" s="91" t="s">
        <v>1700</v>
      </c>
      <c r="Z199" s="91">
        <v>8.19</v>
      </c>
      <c r="AA199" s="91">
        <v>8.11</v>
      </c>
      <c r="AB199" s="91">
        <v>8.27</v>
      </c>
      <c r="AC199" s="91">
        <v>8.11</v>
      </c>
      <c r="AD199" s="91" t="s">
        <v>1703</v>
      </c>
      <c r="AE199" s="145">
        <v>-1.1999999999999999E-3</v>
      </c>
      <c r="AG199" s="91" t="s">
        <v>1700</v>
      </c>
      <c r="AH199" s="91">
        <v>2.62</v>
      </c>
      <c r="AI199" s="91">
        <v>2.62</v>
      </c>
      <c r="AJ199" s="91">
        <v>2.62</v>
      </c>
      <c r="AK199" s="91">
        <v>2.62</v>
      </c>
      <c r="AL199" s="91" t="s">
        <v>1366</v>
      </c>
      <c r="AM199" s="145">
        <v>3.8E-3</v>
      </c>
      <c r="AO199" s="91" t="s">
        <v>1700</v>
      </c>
      <c r="AP199" s="91">
        <v>8.98</v>
      </c>
      <c r="AQ199" s="91">
        <v>9</v>
      </c>
      <c r="AR199" s="91">
        <v>9</v>
      </c>
      <c r="AS199" s="91">
        <v>8.94</v>
      </c>
      <c r="AT199" s="91" t="s">
        <v>1704</v>
      </c>
      <c r="AU199" s="145">
        <v>8.9999999999999993E-3</v>
      </c>
      <c r="AW199" s="91" t="s">
        <v>1700</v>
      </c>
      <c r="AX199" s="146">
        <v>1314.31</v>
      </c>
      <c r="AY199" s="146">
        <v>1305.3699999999999</v>
      </c>
      <c r="AZ199" s="146">
        <v>1316.06</v>
      </c>
      <c r="BA199" s="146">
        <v>1298.97</v>
      </c>
      <c r="BB199" s="91" t="s">
        <v>1705</v>
      </c>
      <c r="BC199" s="145">
        <v>6.4999999999999997E-3</v>
      </c>
    </row>
    <row r="200" spans="1:55">
      <c r="A200" s="91" t="s">
        <v>1706</v>
      </c>
      <c r="B200" s="91">
        <v>26.4</v>
      </c>
      <c r="C200" s="91">
        <v>26.62</v>
      </c>
      <c r="D200" s="91">
        <v>26.96</v>
      </c>
      <c r="E200" s="91">
        <v>26.36</v>
      </c>
      <c r="F200" s="91" t="s">
        <v>1707</v>
      </c>
      <c r="G200" s="145">
        <v>-8.3000000000000001E-3</v>
      </c>
      <c r="I200" s="91" t="s">
        <v>1706</v>
      </c>
      <c r="J200" s="91">
        <v>7.8</v>
      </c>
      <c r="K200" s="91">
        <v>7.81</v>
      </c>
      <c r="L200" s="91">
        <v>7.85</v>
      </c>
      <c r="M200" s="91">
        <v>7.65</v>
      </c>
      <c r="N200" s="91" t="s">
        <v>1708</v>
      </c>
      <c r="O200" s="145">
        <v>7.7999999999999996E-3</v>
      </c>
      <c r="Q200" s="91" t="s">
        <v>1706</v>
      </c>
      <c r="R200" s="91">
        <v>36.840000000000003</v>
      </c>
      <c r="S200" s="91">
        <v>37.4</v>
      </c>
      <c r="T200" s="91">
        <v>37.4</v>
      </c>
      <c r="U200" s="91">
        <v>36.659999999999997</v>
      </c>
      <c r="V200" s="91" t="s">
        <v>1709</v>
      </c>
      <c r="W200" s="145">
        <v>-7.4999999999999997E-3</v>
      </c>
      <c r="Y200" s="91" t="s">
        <v>1706</v>
      </c>
      <c r="Z200" s="91">
        <v>8.18</v>
      </c>
      <c r="AA200" s="91">
        <v>8.19</v>
      </c>
      <c r="AB200" s="91">
        <v>8.26</v>
      </c>
      <c r="AC200" s="91">
        <v>8.1199999999999992</v>
      </c>
      <c r="AD200" s="91" t="s">
        <v>1710</v>
      </c>
      <c r="AE200" s="145">
        <v>-1.1999999999999999E-3</v>
      </c>
      <c r="AG200" s="91" t="s">
        <v>1706</v>
      </c>
      <c r="AH200" s="91">
        <v>2.68</v>
      </c>
      <c r="AI200" s="91">
        <v>2.64</v>
      </c>
      <c r="AJ200" s="91">
        <v>2.7</v>
      </c>
      <c r="AK200" s="91">
        <v>2.64</v>
      </c>
      <c r="AL200" s="91" t="s">
        <v>1711</v>
      </c>
      <c r="AM200" s="145">
        <v>2.29E-2</v>
      </c>
      <c r="AO200" s="91" t="s">
        <v>1706</v>
      </c>
      <c r="AP200" s="91">
        <v>9</v>
      </c>
      <c r="AQ200" s="91">
        <v>9</v>
      </c>
      <c r="AR200" s="91">
        <v>9.08</v>
      </c>
      <c r="AS200" s="91">
        <v>8.98</v>
      </c>
      <c r="AT200" s="91" t="s">
        <v>1712</v>
      </c>
      <c r="AU200" s="145">
        <v>2.2000000000000001E-3</v>
      </c>
      <c r="AW200" s="91" t="s">
        <v>1706</v>
      </c>
      <c r="AX200" s="146">
        <v>1319.52</v>
      </c>
      <c r="AY200" s="146">
        <v>1317.33</v>
      </c>
      <c r="AZ200" s="146">
        <v>1324.14</v>
      </c>
      <c r="BA200" s="146">
        <v>1317.33</v>
      </c>
      <c r="BB200" s="91" t="s">
        <v>1713</v>
      </c>
      <c r="BC200" s="145">
        <v>4.0000000000000001E-3</v>
      </c>
    </row>
    <row r="201" spans="1:55">
      <c r="A201" s="91" t="s">
        <v>1714</v>
      </c>
      <c r="B201" s="91">
        <v>26.44</v>
      </c>
      <c r="C201" s="91">
        <v>26.4</v>
      </c>
      <c r="D201" s="91">
        <v>26.84</v>
      </c>
      <c r="E201" s="91">
        <v>26.32</v>
      </c>
      <c r="F201" s="91" t="s">
        <v>1715</v>
      </c>
      <c r="G201" s="145">
        <v>1.5E-3</v>
      </c>
      <c r="I201" s="91" t="s">
        <v>1714</v>
      </c>
      <c r="J201" s="91">
        <v>7.91</v>
      </c>
      <c r="K201" s="91">
        <v>7.81</v>
      </c>
      <c r="L201" s="91">
        <v>7.91</v>
      </c>
      <c r="M201" s="91">
        <v>7.73</v>
      </c>
      <c r="N201" s="91" t="s">
        <v>1716</v>
      </c>
      <c r="O201" s="145">
        <v>1.41E-2</v>
      </c>
      <c r="Q201" s="91" t="s">
        <v>1714</v>
      </c>
      <c r="R201" s="91">
        <v>36.26</v>
      </c>
      <c r="S201" s="91">
        <v>36.840000000000003</v>
      </c>
      <c r="T201" s="91">
        <v>36.840000000000003</v>
      </c>
      <c r="U201" s="91">
        <v>36.26</v>
      </c>
      <c r="V201" s="91" t="s">
        <v>1717</v>
      </c>
      <c r="W201" s="145">
        <v>-1.5699999999999999E-2</v>
      </c>
      <c r="Y201" s="91" t="s">
        <v>1714</v>
      </c>
      <c r="Z201" s="91">
        <v>8.31</v>
      </c>
      <c r="AA201" s="91">
        <v>8.18</v>
      </c>
      <c r="AB201" s="91">
        <v>8.32</v>
      </c>
      <c r="AC201" s="91">
        <v>8.15</v>
      </c>
      <c r="AD201" s="91" t="s">
        <v>1718</v>
      </c>
      <c r="AE201" s="145">
        <v>1.5900000000000001E-2</v>
      </c>
      <c r="AG201" s="91" t="s">
        <v>1714</v>
      </c>
      <c r="AH201" s="91">
        <v>2.7</v>
      </c>
      <c r="AI201" s="91">
        <v>2.71</v>
      </c>
      <c r="AJ201" s="91">
        <v>2.8</v>
      </c>
      <c r="AK201" s="91">
        <v>2.67</v>
      </c>
      <c r="AL201" s="91" t="s">
        <v>1719</v>
      </c>
      <c r="AM201" s="145">
        <v>7.4999999999999997E-3</v>
      </c>
      <c r="AO201" s="91" t="s">
        <v>1714</v>
      </c>
      <c r="AP201" s="91">
        <v>8.94</v>
      </c>
      <c r="AQ201" s="91">
        <v>9</v>
      </c>
      <c r="AR201" s="91">
        <v>9.06</v>
      </c>
      <c r="AS201" s="91">
        <v>8.94</v>
      </c>
      <c r="AT201" s="91" t="s">
        <v>1704</v>
      </c>
      <c r="AU201" s="145">
        <v>-6.7000000000000002E-3</v>
      </c>
      <c r="AW201" s="91" t="s">
        <v>1714</v>
      </c>
      <c r="AX201" s="146">
        <v>1320.65</v>
      </c>
      <c r="AY201" s="146">
        <v>1322.62</v>
      </c>
      <c r="AZ201" s="146">
        <v>1326.56</v>
      </c>
      <c r="BA201" s="146">
        <v>1316.28</v>
      </c>
      <c r="BB201" s="91" t="s">
        <v>1720</v>
      </c>
      <c r="BC201" s="145">
        <v>8.9999999999999998E-4</v>
      </c>
    </row>
    <row r="202" spans="1:55">
      <c r="A202" s="91" t="s">
        <v>1721</v>
      </c>
      <c r="B202" s="91">
        <v>26.5</v>
      </c>
      <c r="C202" s="91">
        <v>26.44</v>
      </c>
      <c r="D202" s="91">
        <v>26.6</v>
      </c>
      <c r="E202" s="91">
        <v>26.1</v>
      </c>
      <c r="F202" s="91" t="s">
        <v>1722</v>
      </c>
      <c r="G202" s="145">
        <v>2.3E-3</v>
      </c>
      <c r="I202" s="91" t="s">
        <v>1721</v>
      </c>
      <c r="J202" s="91">
        <v>7.93</v>
      </c>
      <c r="K202" s="91">
        <v>7.93</v>
      </c>
      <c r="L202" s="91">
        <v>7.95</v>
      </c>
      <c r="M202" s="91">
        <v>7.87</v>
      </c>
      <c r="N202" s="91" t="s">
        <v>978</v>
      </c>
      <c r="O202" s="145">
        <v>2.5000000000000001E-3</v>
      </c>
      <c r="Q202" s="91" t="s">
        <v>1721</v>
      </c>
      <c r="R202" s="91">
        <v>36.28</v>
      </c>
      <c r="S202" s="91">
        <v>36.28</v>
      </c>
      <c r="T202" s="91">
        <v>36.76</v>
      </c>
      <c r="U202" s="91">
        <v>36.1</v>
      </c>
      <c r="V202" s="91" t="s">
        <v>1723</v>
      </c>
      <c r="W202" s="145">
        <v>5.9999999999999995E-4</v>
      </c>
      <c r="Y202" s="91" t="s">
        <v>1721</v>
      </c>
      <c r="Z202" s="91">
        <v>8.2100000000000009</v>
      </c>
      <c r="AA202" s="91">
        <v>8.27</v>
      </c>
      <c r="AB202" s="91">
        <v>8.42</v>
      </c>
      <c r="AC202" s="91">
        <v>8.2100000000000009</v>
      </c>
      <c r="AD202" s="91" t="s">
        <v>1724</v>
      </c>
      <c r="AE202" s="145">
        <v>-1.2E-2</v>
      </c>
      <c r="AG202" s="91" t="s">
        <v>1721</v>
      </c>
      <c r="AH202" s="91">
        <v>2.7</v>
      </c>
      <c r="AI202" s="91">
        <v>2.7</v>
      </c>
      <c r="AJ202" s="91">
        <v>2.7</v>
      </c>
      <c r="AK202" s="91">
        <v>2.68</v>
      </c>
      <c r="AL202" s="91" t="s">
        <v>1725</v>
      </c>
      <c r="AM202" s="145">
        <v>0</v>
      </c>
      <c r="AO202" s="91" t="s">
        <v>1721</v>
      </c>
      <c r="AP202" s="91">
        <v>9</v>
      </c>
      <c r="AQ202" s="91">
        <v>9</v>
      </c>
      <c r="AR202" s="91">
        <v>9</v>
      </c>
      <c r="AS202" s="91">
        <v>8.92</v>
      </c>
      <c r="AT202" s="91" t="s">
        <v>1726</v>
      </c>
      <c r="AU202" s="145">
        <v>6.7000000000000002E-3</v>
      </c>
      <c r="AW202" s="91" t="s">
        <v>1721</v>
      </c>
      <c r="AX202" s="146">
        <v>1311.19</v>
      </c>
      <c r="AY202" s="146">
        <v>1317.08</v>
      </c>
      <c r="AZ202" s="146">
        <v>1321.63</v>
      </c>
      <c r="BA202" s="146">
        <v>1311.07</v>
      </c>
      <c r="BB202" s="91" t="s">
        <v>1727</v>
      </c>
      <c r="BC202" s="145">
        <v>-7.1999999999999998E-3</v>
      </c>
    </row>
    <row r="203" spans="1:55">
      <c r="A203" s="91" t="s">
        <v>1728</v>
      </c>
      <c r="B203" s="91">
        <v>26.3</v>
      </c>
      <c r="C203" s="91">
        <v>26.7</v>
      </c>
      <c r="D203" s="91">
        <v>26.7</v>
      </c>
      <c r="E203" s="91">
        <v>25.9</v>
      </c>
      <c r="F203" s="91" t="s">
        <v>1729</v>
      </c>
      <c r="G203" s="145">
        <v>-7.4999999999999997E-3</v>
      </c>
      <c r="I203" s="91" t="s">
        <v>1728</v>
      </c>
      <c r="J203" s="91">
        <v>8.36</v>
      </c>
      <c r="K203" s="91">
        <v>7.91</v>
      </c>
      <c r="L203" s="91">
        <v>8.39</v>
      </c>
      <c r="M203" s="91">
        <v>7.91</v>
      </c>
      <c r="N203" s="91" t="s">
        <v>1730</v>
      </c>
      <c r="O203" s="145">
        <v>5.4199999999999998E-2</v>
      </c>
      <c r="Q203" s="91" t="s">
        <v>1728</v>
      </c>
      <c r="R203" s="91">
        <v>36.6</v>
      </c>
      <c r="S203" s="91">
        <v>36.26</v>
      </c>
      <c r="T203" s="91">
        <v>36.619999999999997</v>
      </c>
      <c r="U203" s="91">
        <v>36.26</v>
      </c>
      <c r="V203" s="91" t="s">
        <v>1731</v>
      </c>
      <c r="W203" s="145">
        <v>8.8000000000000005E-3</v>
      </c>
      <c r="Y203" s="91" t="s">
        <v>1728</v>
      </c>
      <c r="Z203" s="91">
        <v>8.35</v>
      </c>
      <c r="AA203" s="91">
        <v>8.2100000000000009</v>
      </c>
      <c r="AB203" s="91">
        <v>8.3699999999999992</v>
      </c>
      <c r="AC203" s="91">
        <v>8.2100000000000009</v>
      </c>
      <c r="AD203" s="91" t="s">
        <v>1732</v>
      </c>
      <c r="AE203" s="145">
        <v>1.7100000000000001E-2</v>
      </c>
      <c r="AG203" s="91" t="s">
        <v>1728</v>
      </c>
      <c r="AH203" s="91">
        <v>2.7</v>
      </c>
      <c r="AI203" s="91">
        <v>2.75</v>
      </c>
      <c r="AJ203" s="91">
        <v>2.75</v>
      </c>
      <c r="AK203" s="91">
        <v>2.69</v>
      </c>
      <c r="AL203" s="91" t="s">
        <v>1733</v>
      </c>
      <c r="AM203" s="145">
        <v>0</v>
      </c>
      <c r="AO203" s="91" t="s">
        <v>1728</v>
      </c>
      <c r="AP203" s="91">
        <v>9</v>
      </c>
      <c r="AQ203" s="91">
        <v>9</v>
      </c>
      <c r="AR203" s="91">
        <v>9.1</v>
      </c>
      <c r="AS203" s="91">
        <v>8.92</v>
      </c>
      <c r="AT203" s="91" t="s">
        <v>1360</v>
      </c>
      <c r="AU203" s="145">
        <v>0</v>
      </c>
      <c r="AW203" s="91" t="s">
        <v>1728</v>
      </c>
      <c r="AX203" s="146">
        <v>1317.18</v>
      </c>
      <c r="AY203" s="146">
        <v>1315.59</v>
      </c>
      <c r="AZ203" s="146">
        <v>1321.73</v>
      </c>
      <c r="BA203" s="146">
        <v>1313.68</v>
      </c>
      <c r="BB203" s="91" t="s">
        <v>1720</v>
      </c>
      <c r="BC203" s="145">
        <v>4.5999999999999999E-3</v>
      </c>
    </row>
    <row r="204" spans="1:55">
      <c r="A204" s="91" t="s">
        <v>1734</v>
      </c>
      <c r="B204" s="91">
        <v>26.3</v>
      </c>
      <c r="C204" s="91">
        <v>26.7</v>
      </c>
      <c r="D204" s="91">
        <v>26.7</v>
      </c>
      <c r="E204" s="91">
        <v>26.12</v>
      </c>
      <c r="F204" s="91" t="s">
        <v>1735</v>
      </c>
      <c r="G204" s="145">
        <v>0</v>
      </c>
      <c r="I204" s="91" t="s">
        <v>1734</v>
      </c>
      <c r="J204" s="91">
        <v>8.26</v>
      </c>
      <c r="K204" s="91">
        <v>8.1199999999999992</v>
      </c>
      <c r="L204" s="91">
        <v>8.4499999999999993</v>
      </c>
      <c r="M204" s="91">
        <v>8.1199999999999992</v>
      </c>
      <c r="N204" s="91" t="s">
        <v>1736</v>
      </c>
      <c r="O204" s="145">
        <v>-1.2E-2</v>
      </c>
      <c r="Q204" s="91" t="s">
        <v>1734</v>
      </c>
      <c r="R204" s="91">
        <v>36.659999999999997</v>
      </c>
      <c r="S204" s="91">
        <v>36.6</v>
      </c>
      <c r="T204" s="91">
        <v>36.82</v>
      </c>
      <c r="U204" s="91">
        <v>36.56</v>
      </c>
      <c r="V204" s="91" t="s">
        <v>1737</v>
      </c>
      <c r="W204" s="145">
        <v>1.6000000000000001E-3</v>
      </c>
      <c r="Y204" s="91" t="s">
        <v>1734</v>
      </c>
      <c r="Z204" s="91">
        <v>8.27</v>
      </c>
      <c r="AA204" s="91">
        <v>8.3000000000000007</v>
      </c>
      <c r="AB204" s="91">
        <v>8.4</v>
      </c>
      <c r="AC204" s="91">
        <v>8.27</v>
      </c>
      <c r="AD204" s="91" t="s">
        <v>1738</v>
      </c>
      <c r="AE204" s="145">
        <v>-9.5999999999999992E-3</v>
      </c>
      <c r="AG204" s="91" t="s">
        <v>1734</v>
      </c>
      <c r="AH204" s="91">
        <v>2.7</v>
      </c>
      <c r="AI204" s="91">
        <v>2.7</v>
      </c>
      <c r="AJ204" s="91">
        <v>2.7</v>
      </c>
      <c r="AK204" s="91">
        <v>2.7</v>
      </c>
      <c r="AL204" s="91" t="s">
        <v>200</v>
      </c>
      <c r="AM204" s="145">
        <v>0</v>
      </c>
      <c r="AO204" s="91" t="s">
        <v>1734</v>
      </c>
      <c r="AP204" s="91">
        <v>9.1</v>
      </c>
      <c r="AQ204" s="91">
        <v>9</v>
      </c>
      <c r="AR204" s="91">
        <v>9.1999999999999993</v>
      </c>
      <c r="AS204" s="91">
        <v>9</v>
      </c>
      <c r="AT204" s="91" t="s">
        <v>1739</v>
      </c>
      <c r="AU204" s="145">
        <v>1.11E-2</v>
      </c>
      <c r="AW204" s="91" t="s">
        <v>1734</v>
      </c>
      <c r="AX204" s="146">
        <v>1313.2</v>
      </c>
      <c r="AY204" s="146">
        <v>1317.42</v>
      </c>
      <c r="AZ204" s="146">
        <v>1318.96</v>
      </c>
      <c r="BA204" s="146">
        <v>1307.01</v>
      </c>
      <c r="BB204" s="91" t="s">
        <v>1740</v>
      </c>
      <c r="BC204" s="145">
        <v>-3.0000000000000001E-3</v>
      </c>
    </row>
    <row r="205" spans="1:55">
      <c r="A205" s="91" t="s">
        <v>1741</v>
      </c>
      <c r="B205" s="91">
        <v>26.02</v>
      </c>
      <c r="C205" s="91">
        <v>26.16</v>
      </c>
      <c r="D205" s="91">
        <v>26.42</v>
      </c>
      <c r="E205" s="91">
        <v>25.92</v>
      </c>
      <c r="F205" s="91" t="s">
        <v>1742</v>
      </c>
      <c r="G205" s="145">
        <v>-1.06E-2</v>
      </c>
      <c r="I205" s="91" t="s">
        <v>1741</v>
      </c>
      <c r="J205" s="91">
        <v>8.23</v>
      </c>
      <c r="K205" s="91">
        <v>8.4600000000000009</v>
      </c>
      <c r="L205" s="91">
        <v>8.4600000000000009</v>
      </c>
      <c r="M205" s="91">
        <v>8.0299999999999994</v>
      </c>
      <c r="N205" s="91" t="s">
        <v>1743</v>
      </c>
      <c r="O205" s="145">
        <v>-3.5999999999999999E-3</v>
      </c>
      <c r="Q205" s="91" t="s">
        <v>1741</v>
      </c>
      <c r="R205" s="91">
        <v>35.74</v>
      </c>
      <c r="S205" s="91">
        <v>36.659999999999997</v>
      </c>
      <c r="T205" s="91">
        <v>36.840000000000003</v>
      </c>
      <c r="U205" s="91">
        <v>35.64</v>
      </c>
      <c r="V205" s="91" t="s">
        <v>1744</v>
      </c>
      <c r="W205" s="145">
        <v>-2.5100000000000001E-2</v>
      </c>
      <c r="Y205" s="91" t="s">
        <v>1741</v>
      </c>
      <c r="Z205" s="91">
        <v>8.24</v>
      </c>
      <c r="AA205" s="91">
        <v>8.25</v>
      </c>
      <c r="AB205" s="91">
        <v>8.31</v>
      </c>
      <c r="AC205" s="91">
        <v>8.18</v>
      </c>
      <c r="AD205" s="91" t="s">
        <v>1745</v>
      </c>
      <c r="AE205" s="145">
        <v>-3.5999999999999999E-3</v>
      </c>
      <c r="AG205" s="91" t="s">
        <v>1741</v>
      </c>
      <c r="AH205" s="91">
        <v>2.7</v>
      </c>
      <c r="AI205" s="91">
        <v>2.7</v>
      </c>
      <c r="AJ205" s="91">
        <v>2.7</v>
      </c>
      <c r="AK205" s="91">
        <v>2.68</v>
      </c>
      <c r="AL205" s="91" t="s">
        <v>1746</v>
      </c>
      <c r="AM205" s="145">
        <v>0</v>
      </c>
      <c r="AO205" s="91" t="s">
        <v>1741</v>
      </c>
      <c r="AP205" s="91">
        <v>8.98</v>
      </c>
      <c r="AQ205" s="91">
        <v>9.1</v>
      </c>
      <c r="AR205" s="91">
        <v>9.16</v>
      </c>
      <c r="AS205" s="91">
        <v>8.92</v>
      </c>
      <c r="AT205" s="91" t="s">
        <v>1467</v>
      </c>
      <c r="AU205" s="145">
        <v>-1.32E-2</v>
      </c>
      <c r="AW205" s="91" t="s">
        <v>1741</v>
      </c>
      <c r="AX205" s="146">
        <v>1286.8599999999999</v>
      </c>
      <c r="AY205" s="146">
        <v>1313.2</v>
      </c>
      <c r="AZ205" s="146">
        <v>1313.2</v>
      </c>
      <c r="BA205" s="146">
        <v>1281.8800000000001</v>
      </c>
      <c r="BB205" s="91" t="s">
        <v>1747</v>
      </c>
      <c r="BC205" s="145">
        <v>-2.01E-2</v>
      </c>
    </row>
    <row r="206" spans="1:55">
      <c r="A206" s="91" t="s">
        <v>1748</v>
      </c>
      <c r="B206" s="91">
        <v>26.36</v>
      </c>
      <c r="C206" s="91">
        <v>26.42</v>
      </c>
      <c r="D206" s="91">
        <v>26.82</v>
      </c>
      <c r="E206" s="91">
        <v>25.74</v>
      </c>
      <c r="F206" s="91" t="s">
        <v>1749</v>
      </c>
      <c r="G206" s="145">
        <v>1.3100000000000001E-2</v>
      </c>
      <c r="I206" s="91" t="s">
        <v>1748</v>
      </c>
      <c r="J206" s="91">
        <v>8.19</v>
      </c>
      <c r="K206" s="91">
        <v>8.4</v>
      </c>
      <c r="L206" s="91">
        <v>8.4</v>
      </c>
      <c r="M206" s="91">
        <v>7.9</v>
      </c>
      <c r="N206" s="91" t="s">
        <v>1750</v>
      </c>
      <c r="O206" s="145">
        <v>-4.8999999999999998E-3</v>
      </c>
      <c r="Q206" s="91" t="s">
        <v>1748</v>
      </c>
      <c r="R206" s="91">
        <v>35.299999999999997</v>
      </c>
      <c r="S206" s="91">
        <v>35.6</v>
      </c>
      <c r="T206" s="91">
        <v>35.96</v>
      </c>
      <c r="U206" s="91">
        <v>34.86</v>
      </c>
      <c r="V206" s="91" t="s">
        <v>1751</v>
      </c>
      <c r="W206" s="145">
        <v>-1.23E-2</v>
      </c>
      <c r="Y206" s="91" t="s">
        <v>1748</v>
      </c>
      <c r="Z206" s="91">
        <v>8.02</v>
      </c>
      <c r="AA206" s="91">
        <v>8.16</v>
      </c>
      <c r="AB206" s="91">
        <v>8.1999999999999993</v>
      </c>
      <c r="AC206" s="91">
        <v>7.96</v>
      </c>
      <c r="AD206" s="91" t="s">
        <v>1752</v>
      </c>
      <c r="AE206" s="145">
        <v>-2.6700000000000002E-2</v>
      </c>
      <c r="AG206" s="91" t="s">
        <v>1748</v>
      </c>
      <c r="AH206" s="91">
        <v>2.7</v>
      </c>
      <c r="AI206" s="91">
        <v>2.7</v>
      </c>
      <c r="AJ206" s="91">
        <v>2.71</v>
      </c>
      <c r="AK206" s="91">
        <v>2.69</v>
      </c>
      <c r="AL206" s="91" t="s">
        <v>1753</v>
      </c>
      <c r="AM206" s="145">
        <v>0</v>
      </c>
      <c r="AO206" s="91" t="s">
        <v>1748</v>
      </c>
      <c r="AP206" s="91">
        <v>8.98</v>
      </c>
      <c r="AQ206" s="91">
        <v>9</v>
      </c>
      <c r="AR206" s="91">
        <v>9</v>
      </c>
      <c r="AS206" s="91">
        <v>8.86</v>
      </c>
      <c r="AT206" s="91" t="s">
        <v>1754</v>
      </c>
      <c r="AU206" s="145">
        <v>0</v>
      </c>
      <c r="AW206" s="91" t="s">
        <v>1748</v>
      </c>
      <c r="AX206" s="146">
        <v>1278.8699999999999</v>
      </c>
      <c r="AY206" s="146">
        <v>1280.4000000000001</v>
      </c>
      <c r="AZ206" s="146">
        <v>1284.75</v>
      </c>
      <c r="BA206" s="146">
        <v>1264.22</v>
      </c>
      <c r="BB206" s="91" t="s">
        <v>1755</v>
      </c>
      <c r="BC206" s="145">
        <v>-6.1999999999999998E-3</v>
      </c>
    </row>
    <row r="207" spans="1:55">
      <c r="A207" s="91" t="s">
        <v>1756</v>
      </c>
      <c r="B207" s="91">
        <v>27.1</v>
      </c>
      <c r="C207" s="91">
        <v>26.8</v>
      </c>
      <c r="D207" s="91">
        <v>27.34</v>
      </c>
      <c r="E207" s="91">
        <v>26.36</v>
      </c>
      <c r="F207" s="91" t="s">
        <v>1757</v>
      </c>
      <c r="G207" s="145">
        <v>2.81E-2</v>
      </c>
      <c r="I207" s="91" t="s">
        <v>1756</v>
      </c>
      <c r="J207" s="91">
        <v>7.91</v>
      </c>
      <c r="K207" s="91">
        <v>8.14</v>
      </c>
      <c r="L207" s="91">
        <v>8.19</v>
      </c>
      <c r="M207" s="91">
        <v>7.91</v>
      </c>
      <c r="N207" s="91" t="s">
        <v>1758</v>
      </c>
      <c r="O207" s="145">
        <v>-3.4200000000000001E-2</v>
      </c>
      <c r="Q207" s="91" t="s">
        <v>1756</v>
      </c>
      <c r="R207" s="91">
        <v>35.380000000000003</v>
      </c>
      <c r="S207" s="91">
        <v>35.06</v>
      </c>
      <c r="T207" s="91">
        <v>35.64</v>
      </c>
      <c r="U207" s="91">
        <v>34.840000000000003</v>
      </c>
      <c r="V207" s="91" t="s">
        <v>1759</v>
      </c>
      <c r="W207" s="145">
        <v>2.3E-3</v>
      </c>
      <c r="Y207" s="91" t="s">
        <v>1756</v>
      </c>
      <c r="Z207" s="91">
        <v>7.96</v>
      </c>
      <c r="AA207" s="91">
        <v>7.95</v>
      </c>
      <c r="AB207" s="91">
        <v>8.07</v>
      </c>
      <c r="AC207" s="91">
        <v>7.9</v>
      </c>
      <c r="AD207" s="91" t="s">
        <v>1760</v>
      </c>
      <c r="AE207" s="145">
        <v>-7.4999999999999997E-3</v>
      </c>
      <c r="AG207" s="91" t="s">
        <v>1756</v>
      </c>
      <c r="AH207" s="91">
        <v>2.7</v>
      </c>
      <c r="AI207" s="91">
        <v>2.7</v>
      </c>
      <c r="AJ207" s="91">
        <v>2.7</v>
      </c>
      <c r="AK207" s="91">
        <v>2.7</v>
      </c>
      <c r="AL207" s="91" t="s">
        <v>582</v>
      </c>
      <c r="AM207" s="145">
        <v>0</v>
      </c>
      <c r="AO207" s="91" t="s">
        <v>1756</v>
      </c>
      <c r="AP207" s="91">
        <v>8.98</v>
      </c>
      <c r="AQ207" s="91">
        <v>8.98</v>
      </c>
      <c r="AR207" s="91">
        <v>9</v>
      </c>
      <c r="AS207" s="91">
        <v>8.8800000000000008</v>
      </c>
      <c r="AT207" s="91" t="s">
        <v>375</v>
      </c>
      <c r="AU207" s="145">
        <v>0</v>
      </c>
      <c r="AW207" s="91" t="s">
        <v>1756</v>
      </c>
      <c r="AX207" s="146">
        <v>1279.96</v>
      </c>
      <c r="AY207" s="146">
        <v>1275.3900000000001</v>
      </c>
      <c r="AZ207" s="146">
        <v>1286.76</v>
      </c>
      <c r="BA207" s="146">
        <v>1267.52</v>
      </c>
      <c r="BB207" s="91" t="s">
        <v>1761</v>
      </c>
      <c r="BC207" s="145">
        <v>8.9999999999999998E-4</v>
      </c>
    </row>
    <row r="208" spans="1:55">
      <c r="A208" s="91" t="s">
        <v>1762</v>
      </c>
      <c r="B208" s="91">
        <v>27</v>
      </c>
      <c r="C208" s="91">
        <v>27.1</v>
      </c>
      <c r="D208" s="91">
        <v>27.3</v>
      </c>
      <c r="E208" s="91">
        <v>26.56</v>
      </c>
      <c r="F208" s="91" t="s">
        <v>1763</v>
      </c>
      <c r="G208" s="145">
        <v>-3.7000000000000002E-3</v>
      </c>
      <c r="I208" s="91" t="s">
        <v>1762</v>
      </c>
      <c r="J208" s="91">
        <v>8.02</v>
      </c>
      <c r="K208" s="91">
        <v>7.91</v>
      </c>
      <c r="L208" s="91">
        <v>8.27</v>
      </c>
      <c r="M208" s="91">
        <v>7.91</v>
      </c>
      <c r="N208" s="91" t="s">
        <v>1764</v>
      </c>
      <c r="O208" s="145">
        <v>1.3899999999999999E-2</v>
      </c>
      <c r="Q208" s="91" t="s">
        <v>1762</v>
      </c>
      <c r="R208" s="91">
        <v>35.700000000000003</v>
      </c>
      <c r="S208" s="91">
        <v>35.380000000000003</v>
      </c>
      <c r="T208" s="91">
        <v>35.840000000000003</v>
      </c>
      <c r="U208" s="91">
        <v>35.200000000000003</v>
      </c>
      <c r="V208" s="91" t="s">
        <v>1765</v>
      </c>
      <c r="W208" s="145">
        <v>8.9999999999999993E-3</v>
      </c>
      <c r="Y208" s="91" t="s">
        <v>1762</v>
      </c>
      <c r="Z208" s="91">
        <v>7.99</v>
      </c>
      <c r="AA208" s="91">
        <v>8.08</v>
      </c>
      <c r="AB208" s="91">
        <v>8.11</v>
      </c>
      <c r="AC208" s="91">
        <v>7.93</v>
      </c>
      <c r="AD208" s="91" t="s">
        <v>1766</v>
      </c>
      <c r="AE208" s="145">
        <v>3.8E-3</v>
      </c>
      <c r="AG208" s="91" t="s">
        <v>1762</v>
      </c>
      <c r="AH208" s="91">
        <v>2.7</v>
      </c>
      <c r="AI208" s="91">
        <v>2.7</v>
      </c>
      <c r="AJ208" s="91">
        <v>2.7</v>
      </c>
      <c r="AK208" s="91">
        <v>2.69</v>
      </c>
      <c r="AL208" s="91" t="s">
        <v>1767</v>
      </c>
      <c r="AM208" s="145">
        <v>0</v>
      </c>
      <c r="AO208" s="91" t="s">
        <v>1762</v>
      </c>
      <c r="AP208" s="91">
        <v>8.9600000000000009</v>
      </c>
      <c r="AQ208" s="91">
        <v>8.98</v>
      </c>
      <c r="AR208" s="91">
        <v>9</v>
      </c>
      <c r="AS208" s="91">
        <v>8.9</v>
      </c>
      <c r="AT208" s="91" t="s">
        <v>1768</v>
      </c>
      <c r="AU208" s="145">
        <v>-2.2000000000000001E-3</v>
      </c>
      <c r="AW208" s="91" t="s">
        <v>1762</v>
      </c>
      <c r="AX208" s="146">
        <v>1283.43</v>
      </c>
      <c r="AY208" s="146">
        <v>1278.68</v>
      </c>
      <c r="AZ208" s="146">
        <v>1285.4100000000001</v>
      </c>
      <c r="BA208" s="146">
        <v>1277.96</v>
      </c>
      <c r="BB208" s="91" t="s">
        <v>1769</v>
      </c>
      <c r="BC208" s="145">
        <v>2.7000000000000001E-3</v>
      </c>
    </row>
    <row r="209" spans="1:55">
      <c r="A209" s="91" t="s">
        <v>1770</v>
      </c>
      <c r="B209" s="91">
        <v>27.06</v>
      </c>
      <c r="C209" s="91">
        <v>26.44</v>
      </c>
      <c r="D209" s="91">
        <v>27.24</v>
      </c>
      <c r="E209" s="91">
        <v>26.44</v>
      </c>
      <c r="F209" s="91" t="s">
        <v>1771</v>
      </c>
      <c r="G209" s="145">
        <v>2.2000000000000001E-3</v>
      </c>
      <c r="I209" s="91" t="s">
        <v>1770</v>
      </c>
      <c r="J209" s="91">
        <v>7.8</v>
      </c>
      <c r="K209" s="91">
        <v>8.06</v>
      </c>
      <c r="L209" s="91">
        <v>8.08</v>
      </c>
      <c r="M209" s="91">
        <v>7.8</v>
      </c>
      <c r="N209" s="91" t="s">
        <v>1340</v>
      </c>
      <c r="O209" s="145">
        <v>-2.7400000000000001E-2</v>
      </c>
      <c r="Q209" s="91" t="s">
        <v>1770</v>
      </c>
      <c r="R209" s="91">
        <v>35.200000000000003</v>
      </c>
      <c r="S209" s="91">
        <v>35.36</v>
      </c>
      <c r="T209" s="91">
        <v>35.700000000000003</v>
      </c>
      <c r="U209" s="91">
        <v>35.119999999999997</v>
      </c>
      <c r="V209" s="91" t="s">
        <v>1772</v>
      </c>
      <c r="W209" s="145">
        <v>-1.4E-2</v>
      </c>
      <c r="Y209" s="91" t="s">
        <v>1770</v>
      </c>
      <c r="Z209" s="91">
        <v>7.9</v>
      </c>
      <c r="AA209" s="91">
        <v>7.93</v>
      </c>
      <c r="AB209" s="91">
        <v>7.99</v>
      </c>
      <c r="AC209" s="91">
        <v>7.88</v>
      </c>
      <c r="AD209" s="91" t="s">
        <v>1773</v>
      </c>
      <c r="AE209" s="145">
        <v>-1.1299999999999999E-2</v>
      </c>
      <c r="AG209" s="91" t="s">
        <v>1770</v>
      </c>
      <c r="AH209" s="91">
        <v>2.7</v>
      </c>
      <c r="AI209" s="91">
        <v>2.7</v>
      </c>
      <c r="AJ209" s="91">
        <v>2.7</v>
      </c>
      <c r="AK209" s="91">
        <v>2.69</v>
      </c>
      <c r="AL209" s="91" t="s">
        <v>1774</v>
      </c>
      <c r="AM209" s="145">
        <v>0</v>
      </c>
      <c r="AO209" s="91" t="s">
        <v>1770</v>
      </c>
      <c r="AP209" s="91">
        <v>8.9600000000000009</v>
      </c>
      <c r="AQ209" s="91">
        <v>8.9600000000000009</v>
      </c>
      <c r="AR209" s="91">
        <v>8.98</v>
      </c>
      <c r="AS209" s="91">
        <v>8.8000000000000007</v>
      </c>
      <c r="AT209" s="91" t="s">
        <v>1775</v>
      </c>
      <c r="AU209" s="145">
        <v>0</v>
      </c>
      <c r="AW209" s="91" t="s">
        <v>1770</v>
      </c>
      <c r="AX209" s="146">
        <v>1263.3399999999999</v>
      </c>
      <c r="AY209" s="146">
        <v>1280.83</v>
      </c>
      <c r="AZ209" s="146">
        <v>1281.57</v>
      </c>
      <c r="BA209" s="146">
        <v>1262.68</v>
      </c>
      <c r="BB209" s="91" t="s">
        <v>1776</v>
      </c>
      <c r="BC209" s="145">
        <v>-1.5699999999999999E-2</v>
      </c>
    </row>
    <row r="210" spans="1:55">
      <c r="A210" s="91" t="s">
        <v>1777</v>
      </c>
      <c r="B210" s="91">
        <v>28.12</v>
      </c>
      <c r="C210" s="91">
        <v>27.06</v>
      </c>
      <c r="D210" s="91">
        <v>28.2</v>
      </c>
      <c r="E210" s="91">
        <v>27.06</v>
      </c>
      <c r="F210" s="91" t="s">
        <v>1778</v>
      </c>
      <c r="G210" s="145">
        <v>3.9199999999999999E-2</v>
      </c>
      <c r="I210" s="91" t="s">
        <v>1777</v>
      </c>
      <c r="J210" s="91">
        <v>7.59</v>
      </c>
      <c r="K210" s="91">
        <v>7.97</v>
      </c>
      <c r="L210" s="91">
        <v>7.97</v>
      </c>
      <c r="M210" s="91">
        <v>7.59</v>
      </c>
      <c r="N210" s="91" t="s">
        <v>1779</v>
      </c>
      <c r="O210" s="145">
        <v>-2.69E-2</v>
      </c>
      <c r="Q210" s="91" t="s">
        <v>1777</v>
      </c>
      <c r="R210" s="91">
        <v>36.08</v>
      </c>
      <c r="S210" s="91">
        <v>35</v>
      </c>
      <c r="T210" s="91">
        <v>36.32</v>
      </c>
      <c r="U210" s="91">
        <v>34.82</v>
      </c>
      <c r="V210" s="91" t="s">
        <v>1780</v>
      </c>
      <c r="W210" s="145">
        <v>2.5000000000000001E-2</v>
      </c>
      <c r="Y210" s="91" t="s">
        <v>1777</v>
      </c>
      <c r="Z210" s="91">
        <v>8.1</v>
      </c>
      <c r="AA210" s="91">
        <v>7.9</v>
      </c>
      <c r="AB210" s="91">
        <v>8.1300000000000008</v>
      </c>
      <c r="AC210" s="91">
        <v>7.89</v>
      </c>
      <c r="AD210" s="91" t="s">
        <v>1781</v>
      </c>
      <c r="AE210" s="145">
        <v>2.53E-2</v>
      </c>
      <c r="AG210" s="91" t="s">
        <v>1777</v>
      </c>
      <c r="AH210" s="91">
        <v>2.7</v>
      </c>
      <c r="AI210" s="91">
        <v>2.69</v>
      </c>
      <c r="AJ210" s="91">
        <v>2.7</v>
      </c>
      <c r="AK210" s="91">
        <v>2.69</v>
      </c>
      <c r="AL210" s="91" t="s">
        <v>1782</v>
      </c>
      <c r="AM210" s="145">
        <v>0</v>
      </c>
      <c r="AO210" s="91" t="s">
        <v>1777</v>
      </c>
      <c r="AP210" s="91">
        <v>8.98</v>
      </c>
      <c r="AQ210" s="91">
        <v>8.98</v>
      </c>
      <c r="AR210" s="91">
        <v>9.02</v>
      </c>
      <c r="AS210" s="91">
        <v>8.9</v>
      </c>
      <c r="AT210" s="91" t="s">
        <v>1783</v>
      </c>
      <c r="AU210" s="145">
        <v>2.2000000000000001E-3</v>
      </c>
      <c r="AW210" s="91" t="s">
        <v>1777</v>
      </c>
      <c r="AX210" s="146">
        <v>1285.27</v>
      </c>
      <c r="AY210" s="146">
        <v>1264.47</v>
      </c>
      <c r="AZ210" s="146">
        <v>1294.71</v>
      </c>
      <c r="BA210" s="146">
        <v>1264.47</v>
      </c>
      <c r="BB210" s="91" t="s">
        <v>1784</v>
      </c>
      <c r="BC210" s="145">
        <v>1.7399999999999999E-2</v>
      </c>
    </row>
    <row r="211" spans="1:55">
      <c r="A211" s="91" t="s">
        <v>1785</v>
      </c>
      <c r="B211" s="91">
        <v>29</v>
      </c>
      <c r="C211" s="91">
        <v>28.12</v>
      </c>
      <c r="D211" s="91">
        <v>29.2</v>
      </c>
      <c r="E211" s="91">
        <v>28</v>
      </c>
      <c r="F211" s="91" t="s">
        <v>1786</v>
      </c>
      <c r="G211" s="145">
        <v>3.1300000000000001E-2</v>
      </c>
      <c r="I211" s="91" t="s">
        <v>1785</v>
      </c>
      <c r="J211" s="91">
        <v>7.93</v>
      </c>
      <c r="K211" s="91">
        <v>7.69</v>
      </c>
      <c r="L211" s="91">
        <v>7.93</v>
      </c>
      <c r="M211" s="91">
        <v>7.55</v>
      </c>
      <c r="N211" s="91" t="s">
        <v>1787</v>
      </c>
      <c r="O211" s="145">
        <v>4.48E-2</v>
      </c>
      <c r="Q211" s="91" t="s">
        <v>1785</v>
      </c>
      <c r="R211" s="91">
        <v>36.28</v>
      </c>
      <c r="S211" s="91">
        <v>36</v>
      </c>
      <c r="T211" s="91">
        <v>36.72</v>
      </c>
      <c r="U211" s="91">
        <v>36</v>
      </c>
      <c r="V211" s="91" t="s">
        <v>293</v>
      </c>
      <c r="W211" s="145">
        <v>5.4999999999999997E-3</v>
      </c>
      <c r="Y211" s="91" t="s">
        <v>1785</v>
      </c>
      <c r="Z211" s="91">
        <v>8.1</v>
      </c>
      <c r="AA211" s="91">
        <v>8.1</v>
      </c>
      <c r="AB211" s="91">
        <v>8.18</v>
      </c>
      <c r="AC211" s="91">
        <v>8.0399999999999991</v>
      </c>
      <c r="AD211" s="91" t="s">
        <v>1788</v>
      </c>
      <c r="AE211" s="145">
        <v>0</v>
      </c>
      <c r="AG211" s="91" t="s">
        <v>1785</v>
      </c>
      <c r="AH211" s="91">
        <v>2.71</v>
      </c>
      <c r="AI211" s="91">
        <v>2.7</v>
      </c>
      <c r="AJ211" s="91">
        <v>2.72</v>
      </c>
      <c r="AK211" s="91">
        <v>2.67</v>
      </c>
      <c r="AL211" s="91" t="s">
        <v>1789</v>
      </c>
      <c r="AM211" s="145">
        <v>3.7000000000000002E-3</v>
      </c>
      <c r="AO211" s="91" t="s">
        <v>1785</v>
      </c>
      <c r="AP211" s="91">
        <v>8.98</v>
      </c>
      <c r="AQ211" s="91">
        <v>9</v>
      </c>
      <c r="AR211" s="91">
        <v>9</v>
      </c>
      <c r="AS211" s="91">
        <v>8.94</v>
      </c>
      <c r="AT211" s="91" t="s">
        <v>1790</v>
      </c>
      <c r="AU211" s="145">
        <v>0</v>
      </c>
      <c r="AW211" s="91" t="s">
        <v>1785</v>
      </c>
      <c r="AX211" s="146">
        <v>1300.47</v>
      </c>
      <c r="AY211" s="146">
        <v>1289.44</v>
      </c>
      <c r="AZ211" s="146">
        <v>1306.32</v>
      </c>
      <c r="BA211" s="146">
        <v>1289.44</v>
      </c>
      <c r="BB211" s="91" t="s">
        <v>1791</v>
      </c>
      <c r="BC211" s="145">
        <v>1.18E-2</v>
      </c>
    </row>
    <row r="212" spans="1:55">
      <c r="A212" s="91" t="s">
        <v>1792</v>
      </c>
      <c r="B212" s="91">
        <v>28.58</v>
      </c>
      <c r="C212" s="91">
        <v>28.7</v>
      </c>
      <c r="D212" s="91">
        <v>29.04</v>
      </c>
      <c r="E212" s="91">
        <v>28.12</v>
      </c>
      <c r="F212" s="91" t="s">
        <v>1793</v>
      </c>
      <c r="G212" s="145">
        <v>-1.4500000000000001E-2</v>
      </c>
      <c r="I212" s="91" t="s">
        <v>1792</v>
      </c>
      <c r="J212" s="91">
        <v>7.95</v>
      </c>
      <c r="K212" s="91">
        <v>7.99</v>
      </c>
      <c r="L212" s="91">
        <v>8.0500000000000007</v>
      </c>
      <c r="M212" s="91">
        <v>7.9</v>
      </c>
      <c r="N212" s="91" t="s">
        <v>1794</v>
      </c>
      <c r="O212" s="145">
        <v>2.5000000000000001E-3</v>
      </c>
      <c r="Q212" s="91" t="s">
        <v>1792</v>
      </c>
      <c r="R212" s="91">
        <v>35.58</v>
      </c>
      <c r="S212" s="91">
        <v>36.28</v>
      </c>
      <c r="T212" s="91">
        <v>36.76</v>
      </c>
      <c r="U212" s="91">
        <v>35.58</v>
      </c>
      <c r="V212" s="91" t="s">
        <v>1795</v>
      </c>
      <c r="W212" s="145">
        <v>-1.9300000000000001E-2</v>
      </c>
      <c r="Y212" s="91" t="s">
        <v>1792</v>
      </c>
      <c r="Z212" s="91">
        <v>8.06</v>
      </c>
      <c r="AA212" s="91">
        <v>8.07</v>
      </c>
      <c r="AB212" s="91">
        <v>8.1300000000000008</v>
      </c>
      <c r="AC212" s="91">
        <v>8</v>
      </c>
      <c r="AD212" s="91" t="s">
        <v>1796</v>
      </c>
      <c r="AE212" s="145">
        <v>-4.8999999999999998E-3</v>
      </c>
      <c r="AG212" s="91" t="s">
        <v>1792</v>
      </c>
      <c r="AH212" s="91">
        <v>2.72</v>
      </c>
      <c r="AI212" s="91">
        <v>2.71</v>
      </c>
      <c r="AJ212" s="91">
        <v>2.75</v>
      </c>
      <c r="AK212" s="91">
        <v>2.71</v>
      </c>
      <c r="AL212" s="91" t="s">
        <v>1797</v>
      </c>
      <c r="AM212" s="145">
        <v>3.7000000000000002E-3</v>
      </c>
      <c r="AO212" s="91" t="s">
        <v>1792</v>
      </c>
      <c r="AP212" s="91">
        <v>8.98</v>
      </c>
      <c r="AQ212" s="91">
        <v>8.98</v>
      </c>
      <c r="AR212" s="91">
        <v>9</v>
      </c>
      <c r="AS212" s="91">
        <v>8.9600000000000009</v>
      </c>
      <c r="AT212" s="91" t="s">
        <v>1798</v>
      </c>
      <c r="AU212" s="145">
        <v>0</v>
      </c>
      <c r="AW212" s="91" t="s">
        <v>1792</v>
      </c>
      <c r="AX212" s="146">
        <v>1293.73</v>
      </c>
      <c r="AY212" s="146">
        <v>1301.82</v>
      </c>
      <c r="AZ212" s="146">
        <v>1309.9000000000001</v>
      </c>
      <c r="BA212" s="146">
        <v>1292.3399999999999</v>
      </c>
      <c r="BB212" s="91" t="s">
        <v>1799</v>
      </c>
      <c r="BC212" s="145">
        <v>-5.1999999999999998E-3</v>
      </c>
    </row>
    <row r="213" spans="1:55">
      <c r="A213" s="91" t="s">
        <v>1800</v>
      </c>
      <c r="B213" s="91">
        <v>28.44</v>
      </c>
      <c r="C213" s="91">
        <v>28.68</v>
      </c>
      <c r="D213" s="91">
        <v>28.74</v>
      </c>
      <c r="E213" s="91">
        <v>28.36</v>
      </c>
      <c r="F213" s="91" t="s">
        <v>1801</v>
      </c>
      <c r="G213" s="145">
        <v>-4.8999999999999998E-3</v>
      </c>
      <c r="I213" s="91" t="s">
        <v>1800</v>
      </c>
      <c r="J213" s="91">
        <v>8.02</v>
      </c>
      <c r="K213" s="91">
        <v>8.08</v>
      </c>
      <c r="L213" s="91">
        <v>8.16</v>
      </c>
      <c r="M213" s="91">
        <v>8</v>
      </c>
      <c r="N213" s="91" t="s">
        <v>1802</v>
      </c>
      <c r="O213" s="145">
        <v>8.8000000000000005E-3</v>
      </c>
      <c r="Q213" s="91" t="s">
        <v>1800</v>
      </c>
      <c r="R213" s="91">
        <v>35.380000000000003</v>
      </c>
      <c r="S213" s="91">
        <v>36</v>
      </c>
      <c r="T213" s="91">
        <v>36</v>
      </c>
      <c r="U213" s="91">
        <v>35.04</v>
      </c>
      <c r="V213" s="91" t="s">
        <v>1803</v>
      </c>
      <c r="W213" s="145">
        <v>-5.5999999999999999E-3</v>
      </c>
      <c r="Y213" s="91" t="s">
        <v>1800</v>
      </c>
      <c r="Z213" s="91">
        <v>7.96</v>
      </c>
      <c r="AA213" s="91">
        <v>7.97</v>
      </c>
      <c r="AB213" s="91">
        <v>8.1</v>
      </c>
      <c r="AC213" s="91">
        <v>7.96</v>
      </c>
      <c r="AD213" s="91" t="s">
        <v>350</v>
      </c>
      <c r="AE213" s="145">
        <v>-1.24E-2</v>
      </c>
      <c r="AG213" s="91" t="s">
        <v>1800</v>
      </c>
      <c r="AH213" s="91">
        <v>2.72</v>
      </c>
      <c r="AI213" s="91">
        <v>2.7</v>
      </c>
      <c r="AJ213" s="91">
        <v>2.72</v>
      </c>
      <c r="AK213" s="91">
        <v>2.7</v>
      </c>
      <c r="AL213" s="91" t="s">
        <v>1804</v>
      </c>
      <c r="AM213" s="145">
        <v>0</v>
      </c>
      <c r="AO213" s="91" t="s">
        <v>1800</v>
      </c>
      <c r="AP213" s="91">
        <v>8.9600000000000009</v>
      </c>
      <c r="AQ213" s="91">
        <v>9</v>
      </c>
      <c r="AR213" s="91">
        <v>9</v>
      </c>
      <c r="AS213" s="91">
        <v>8.92</v>
      </c>
      <c r="AT213" s="91" t="s">
        <v>1805</v>
      </c>
      <c r="AU213" s="145">
        <v>-2.2000000000000001E-3</v>
      </c>
      <c r="AW213" s="91" t="s">
        <v>1800</v>
      </c>
      <c r="AX213" s="146">
        <v>1295.9100000000001</v>
      </c>
      <c r="AY213" s="146">
        <v>1300.21</v>
      </c>
      <c r="AZ213" s="146">
        <v>1302.1199999999999</v>
      </c>
      <c r="BA213" s="146">
        <v>1292.98</v>
      </c>
      <c r="BB213" s="91" t="s">
        <v>1806</v>
      </c>
      <c r="BC213" s="145">
        <v>1.6999999999999999E-3</v>
      </c>
    </row>
    <row r="214" spans="1:55">
      <c r="A214" s="91" t="s">
        <v>1807</v>
      </c>
      <c r="B214" s="91">
        <v>28.54</v>
      </c>
      <c r="C214" s="91">
        <v>28.56</v>
      </c>
      <c r="D214" s="91">
        <v>28.6</v>
      </c>
      <c r="E214" s="91">
        <v>28.42</v>
      </c>
      <c r="F214" s="91" t="s">
        <v>1808</v>
      </c>
      <c r="G214" s="145">
        <v>3.5000000000000001E-3</v>
      </c>
      <c r="I214" s="91" t="s">
        <v>1807</v>
      </c>
      <c r="J214" s="91">
        <v>7.87</v>
      </c>
      <c r="K214" s="91">
        <v>8.01</v>
      </c>
      <c r="L214" s="91">
        <v>8.1</v>
      </c>
      <c r="M214" s="91">
        <v>7.76</v>
      </c>
      <c r="N214" s="91" t="s">
        <v>1809</v>
      </c>
      <c r="O214" s="145">
        <v>-1.8700000000000001E-2</v>
      </c>
      <c r="Q214" s="91" t="s">
        <v>1807</v>
      </c>
      <c r="R214" s="91">
        <v>36.9</v>
      </c>
      <c r="S214" s="91">
        <v>35.06</v>
      </c>
      <c r="T214" s="91">
        <v>37</v>
      </c>
      <c r="U214" s="91">
        <v>35.06</v>
      </c>
      <c r="V214" s="91" t="s">
        <v>1810</v>
      </c>
      <c r="W214" s="145">
        <v>4.2999999999999997E-2</v>
      </c>
      <c r="Y214" s="91" t="s">
        <v>1807</v>
      </c>
      <c r="Z214" s="91">
        <v>7.99</v>
      </c>
      <c r="AA214" s="91">
        <v>7.95</v>
      </c>
      <c r="AB214" s="91">
        <v>8.0500000000000007</v>
      </c>
      <c r="AC214" s="91">
        <v>7.92</v>
      </c>
      <c r="AD214" s="91" t="s">
        <v>1811</v>
      </c>
      <c r="AE214" s="145">
        <v>3.8E-3</v>
      </c>
      <c r="AG214" s="91" t="s">
        <v>1807</v>
      </c>
      <c r="AH214" s="91">
        <v>2.72</v>
      </c>
      <c r="AI214" s="91">
        <v>2.71</v>
      </c>
      <c r="AJ214" s="91">
        <v>2.72</v>
      </c>
      <c r="AK214" s="91">
        <v>2.71</v>
      </c>
      <c r="AL214" s="91" t="s">
        <v>1812</v>
      </c>
      <c r="AM214" s="145">
        <v>0</v>
      </c>
      <c r="AO214" s="91" t="s">
        <v>1807</v>
      </c>
      <c r="AP214" s="91">
        <v>8.9600000000000009</v>
      </c>
      <c r="AQ214" s="91">
        <v>9</v>
      </c>
      <c r="AR214" s="91">
        <v>9</v>
      </c>
      <c r="AS214" s="91">
        <v>8.9</v>
      </c>
      <c r="AT214" s="91" t="s">
        <v>1813</v>
      </c>
      <c r="AU214" s="145">
        <v>0</v>
      </c>
      <c r="AW214" s="91" t="s">
        <v>1807</v>
      </c>
      <c r="AX214" s="146">
        <v>1299.76</v>
      </c>
      <c r="AY214" s="146">
        <v>1294.75</v>
      </c>
      <c r="AZ214" s="146">
        <v>1302.4000000000001</v>
      </c>
      <c r="BA214" s="146">
        <v>1289.95</v>
      </c>
      <c r="BB214" s="91" t="s">
        <v>1814</v>
      </c>
      <c r="BC214" s="145">
        <v>3.0000000000000001E-3</v>
      </c>
    </row>
    <row r="215" spans="1:55">
      <c r="A215" s="91" t="s">
        <v>1815</v>
      </c>
      <c r="B215" s="91">
        <v>29</v>
      </c>
      <c r="C215" s="91">
        <v>28.9</v>
      </c>
      <c r="D215" s="91">
        <v>29</v>
      </c>
      <c r="E215" s="91">
        <v>28.72</v>
      </c>
      <c r="F215" s="91" t="s">
        <v>1099</v>
      </c>
      <c r="G215" s="145">
        <v>1.61E-2</v>
      </c>
      <c r="I215" s="91" t="s">
        <v>1815</v>
      </c>
      <c r="J215" s="91">
        <v>7.95</v>
      </c>
      <c r="K215" s="91">
        <v>7.87</v>
      </c>
      <c r="L215" s="91">
        <v>8.02</v>
      </c>
      <c r="M215" s="91">
        <v>7.84</v>
      </c>
      <c r="N215" s="91" t="s">
        <v>1816</v>
      </c>
      <c r="O215" s="145">
        <v>1.0200000000000001E-2</v>
      </c>
      <c r="Q215" s="91" t="s">
        <v>1815</v>
      </c>
      <c r="R215" s="91">
        <v>37.76</v>
      </c>
      <c r="S215" s="91">
        <v>37.42</v>
      </c>
      <c r="T215" s="91">
        <v>37.76</v>
      </c>
      <c r="U215" s="91">
        <v>37.08</v>
      </c>
      <c r="V215" s="91" t="s">
        <v>1817</v>
      </c>
      <c r="W215" s="145">
        <v>2.3300000000000001E-2</v>
      </c>
      <c r="Y215" s="91" t="s">
        <v>1815</v>
      </c>
      <c r="Z215" s="91">
        <v>8.1999999999999993</v>
      </c>
      <c r="AA215" s="91">
        <v>8.02</v>
      </c>
      <c r="AB215" s="91">
        <v>8.2200000000000006</v>
      </c>
      <c r="AC215" s="91">
        <v>8.02</v>
      </c>
      <c r="AD215" s="91" t="s">
        <v>1818</v>
      </c>
      <c r="AE215" s="145">
        <v>2.63E-2</v>
      </c>
      <c r="AG215" s="91" t="s">
        <v>1815</v>
      </c>
      <c r="AH215" s="91">
        <v>2.72</v>
      </c>
      <c r="AI215" s="91">
        <v>2.72</v>
      </c>
      <c r="AJ215" s="91">
        <v>2.72</v>
      </c>
      <c r="AK215" s="91">
        <v>2.71</v>
      </c>
      <c r="AL215" s="91" t="s">
        <v>1819</v>
      </c>
      <c r="AM215" s="145">
        <v>0</v>
      </c>
      <c r="AO215" s="91" t="s">
        <v>1815</v>
      </c>
      <c r="AP215" s="91">
        <v>9.1</v>
      </c>
      <c r="AQ215" s="91">
        <v>8.98</v>
      </c>
      <c r="AR215" s="91">
        <v>9.1</v>
      </c>
      <c r="AS215" s="91">
        <v>8.8800000000000008</v>
      </c>
      <c r="AT215" s="91" t="s">
        <v>1820</v>
      </c>
      <c r="AU215" s="145">
        <v>1.5599999999999999E-2</v>
      </c>
      <c r="AW215" s="91" t="s">
        <v>1815</v>
      </c>
      <c r="AX215" s="146">
        <v>1316.27</v>
      </c>
      <c r="AY215" s="146">
        <v>1304.48</v>
      </c>
      <c r="AZ215" s="146">
        <v>1317.98</v>
      </c>
      <c r="BA215" s="146">
        <v>1304.48</v>
      </c>
      <c r="BB215" s="91" t="s">
        <v>1821</v>
      </c>
      <c r="BC215" s="145">
        <v>1.2699999999999999E-2</v>
      </c>
    </row>
    <row r="216" spans="1:55">
      <c r="A216" s="91" t="s">
        <v>1822</v>
      </c>
      <c r="B216" s="91">
        <v>29</v>
      </c>
      <c r="C216" s="91">
        <v>28.8</v>
      </c>
      <c r="D216" s="91">
        <v>29</v>
      </c>
      <c r="E216" s="91">
        <v>28.64</v>
      </c>
      <c r="F216" s="91" t="s">
        <v>1823</v>
      </c>
      <c r="G216" s="145">
        <v>0</v>
      </c>
      <c r="I216" s="91" t="s">
        <v>1822</v>
      </c>
      <c r="J216" s="91">
        <v>7.85</v>
      </c>
      <c r="K216" s="91">
        <v>7.95</v>
      </c>
      <c r="L216" s="91">
        <v>7.95</v>
      </c>
      <c r="M216" s="91">
        <v>7.73</v>
      </c>
      <c r="N216" s="91" t="s">
        <v>1824</v>
      </c>
      <c r="O216" s="145">
        <v>-1.26E-2</v>
      </c>
      <c r="Q216" s="91" t="s">
        <v>1822</v>
      </c>
      <c r="R216" s="91">
        <v>38.28</v>
      </c>
      <c r="S216" s="91">
        <v>37.799999999999997</v>
      </c>
      <c r="T216" s="91">
        <v>38.299999999999997</v>
      </c>
      <c r="U216" s="91">
        <v>37.78</v>
      </c>
      <c r="V216" s="91" t="s">
        <v>1825</v>
      </c>
      <c r="W216" s="145">
        <v>1.38E-2</v>
      </c>
      <c r="Y216" s="91" t="s">
        <v>1822</v>
      </c>
      <c r="Z216" s="91">
        <v>8.31</v>
      </c>
      <c r="AA216" s="91">
        <v>8.16</v>
      </c>
      <c r="AB216" s="91">
        <v>8.33</v>
      </c>
      <c r="AC216" s="91">
        <v>8.16</v>
      </c>
      <c r="AD216" s="91" t="s">
        <v>1826</v>
      </c>
      <c r="AE216" s="145">
        <v>1.34E-2</v>
      </c>
      <c r="AG216" s="91" t="s">
        <v>1822</v>
      </c>
      <c r="AH216" s="91">
        <v>2.72</v>
      </c>
      <c r="AI216" s="91">
        <v>2.72</v>
      </c>
      <c r="AJ216" s="91">
        <v>2.72</v>
      </c>
      <c r="AK216" s="91">
        <v>2.72</v>
      </c>
      <c r="AL216" s="91" t="s">
        <v>1827</v>
      </c>
      <c r="AM216" s="145">
        <v>0</v>
      </c>
      <c r="AO216" s="91" t="s">
        <v>1822</v>
      </c>
      <c r="AP216" s="91">
        <v>9</v>
      </c>
      <c r="AQ216" s="91">
        <v>9</v>
      </c>
      <c r="AR216" s="91">
        <v>9</v>
      </c>
      <c r="AS216" s="91">
        <v>8.94</v>
      </c>
      <c r="AT216" s="91" t="s">
        <v>1828</v>
      </c>
      <c r="AU216" s="145">
        <v>-1.0999999999999999E-2</v>
      </c>
      <c r="AW216" s="91" t="s">
        <v>1822</v>
      </c>
      <c r="AX216" s="146">
        <v>1318.34</v>
      </c>
      <c r="AY216" s="146">
        <v>1316.13</v>
      </c>
      <c r="AZ216" s="146">
        <v>1324.85</v>
      </c>
      <c r="BA216" s="146">
        <v>1316.13</v>
      </c>
      <c r="BB216" s="91" t="s">
        <v>1829</v>
      </c>
      <c r="BC216" s="145">
        <v>1.6000000000000001E-3</v>
      </c>
    </row>
    <row r="217" spans="1:55">
      <c r="A217" s="91" t="s">
        <v>1830</v>
      </c>
      <c r="B217" s="91">
        <v>28.7</v>
      </c>
      <c r="C217" s="91">
        <v>29.08</v>
      </c>
      <c r="D217" s="91">
        <v>29.08</v>
      </c>
      <c r="E217" s="91">
        <v>28.66</v>
      </c>
      <c r="F217" s="91" t="s">
        <v>1831</v>
      </c>
      <c r="G217" s="145">
        <v>-1.03E-2</v>
      </c>
      <c r="I217" s="91" t="s">
        <v>1830</v>
      </c>
      <c r="J217" s="91">
        <v>7.78</v>
      </c>
      <c r="K217" s="91">
        <v>7.8</v>
      </c>
      <c r="L217" s="91">
        <v>7.81</v>
      </c>
      <c r="M217" s="91">
        <v>7.71</v>
      </c>
      <c r="N217" s="91" t="s">
        <v>1832</v>
      </c>
      <c r="O217" s="145">
        <v>-8.8999999999999999E-3</v>
      </c>
      <c r="Q217" s="91" t="s">
        <v>1830</v>
      </c>
      <c r="R217" s="91">
        <v>37.44</v>
      </c>
      <c r="S217" s="91">
        <v>38.28</v>
      </c>
      <c r="T217" s="91">
        <v>38.28</v>
      </c>
      <c r="U217" s="91">
        <v>37.44</v>
      </c>
      <c r="V217" s="91" t="s">
        <v>1833</v>
      </c>
      <c r="W217" s="145">
        <v>-2.1899999999999999E-2</v>
      </c>
      <c r="Y217" s="91" t="s">
        <v>1830</v>
      </c>
      <c r="Z217" s="91">
        <v>8.24</v>
      </c>
      <c r="AA217" s="91">
        <v>8.3000000000000007</v>
      </c>
      <c r="AB217" s="91">
        <v>8.31</v>
      </c>
      <c r="AC217" s="91">
        <v>8.19</v>
      </c>
      <c r="AD217" s="91" t="s">
        <v>1834</v>
      </c>
      <c r="AE217" s="145">
        <v>-8.3999999999999995E-3</v>
      </c>
      <c r="AG217" s="91" t="s">
        <v>1830</v>
      </c>
      <c r="AH217" s="91">
        <v>2.72</v>
      </c>
      <c r="AI217" s="91">
        <v>2.73</v>
      </c>
      <c r="AJ217" s="91">
        <v>2.73</v>
      </c>
      <c r="AK217" s="91">
        <v>2.71</v>
      </c>
      <c r="AL217" s="91" t="s">
        <v>1835</v>
      </c>
      <c r="AM217" s="145">
        <v>0</v>
      </c>
      <c r="AO217" s="91" t="s">
        <v>1830</v>
      </c>
      <c r="AP217" s="91">
        <v>9</v>
      </c>
      <c r="AQ217" s="91">
        <v>9</v>
      </c>
      <c r="AR217" s="91">
        <v>9.02</v>
      </c>
      <c r="AS217" s="91">
        <v>8.98</v>
      </c>
      <c r="AT217" s="91" t="s">
        <v>1243</v>
      </c>
      <c r="AU217" s="145">
        <v>0</v>
      </c>
      <c r="AW217" s="91" t="s">
        <v>1830</v>
      </c>
      <c r="AX217" s="146">
        <v>1316.94</v>
      </c>
      <c r="AY217" s="146">
        <v>1317.98</v>
      </c>
      <c r="AZ217" s="146">
        <v>1322.31</v>
      </c>
      <c r="BA217" s="146">
        <v>1314.49</v>
      </c>
      <c r="BB217" s="91" t="s">
        <v>1836</v>
      </c>
      <c r="BC217" s="145">
        <v>-1.1000000000000001E-3</v>
      </c>
    </row>
    <row r="218" spans="1:55">
      <c r="A218" s="91" t="s">
        <v>1837</v>
      </c>
      <c r="B218" s="91">
        <v>28.52</v>
      </c>
      <c r="C218" s="91">
        <v>29.02</v>
      </c>
      <c r="D218" s="91">
        <v>29.02</v>
      </c>
      <c r="E218" s="91">
        <v>28</v>
      </c>
      <c r="F218" s="91" t="s">
        <v>1838</v>
      </c>
      <c r="G218" s="145">
        <v>-6.3E-3</v>
      </c>
      <c r="I218" s="91" t="s">
        <v>1837</v>
      </c>
      <c r="J218" s="91">
        <v>7.74</v>
      </c>
      <c r="K218" s="91">
        <v>7.84</v>
      </c>
      <c r="L218" s="91">
        <v>7.84</v>
      </c>
      <c r="M218" s="91">
        <v>7.65</v>
      </c>
      <c r="N218" s="91" t="s">
        <v>1839</v>
      </c>
      <c r="O218" s="145">
        <v>-5.1000000000000004E-3</v>
      </c>
      <c r="Q218" s="91" t="s">
        <v>1837</v>
      </c>
      <c r="R218" s="91">
        <v>37.44</v>
      </c>
      <c r="S218" s="91">
        <v>37.74</v>
      </c>
      <c r="T218" s="91">
        <v>37.86</v>
      </c>
      <c r="U218" s="91">
        <v>36.94</v>
      </c>
      <c r="V218" s="91" t="s">
        <v>1840</v>
      </c>
      <c r="W218" s="145">
        <v>0</v>
      </c>
      <c r="Y218" s="91" t="s">
        <v>1837</v>
      </c>
      <c r="Z218" s="91">
        <v>8.27</v>
      </c>
      <c r="AA218" s="91">
        <v>8.24</v>
      </c>
      <c r="AB218" s="91">
        <v>8.3000000000000007</v>
      </c>
      <c r="AC218" s="91">
        <v>8.06</v>
      </c>
      <c r="AD218" s="91" t="s">
        <v>1841</v>
      </c>
      <c r="AE218" s="145">
        <v>3.5999999999999999E-3</v>
      </c>
      <c r="AG218" s="91" t="s">
        <v>1837</v>
      </c>
      <c r="AH218" s="91">
        <v>2.73</v>
      </c>
      <c r="AI218" s="91">
        <v>2.72</v>
      </c>
      <c r="AJ218" s="91">
        <v>2.73</v>
      </c>
      <c r="AK218" s="91">
        <v>2.71</v>
      </c>
      <c r="AL218" s="91" t="s">
        <v>1842</v>
      </c>
      <c r="AM218" s="145">
        <v>3.7000000000000002E-3</v>
      </c>
      <c r="AO218" s="91" t="s">
        <v>1837</v>
      </c>
      <c r="AP218" s="91">
        <v>8.98</v>
      </c>
      <c r="AQ218" s="91">
        <v>9</v>
      </c>
      <c r="AR218" s="91">
        <v>9</v>
      </c>
      <c r="AS218" s="91">
        <v>8.9600000000000009</v>
      </c>
      <c r="AT218" s="91" t="s">
        <v>1432</v>
      </c>
      <c r="AU218" s="145">
        <v>-2.2000000000000001E-3</v>
      </c>
      <c r="AW218" s="91" t="s">
        <v>1837</v>
      </c>
      <c r="AX218" s="146">
        <v>1312.49</v>
      </c>
      <c r="AY218" s="146">
        <v>1320.36</v>
      </c>
      <c r="AZ218" s="146">
        <v>1323.61</v>
      </c>
      <c r="BA218" s="146">
        <v>1311.73</v>
      </c>
      <c r="BB218" s="91" t="s">
        <v>1843</v>
      </c>
      <c r="BC218" s="145">
        <v>-3.3999999999999998E-3</v>
      </c>
    </row>
    <row r="219" spans="1:55">
      <c r="A219" s="91" t="s">
        <v>1844</v>
      </c>
      <c r="B219" s="91">
        <v>28.42</v>
      </c>
      <c r="C219" s="91">
        <v>28.78</v>
      </c>
      <c r="D219" s="91">
        <v>28.78</v>
      </c>
      <c r="E219" s="91">
        <v>28.2</v>
      </c>
      <c r="F219" s="91" t="s">
        <v>1845</v>
      </c>
      <c r="G219" s="145">
        <v>-3.5000000000000001E-3</v>
      </c>
      <c r="I219" s="91" t="s">
        <v>1844</v>
      </c>
      <c r="J219" s="91">
        <v>7.75</v>
      </c>
      <c r="K219" s="91">
        <v>7.74</v>
      </c>
      <c r="L219" s="91">
        <v>7.77</v>
      </c>
      <c r="M219" s="91">
        <v>7.68</v>
      </c>
      <c r="N219" s="91" t="s">
        <v>1846</v>
      </c>
      <c r="O219" s="145">
        <v>1.2999999999999999E-3</v>
      </c>
      <c r="Q219" s="91" t="s">
        <v>1844</v>
      </c>
      <c r="R219" s="91">
        <v>37.200000000000003</v>
      </c>
      <c r="S219" s="91">
        <v>37.299999999999997</v>
      </c>
      <c r="T219" s="91">
        <v>37.520000000000003</v>
      </c>
      <c r="U219" s="91">
        <v>37.119999999999997</v>
      </c>
      <c r="V219" s="91" t="s">
        <v>1847</v>
      </c>
      <c r="W219" s="145">
        <v>-6.4000000000000003E-3</v>
      </c>
      <c r="Y219" s="91" t="s">
        <v>1844</v>
      </c>
      <c r="Z219" s="91">
        <v>8.16</v>
      </c>
      <c r="AA219" s="91">
        <v>8.1999999999999993</v>
      </c>
      <c r="AB219" s="91">
        <v>8.1999999999999993</v>
      </c>
      <c r="AC219" s="91">
        <v>8.0500000000000007</v>
      </c>
      <c r="AD219" s="91" t="s">
        <v>1848</v>
      </c>
      <c r="AE219" s="145">
        <v>-1.3299999999999999E-2</v>
      </c>
      <c r="AG219" s="91" t="s">
        <v>1844</v>
      </c>
      <c r="AH219" s="91">
        <v>2.72</v>
      </c>
      <c r="AI219" s="91">
        <v>2.72</v>
      </c>
      <c r="AJ219" s="91">
        <v>2.73</v>
      </c>
      <c r="AK219" s="91">
        <v>2.71</v>
      </c>
      <c r="AL219" s="91" t="s">
        <v>1849</v>
      </c>
      <c r="AM219" s="145">
        <v>-3.7000000000000002E-3</v>
      </c>
      <c r="AO219" s="91" t="s">
        <v>1844</v>
      </c>
      <c r="AP219" s="91">
        <v>8.9600000000000009</v>
      </c>
      <c r="AQ219" s="91">
        <v>9</v>
      </c>
      <c r="AR219" s="91">
        <v>9</v>
      </c>
      <c r="AS219" s="91">
        <v>8.92</v>
      </c>
      <c r="AT219" s="91" t="s">
        <v>1850</v>
      </c>
      <c r="AU219" s="145">
        <v>-2.2000000000000001E-3</v>
      </c>
      <c r="AW219" s="91" t="s">
        <v>1844</v>
      </c>
      <c r="AX219" s="146">
        <v>1299.47</v>
      </c>
      <c r="AY219" s="146">
        <v>1315.37</v>
      </c>
      <c r="AZ219" s="146">
        <v>1316.3</v>
      </c>
      <c r="BA219" s="146">
        <v>1296.5899999999999</v>
      </c>
      <c r="BB219" s="91" t="s">
        <v>1851</v>
      </c>
      <c r="BC219" s="145">
        <v>-9.9000000000000008E-3</v>
      </c>
    </row>
    <row r="220" spans="1:55">
      <c r="A220" s="91" t="s">
        <v>1852</v>
      </c>
      <c r="B220" s="91">
        <v>27.02</v>
      </c>
      <c r="C220" s="91">
        <v>28.8</v>
      </c>
      <c r="D220" s="91">
        <v>28.8</v>
      </c>
      <c r="E220" s="91">
        <v>27.02</v>
      </c>
      <c r="F220" s="91" t="s">
        <v>1853</v>
      </c>
      <c r="G220" s="145">
        <v>-4.9299999999999997E-2</v>
      </c>
      <c r="I220" s="91" t="s">
        <v>1852</v>
      </c>
      <c r="J220" s="91">
        <v>7.78</v>
      </c>
      <c r="K220" s="91">
        <v>7.83</v>
      </c>
      <c r="L220" s="91">
        <v>7.85</v>
      </c>
      <c r="M220" s="91">
        <v>7.7</v>
      </c>
      <c r="N220" s="91" t="s">
        <v>1854</v>
      </c>
      <c r="O220" s="145">
        <v>3.8999999999999998E-3</v>
      </c>
      <c r="Q220" s="91" t="s">
        <v>1852</v>
      </c>
      <c r="R220" s="91">
        <v>36.1</v>
      </c>
      <c r="S220" s="91">
        <v>37.479999999999997</v>
      </c>
      <c r="T220" s="91">
        <v>37.54</v>
      </c>
      <c r="U220" s="91">
        <v>36.06</v>
      </c>
      <c r="V220" s="91" t="s">
        <v>1855</v>
      </c>
      <c r="W220" s="145">
        <v>-2.9600000000000001E-2</v>
      </c>
      <c r="Y220" s="91" t="s">
        <v>1852</v>
      </c>
      <c r="Z220" s="91">
        <v>7.93</v>
      </c>
      <c r="AA220" s="91">
        <v>8.2200000000000006</v>
      </c>
      <c r="AB220" s="91">
        <v>8.2200000000000006</v>
      </c>
      <c r="AC220" s="91">
        <v>7.9</v>
      </c>
      <c r="AD220" s="91" t="s">
        <v>1856</v>
      </c>
      <c r="AE220" s="145">
        <v>-2.8199999999999999E-2</v>
      </c>
      <c r="AG220" s="91" t="s">
        <v>1852</v>
      </c>
      <c r="AH220" s="91">
        <v>2.72</v>
      </c>
      <c r="AI220" s="91">
        <v>2.71</v>
      </c>
      <c r="AJ220" s="91">
        <v>2.73</v>
      </c>
      <c r="AK220" s="91">
        <v>2.7</v>
      </c>
      <c r="AL220" s="91" t="s">
        <v>1857</v>
      </c>
      <c r="AM220" s="145">
        <v>0</v>
      </c>
      <c r="AO220" s="91" t="s">
        <v>1852</v>
      </c>
      <c r="AP220" s="91">
        <v>8.94</v>
      </c>
      <c r="AQ220" s="91">
        <v>9</v>
      </c>
      <c r="AR220" s="91">
        <v>9</v>
      </c>
      <c r="AS220" s="91">
        <v>8.8800000000000008</v>
      </c>
      <c r="AT220" s="91" t="s">
        <v>1858</v>
      </c>
      <c r="AU220" s="145">
        <v>-2.2000000000000001E-3</v>
      </c>
      <c r="AW220" s="91" t="s">
        <v>1852</v>
      </c>
      <c r="AX220" s="146">
        <v>1267.33</v>
      </c>
      <c r="AY220" s="146">
        <v>1302.03</v>
      </c>
      <c r="AZ220" s="146">
        <v>1305.3499999999999</v>
      </c>
      <c r="BA220" s="146">
        <v>1267.33</v>
      </c>
      <c r="BB220" s="91" t="s">
        <v>1859</v>
      </c>
      <c r="BC220" s="145">
        <v>-2.47E-2</v>
      </c>
    </row>
    <row r="221" spans="1:55">
      <c r="A221" s="91" t="s">
        <v>1860</v>
      </c>
      <c r="B221" s="91">
        <v>26.74</v>
      </c>
      <c r="C221" s="91">
        <v>27.92</v>
      </c>
      <c r="D221" s="91">
        <v>27.92</v>
      </c>
      <c r="E221" s="91">
        <v>26.54</v>
      </c>
      <c r="F221" s="91" t="s">
        <v>1861</v>
      </c>
      <c r="G221" s="145">
        <v>-1.04E-2</v>
      </c>
      <c r="I221" s="91" t="s">
        <v>1860</v>
      </c>
      <c r="J221" s="91">
        <v>7.84</v>
      </c>
      <c r="K221" s="91">
        <v>7.73</v>
      </c>
      <c r="L221" s="91">
        <v>7.9</v>
      </c>
      <c r="M221" s="91">
        <v>7.69</v>
      </c>
      <c r="N221" s="91" t="s">
        <v>1862</v>
      </c>
      <c r="O221" s="145">
        <v>7.7000000000000002E-3</v>
      </c>
      <c r="Q221" s="91" t="s">
        <v>1860</v>
      </c>
      <c r="R221" s="91">
        <v>35.979999999999997</v>
      </c>
      <c r="S221" s="91">
        <v>36.1</v>
      </c>
      <c r="T221" s="91">
        <v>36.54</v>
      </c>
      <c r="U221" s="91">
        <v>35.64</v>
      </c>
      <c r="V221" s="91" t="s">
        <v>1863</v>
      </c>
      <c r="W221" s="145">
        <v>-3.3E-3</v>
      </c>
      <c r="Y221" s="91" t="s">
        <v>1860</v>
      </c>
      <c r="Z221" s="91">
        <v>7.9</v>
      </c>
      <c r="AA221" s="91">
        <v>7.95</v>
      </c>
      <c r="AB221" s="91">
        <v>7.99</v>
      </c>
      <c r="AC221" s="91">
        <v>7.81</v>
      </c>
      <c r="AD221" s="91" t="s">
        <v>1864</v>
      </c>
      <c r="AE221" s="145">
        <v>-3.8E-3</v>
      </c>
      <c r="AG221" s="91" t="s">
        <v>1860</v>
      </c>
      <c r="AH221" s="91">
        <v>2.73</v>
      </c>
      <c r="AI221" s="91">
        <v>2.69</v>
      </c>
      <c r="AJ221" s="91">
        <v>2.73</v>
      </c>
      <c r="AK221" s="91">
        <v>2.68</v>
      </c>
      <c r="AL221" s="91" t="s">
        <v>1865</v>
      </c>
      <c r="AM221" s="145">
        <v>3.7000000000000002E-3</v>
      </c>
      <c r="AO221" s="91" t="s">
        <v>1860</v>
      </c>
      <c r="AP221" s="91">
        <v>8.9</v>
      </c>
      <c r="AQ221" s="91">
        <v>8.98</v>
      </c>
      <c r="AR221" s="91">
        <v>8.98</v>
      </c>
      <c r="AS221" s="91">
        <v>8.86</v>
      </c>
      <c r="AT221" s="91" t="s">
        <v>431</v>
      </c>
      <c r="AU221" s="145">
        <v>-4.4999999999999997E-3</v>
      </c>
      <c r="AW221" s="91" t="s">
        <v>1860</v>
      </c>
      <c r="AX221" s="146">
        <v>1276.52</v>
      </c>
      <c r="AY221" s="146">
        <v>1268.23</v>
      </c>
      <c r="AZ221" s="146">
        <v>1281.57</v>
      </c>
      <c r="BA221" s="146">
        <v>1260.1199999999999</v>
      </c>
      <c r="BB221" s="91" t="s">
        <v>1866</v>
      </c>
      <c r="BC221" s="145">
        <v>7.3000000000000001E-3</v>
      </c>
    </row>
    <row r="222" spans="1:55">
      <c r="A222" s="91" t="s">
        <v>1867</v>
      </c>
      <c r="B222" s="91">
        <v>27.1</v>
      </c>
      <c r="C222" s="91">
        <v>27.1</v>
      </c>
      <c r="D222" s="91">
        <v>27.12</v>
      </c>
      <c r="E222" s="91">
        <v>26.52</v>
      </c>
      <c r="F222" s="91" t="s">
        <v>1868</v>
      </c>
      <c r="G222" s="145">
        <v>1.35E-2</v>
      </c>
      <c r="I222" s="91" t="s">
        <v>1867</v>
      </c>
      <c r="J222" s="91">
        <v>7.89</v>
      </c>
      <c r="K222" s="91">
        <v>7.84</v>
      </c>
      <c r="L222" s="91">
        <v>7.95</v>
      </c>
      <c r="M222" s="91">
        <v>7.74</v>
      </c>
      <c r="N222" s="91" t="s">
        <v>717</v>
      </c>
      <c r="O222" s="145">
        <v>6.4000000000000003E-3</v>
      </c>
      <c r="Q222" s="91" t="s">
        <v>1867</v>
      </c>
      <c r="R222" s="91">
        <v>36.119999999999997</v>
      </c>
      <c r="S222" s="91">
        <v>35.979999999999997</v>
      </c>
      <c r="T222" s="91">
        <v>36.46</v>
      </c>
      <c r="U222" s="91">
        <v>35.700000000000003</v>
      </c>
      <c r="V222" s="91" t="s">
        <v>1869</v>
      </c>
      <c r="W222" s="145">
        <v>3.8999999999999998E-3</v>
      </c>
      <c r="Y222" s="91" t="s">
        <v>1867</v>
      </c>
      <c r="Z222" s="91">
        <v>7.87</v>
      </c>
      <c r="AA222" s="91">
        <v>7.94</v>
      </c>
      <c r="AB222" s="91">
        <v>7.95</v>
      </c>
      <c r="AC222" s="91">
        <v>7.83</v>
      </c>
      <c r="AD222" s="91" t="s">
        <v>1870</v>
      </c>
      <c r="AE222" s="145">
        <v>-3.8E-3</v>
      </c>
      <c r="AG222" s="91" t="s">
        <v>1867</v>
      </c>
      <c r="AH222" s="91">
        <v>2.73</v>
      </c>
      <c r="AI222" s="91">
        <v>2.72</v>
      </c>
      <c r="AJ222" s="91">
        <v>2.73</v>
      </c>
      <c r="AK222" s="91">
        <v>2.71</v>
      </c>
      <c r="AL222" s="91" t="s">
        <v>1115</v>
      </c>
      <c r="AM222" s="145">
        <v>0</v>
      </c>
      <c r="AO222" s="91" t="s">
        <v>1867</v>
      </c>
      <c r="AP222" s="91">
        <v>8.8800000000000008</v>
      </c>
      <c r="AQ222" s="91">
        <v>8.9600000000000009</v>
      </c>
      <c r="AR222" s="91">
        <v>8.98</v>
      </c>
      <c r="AS222" s="91">
        <v>8.7200000000000006</v>
      </c>
      <c r="AT222" s="91" t="s">
        <v>1871</v>
      </c>
      <c r="AU222" s="145">
        <v>-2.2000000000000001E-3</v>
      </c>
      <c r="AW222" s="91" t="s">
        <v>1867</v>
      </c>
      <c r="AX222" s="146">
        <v>1273.48</v>
      </c>
      <c r="AY222" s="146">
        <v>1276.96</v>
      </c>
      <c r="AZ222" s="146">
        <v>1279.42</v>
      </c>
      <c r="BA222" s="146">
        <v>1266.44</v>
      </c>
      <c r="BB222" s="91" t="s">
        <v>1784</v>
      </c>
      <c r="BC222" s="145">
        <v>-2.3999999999999998E-3</v>
      </c>
    </row>
    <row r="223" spans="1:55">
      <c r="A223" s="91" t="s">
        <v>1872</v>
      </c>
      <c r="B223" s="91">
        <v>27.44</v>
      </c>
      <c r="C223" s="91">
        <v>27.1</v>
      </c>
      <c r="D223" s="91">
        <v>27.9</v>
      </c>
      <c r="E223" s="91">
        <v>27.04</v>
      </c>
      <c r="F223" s="91" t="s">
        <v>1203</v>
      </c>
      <c r="G223" s="145">
        <v>1.2500000000000001E-2</v>
      </c>
      <c r="I223" s="91" t="s">
        <v>1872</v>
      </c>
      <c r="J223" s="91">
        <v>7.8</v>
      </c>
      <c r="K223" s="91">
        <v>7.89</v>
      </c>
      <c r="L223" s="91">
        <v>7.94</v>
      </c>
      <c r="M223" s="91">
        <v>7.65</v>
      </c>
      <c r="N223" s="91" t="s">
        <v>1873</v>
      </c>
      <c r="O223" s="145">
        <v>-1.14E-2</v>
      </c>
      <c r="Q223" s="91" t="s">
        <v>1872</v>
      </c>
      <c r="R223" s="91">
        <v>35.4</v>
      </c>
      <c r="S223" s="91">
        <v>36.26</v>
      </c>
      <c r="T223" s="91">
        <v>36.32</v>
      </c>
      <c r="U223" s="91">
        <v>35.4</v>
      </c>
      <c r="V223" s="91" t="s">
        <v>1874</v>
      </c>
      <c r="W223" s="145">
        <v>-1.9900000000000001E-2</v>
      </c>
      <c r="Y223" s="91" t="s">
        <v>1872</v>
      </c>
      <c r="Z223" s="91">
        <v>7.71</v>
      </c>
      <c r="AA223" s="91">
        <v>7.87</v>
      </c>
      <c r="AB223" s="91">
        <v>7.99</v>
      </c>
      <c r="AC223" s="91">
        <v>7.65</v>
      </c>
      <c r="AD223" s="91" t="s">
        <v>1875</v>
      </c>
      <c r="AE223" s="145">
        <v>-2.0299999999999999E-2</v>
      </c>
      <c r="AG223" s="91" t="s">
        <v>1872</v>
      </c>
      <c r="AH223" s="91">
        <v>2.73</v>
      </c>
      <c r="AI223" s="91">
        <v>2.73</v>
      </c>
      <c r="AJ223" s="91">
        <v>2.73</v>
      </c>
      <c r="AK223" s="91">
        <v>2.71</v>
      </c>
      <c r="AL223" s="91" t="s">
        <v>1876</v>
      </c>
      <c r="AM223" s="145">
        <v>0</v>
      </c>
      <c r="AO223" s="91" t="s">
        <v>1872</v>
      </c>
      <c r="AP223" s="91">
        <v>8.8800000000000008</v>
      </c>
      <c r="AQ223" s="91">
        <v>8.98</v>
      </c>
      <c r="AR223" s="91">
        <v>8.98</v>
      </c>
      <c r="AS223" s="91">
        <v>8.84</v>
      </c>
      <c r="AT223" s="91" t="s">
        <v>1877</v>
      </c>
      <c r="AU223" s="145">
        <v>0</v>
      </c>
      <c r="AW223" s="91" t="s">
        <v>1872</v>
      </c>
      <c r="AX223" s="146">
        <v>1247.51</v>
      </c>
      <c r="AY223" s="146">
        <v>1275.3499999999999</v>
      </c>
      <c r="AZ223" s="146">
        <v>1275.81</v>
      </c>
      <c r="BA223" s="146">
        <v>1241.6600000000001</v>
      </c>
      <c r="BB223" s="91" t="s">
        <v>1878</v>
      </c>
      <c r="BC223" s="145">
        <v>-2.0400000000000001E-2</v>
      </c>
    </row>
    <row r="224" spans="1:55">
      <c r="A224" s="91" t="s">
        <v>1879</v>
      </c>
      <c r="B224" s="91">
        <v>27.7</v>
      </c>
      <c r="C224" s="91">
        <v>27.5</v>
      </c>
      <c r="D224" s="91">
        <v>27.88</v>
      </c>
      <c r="E224" s="91">
        <v>27.16</v>
      </c>
      <c r="F224" s="91" t="s">
        <v>1880</v>
      </c>
      <c r="G224" s="145">
        <v>9.4999999999999998E-3</v>
      </c>
      <c r="I224" s="91" t="s">
        <v>1879</v>
      </c>
      <c r="J224" s="91">
        <v>7.88</v>
      </c>
      <c r="K224" s="91">
        <v>7.8</v>
      </c>
      <c r="L224" s="91">
        <v>7.9</v>
      </c>
      <c r="M224" s="91">
        <v>7.75</v>
      </c>
      <c r="N224" s="91" t="s">
        <v>316</v>
      </c>
      <c r="O224" s="145">
        <v>1.03E-2</v>
      </c>
      <c r="Q224" s="91" t="s">
        <v>1879</v>
      </c>
      <c r="R224" s="91">
        <v>35.159999999999997</v>
      </c>
      <c r="S224" s="91">
        <v>35.18</v>
      </c>
      <c r="T224" s="91">
        <v>35.479999999999997</v>
      </c>
      <c r="U224" s="91">
        <v>34.6</v>
      </c>
      <c r="V224" s="91" t="s">
        <v>1881</v>
      </c>
      <c r="W224" s="145">
        <v>-6.7999999999999996E-3</v>
      </c>
      <c r="Y224" s="91" t="s">
        <v>1879</v>
      </c>
      <c r="Z224" s="91">
        <v>7.66</v>
      </c>
      <c r="AA224" s="91">
        <v>7.77</v>
      </c>
      <c r="AB224" s="91">
        <v>7.77</v>
      </c>
      <c r="AC224" s="91">
        <v>7.55</v>
      </c>
      <c r="AD224" s="91" t="s">
        <v>1882</v>
      </c>
      <c r="AE224" s="145">
        <v>-6.4999999999999997E-3</v>
      </c>
      <c r="AG224" s="91" t="s">
        <v>1879</v>
      </c>
      <c r="AH224" s="91">
        <v>2.73</v>
      </c>
      <c r="AI224" s="91">
        <v>2.71</v>
      </c>
      <c r="AJ224" s="91">
        <v>2.74</v>
      </c>
      <c r="AK224" s="91">
        <v>2.7</v>
      </c>
      <c r="AL224" s="91" t="s">
        <v>1883</v>
      </c>
      <c r="AM224" s="145">
        <v>0</v>
      </c>
      <c r="AO224" s="91" t="s">
        <v>1879</v>
      </c>
      <c r="AP224" s="91">
        <v>8.84</v>
      </c>
      <c r="AQ224" s="91">
        <v>8.86</v>
      </c>
      <c r="AR224" s="91">
        <v>8.92</v>
      </c>
      <c r="AS224" s="91">
        <v>8.8000000000000007</v>
      </c>
      <c r="AT224" s="91" t="s">
        <v>653</v>
      </c>
      <c r="AU224" s="145">
        <v>-4.4999999999999997E-3</v>
      </c>
      <c r="AW224" s="91" t="s">
        <v>1879</v>
      </c>
      <c r="AX224" s="146">
        <v>1259.5</v>
      </c>
      <c r="AY224" s="146">
        <v>1248.1400000000001</v>
      </c>
      <c r="AZ224" s="146">
        <v>1262.5</v>
      </c>
      <c r="BA224" s="146">
        <v>1234.02</v>
      </c>
      <c r="BB224" s="91" t="s">
        <v>1884</v>
      </c>
      <c r="BC224" s="145">
        <v>9.5999999999999992E-3</v>
      </c>
    </row>
    <row r="225" spans="1:55">
      <c r="A225" s="91" t="s">
        <v>1885</v>
      </c>
      <c r="B225" s="91">
        <v>28.02</v>
      </c>
      <c r="C225" s="91">
        <v>27.7</v>
      </c>
      <c r="D225" s="91">
        <v>28.32</v>
      </c>
      <c r="E225" s="91">
        <v>27.7</v>
      </c>
      <c r="F225" s="91" t="s">
        <v>1886</v>
      </c>
      <c r="G225" s="145">
        <v>1.1599999999999999E-2</v>
      </c>
      <c r="I225" s="91" t="s">
        <v>1885</v>
      </c>
      <c r="J225" s="91">
        <v>8</v>
      </c>
      <c r="K225" s="91">
        <v>7.88</v>
      </c>
      <c r="L225" s="91">
        <v>8.06</v>
      </c>
      <c r="M225" s="91">
        <v>7.87</v>
      </c>
      <c r="N225" s="91" t="s">
        <v>1887</v>
      </c>
      <c r="O225" s="145">
        <v>1.52E-2</v>
      </c>
      <c r="Q225" s="91" t="s">
        <v>1885</v>
      </c>
      <c r="R225" s="91">
        <v>34.54</v>
      </c>
      <c r="S225" s="91">
        <v>35.5</v>
      </c>
      <c r="T225" s="91">
        <v>36.06</v>
      </c>
      <c r="U225" s="91">
        <v>34.46</v>
      </c>
      <c r="V225" s="91" t="s">
        <v>1888</v>
      </c>
      <c r="W225" s="145">
        <v>-1.7600000000000001E-2</v>
      </c>
      <c r="Y225" s="91" t="s">
        <v>1885</v>
      </c>
      <c r="Z225" s="91">
        <v>7.51</v>
      </c>
      <c r="AA225" s="91">
        <v>7.75</v>
      </c>
      <c r="AB225" s="91">
        <v>7.82</v>
      </c>
      <c r="AC225" s="91">
        <v>7.51</v>
      </c>
      <c r="AD225" s="91" t="s">
        <v>1889</v>
      </c>
      <c r="AE225" s="145">
        <v>-1.9599999999999999E-2</v>
      </c>
      <c r="AG225" s="91" t="s">
        <v>1885</v>
      </c>
      <c r="AH225" s="91">
        <v>2.73</v>
      </c>
      <c r="AI225" s="91">
        <v>2.72</v>
      </c>
      <c r="AJ225" s="91">
        <v>2.73</v>
      </c>
      <c r="AK225" s="91">
        <v>2.71</v>
      </c>
      <c r="AL225" s="91" t="s">
        <v>1890</v>
      </c>
      <c r="AM225" s="145">
        <v>0</v>
      </c>
      <c r="AO225" s="91" t="s">
        <v>1885</v>
      </c>
      <c r="AP225" s="91">
        <v>8.98</v>
      </c>
      <c r="AQ225" s="91">
        <v>8.94</v>
      </c>
      <c r="AR225" s="91">
        <v>8.98</v>
      </c>
      <c r="AS225" s="91">
        <v>8.82</v>
      </c>
      <c r="AT225" s="91" t="s">
        <v>693</v>
      </c>
      <c r="AU225" s="145">
        <v>1.5800000000000002E-2</v>
      </c>
      <c r="AW225" s="91" t="s">
        <v>1885</v>
      </c>
      <c r="AX225" s="146">
        <v>1250.5899999999999</v>
      </c>
      <c r="AY225" s="146">
        <v>1273.76</v>
      </c>
      <c r="AZ225" s="146">
        <v>1282.6500000000001</v>
      </c>
      <c r="BA225" s="146">
        <v>1247.02</v>
      </c>
      <c r="BB225" s="91" t="s">
        <v>1891</v>
      </c>
      <c r="BC225" s="145">
        <v>-7.1000000000000004E-3</v>
      </c>
    </row>
    <row r="226" spans="1:55">
      <c r="A226" s="91" t="s">
        <v>1892</v>
      </c>
      <c r="B226" s="91">
        <v>27.5</v>
      </c>
      <c r="C226" s="91">
        <v>28.02</v>
      </c>
      <c r="D226" s="91">
        <v>28.26</v>
      </c>
      <c r="E226" s="91">
        <v>27.26</v>
      </c>
      <c r="F226" s="91" t="s">
        <v>1893</v>
      </c>
      <c r="G226" s="145">
        <v>-1.8599999999999998E-2</v>
      </c>
      <c r="I226" s="91" t="s">
        <v>1892</v>
      </c>
      <c r="J226" s="91">
        <v>7.85</v>
      </c>
      <c r="K226" s="91">
        <v>8.08</v>
      </c>
      <c r="L226" s="91">
        <v>8.14</v>
      </c>
      <c r="M226" s="91">
        <v>7.8</v>
      </c>
      <c r="N226" s="91" t="s">
        <v>1894</v>
      </c>
      <c r="O226" s="145">
        <v>-1.8800000000000001E-2</v>
      </c>
      <c r="Q226" s="91" t="s">
        <v>1892</v>
      </c>
      <c r="R226" s="91">
        <v>35.18</v>
      </c>
      <c r="S226" s="91">
        <v>34.78</v>
      </c>
      <c r="T226" s="91">
        <v>35.26</v>
      </c>
      <c r="U226" s="91">
        <v>33.880000000000003</v>
      </c>
      <c r="V226" s="91" t="s">
        <v>1895</v>
      </c>
      <c r="W226" s="145">
        <v>1.8499999999999999E-2</v>
      </c>
      <c r="Y226" s="91" t="s">
        <v>1892</v>
      </c>
      <c r="Z226" s="91">
        <v>7.55</v>
      </c>
      <c r="AA226" s="91">
        <v>7.51</v>
      </c>
      <c r="AB226" s="91">
        <v>7.63</v>
      </c>
      <c r="AC226" s="91">
        <v>7.48</v>
      </c>
      <c r="AD226" s="91" t="s">
        <v>1896</v>
      </c>
      <c r="AE226" s="145">
        <v>5.3E-3</v>
      </c>
      <c r="AG226" s="91" t="s">
        <v>1892</v>
      </c>
      <c r="AH226" s="91">
        <v>2.75</v>
      </c>
      <c r="AI226" s="91">
        <v>2.71</v>
      </c>
      <c r="AJ226" s="91">
        <v>2.75</v>
      </c>
      <c r="AK226" s="91">
        <v>2.71</v>
      </c>
      <c r="AL226" s="91" t="s">
        <v>1897</v>
      </c>
      <c r="AM226" s="145">
        <v>7.3000000000000001E-3</v>
      </c>
      <c r="AO226" s="91" t="s">
        <v>1892</v>
      </c>
      <c r="AP226" s="91">
        <v>8.94</v>
      </c>
      <c r="AQ226" s="91">
        <v>9</v>
      </c>
      <c r="AR226" s="91">
        <v>9</v>
      </c>
      <c r="AS226" s="91">
        <v>8.9</v>
      </c>
      <c r="AT226" s="91" t="s">
        <v>1898</v>
      </c>
      <c r="AU226" s="145">
        <v>-4.4999999999999997E-3</v>
      </c>
      <c r="AW226" s="91" t="s">
        <v>1892</v>
      </c>
      <c r="AX226" s="146">
        <v>1246.8800000000001</v>
      </c>
      <c r="AY226" s="146">
        <v>1252.1500000000001</v>
      </c>
      <c r="AZ226" s="146">
        <v>1257.0899999999999</v>
      </c>
      <c r="BA226" s="146">
        <v>1236.44</v>
      </c>
      <c r="BB226" s="91" t="s">
        <v>1899</v>
      </c>
      <c r="BC226" s="145">
        <v>-3.0000000000000001E-3</v>
      </c>
    </row>
    <row r="227" spans="1:55">
      <c r="A227" s="91" t="s">
        <v>1900</v>
      </c>
      <c r="B227" s="91">
        <v>27.34</v>
      </c>
      <c r="C227" s="91">
        <v>27.4</v>
      </c>
      <c r="D227" s="91">
        <v>27.68</v>
      </c>
      <c r="E227" s="91">
        <v>26.7</v>
      </c>
      <c r="F227" s="91" t="s">
        <v>1901</v>
      </c>
      <c r="G227" s="145">
        <v>-5.7999999999999996E-3</v>
      </c>
      <c r="I227" s="91" t="s">
        <v>1900</v>
      </c>
      <c r="J227" s="91">
        <v>7.63</v>
      </c>
      <c r="K227" s="91">
        <v>7.85</v>
      </c>
      <c r="L227" s="91">
        <v>7.91</v>
      </c>
      <c r="M227" s="91">
        <v>7.63</v>
      </c>
      <c r="N227" s="91" t="s">
        <v>1902</v>
      </c>
      <c r="O227" s="145">
        <v>-2.8000000000000001E-2</v>
      </c>
      <c r="Q227" s="91" t="s">
        <v>1900</v>
      </c>
      <c r="R227" s="91">
        <v>34.979999999999997</v>
      </c>
      <c r="S227" s="91">
        <v>35.5</v>
      </c>
      <c r="T227" s="91">
        <v>35.5</v>
      </c>
      <c r="U227" s="91">
        <v>34.5</v>
      </c>
      <c r="V227" s="91" t="s">
        <v>1903</v>
      </c>
      <c r="W227" s="145">
        <v>-5.7000000000000002E-3</v>
      </c>
      <c r="Y227" s="91" t="s">
        <v>1900</v>
      </c>
      <c r="Z227" s="91">
        <v>7.36</v>
      </c>
      <c r="AA227" s="91">
        <v>7.6</v>
      </c>
      <c r="AB227" s="91">
        <v>7.6</v>
      </c>
      <c r="AC227" s="91">
        <v>7.28</v>
      </c>
      <c r="AD227" s="91" t="s">
        <v>1904</v>
      </c>
      <c r="AE227" s="145">
        <v>-2.52E-2</v>
      </c>
      <c r="AG227" s="91" t="s">
        <v>1900</v>
      </c>
      <c r="AH227" s="91">
        <v>2.65</v>
      </c>
      <c r="AI227" s="91">
        <v>2.66</v>
      </c>
      <c r="AJ227" s="91">
        <v>2.66</v>
      </c>
      <c r="AK227" s="91">
        <v>2.65</v>
      </c>
      <c r="AL227" s="91" t="s">
        <v>1691</v>
      </c>
      <c r="AM227" s="145">
        <v>-3.6400000000000002E-2</v>
      </c>
      <c r="AO227" s="91" t="s">
        <v>1900</v>
      </c>
      <c r="AP227" s="91">
        <v>8.9</v>
      </c>
      <c r="AQ227" s="91">
        <v>8.9600000000000009</v>
      </c>
      <c r="AR227" s="91">
        <v>8.98</v>
      </c>
      <c r="AS227" s="91">
        <v>8.8800000000000008</v>
      </c>
      <c r="AT227" s="91" t="s">
        <v>1905</v>
      </c>
      <c r="AU227" s="145">
        <v>-4.4999999999999997E-3</v>
      </c>
      <c r="AW227" s="91" t="s">
        <v>1900</v>
      </c>
      <c r="AX227" s="146">
        <v>1225.25</v>
      </c>
      <c r="AY227" s="146">
        <v>1247.76</v>
      </c>
      <c r="AZ227" s="146">
        <v>1248.9000000000001</v>
      </c>
      <c r="BA227" s="146">
        <v>1219.3399999999999</v>
      </c>
      <c r="BB227" s="91" t="s">
        <v>1906</v>
      </c>
      <c r="BC227" s="145">
        <v>-1.7299999999999999E-2</v>
      </c>
    </row>
    <row r="228" spans="1:55">
      <c r="A228" s="91" t="s">
        <v>1907</v>
      </c>
      <c r="B228" s="91">
        <v>27.32</v>
      </c>
      <c r="C228" s="91">
        <v>27.5</v>
      </c>
      <c r="D228" s="91">
        <v>27.66</v>
      </c>
      <c r="E228" s="91">
        <v>26.88</v>
      </c>
      <c r="F228" s="91" t="s">
        <v>1908</v>
      </c>
      <c r="G228" s="145">
        <v>-6.9999999999999999E-4</v>
      </c>
      <c r="I228" s="91" t="s">
        <v>1907</v>
      </c>
      <c r="J228" s="91">
        <v>7.83</v>
      </c>
      <c r="K228" s="91">
        <v>7.63</v>
      </c>
      <c r="L228" s="91">
        <v>7.9</v>
      </c>
      <c r="M228" s="91">
        <v>7.61</v>
      </c>
      <c r="N228" s="91" t="s">
        <v>1909</v>
      </c>
      <c r="O228" s="145">
        <v>2.6200000000000001E-2</v>
      </c>
      <c r="Q228" s="91" t="s">
        <v>1907</v>
      </c>
      <c r="R228" s="91">
        <v>35.5</v>
      </c>
      <c r="S228" s="91">
        <v>34.979999999999997</v>
      </c>
      <c r="T228" s="91">
        <v>35.6</v>
      </c>
      <c r="U228" s="91">
        <v>34.5</v>
      </c>
      <c r="V228" s="91" t="s">
        <v>1910</v>
      </c>
      <c r="W228" s="145">
        <v>1.49E-2</v>
      </c>
      <c r="Y228" s="91" t="s">
        <v>1907</v>
      </c>
      <c r="Z228" s="91">
        <v>7.48</v>
      </c>
      <c r="AA228" s="91">
        <v>7.36</v>
      </c>
      <c r="AB228" s="91">
        <v>7.48</v>
      </c>
      <c r="AC228" s="91">
        <v>7.25</v>
      </c>
      <c r="AD228" s="91" t="s">
        <v>1911</v>
      </c>
      <c r="AE228" s="145">
        <v>1.6299999999999999E-2</v>
      </c>
      <c r="AG228" s="91" t="s">
        <v>1907</v>
      </c>
      <c r="AH228" s="91">
        <v>2.6</v>
      </c>
      <c r="AI228" s="91">
        <v>2.64</v>
      </c>
      <c r="AJ228" s="91">
        <v>2.64</v>
      </c>
      <c r="AK228" s="91">
        <v>2.6</v>
      </c>
      <c r="AL228" s="91" t="s">
        <v>1912</v>
      </c>
      <c r="AM228" s="145">
        <v>-1.89E-2</v>
      </c>
      <c r="AO228" s="91" t="s">
        <v>1907</v>
      </c>
      <c r="AP228" s="91">
        <v>8.92</v>
      </c>
      <c r="AQ228" s="91">
        <v>8.94</v>
      </c>
      <c r="AR228" s="91">
        <v>8.9600000000000009</v>
      </c>
      <c r="AS228" s="91">
        <v>8.9</v>
      </c>
      <c r="AT228" s="91" t="s">
        <v>910</v>
      </c>
      <c r="AU228" s="145">
        <v>2.2000000000000001E-3</v>
      </c>
      <c r="AW228" s="91" t="s">
        <v>1907</v>
      </c>
      <c r="AX228" s="146">
        <v>1233.81</v>
      </c>
      <c r="AY228" s="146">
        <v>1223.8900000000001</v>
      </c>
      <c r="AZ228" s="146">
        <v>1233.81</v>
      </c>
      <c r="BA228" s="146">
        <v>1213.6400000000001</v>
      </c>
      <c r="BB228" s="91" t="s">
        <v>1891</v>
      </c>
      <c r="BC228" s="145">
        <v>7.0000000000000001E-3</v>
      </c>
    </row>
    <row r="229" spans="1:55">
      <c r="A229" s="91" t="s">
        <v>1913</v>
      </c>
      <c r="B229" s="91">
        <v>27.7</v>
      </c>
      <c r="C229" s="91">
        <v>27.9</v>
      </c>
      <c r="D229" s="91">
        <v>28</v>
      </c>
      <c r="E229" s="91">
        <v>27.32</v>
      </c>
      <c r="F229" s="91" t="s">
        <v>1914</v>
      </c>
      <c r="G229" s="145">
        <v>1.3899999999999999E-2</v>
      </c>
      <c r="I229" s="91" t="s">
        <v>1913</v>
      </c>
      <c r="J229" s="91">
        <v>7.86</v>
      </c>
      <c r="K229" s="91">
        <v>7.67</v>
      </c>
      <c r="L229" s="91">
        <v>7.88</v>
      </c>
      <c r="M229" s="91">
        <v>7.62</v>
      </c>
      <c r="N229" s="91" t="s">
        <v>1915</v>
      </c>
      <c r="O229" s="145">
        <v>3.8E-3</v>
      </c>
      <c r="Q229" s="91" t="s">
        <v>1913</v>
      </c>
      <c r="R229" s="91">
        <v>37.58</v>
      </c>
      <c r="S229" s="91">
        <v>35.64</v>
      </c>
      <c r="T229" s="91">
        <v>37.58</v>
      </c>
      <c r="U229" s="91">
        <v>35.64</v>
      </c>
      <c r="V229" s="91" t="s">
        <v>1916</v>
      </c>
      <c r="W229" s="145">
        <v>5.8599999999999999E-2</v>
      </c>
      <c r="Y229" s="91" t="s">
        <v>1913</v>
      </c>
      <c r="Z229" s="91">
        <v>7.6</v>
      </c>
      <c r="AA229" s="91">
        <v>7.48</v>
      </c>
      <c r="AB229" s="91">
        <v>7.61</v>
      </c>
      <c r="AC229" s="91">
        <v>7.48</v>
      </c>
      <c r="AD229" s="91" t="s">
        <v>237</v>
      </c>
      <c r="AE229" s="145">
        <v>1.6E-2</v>
      </c>
      <c r="AG229" s="91" t="s">
        <v>1913</v>
      </c>
      <c r="AH229" s="91">
        <v>2.57</v>
      </c>
      <c r="AI229" s="91">
        <v>2.6</v>
      </c>
      <c r="AJ229" s="91">
        <v>2.61</v>
      </c>
      <c r="AK229" s="91">
        <v>2.57</v>
      </c>
      <c r="AL229" s="91" t="s">
        <v>1804</v>
      </c>
      <c r="AM229" s="145">
        <v>-1.15E-2</v>
      </c>
      <c r="AO229" s="91" t="s">
        <v>1913</v>
      </c>
      <c r="AP229" s="91">
        <v>8.84</v>
      </c>
      <c r="AQ229" s="91">
        <v>8.86</v>
      </c>
      <c r="AR229" s="91">
        <v>8.98</v>
      </c>
      <c r="AS229" s="91">
        <v>8.6999999999999993</v>
      </c>
      <c r="AT229" s="91" t="s">
        <v>626</v>
      </c>
      <c r="AU229" s="145">
        <v>-8.9999999999999993E-3</v>
      </c>
      <c r="AW229" s="91" t="s">
        <v>1913</v>
      </c>
      <c r="AX229" s="146">
        <v>1258.58</v>
      </c>
      <c r="AY229" s="146">
        <v>1240.08</v>
      </c>
      <c r="AZ229" s="146">
        <v>1261.07</v>
      </c>
      <c r="BA229" s="146">
        <v>1240.08</v>
      </c>
      <c r="BB229" s="91" t="s">
        <v>1917</v>
      </c>
      <c r="BC229" s="145">
        <v>2.01E-2</v>
      </c>
    </row>
    <row r="230" spans="1:55">
      <c r="A230" s="91" t="s">
        <v>1918</v>
      </c>
      <c r="B230" s="91">
        <v>27.08</v>
      </c>
      <c r="C230" s="91">
        <v>27.7</v>
      </c>
      <c r="D230" s="91">
        <v>28</v>
      </c>
      <c r="E230" s="91">
        <v>26.76</v>
      </c>
      <c r="F230" s="91" t="s">
        <v>1919</v>
      </c>
      <c r="G230" s="145">
        <v>-2.24E-2</v>
      </c>
      <c r="I230" s="91" t="s">
        <v>1918</v>
      </c>
      <c r="J230" s="91">
        <v>7.74</v>
      </c>
      <c r="K230" s="91">
        <v>7.87</v>
      </c>
      <c r="L230" s="91">
        <v>7.87</v>
      </c>
      <c r="M230" s="91">
        <v>7.64</v>
      </c>
      <c r="N230" s="91" t="s">
        <v>1920</v>
      </c>
      <c r="O230" s="145">
        <v>-1.5299999999999999E-2</v>
      </c>
      <c r="Q230" s="91" t="s">
        <v>1918</v>
      </c>
      <c r="R230" s="91">
        <v>37.64</v>
      </c>
      <c r="S230" s="91">
        <v>37.58</v>
      </c>
      <c r="T230" s="91">
        <v>37.9</v>
      </c>
      <c r="U230" s="91">
        <v>37.18</v>
      </c>
      <c r="V230" s="91" t="s">
        <v>1921</v>
      </c>
      <c r="W230" s="145">
        <v>1.6000000000000001E-3</v>
      </c>
      <c r="Y230" s="91" t="s">
        <v>1918</v>
      </c>
      <c r="Z230" s="91">
        <v>7.43</v>
      </c>
      <c r="AA230" s="91">
        <v>7.68</v>
      </c>
      <c r="AB230" s="91">
        <v>7.68</v>
      </c>
      <c r="AC230" s="91">
        <v>7.43</v>
      </c>
      <c r="AD230" s="91" t="s">
        <v>1922</v>
      </c>
      <c r="AE230" s="145">
        <v>-2.24E-2</v>
      </c>
      <c r="AG230" s="91" t="s">
        <v>1918</v>
      </c>
      <c r="AH230" s="91">
        <v>2.5499999999999998</v>
      </c>
      <c r="AI230" s="91">
        <v>2.57</v>
      </c>
      <c r="AJ230" s="91">
        <v>2.57</v>
      </c>
      <c r="AK230" s="91">
        <v>2.54</v>
      </c>
      <c r="AL230" s="91" t="s">
        <v>1335</v>
      </c>
      <c r="AM230" s="145">
        <v>-7.7999999999999996E-3</v>
      </c>
      <c r="AO230" s="91" t="s">
        <v>1918</v>
      </c>
      <c r="AP230" s="91">
        <v>8.98</v>
      </c>
      <c r="AQ230" s="91">
        <v>8.9</v>
      </c>
      <c r="AR230" s="91">
        <v>9.02</v>
      </c>
      <c r="AS230" s="91">
        <v>8.8000000000000007</v>
      </c>
      <c r="AT230" s="91" t="s">
        <v>1923</v>
      </c>
      <c r="AU230" s="145">
        <v>1.5800000000000002E-2</v>
      </c>
      <c r="AW230" s="91" t="s">
        <v>1918</v>
      </c>
      <c r="AX230" s="146">
        <v>1251.6600000000001</v>
      </c>
      <c r="AY230" s="146">
        <v>1263.08</v>
      </c>
      <c r="AZ230" s="146">
        <v>1267.53</v>
      </c>
      <c r="BA230" s="146">
        <v>1249.53</v>
      </c>
      <c r="BB230" s="91" t="s">
        <v>1924</v>
      </c>
      <c r="BC230" s="145">
        <v>-5.4999999999999997E-3</v>
      </c>
    </row>
    <row r="231" spans="1:55">
      <c r="A231" s="91" t="s">
        <v>1925</v>
      </c>
      <c r="B231" s="91">
        <v>26.12</v>
      </c>
      <c r="C231" s="91">
        <v>27.08</v>
      </c>
      <c r="D231" s="91">
        <v>27.16</v>
      </c>
      <c r="E231" s="91">
        <v>25.7</v>
      </c>
      <c r="F231" s="91" t="s">
        <v>1926</v>
      </c>
      <c r="G231" s="145">
        <v>-3.5499999999999997E-2</v>
      </c>
      <c r="I231" s="91" t="s">
        <v>1925</v>
      </c>
      <c r="J231" s="91">
        <v>7.53</v>
      </c>
      <c r="K231" s="91">
        <v>7.74</v>
      </c>
      <c r="L231" s="91">
        <v>7.75</v>
      </c>
      <c r="M231" s="91">
        <v>7.53</v>
      </c>
      <c r="N231" s="91" t="s">
        <v>1927</v>
      </c>
      <c r="O231" s="145">
        <v>-2.7099999999999999E-2</v>
      </c>
      <c r="Q231" s="91" t="s">
        <v>1925</v>
      </c>
      <c r="R231" s="91">
        <v>36.82</v>
      </c>
      <c r="S231" s="91">
        <v>37.64</v>
      </c>
      <c r="T231" s="91">
        <v>37.799999999999997</v>
      </c>
      <c r="U231" s="91">
        <v>36.479999999999997</v>
      </c>
      <c r="V231" s="91" t="s">
        <v>1928</v>
      </c>
      <c r="W231" s="145">
        <v>-2.18E-2</v>
      </c>
      <c r="Y231" s="91" t="s">
        <v>1925</v>
      </c>
      <c r="Z231" s="91">
        <v>7.36</v>
      </c>
      <c r="AA231" s="91">
        <v>7.41</v>
      </c>
      <c r="AB231" s="91">
        <v>7.55</v>
      </c>
      <c r="AC231" s="91">
        <v>7.3</v>
      </c>
      <c r="AD231" s="91" t="s">
        <v>1929</v>
      </c>
      <c r="AE231" s="145">
        <v>-9.4000000000000004E-3</v>
      </c>
      <c r="AG231" s="91" t="s">
        <v>1925</v>
      </c>
      <c r="AH231" s="91">
        <v>2.52</v>
      </c>
      <c r="AI231" s="91">
        <v>2.54</v>
      </c>
      <c r="AJ231" s="91">
        <v>2.54</v>
      </c>
      <c r="AK231" s="91">
        <v>2.5099999999999998</v>
      </c>
      <c r="AL231" s="91" t="s">
        <v>1930</v>
      </c>
      <c r="AM231" s="145">
        <v>-1.18E-2</v>
      </c>
      <c r="AO231" s="91" t="s">
        <v>1925</v>
      </c>
      <c r="AP231" s="91">
        <v>8.94</v>
      </c>
      <c r="AQ231" s="91">
        <v>9.02</v>
      </c>
      <c r="AR231" s="91">
        <v>9.02</v>
      </c>
      <c r="AS231" s="91">
        <v>8.8800000000000008</v>
      </c>
      <c r="AT231" s="91" t="s">
        <v>1931</v>
      </c>
      <c r="AU231" s="145">
        <v>-4.4999999999999997E-3</v>
      </c>
      <c r="AW231" s="91" t="s">
        <v>1925</v>
      </c>
      <c r="AX231" s="146">
        <v>1227.78</v>
      </c>
      <c r="AY231" s="146">
        <v>1250.55</v>
      </c>
      <c r="AZ231" s="146">
        <v>1258.49</v>
      </c>
      <c r="BA231" s="146">
        <v>1219.92</v>
      </c>
      <c r="BB231" s="91" t="s">
        <v>1932</v>
      </c>
      <c r="BC231" s="145">
        <v>-1.9099999999999999E-2</v>
      </c>
    </row>
    <row r="232" spans="1:55">
      <c r="A232" s="91" t="s">
        <v>1933</v>
      </c>
      <c r="B232" s="91">
        <v>24.8</v>
      </c>
      <c r="C232" s="91">
        <v>26</v>
      </c>
      <c r="D232" s="91">
        <v>26.04</v>
      </c>
      <c r="E232" s="91">
        <v>24.4</v>
      </c>
      <c r="F232" s="91" t="s">
        <v>1934</v>
      </c>
      <c r="G232" s="145">
        <v>-5.0500000000000003E-2</v>
      </c>
      <c r="I232" s="91" t="s">
        <v>1933</v>
      </c>
      <c r="J232" s="91">
        <v>7.57</v>
      </c>
      <c r="K232" s="91">
        <v>7.56</v>
      </c>
      <c r="L232" s="91">
        <v>7.58</v>
      </c>
      <c r="M232" s="91">
        <v>7.38</v>
      </c>
      <c r="N232" s="91" t="s">
        <v>1935</v>
      </c>
      <c r="O232" s="145">
        <v>5.3E-3</v>
      </c>
      <c r="Q232" s="91" t="s">
        <v>1933</v>
      </c>
      <c r="R232" s="91">
        <v>35.200000000000003</v>
      </c>
      <c r="S232" s="91">
        <v>36.72</v>
      </c>
      <c r="T232" s="91">
        <v>37.06</v>
      </c>
      <c r="U232" s="91">
        <v>35.200000000000003</v>
      </c>
      <c r="V232" s="91" t="s">
        <v>1936</v>
      </c>
      <c r="W232" s="145">
        <v>-4.3999999999999997E-2</v>
      </c>
      <c r="Y232" s="91" t="s">
        <v>1933</v>
      </c>
      <c r="Z232" s="91">
        <v>7.26</v>
      </c>
      <c r="AA232" s="91">
        <v>7.36</v>
      </c>
      <c r="AB232" s="91">
        <v>7.45</v>
      </c>
      <c r="AC232" s="91">
        <v>7.25</v>
      </c>
      <c r="AD232" s="91" t="s">
        <v>1937</v>
      </c>
      <c r="AE232" s="145">
        <v>-1.3599999999999999E-2</v>
      </c>
      <c r="AG232" s="91" t="s">
        <v>1933</v>
      </c>
      <c r="AH232" s="91">
        <v>2.48</v>
      </c>
      <c r="AI232" s="91">
        <v>2.5099999999999998</v>
      </c>
      <c r="AJ232" s="91">
        <v>2.5099999999999998</v>
      </c>
      <c r="AK232" s="91">
        <v>2.46</v>
      </c>
      <c r="AL232" s="91" t="s">
        <v>1938</v>
      </c>
      <c r="AM232" s="145">
        <v>-1.5900000000000001E-2</v>
      </c>
      <c r="AO232" s="91" t="s">
        <v>1933</v>
      </c>
      <c r="AP232" s="91">
        <v>8.8000000000000007</v>
      </c>
      <c r="AQ232" s="91">
        <v>8.98</v>
      </c>
      <c r="AR232" s="91">
        <v>9</v>
      </c>
      <c r="AS232" s="91">
        <v>8.66</v>
      </c>
      <c r="AT232" s="91" t="s">
        <v>1939</v>
      </c>
      <c r="AU232" s="145">
        <v>-1.5699999999999999E-2</v>
      </c>
      <c r="AW232" s="91" t="s">
        <v>1933</v>
      </c>
      <c r="AX232" s="146">
        <v>1200.31</v>
      </c>
      <c r="AY232" s="146">
        <v>1228.81</v>
      </c>
      <c r="AZ232" s="146">
        <v>1237.31</v>
      </c>
      <c r="BA232" s="146">
        <v>1197.45</v>
      </c>
      <c r="BB232" s="91" t="s">
        <v>1940</v>
      </c>
      <c r="BC232" s="145">
        <v>-2.24E-2</v>
      </c>
    </row>
    <row r="233" spans="1:55">
      <c r="A233" s="91" t="s">
        <v>1941</v>
      </c>
      <c r="B233" s="91">
        <v>25.36</v>
      </c>
      <c r="C233" s="91">
        <v>24.8</v>
      </c>
      <c r="D233" s="91">
        <v>25.7</v>
      </c>
      <c r="E233" s="91">
        <v>24.5</v>
      </c>
      <c r="F233" s="91" t="s">
        <v>1942</v>
      </c>
      <c r="G233" s="145">
        <v>2.2599999999999999E-2</v>
      </c>
      <c r="I233" s="91" t="s">
        <v>1941</v>
      </c>
      <c r="J233" s="91">
        <v>7.4</v>
      </c>
      <c r="K233" s="91">
        <v>7.55</v>
      </c>
      <c r="L233" s="91">
        <v>7.56</v>
      </c>
      <c r="M233" s="91">
        <v>7.28</v>
      </c>
      <c r="N233" s="91" t="s">
        <v>1943</v>
      </c>
      <c r="O233" s="145">
        <v>-2.2499999999999999E-2</v>
      </c>
      <c r="Q233" s="91" t="s">
        <v>1941</v>
      </c>
      <c r="R233" s="91">
        <v>35.68</v>
      </c>
      <c r="S233" s="91">
        <v>34.979999999999997</v>
      </c>
      <c r="T233" s="91">
        <v>35.76</v>
      </c>
      <c r="U233" s="91">
        <v>34.28</v>
      </c>
      <c r="V233" s="91" t="s">
        <v>1944</v>
      </c>
      <c r="W233" s="145">
        <v>1.3599999999999999E-2</v>
      </c>
      <c r="Y233" s="91" t="s">
        <v>1941</v>
      </c>
      <c r="Z233" s="91">
        <v>7.47</v>
      </c>
      <c r="AA233" s="91">
        <v>7.26</v>
      </c>
      <c r="AB233" s="91">
        <v>7.47</v>
      </c>
      <c r="AC233" s="91">
        <v>7.18</v>
      </c>
      <c r="AD233" s="91" t="s">
        <v>1945</v>
      </c>
      <c r="AE233" s="145">
        <v>2.8899999999999999E-2</v>
      </c>
      <c r="AG233" s="91" t="s">
        <v>1941</v>
      </c>
      <c r="AH233" s="91">
        <v>2.42</v>
      </c>
      <c r="AI233" s="91">
        <v>2.4700000000000002</v>
      </c>
      <c r="AJ233" s="91">
        <v>2.4700000000000002</v>
      </c>
      <c r="AK233" s="91">
        <v>2.41</v>
      </c>
      <c r="AL233" s="91" t="s">
        <v>1946</v>
      </c>
      <c r="AM233" s="145">
        <v>-2.4199999999999999E-2</v>
      </c>
      <c r="AO233" s="91" t="s">
        <v>1941</v>
      </c>
      <c r="AP233" s="91">
        <v>8.8800000000000008</v>
      </c>
      <c r="AQ233" s="91">
        <v>9</v>
      </c>
      <c r="AR233" s="91">
        <v>9</v>
      </c>
      <c r="AS233" s="91">
        <v>8.8000000000000007</v>
      </c>
      <c r="AT233" s="91" t="s">
        <v>1947</v>
      </c>
      <c r="AU233" s="145">
        <v>9.1000000000000004E-3</v>
      </c>
      <c r="AW233" s="91" t="s">
        <v>1941</v>
      </c>
      <c r="AX233" s="146">
        <v>1200.04</v>
      </c>
      <c r="AY233" s="146">
        <v>1199.0999999999999</v>
      </c>
      <c r="AZ233" s="146">
        <v>1205.42</v>
      </c>
      <c r="BA233" s="146">
        <v>1182.8900000000001</v>
      </c>
      <c r="BB233" s="91" t="s">
        <v>1948</v>
      </c>
      <c r="BC233" s="145">
        <v>-2.0000000000000001E-4</v>
      </c>
    </row>
    <row r="234" spans="1:55">
      <c r="A234" s="91" t="s">
        <v>1949</v>
      </c>
      <c r="B234" s="91">
        <v>26.38</v>
      </c>
      <c r="C234" s="91">
        <v>26.18</v>
      </c>
      <c r="D234" s="91">
        <v>26.7</v>
      </c>
      <c r="E234" s="91">
        <v>26.18</v>
      </c>
      <c r="F234" s="91" t="s">
        <v>1950</v>
      </c>
      <c r="G234" s="145">
        <v>4.02E-2</v>
      </c>
      <c r="I234" s="91" t="s">
        <v>1949</v>
      </c>
      <c r="J234" s="91">
        <v>7.24</v>
      </c>
      <c r="K234" s="91">
        <v>7.4</v>
      </c>
      <c r="L234" s="91">
        <v>7.49</v>
      </c>
      <c r="M234" s="91">
        <v>7.16</v>
      </c>
      <c r="N234" s="91" t="s">
        <v>1951</v>
      </c>
      <c r="O234" s="145">
        <v>-2.1600000000000001E-2</v>
      </c>
      <c r="Q234" s="91" t="s">
        <v>1949</v>
      </c>
      <c r="R234" s="91">
        <v>36.5</v>
      </c>
      <c r="S234" s="91">
        <v>35.9</v>
      </c>
      <c r="T234" s="91">
        <v>36.5</v>
      </c>
      <c r="U234" s="91">
        <v>35.64</v>
      </c>
      <c r="V234" s="91" t="s">
        <v>1952</v>
      </c>
      <c r="W234" s="145">
        <v>2.3E-2</v>
      </c>
      <c r="Y234" s="91" t="s">
        <v>1949</v>
      </c>
      <c r="Z234" s="91">
        <v>7.35</v>
      </c>
      <c r="AA234" s="91">
        <v>7.32</v>
      </c>
      <c r="AB234" s="91">
        <v>7.49</v>
      </c>
      <c r="AC234" s="91">
        <v>7.32</v>
      </c>
      <c r="AD234" s="91" t="s">
        <v>1953</v>
      </c>
      <c r="AE234" s="145">
        <v>-1.61E-2</v>
      </c>
      <c r="AG234" s="91" t="s">
        <v>1949</v>
      </c>
      <c r="AH234" s="91">
        <v>2.39</v>
      </c>
      <c r="AI234" s="91">
        <v>2.41</v>
      </c>
      <c r="AJ234" s="91">
        <v>2.41</v>
      </c>
      <c r="AK234" s="91">
        <v>2.39</v>
      </c>
      <c r="AL234" s="91" t="s">
        <v>1954</v>
      </c>
      <c r="AM234" s="145">
        <v>-1.24E-2</v>
      </c>
      <c r="AO234" s="91" t="s">
        <v>1949</v>
      </c>
      <c r="AP234" s="91">
        <v>8.9</v>
      </c>
      <c r="AQ234" s="91">
        <v>8.94</v>
      </c>
      <c r="AR234" s="91">
        <v>9</v>
      </c>
      <c r="AS234" s="91">
        <v>8.84</v>
      </c>
      <c r="AT234" s="91" t="s">
        <v>1955</v>
      </c>
      <c r="AU234" s="145">
        <v>2.3E-3</v>
      </c>
      <c r="AW234" s="91" t="s">
        <v>1949</v>
      </c>
      <c r="AX234" s="146">
        <v>1217.75</v>
      </c>
      <c r="AY234" s="146">
        <v>1200.58</v>
      </c>
      <c r="AZ234" s="146">
        <v>1219.69</v>
      </c>
      <c r="BA234" s="146">
        <v>1200.58</v>
      </c>
      <c r="BB234" s="91" t="s">
        <v>1956</v>
      </c>
      <c r="BC234" s="145">
        <v>1.4800000000000001E-2</v>
      </c>
    </row>
    <row r="235" spans="1:55">
      <c r="A235" s="91" t="s">
        <v>1957</v>
      </c>
      <c r="B235" s="91">
        <v>26.34</v>
      </c>
      <c r="C235" s="91">
        <v>26.6</v>
      </c>
      <c r="D235" s="91">
        <v>26.8</v>
      </c>
      <c r="E235" s="91">
        <v>26.26</v>
      </c>
      <c r="F235" s="91" t="s">
        <v>1958</v>
      </c>
      <c r="G235" s="145">
        <v>-1.5E-3</v>
      </c>
      <c r="I235" s="91" t="s">
        <v>1957</v>
      </c>
      <c r="J235" s="91">
        <v>7.07</v>
      </c>
      <c r="K235" s="91">
        <v>7.24</v>
      </c>
      <c r="L235" s="91">
        <v>7.35</v>
      </c>
      <c r="M235" s="91">
        <v>7.07</v>
      </c>
      <c r="N235" s="91" t="s">
        <v>1959</v>
      </c>
      <c r="O235" s="145">
        <v>-2.35E-2</v>
      </c>
      <c r="Q235" s="91" t="s">
        <v>1957</v>
      </c>
      <c r="R235" s="91">
        <v>35.68</v>
      </c>
      <c r="S235" s="91">
        <v>36.880000000000003</v>
      </c>
      <c r="T235" s="91">
        <v>37.299999999999997</v>
      </c>
      <c r="U235" s="91">
        <v>35.68</v>
      </c>
      <c r="V235" s="91" t="s">
        <v>1960</v>
      </c>
      <c r="W235" s="145">
        <v>-2.2499999999999999E-2</v>
      </c>
      <c r="Y235" s="91" t="s">
        <v>1957</v>
      </c>
      <c r="Z235" s="91">
        <v>7.31</v>
      </c>
      <c r="AA235" s="91">
        <v>7.35</v>
      </c>
      <c r="AB235" s="91">
        <v>7.47</v>
      </c>
      <c r="AC235" s="91">
        <v>7.31</v>
      </c>
      <c r="AD235" s="91" t="s">
        <v>1961</v>
      </c>
      <c r="AE235" s="145">
        <v>-5.4000000000000003E-3</v>
      </c>
      <c r="AG235" s="91" t="s">
        <v>1957</v>
      </c>
      <c r="AH235" s="91">
        <v>2.39</v>
      </c>
      <c r="AI235" s="91">
        <v>2.39</v>
      </c>
      <c r="AJ235" s="91">
        <v>2.39</v>
      </c>
      <c r="AK235" s="91">
        <v>2.38</v>
      </c>
      <c r="AL235" s="91" t="s">
        <v>1462</v>
      </c>
      <c r="AM235" s="145">
        <v>0</v>
      </c>
      <c r="AO235" s="91" t="s">
        <v>1957</v>
      </c>
      <c r="AP235" s="91">
        <v>8.9600000000000009</v>
      </c>
      <c r="AQ235" s="91">
        <v>8.98</v>
      </c>
      <c r="AR235" s="91">
        <v>8.98</v>
      </c>
      <c r="AS235" s="91">
        <v>8.94</v>
      </c>
      <c r="AT235" s="91" t="s">
        <v>1962</v>
      </c>
      <c r="AU235" s="145">
        <v>6.7000000000000002E-3</v>
      </c>
      <c r="AW235" s="91" t="s">
        <v>1957</v>
      </c>
      <c r="AX235" s="146">
        <v>1215.8</v>
      </c>
      <c r="AY235" s="146">
        <v>1223.4000000000001</v>
      </c>
      <c r="AZ235" s="146">
        <v>1240.26</v>
      </c>
      <c r="BA235" s="146">
        <v>1215.8</v>
      </c>
      <c r="BB235" s="91" t="s">
        <v>1963</v>
      </c>
      <c r="BC235" s="145">
        <v>-1.6000000000000001E-3</v>
      </c>
    </row>
    <row r="236" spans="1:55">
      <c r="A236" s="91" t="s">
        <v>1964</v>
      </c>
      <c r="B236" s="91">
        <v>25.7</v>
      </c>
      <c r="C236" s="91">
        <v>26.1</v>
      </c>
      <c r="D236" s="91">
        <v>26.32</v>
      </c>
      <c r="E236" s="91">
        <v>25.7</v>
      </c>
      <c r="F236" s="91" t="s">
        <v>1893</v>
      </c>
      <c r="G236" s="145">
        <v>-2.4299999999999999E-2</v>
      </c>
      <c r="I236" s="91" t="s">
        <v>1964</v>
      </c>
      <c r="J236" s="91">
        <v>7.25</v>
      </c>
      <c r="K236" s="91">
        <v>7.09</v>
      </c>
      <c r="L236" s="91">
        <v>7.4</v>
      </c>
      <c r="M236" s="91">
        <v>7.09</v>
      </c>
      <c r="N236" s="91" t="s">
        <v>1965</v>
      </c>
      <c r="O236" s="145">
        <v>2.5499999999999998E-2</v>
      </c>
      <c r="Q236" s="91" t="s">
        <v>1964</v>
      </c>
      <c r="R236" s="91">
        <v>35.619999999999997</v>
      </c>
      <c r="S236" s="91">
        <v>35.4</v>
      </c>
      <c r="T236" s="91">
        <v>35.76</v>
      </c>
      <c r="U236" s="91">
        <v>35.380000000000003</v>
      </c>
      <c r="V236" s="91" t="s">
        <v>1966</v>
      </c>
      <c r="W236" s="145">
        <v>-1.6999999999999999E-3</v>
      </c>
      <c r="Y236" s="91" t="s">
        <v>1964</v>
      </c>
      <c r="Z236" s="91">
        <v>7.5</v>
      </c>
      <c r="AA236" s="91">
        <v>7.26</v>
      </c>
      <c r="AB236" s="91">
        <v>7.5</v>
      </c>
      <c r="AC236" s="91">
        <v>7.26</v>
      </c>
      <c r="AD236" s="91" t="s">
        <v>1967</v>
      </c>
      <c r="AE236" s="145">
        <v>2.5999999999999999E-2</v>
      </c>
      <c r="AG236" s="91" t="s">
        <v>1964</v>
      </c>
      <c r="AH236" s="91">
        <v>2.39</v>
      </c>
      <c r="AI236" s="91">
        <v>2.39</v>
      </c>
      <c r="AJ236" s="91">
        <v>2.4</v>
      </c>
      <c r="AK236" s="91">
        <v>2.39</v>
      </c>
      <c r="AL236" s="91" t="s">
        <v>1968</v>
      </c>
      <c r="AM236" s="145">
        <v>0</v>
      </c>
      <c r="AO236" s="91" t="s">
        <v>1964</v>
      </c>
      <c r="AP236" s="91">
        <v>8.92</v>
      </c>
      <c r="AQ236" s="91">
        <v>8.9600000000000009</v>
      </c>
      <c r="AR236" s="91">
        <v>8.9600000000000009</v>
      </c>
      <c r="AS236" s="91">
        <v>8.7200000000000006</v>
      </c>
      <c r="AT236" s="91" t="s">
        <v>1419</v>
      </c>
      <c r="AU236" s="145">
        <v>-4.4999999999999997E-3</v>
      </c>
      <c r="AW236" s="91" t="s">
        <v>1964</v>
      </c>
      <c r="AX236" s="146">
        <v>1219.57</v>
      </c>
      <c r="AY236" s="146">
        <v>1210.83</v>
      </c>
      <c r="AZ236" s="146">
        <v>1223.42</v>
      </c>
      <c r="BA236" s="146">
        <v>1209.44</v>
      </c>
      <c r="BB236" s="91" t="s">
        <v>1969</v>
      </c>
      <c r="BC236" s="145">
        <v>3.0999999999999999E-3</v>
      </c>
    </row>
    <row r="237" spans="1:55">
      <c r="A237" s="91" t="s">
        <v>1970</v>
      </c>
      <c r="B237" s="91">
        <v>25.6</v>
      </c>
      <c r="C237" s="91">
        <v>25.78</v>
      </c>
      <c r="D237" s="91">
        <v>26.06</v>
      </c>
      <c r="E237" s="91">
        <v>25.08</v>
      </c>
      <c r="F237" s="91" t="s">
        <v>1971</v>
      </c>
      <c r="G237" s="145">
        <v>-3.8999999999999998E-3</v>
      </c>
      <c r="I237" s="91" t="s">
        <v>1970</v>
      </c>
      <c r="J237" s="91">
        <v>7.5</v>
      </c>
      <c r="K237" s="91">
        <v>7.25</v>
      </c>
      <c r="L237" s="91">
        <v>7.5</v>
      </c>
      <c r="M237" s="91">
        <v>7.1</v>
      </c>
      <c r="N237" s="91" t="s">
        <v>1972</v>
      </c>
      <c r="O237" s="145">
        <v>3.4500000000000003E-2</v>
      </c>
      <c r="Q237" s="91" t="s">
        <v>1970</v>
      </c>
      <c r="R237" s="91">
        <v>34.56</v>
      </c>
      <c r="S237" s="91">
        <v>35.619999999999997</v>
      </c>
      <c r="T237" s="91">
        <v>36</v>
      </c>
      <c r="U237" s="91">
        <v>34.5</v>
      </c>
      <c r="V237" s="91" t="s">
        <v>1973</v>
      </c>
      <c r="W237" s="145">
        <v>-2.98E-2</v>
      </c>
      <c r="Y237" s="91" t="s">
        <v>1970</v>
      </c>
      <c r="Z237" s="91">
        <v>7.45</v>
      </c>
      <c r="AA237" s="91">
        <v>7.5</v>
      </c>
      <c r="AB237" s="91">
        <v>7.57</v>
      </c>
      <c r="AC237" s="91">
        <v>7.36</v>
      </c>
      <c r="AD237" s="91" t="s">
        <v>1974</v>
      </c>
      <c r="AE237" s="145">
        <v>-6.7000000000000002E-3</v>
      </c>
      <c r="AG237" s="91" t="s">
        <v>1970</v>
      </c>
      <c r="AH237" s="91">
        <v>2.5</v>
      </c>
      <c r="AI237" s="91">
        <v>2.38</v>
      </c>
      <c r="AJ237" s="91">
        <v>2.5</v>
      </c>
      <c r="AK237" s="91">
        <v>2.38</v>
      </c>
      <c r="AL237" s="91" t="s">
        <v>1975</v>
      </c>
      <c r="AM237" s="145">
        <v>4.5999999999999999E-2</v>
      </c>
      <c r="AO237" s="91" t="s">
        <v>1970</v>
      </c>
      <c r="AP237" s="91">
        <v>8.9600000000000009</v>
      </c>
      <c r="AQ237" s="91">
        <v>8.98</v>
      </c>
      <c r="AR237" s="91">
        <v>9</v>
      </c>
      <c r="AS237" s="91">
        <v>8.86</v>
      </c>
      <c r="AT237" s="91" t="s">
        <v>1976</v>
      </c>
      <c r="AU237" s="145">
        <v>4.4999999999999997E-3</v>
      </c>
      <c r="AW237" s="91" t="s">
        <v>1970</v>
      </c>
      <c r="AX237" s="146">
        <v>1204.1099999999999</v>
      </c>
      <c r="AY237" s="146">
        <v>1218.95</v>
      </c>
      <c r="AZ237" s="146">
        <v>1228.02</v>
      </c>
      <c r="BA237" s="146">
        <v>1196.57</v>
      </c>
      <c r="BB237" s="91" t="s">
        <v>1977</v>
      </c>
      <c r="BC237" s="145">
        <v>-1.2699999999999999E-2</v>
      </c>
    </row>
    <row r="238" spans="1:55">
      <c r="A238" s="91" t="s">
        <v>1978</v>
      </c>
      <c r="B238" s="91">
        <v>25.18</v>
      </c>
      <c r="C238" s="91">
        <v>25.36</v>
      </c>
      <c r="D238" s="91">
        <v>25.78</v>
      </c>
      <c r="E238" s="91">
        <v>24.9</v>
      </c>
      <c r="F238" s="91" t="s">
        <v>1979</v>
      </c>
      <c r="G238" s="145">
        <v>-1.6400000000000001E-2</v>
      </c>
      <c r="I238" s="91" t="s">
        <v>1978</v>
      </c>
      <c r="J238" s="91">
        <v>7.36</v>
      </c>
      <c r="K238" s="91">
        <v>7.54</v>
      </c>
      <c r="L238" s="91">
        <v>7.57</v>
      </c>
      <c r="M238" s="91">
        <v>7.32</v>
      </c>
      <c r="N238" s="91" t="s">
        <v>1980</v>
      </c>
      <c r="O238" s="145">
        <v>-1.8700000000000001E-2</v>
      </c>
      <c r="Q238" s="91" t="s">
        <v>1978</v>
      </c>
      <c r="R238" s="91">
        <v>34</v>
      </c>
      <c r="S238" s="91">
        <v>34.4</v>
      </c>
      <c r="T238" s="91">
        <v>34.76</v>
      </c>
      <c r="U238" s="91">
        <v>33.4</v>
      </c>
      <c r="V238" s="91" t="s">
        <v>1981</v>
      </c>
      <c r="W238" s="145">
        <v>-1.6199999999999999E-2</v>
      </c>
      <c r="Y238" s="91" t="s">
        <v>1978</v>
      </c>
      <c r="Z238" s="91">
        <v>7.43</v>
      </c>
      <c r="AA238" s="91">
        <v>7.51</v>
      </c>
      <c r="AB238" s="91">
        <v>7.51</v>
      </c>
      <c r="AC238" s="91">
        <v>7.34</v>
      </c>
      <c r="AD238" s="91" t="s">
        <v>1982</v>
      </c>
      <c r="AE238" s="145">
        <v>-2.7000000000000001E-3</v>
      </c>
      <c r="AG238" s="91" t="s">
        <v>1978</v>
      </c>
      <c r="AH238" s="91">
        <v>2.62</v>
      </c>
      <c r="AI238" s="91">
        <v>2.5</v>
      </c>
      <c r="AJ238" s="91">
        <v>2.62</v>
      </c>
      <c r="AK238" s="91">
        <v>2.5</v>
      </c>
      <c r="AL238" s="91" t="s">
        <v>1983</v>
      </c>
      <c r="AM238" s="145">
        <v>4.8000000000000001E-2</v>
      </c>
      <c r="AO238" s="91" t="s">
        <v>1978</v>
      </c>
      <c r="AP238" s="91">
        <v>8.92</v>
      </c>
      <c r="AQ238" s="91">
        <v>8.98</v>
      </c>
      <c r="AR238" s="91">
        <v>8.98</v>
      </c>
      <c r="AS238" s="91">
        <v>8.86</v>
      </c>
      <c r="AT238" s="91" t="s">
        <v>1984</v>
      </c>
      <c r="AU238" s="145">
        <v>-4.4999999999999997E-3</v>
      </c>
      <c r="AW238" s="91" t="s">
        <v>1978</v>
      </c>
      <c r="AX238" s="146">
        <v>1193.32</v>
      </c>
      <c r="AY238" s="146">
        <v>1203.92</v>
      </c>
      <c r="AZ238" s="146">
        <v>1208.7</v>
      </c>
      <c r="BA238" s="146">
        <v>1187.04</v>
      </c>
      <c r="BB238" s="91" t="s">
        <v>1985</v>
      </c>
      <c r="BC238" s="145">
        <v>-8.9999999999999993E-3</v>
      </c>
    </row>
    <row r="239" spans="1:55">
      <c r="A239" s="91" t="s">
        <v>1986</v>
      </c>
      <c r="B239" s="91">
        <v>26</v>
      </c>
      <c r="C239" s="91">
        <v>25.16</v>
      </c>
      <c r="D239" s="91">
        <v>26.12</v>
      </c>
      <c r="E239" s="91">
        <v>25.08</v>
      </c>
      <c r="F239" s="91" t="s">
        <v>1987</v>
      </c>
      <c r="G239" s="145">
        <v>3.2599999999999997E-2</v>
      </c>
      <c r="I239" s="91" t="s">
        <v>1986</v>
      </c>
      <c r="J239" s="91">
        <v>7.35</v>
      </c>
      <c r="K239" s="91">
        <v>7.31</v>
      </c>
      <c r="L239" s="91">
        <v>7.53</v>
      </c>
      <c r="M239" s="91">
        <v>7.31</v>
      </c>
      <c r="N239" s="91" t="s">
        <v>1988</v>
      </c>
      <c r="O239" s="145">
        <v>-1.4E-3</v>
      </c>
      <c r="Q239" s="91" t="s">
        <v>1986</v>
      </c>
      <c r="R239" s="91">
        <v>34.880000000000003</v>
      </c>
      <c r="S239" s="91">
        <v>34</v>
      </c>
      <c r="T239" s="91">
        <v>35.1</v>
      </c>
      <c r="U239" s="91">
        <v>33.74</v>
      </c>
      <c r="V239" s="91" t="s">
        <v>1989</v>
      </c>
      <c r="W239" s="145">
        <v>2.5899999999999999E-2</v>
      </c>
      <c r="Y239" s="91" t="s">
        <v>1986</v>
      </c>
      <c r="Z239" s="91">
        <v>7.41</v>
      </c>
      <c r="AA239" s="91">
        <v>7.6</v>
      </c>
      <c r="AB239" s="91">
        <v>7.6</v>
      </c>
      <c r="AC239" s="91">
        <v>7.37</v>
      </c>
      <c r="AD239" s="91" t="s">
        <v>1990</v>
      </c>
      <c r="AE239" s="145">
        <v>-2.7000000000000001E-3</v>
      </c>
      <c r="AG239" s="91" t="s">
        <v>1986</v>
      </c>
      <c r="AH239" s="91">
        <v>2.75</v>
      </c>
      <c r="AI239" s="91">
        <v>2.62</v>
      </c>
      <c r="AJ239" s="91">
        <v>2.75</v>
      </c>
      <c r="AK239" s="91">
        <v>2.6</v>
      </c>
      <c r="AL239" s="91" t="s">
        <v>1991</v>
      </c>
      <c r="AM239" s="145">
        <v>4.9599999999999998E-2</v>
      </c>
      <c r="AO239" s="91" t="s">
        <v>1986</v>
      </c>
      <c r="AP239" s="91">
        <v>8.9600000000000009</v>
      </c>
      <c r="AQ239" s="91">
        <v>8.98</v>
      </c>
      <c r="AR239" s="91">
        <v>9</v>
      </c>
      <c r="AS239" s="91">
        <v>8.8800000000000008</v>
      </c>
      <c r="AT239" s="91" t="s">
        <v>1992</v>
      </c>
      <c r="AU239" s="145">
        <v>4.4999999999999997E-3</v>
      </c>
      <c r="AW239" s="91" t="s">
        <v>1986</v>
      </c>
      <c r="AX239" s="146">
        <v>1209.3399999999999</v>
      </c>
      <c r="AY239" s="146">
        <v>1195.53</v>
      </c>
      <c r="AZ239" s="146">
        <v>1211.47</v>
      </c>
      <c r="BA239" s="146">
        <v>1193.25</v>
      </c>
      <c r="BB239" s="91" t="s">
        <v>1993</v>
      </c>
      <c r="BC239" s="145">
        <v>1.34E-2</v>
      </c>
    </row>
    <row r="240" spans="1:55">
      <c r="A240" s="91" t="s">
        <v>1994</v>
      </c>
      <c r="B240" s="91">
        <v>25.78</v>
      </c>
      <c r="C240" s="91">
        <v>26.32</v>
      </c>
      <c r="D240" s="91">
        <v>26.34</v>
      </c>
      <c r="E240" s="91">
        <v>25.62</v>
      </c>
      <c r="F240" s="91" t="s">
        <v>1995</v>
      </c>
      <c r="G240" s="145">
        <v>-8.5000000000000006E-3</v>
      </c>
      <c r="I240" s="91" t="s">
        <v>1994</v>
      </c>
      <c r="J240" s="91">
        <v>7.41</v>
      </c>
      <c r="K240" s="91">
        <v>7.35</v>
      </c>
      <c r="L240" s="91">
        <v>7.5</v>
      </c>
      <c r="M240" s="91">
        <v>7.35</v>
      </c>
      <c r="N240" s="91" t="s">
        <v>1996</v>
      </c>
      <c r="O240" s="145">
        <v>8.2000000000000007E-3</v>
      </c>
      <c r="Q240" s="91" t="s">
        <v>1994</v>
      </c>
      <c r="R240" s="91">
        <v>33.619999999999997</v>
      </c>
      <c r="S240" s="91">
        <v>34.880000000000003</v>
      </c>
      <c r="T240" s="91">
        <v>35.14</v>
      </c>
      <c r="U240" s="91">
        <v>33.619999999999997</v>
      </c>
      <c r="V240" s="91" t="s">
        <v>1997</v>
      </c>
      <c r="W240" s="145">
        <v>-3.61E-2</v>
      </c>
      <c r="Y240" s="91" t="s">
        <v>1994</v>
      </c>
      <c r="Z240" s="91">
        <v>7.37</v>
      </c>
      <c r="AA240" s="91">
        <v>7.36</v>
      </c>
      <c r="AB240" s="91">
        <v>7.58</v>
      </c>
      <c r="AC240" s="91">
        <v>7.36</v>
      </c>
      <c r="AD240" s="91" t="s">
        <v>1998</v>
      </c>
      <c r="AE240" s="145">
        <v>-5.4000000000000003E-3</v>
      </c>
      <c r="AG240" s="91" t="s">
        <v>1994</v>
      </c>
      <c r="AH240" s="91">
        <v>2.77</v>
      </c>
      <c r="AI240" s="91">
        <v>2.74</v>
      </c>
      <c r="AJ240" s="91">
        <v>2.77</v>
      </c>
      <c r="AK240" s="91">
        <v>2.71</v>
      </c>
      <c r="AL240" s="91" t="s">
        <v>1750</v>
      </c>
      <c r="AM240" s="145">
        <v>7.3000000000000001E-3</v>
      </c>
      <c r="AO240" s="91" t="s">
        <v>1994</v>
      </c>
      <c r="AP240" s="91">
        <v>8.94</v>
      </c>
      <c r="AQ240" s="91">
        <v>9</v>
      </c>
      <c r="AR240" s="91">
        <v>9</v>
      </c>
      <c r="AS240" s="91">
        <v>8.8800000000000008</v>
      </c>
      <c r="AT240" s="91" t="s">
        <v>1999</v>
      </c>
      <c r="AU240" s="145">
        <v>-2.2000000000000001E-3</v>
      </c>
      <c r="AW240" s="91" t="s">
        <v>1994</v>
      </c>
      <c r="AX240" s="146">
        <v>1191.77</v>
      </c>
      <c r="AY240" s="146">
        <v>1210.3</v>
      </c>
      <c r="AZ240" s="146">
        <v>1217.28</v>
      </c>
      <c r="BA240" s="146">
        <v>1191.6500000000001</v>
      </c>
      <c r="BB240" s="91" t="s">
        <v>2000</v>
      </c>
      <c r="BC240" s="145">
        <v>-1.4500000000000001E-2</v>
      </c>
    </row>
    <row r="241" spans="1:55">
      <c r="A241" s="91" t="s">
        <v>2001</v>
      </c>
      <c r="B241" s="91">
        <v>25.06</v>
      </c>
      <c r="C241" s="91">
        <v>25.8</v>
      </c>
      <c r="D241" s="91">
        <v>26.1</v>
      </c>
      <c r="E241" s="91">
        <v>24.9</v>
      </c>
      <c r="F241" s="91" t="s">
        <v>2002</v>
      </c>
      <c r="G241" s="145">
        <v>-2.7900000000000001E-2</v>
      </c>
      <c r="I241" s="91" t="s">
        <v>2001</v>
      </c>
      <c r="J241" s="91">
        <v>7.32</v>
      </c>
      <c r="K241" s="91">
        <v>7.44</v>
      </c>
      <c r="L241" s="91">
        <v>7.54</v>
      </c>
      <c r="M241" s="91">
        <v>7.3</v>
      </c>
      <c r="N241" s="91" t="s">
        <v>785</v>
      </c>
      <c r="O241" s="145">
        <v>-1.21E-2</v>
      </c>
      <c r="Q241" s="91" t="s">
        <v>2001</v>
      </c>
      <c r="R241" s="91">
        <v>32.82</v>
      </c>
      <c r="S241" s="91">
        <v>33.619999999999997</v>
      </c>
      <c r="T241" s="91">
        <v>34.08</v>
      </c>
      <c r="U241" s="91">
        <v>32.72</v>
      </c>
      <c r="V241" s="91" t="s">
        <v>2003</v>
      </c>
      <c r="W241" s="145">
        <v>-2.3800000000000002E-2</v>
      </c>
      <c r="Y241" s="91" t="s">
        <v>2001</v>
      </c>
      <c r="Z241" s="91">
        <v>7.12</v>
      </c>
      <c r="AA241" s="91">
        <v>7.35</v>
      </c>
      <c r="AB241" s="91">
        <v>7.4</v>
      </c>
      <c r="AC241" s="91">
        <v>7.12</v>
      </c>
      <c r="AD241" s="91" t="s">
        <v>2004</v>
      </c>
      <c r="AE241" s="145">
        <v>-3.39E-2</v>
      </c>
      <c r="AG241" s="91" t="s">
        <v>2001</v>
      </c>
      <c r="AH241" s="91">
        <v>2.77</v>
      </c>
      <c r="AI241" s="91">
        <v>2.75</v>
      </c>
      <c r="AJ241" s="91">
        <v>2.77</v>
      </c>
      <c r="AK241" s="91">
        <v>2.75</v>
      </c>
      <c r="AL241" s="91" t="s">
        <v>2005</v>
      </c>
      <c r="AM241" s="145">
        <v>0</v>
      </c>
      <c r="AO241" s="91" t="s">
        <v>2001</v>
      </c>
      <c r="AP241" s="91">
        <v>8.94</v>
      </c>
      <c r="AQ241" s="91">
        <v>8.98</v>
      </c>
      <c r="AR241" s="91">
        <v>8.98</v>
      </c>
      <c r="AS241" s="91">
        <v>8.86</v>
      </c>
      <c r="AT241" s="91" t="s">
        <v>1850</v>
      </c>
      <c r="AU241" s="145">
        <v>0</v>
      </c>
      <c r="AW241" s="91" t="s">
        <v>2001</v>
      </c>
      <c r="AX241" s="146">
        <v>1168.45</v>
      </c>
      <c r="AY241" s="146">
        <v>1188.97</v>
      </c>
      <c r="AZ241" s="146">
        <v>1195.78</v>
      </c>
      <c r="BA241" s="146">
        <v>1166.8900000000001</v>
      </c>
      <c r="BB241" s="91" t="s">
        <v>2006</v>
      </c>
      <c r="BC241" s="145">
        <v>-1.9599999999999999E-2</v>
      </c>
    </row>
    <row r="242" spans="1:55">
      <c r="A242" s="91" t="s">
        <v>2007</v>
      </c>
      <c r="B242" s="91">
        <v>24.78</v>
      </c>
      <c r="C242" s="91">
        <v>25.06</v>
      </c>
      <c r="D242" s="91">
        <v>25.72</v>
      </c>
      <c r="E242" s="91">
        <v>24.74</v>
      </c>
      <c r="F242" s="91" t="s">
        <v>1036</v>
      </c>
      <c r="G242" s="145">
        <v>-1.12E-2</v>
      </c>
      <c r="I242" s="91" t="s">
        <v>2007</v>
      </c>
      <c r="J242" s="91">
        <v>7.32</v>
      </c>
      <c r="K242" s="91">
        <v>7.33</v>
      </c>
      <c r="L242" s="91">
        <v>7.45</v>
      </c>
      <c r="M242" s="91">
        <v>7.28</v>
      </c>
      <c r="N242" s="91" t="s">
        <v>2008</v>
      </c>
      <c r="O242" s="145">
        <v>0</v>
      </c>
      <c r="Q242" s="91" t="s">
        <v>2007</v>
      </c>
      <c r="R242" s="91">
        <v>32</v>
      </c>
      <c r="S242" s="91">
        <v>32.700000000000003</v>
      </c>
      <c r="T242" s="91">
        <v>32.700000000000003</v>
      </c>
      <c r="U242" s="91">
        <v>31.86</v>
      </c>
      <c r="V242" s="91" t="s">
        <v>2009</v>
      </c>
      <c r="W242" s="145">
        <v>-2.5000000000000001E-2</v>
      </c>
      <c r="Y242" s="91" t="s">
        <v>2007</v>
      </c>
      <c r="Z242" s="91">
        <v>7.09</v>
      </c>
      <c r="AA242" s="91">
        <v>7.12</v>
      </c>
      <c r="AB242" s="91">
        <v>7.25</v>
      </c>
      <c r="AC242" s="91">
        <v>7.02</v>
      </c>
      <c r="AD242" s="91" t="s">
        <v>2010</v>
      </c>
      <c r="AE242" s="145">
        <v>-4.1999999999999997E-3</v>
      </c>
      <c r="AG242" s="91" t="s">
        <v>2007</v>
      </c>
      <c r="AH242" s="91">
        <v>2.78</v>
      </c>
      <c r="AI242" s="91">
        <v>2.76</v>
      </c>
      <c r="AJ242" s="91">
        <v>2.78</v>
      </c>
      <c r="AK242" s="91">
        <v>2.73</v>
      </c>
      <c r="AL242" s="91" t="s">
        <v>2011</v>
      </c>
      <c r="AM242" s="145">
        <v>3.5999999999999999E-3</v>
      </c>
      <c r="AO242" s="91" t="s">
        <v>2007</v>
      </c>
      <c r="AP242" s="91">
        <v>8.8800000000000008</v>
      </c>
      <c r="AQ242" s="91">
        <v>8.94</v>
      </c>
      <c r="AR242" s="91">
        <v>8.94</v>
      </c>
      <c r="AS242" s="91">
        <v>8.82</v>
      </c>
      <c r="AT242" s="91" t="s">
        <v>2012</v>
      </c>
      <c r="AU242" s="145">
        <v>-6.7000000000000002E-3</v>
      </c>
      <c r="AW242" s="91" t="s">
        <v>2007</v>
      </c>
      <c r="AX242" s="146">
        <v>1170.1300000000001</v>
      </c>
      <c r="AY242" s="146">
        <v>1163.21</v>
      </c>
      <c r="AZ242" s="146">
        <v>1174.4100000000001</v>
      </c>
      <c r="BA242" s="146">
        <v>1157.24</v>
      </c>
      <c r="BB242" s="91" t="s">
        <v>2013</v>
      </c>
      <c r="BC242" s="145">
        <v>1.4E-3</v>
      </c>
    </row>
    <row r="243" spans="1:55">
      <c r="A243" s="91" t="s">
        <v>2014</v>
      </c>
      <c r="B243" s="91">
        <v>25</v>
      </c>
      <c r="C243" s="91">
        <v>25.26</v>
      </c>
      <c r="D243" s="91">
        <v>25.26</v>
      </c>
      <c r="E243" s="91">
        <v>24.7</v>
      </c>
      <c r="F243" s="91" t="s">
        <v>2015</v>
      </c>
      <c r="G243" s="145">
        <v>8.8999999999999999E-3</v>
      </c>
      <c r="I243" s="91" t="s">
        <v>2014</v>
      </c>
      <c r="J243" s="91">
        <v>7.3</v>
      </c>
      <c r="K243" s="91">
        <v>7.48</v>
      </c>
      <c r="L243" s="91">
        <v>7.48</v>
      </c>
      <c r="M243" s="91">
        <v>7.28</v>
      </c>
      <c r="N243" s="91" t="s">
        <v>2016</v>
      </c>
      <c r="O243" s="145">
        <v>-2.7000000000000001E-3</v>
      </c>
      <c r="Q243" s="91" t="s">
        <v>2014</v>
      </c>
      <c r="R243" s="91">
        <v>32.14</v>
      </c>
      <c r="S243" s="91">
        <v>32</v>
      </c>
      <c r="T243" s="91">
        <v>32.659999999999997</v>
      </c>
      <c r="U243" s="91">
        <v>31.8</v>
      </c>
      <c r="V243" s="91" t="s">
        <v>2017</v>
      </c>
      <c r="W243" s="145">
        <v>4.4000000000000003E-3</v>
      </c>
      <c r="Y243" s="91" t="s">
        <v>2014</v>
      </c>
      <c r="Z243" s="91">
        <v>6.9</v>
      </c>
      <c r="AA243" s="91">
        <v>7.09</v>
      </c>
      <c r="AB243" s="91">
        <v>7.15</v>
      </c>
      <c r="AC243" s="91">
        <v>6.9</v>
      </c>
      <c r="AD243" s="91" t="s">
        <v>2018</v>
      </c>
      <c r="AE243" s="145">
        <v>-2.6800000000000001E-2</v>
      </c>
      <c r="AG243" s="91" t="s">
        <v>2014</v>
      </c>
      <c r="AH243" s="91">
        <v>2.78</v>
      </c>
      <c r="AI243" s="91">
        <v>2.78</v>
      </c>
      <c r="AJ243" s="91">
        <v>2.78</v>
      </c>
      <c r="AK243" s="91">
        <v>2.77</v>
      </c>
      <c r="AL243" s="91" t="s">
        <v>1373</v>
      </c>
      <c r="AM243" s="145">
        <v>0</v>
      </c>
      <c r="AO243" s="91" t="s">
        <v>2014</v>
      </c>
      <c r="AP243" s="91">
        <v>8.98</v>
      </c>
      <c r="AQ243" s="91">
        <v>8.9600000000000009</v>
      </c>
      <c r="AR243" s="91">
        <v>9</v>
      </c>
      <c r="AS243" s="91">
        <v>8.84</v>
      </c>
      <c r="AT243" s="91" t="s">
        <v>2019</v>
      </c>
      <c r="AU243" s="145">
        <v>1.1299999999999999E-2</v>
      </c>
      <c r="AW243" s="91" t="s">
        <v>2014</v>
      </c>
      <c r="AX243" s="146">
        <v>1154.02</v>
      </c>
      <c r="AY243" s="146">
        <v>1171.06</v>
      </c>
      <c r="AZ243" s="146">
        <v>1174.83</v>
      </c>
      <c r="BA243" s="146">
        <v>1154.02</v>
      </c>
      <c r="BB243" s="91" t="s">
        <v>2020</v>
      </c>
      <c r="BC243" s="145">
        <v>-1.38E-2</v>
      </c>
    </row>
    <row r="244" spans="1:55">
      <c r="A244" s="91" t="s">
        <v>2021</v>
      </c>
      <c r="B244" s="91">
        <v>24.98</v>
      </c>
      <c r="C244" s="91">
        <v>25</v>
      </c>
      <c r="D244" s="91">
        <v>25.32</v>
      </c>
      <c r="E244" s="91">
        <v>24.52</v>
      </c>
      <c r="F244" s="91" t="s">
        <v>2022</v>
      </c>
      <c r="G244" s="145">
        <v>-8.0000000000000004E-4</v>
      </c>
      <c r="I244" s="91" t="s">
        <v>2021</v>
      </c>
      <c r="J244" s="91">
        <v>7.27</v>
      </c>
      <c r="K244" s="91">
        <v>7.26</v>
      </c>
      <c r="L244" s="91">
        <v>7.4</v>
      </c>
      <c r="M244" s="91">
        <v>7.2</v>
      </c>
      <c r="N244" s="91" t="s">
        <v>2023</v>
      </c>
      <c r="O244" s="145">
        <v>-4.1000000000000003E-3</v>
      </c>
      <c r="Q244" s="91" t="s">
        <v>2021</v>
      </c>
      <c r="R244" s="91">
        <v>31.44</v>
      </c>
      <c r="S244" s="91">
        <v>32.04</v>
      </c>
      <c r="T244" s="91">
        <v>32.5</v>
      </c>
      <c r="U244" s="91">
        <v>31.44</v>
      </c>
      <c r="V244" s="91" t="s">
        <v>2024</v>
      </c>
      <c r="W244" s="145">
        <v>-2.18E-2</v>
      </c>
      <c r="Y244" s="91" t="s">
        <v>2021</v>
      </c>
      <c r="Z244" s="91">
        <v>6.72</v>
      </c>
      <c r="AA244" s="91">
        <v>6.9</v>
      </c>
      <c r="AB244" s="91">
        <v>6.98</v>
      </c>
      <c r="AC244" s="91">
        <v>6.72</v>
      </c>
      <c r="AD244" s="91" t="s">
        <v>2025</v>
      </c>
      <c r="AE244" s="145">
        <v>-2.6100000000000002E-2</v>
      </c>
      <c r="AG244" s="91" t="s">
        <v>2021</v>
      </c>
      <c r="AH244" s="91">
        <v>2.78</v>
      </c>
      <c r="AI244" s="91">
        <v>2.78</v>
      </c>
      <c r="AJ244" s="91">
        <v>2.78</v>
      </c>
      <c r="AK244" s="91">
        <v>2.77</v>
      </c>
      <c r="AL244" s="91" t="s">
        <v>2026</v>
      </c>
      <c r="AM244" s="145">
        <v>0</v>
      </c>
      <c r="AO244" s="91" t="s">
        <v>2021</v>
      </c>
      <c r="AP244" s="91">
        <v>8.98</v>
      </c>
      <c r="AQ244" s="91">
        <v>9</v>
      </c>
      <c r="AR244" s="91">
        <v>9</v>
      </c>
      <c r="AS244" s="91">
        <v>8.94</v>
      </c>
      <c r="AT244" s="91" t="s">
        <v>2027</v>
      </c>
      <c r="AU244" s="145">
        <v>0</v>
      </c>
      <c r="AW244" s="91" t="s">
        <v>2021</v>
      </c>
      <c r="AX244" s="146">
        <v>1136.93</v>
      </c>
      <c r="AY244" s="146">
        <v>1154.44</v>
      </c>
      <c r="AZ244" s="146">
        <v>1163.8</v>
      </c>
      <c r="BA244" s="146">
        <v>1135.32</v>
      </c>
      <c r="BB244" s="91" t="s">
        <v>2028</v>
      </c>
      <c r="BC244" s="145">
        <v>-1.4800000000000001E-2</v>
      </c>
    </row>
    <row r="245" spans="1:55">
      <c r="A245" s="91" t="s">
        <v>2029</v>
      </c>
      <c r="B245" s="91">
        <v>24.4</v>
      </c>
      <c r="C245" s="91">
        <v>24.26</v>
      </c>
      <c r="D245" s="91">
        <v>25.18</v>
      </c>
      <c r="E245" s="91">
        <v>24.22</v>
      </c>
      <c r="F245" s="91" t="s">
        <v>2030</v>
      </c>
      <c r="G245" s="145">
        <v>-2.3199999999999998E-2</v>
      </c>
      <c r="I245" s="91" t="s">
        <v>2029</v>
      </c>
      <c r="J245" s="91">
        <v>7.3</v>
      </c>
      <c r="K245" s="91">
        <v>7.34</v>
      </c>
      <c r="L245" s="91">
        <v>7.34</v>
      </c>
      <c r="M245" s="91">
        <v>7.22</v>
      </c>
      <c r="N245" s="91" t="s">
        <v>2031</v>
      </c>
      <c r="O245" s="145">
        <v>4.1000000000000003E-3</v>
      </c>
      <c r="Q245" s="91" t="s">
        <v>2029</v>
      </c>
      <c r="R245" s="91">
        <v>31.02</v>
      </c>
      <c r="S245" s="91">
        <v>30.76</v>
      </c>
      <c r="T245" s="91">
        <v>31.32</v>
      </c>
      <c r="U245" s="91">
        <v>30.12</v>
      </c>
      <c r="V245" s="91" t="s">
        <v>2032</v>
      </c>
      <c r="W245" s="145">
        <v>-1.34E-2</v>
      </c>
      <c r="Y245" s="91" t="s">
        <v>2029</v>
      </c>
      <c r="Z245" s="91">
        <v>6.65</v>
      </c>
      <c r="AA245" s="91">
        <v>6.6</v>
      </c>
      <c r="AB245" s="91">
        <v>6.72</v>
      </c>
      <c r="AC245" s="91">
        <v>6.55</v>
      </c>
      <c r="AD245" s="91" t="s">
        <v>2033</v>
      </c>
      <c r="AE245" s="145">
        <v>-1.04E-2</v>
      </c>
      <c r="AG245" s="91" t="s">
        <v>2029</v>
      </c>
      <c r="AH245" s="91">
        <v>2.78</v>
      </c>
      <c r="AI245" s="91">
        <v>2.76</v>
      </c>
      <c r="AJ245" s="91">
        <v>2.78</v>
      </c>
      <c r="AK245" s="91">
        <v>2.75</v>
      </c>
      <c r="AL245" s="91" t="s">
        <v>2034</v>
      </c>
      <c r="AM245" s="145">
        <v>0</v>
      </c>
      <c r="AO245" s="91" t="s">
        <v>2029</v>
      </c>
      <c r="AP245" s="91">
        <v>8.8800000000000008</v>
      </c>
      <c r="AQ245" s="91">
        <v>8.86</v>
      </c>
      <c r="AR245" s="91">
        <v>9</v>
      </c>
      <c r="AS245" s="91">
        <v>8.76</v>
      </c>
      <c r="AT245" s="91" t="s">
        <v>2035</v>
      </c>
      <c r="AU245" s="145">
        <v>-1.11E-2</v>
      </c>
      <c r="AW245" s="91" t="s">
        <v>2029</v>
      </c>
      <c r="AX245" s="146">
        <v>1111.29</v>
      </c>
      <c r="AY245" s="146">
        <v>1125.79</v>
      </c>
      <c r="AZ245" s="146">
        <v>1127.8900000000001</v>
      </c>
      <c r="BA245" s="146">
        <v>1105.1500000000001</v>
      </c>
      <c r="BB245" s="91" t="s">
        <v>2036</v>
      </c>
      <c r="BC245" s="145">
        <v>-2.2599999999999999E-2</v>
      </c>
    </row>
    <row r="246" spans="1:55">
      <c r="A246" s="91" t="s">
        <v>2037</v>
      </c>
      <c r="B246" s="91">
        <v>25</v>
      </c>
      <c r="C246" s="91">
        <v>24.96</v>
      </c>
      <c r="D246" s="91">
        <v>25.18</v>
      </c>
      <c r="E246" s="91">
        <v>24.5</v>
      </c>
      <c r="F246" s="91" t="s">
        <v>2038</v>
      </c>
      <c r="G246" s="145">
        <v>2.46E-2</v>
      </c>
      <c r="I246" s="91" t="s">
        <v>2037</v>
      </c>
      <c r="J246" s="91">
        <v>7.62</v>
      </c>
      <c r="K246" s="91">
        <v>7.3</v>
      </c>
      <c r="L246" s="91">
        <v>7.62</v>
      </c>
      <c r="M246" s="91">
        <v>7.23</v>
      </c>
      <c r="N246" s="91" t="s">
        <v>2039</v>
      </c>
      <c r="O246" s="145">
        <v>4.3799999999999999E-2</v>
      </c>
      <c r="Q246" s="91" t="s">
        <v>2037</v>
      </c>
      <c r="R246" s="91">
        <v>33.520000000000003</v>
      </c>
      <c r="S246" s="91">
        <v>31.2</v>
      </c>
      <c r="T246" s="91">
        <v>33.64</v>
      </c>
      <c r="U246" s="91">
        <v>31.2</v>
      </c>
      <c r="V246" s="91" t="s">
        <v>2040</v>
      </c>
      <c r="W246" s="145">
        <v>8.0600000000000005E-2</v>
      </c>
      <c r="Y246" s="91" t="s">
        <v>2037</v>
      </c>
      <c r="Z246" s="91">
        <v>6.78</v>
      </c>
      <c r="AA246" s="91">
        <v>6.65</v>
      </c>
      <c r="AB246" s="91">
        <v>6.96</v>
      </c>
      <c r="AC246" s="91">
        <v>6.65</v>
      </c>
      <c r="AD246" s="91" t="s">
        <v>2041</v>
      </c>
      <c r="AE246" s="145">
        <v>1.95E-2</v>
      </c>
      <c r="AG246" s="91" t="s">
        <v>2037</v>
      </c>
      <c r="AH246" s="91">
        <v>2.8</v>
      </c>
      <c r="AI246" s="91">
        <v>2.78</v>
      </c>
      <c r="AJ246" s="91">
        <v>2.8</v>
      </c>
      <c r="AK246" s="91">
        <v>2.76</v>
      </c>
      <c r="AL246" s="91" t="s">
        <v>2042</v>
      </c>
      <c r="AM246" s="145">
        <v>7.1999999999999998E-3</v>
      </c>
      <c r="AO246" s="91" t="s">
        <v>2037</v>
      </c>
      <c r="AP246" s="91">
        <v>8.9</v>
      </c>
      <c r="AQ246" s="91">
        <v>8.8000000000000007</v>
      </c>
      <c r="AR246" s="91">
        <v>9</v>
      </c>
      <c r="AS246" s="91">
        <v>8.8000000000000007</v>
      </c>
      <c r="AT246" s="91" t="s">
        <v>2043</v>
      </c>
      <c r="AU246" s="145">
        <v>2.3E-3</v>
      </c>
      <c r="AW246" s="91" t="s">
        <v>2037</v>
      </c>
      <c r="AX246" s="146">
        <v>1157.8499999999999</v>
      </c>
      <c r="AY246" s="146">
        <v>1118.1600000000001</v>
      </c>
      <c r="AZ246" s="146">
        <v>1163.1500000000001</v>
      </c>
      <c r="BA246" s="146">
        <v>1118.1600000000001</v>
      </c>
      <c r="BB246" s="91" t="s">
        <v>2044</v>
      </c>
      <c r="BC246" s="145">
        <v>4.19E-2</v>
      </c>
    </row>
    <row r="247" spans="1:55">
      <c r="A247" s="91" t="s">
        <v>2045</v>
      </c>
      <c r="B247" s="91">
        <v>25.32</v>
      </c>
      <c r="C247" s="91">
        <v>25.26</v>
      </c>
      <c r="D247" s="91">
        <v>25.88</v>
      </c>
      <c r="E247" s="91">
        <v>24.92</v>
      </c>
      <c r="F247" s="91" t="s">
        <v>2046</v>
      </c>
      <c r="G247" s="145">
        <v>1.2800000000000001E-2</v>
      </c>
      <c r="I247" s="91" t="s">
        <v>2045</v>
      </c>
      <c r="J247" s="91">
        <v>7.7</v>
      </c>
      <c r="K247" s="91">
        <v>7.64</v>
      </c>
      <c r="L247" s="91">
        <v>7.8</v>
      </c>
      <c r="M247" s="91">
        <v>7.56</v>
      </c>
      <c r="N247" s="91" t="s">
        <v>2047</v>
      </c>
      <c r="O247" s="145">
        <v>1.0500000000000001E-2</v>
      </c>
      <c r="Q247" s="91" t="s">
        <v>2045</v>
      </c>
      <c r="R247" s="91">
        <v>34.24</v>
      </c>
      <c r="S247" s="91">
        <v>33.14</v>
      </c>
      <c r="T247" s="91">
        <v>34.42</v>
      </c>
      <c r="U247" s="91">
        <v>33.119999999999997</v>
      </c>
      <c r="V247" s="91" t="s">
        <v>2048</v>
      </c>
      <c r="W247" s="145">
        <v>2.1499999999999998E-2</v>
      </c>
      <c r="Y247" s="91" t="s">
        <v>2045</v>
      </c>
      <c r="Z247" s="91">
        <v>6.86</v>
      </c>
      <c r="AA247" s="91">
        <v>6.78</v>
      </c>
      <c r="AB247" s="91">
        <v>7.04</v>
      </c>
      <c r="AC247" s="91">
        <v>6.78</v>
      </c>
      <c r="AD247" s="91" t="s">
        <v>2049</v>
      </c>
      <c r="AE247" s="145">
        <v>1.18E-2</v>
      </c>
      <c r="AG247" s="91" t="s">
        <v>2045</v>
      </c>
      <c r="AH247" s="91">
        <v>2.8</v>
      </c>
      <c r="AI247" s="91">
        <v>2.79</v>
      </c>
      <c r="AJ247" s="91">
        <v>2.8</v>
      </c>
      <c r="AK247" s="91">
        <v>2.79</v>
      </c>
      <c r="AL247" s="91" t="s">
        <v>2050</v>
      </c>
      <c r="AM247" s="145">
        <v>0</v>
      </c>
      <c r="AO247" s="91" t="s">
        <v>2045</v>
      </c>
      <c r="AP247" s="91">
        <v>8.94</v>
      </c>
      <c r="AQ247" s="91">
        <v>8.9600000000000009</v>
      </c>
      <c r="AR247" s="91">
        <v>9</v>
      </c>
      <c r="AS247" s="91">
        <v>8.8000000000000007</v>
      </c>
      <c r="AT247" s="91" t="s">
        <v>2051</v>
      </c>
      <c r="AU247" s="145">
        <v>4.4999999999999997E-3</v>
      </c>
      <c r="AW247" s="91" t="s">
        <v>2045</v>
      </c>
      <c r="AX247" s="146">
        <v>1175.78</v>
      </c>
      <c r="AY247" s="146">
        <v>1158.3499999999999</v>
      </c>
      <c r="AZ247" s="146">
        <v>1178.96</v>
      </c>
      <c r="BA247" s="146">
        <v>1157.98</v>
      </c>
      <c r="BB247" s="91" t="s">
        <v>2052</v>
      </c>
      <c r="BC247" s="145">
        <v>1.55E-2</v>
      </c>
    </row>
    <row r="248" spans="1:55">
      <c r="A248" s="91" t="s">
        <v>2053</v>
      </c>
      <c r="B248" s="91">
        <v>25.32</v>
      </c>
      <c r="C248" s="91">
        <v>25.8</v>
      </c>
      <c r="D248" s="91">
        <v>25.96</v>
      </c>
      <c r="E248" s="91">
        <v>24.92</v>
      </c>
      <c r="F248" s="91" t="s">
        <v>2054</v>
      </c>
      <c r="G248" s="145">
        <v>0</v>
      </c>
      <c r="I248" s="91" t="s">
        <v>2053</v>
      </c>
      <c r="J248" s="91">
        <v>7.8</v>
      </c>
      <c r="K248" s="91">
        <v>7.73</v>
      </c>
      <c r="L248" s="91">
        <v>7.89</v>
      </c>
      <c r="M248" s="91">
        <v>7.71</v>
      </c>
      <c r="N248" s="91" t="s">
        <v>2055</v>
      </c>
      <c r="O248" s="145">
        <v>1.2999999999999999E-2</v>
      </c>
      <c r="Q248" s="91" t="s">
        <v>2053</v>
      </c>
      <c r="R248" s="91">
        <v>35.22</v>
      </c>
      <c r="S248" s="91">
        <v>34.5</v>
      </c>
      <c r="T248" s="91">
        <v>35.96</v>
      </c>
      <c r="U248" s="91">
        <v>34.5</v>
      </c>
      <c r="V248" s="91" t="s">
        <v>2056</v>
      </c>
      <c r="W248" s="145">
        <v>2.86E-2</v>
      </c>
      <c r="Y248" s="91" t="s">
        <v>2053</v>
      </c>
      <c r="Z248" s="91">
        <v>6.95</v>
      </c>
      <c r="AA248" s="91">
        <v>6.86</v>
      </c>
      <c r="AB248" s="91">
        <v>7.28</v>
      </c>
      <c r="AC248" s="91">
        <v>6.86</v>
      </c>
      <c r="AD248" s="91" t="s">
        <v>2057</v>
      </c>
      <c r="AE248" s="145">
        <v>1.3100000000000001E-2</v>
      </c>
      <c r="AG248" s="91" t="s">
        <v>2053</v>
      </c>
      <c r="AH248" s="91">
        <v>2.8</v>
      </c>
      <c r="AI248" s="91">
        <v>2.8</v>
      </c>
      <c r="AJ248" s="91">
        <v>2.8</v>
      </c>
      <c r="AK248" s="91">
        <v>2.77</v>
      </c>
      <c r="AL248" s="91" t="s">
        <v>2050</v>
      </c>
      <c r="AM248" s="145">
        <v>0</v>
      </c>
      <c r="AO248" s="91" t="s">
        <v>2053</v>
      </c>
      <c r="AP248" s="91">
        <v>8.9600000000000009</v>
      </c>
      <c r="AQ248" s="91">
        <v>8.98</v>
      </c>
      <c r="AR248" s="91">
        <v>9</v>
      </c>
      <c r="AS248" s="91">
        <v>8.84</v>
      </c>
      <c r="AT248" s="91" t="s">
        <v>1877</v>
      </c>
      <c r="AU248" s="145">
        <v>2.2000000000000001E-3</v>
      </c>
      <c r="AW248" s="91" t="s">
        <v>2053</v>
      </c>
      <c r="AX248" s="146">
        <v>1182.31</v>
      </c>
      <c r="AY248" s="146">
        <v>1181.5899999999999</v>
      </c>
      <c r="AZ248" s="146">
        <v>1206.94</v>
      </c>
      <c r="BA248" s="146">
        <v>1179.04</v>
      </c>
      <c r="BB248" s="91" t="s">
        <v>2058</v>
      </c>
      <c r="BC248" s="145">
        <v>5.5999999999999999E-3</v>
      </c>
    </row>
    <row r="249" spans="1:55">
      <c r="A249" s="91" t="s">
        <v>2059</v>
      </c>
      <c r="B249" s="91">
        <v>24.06</v>
      </c>
      <c r="C249" s="91">
        <v>24.9</v>
      </c>
      <c r="D249" s="91">
        <v>25.04</v>
      </c>
      <c r="E249" s="91">
        <v>23.9</v>
      </c>
      <c r="F249" s="91" t="s">
        <v>2060</v>
      </c>
      <c r="G249" s="145">
        <v>-4.9799999999999997E-2</v>
      </c>
      <c r="I249" s="91" t="s">
        <v>2059</v>
      </c>
      <c r="J249" s="91">
        <v>7.9</v>
      </c>
      <c r="K249" s="91">
        <v>7.88</v>
      </c>
      <c r="L249" s="91">
        <v>7.9</v>
      </c>
      <c r="M249" s="91">
        <v>7.76</v>
      </c>
      <c r="N249" s="91" t="s">
        <v>2061</v>
      </c>
      <c r="O249" s="145">
        <v>1.2800000000000001E-2</v>
      </c>
      <c r="Q249" s="91" t="s">
        <v>2059</v>
      </c>
      <c r="R249" s="91">
        <v>34.78</v>
      </c>
      <c r="S249" s="91">
        <v>35.04</v>
      </c>
      <c r="T249" s="91">
        <v>35.36</v>
      </c>
      <c r="U249" s="91">
        <v>34.24</v>
      </c>
      <c r="V249" s="91" t="s">
        <v>2062</v>
      </c>
      <c r="W249" s="145">
        <v>-1.2500000000000001E-2</v>
      </c>
      <c r="Y249" s="91" t="s">
        <v>2059</v>
      </c>
      <c r="Z249" s="91">
        <v>7.01</v>
      </c>
      <c r="AA249" s="91">
        <v>6.86</v>
      </c>
      <c r="AB249" s="91">
        <v>7.04</v>
      </c>
      <c r="AC249" s="91">
        <v>6.82</v>
      </c>
      <c r="AD249" s="91" t="s">
        <v>2063</v>
      </c>
      <c r="AE249" s="145">
        <v>8.6E-3</v>
      </c>
      <c r="AG249" s="91" t="s">
        <v>2059</v>
      </c>
      <c r="AH249" s="91">
        <v>2.81</v>
      </c>
      <c r="AI249" s="91">
        <v>2.8</v>
      </c>
      <c r="AJ249" s="91">
        <v>2.81</v>
      </c>
      <c r="AK249" s="91">
        <v>2.8</v>
      </c>
      <c r="AL249" s="91" t="s">
        <v>2064</v>
      </c>
      <c r="AM249" s="145">
        <v>3.5999999999999999E-3</v>
      </c>
      <c r="AO249" s="91" t="s">
        <v>2059</v>
      </c>
      <c r="AP249" s="91">
        <v>9</v>
      </c>
      <c r="AQ249" s="91">
        <v>8.9600000000000009</v>
      </c>
      <c r="AR249" s="91">
        <v>9</v>
      </c>
      <c r="AS249" s="91">
        <v>8.92</v>
      </c>
      <c r="AT249" s="91" t="s">
        <v>2065</v>
      </c>
      <c r="AU249" s="145">
        <v>4.4999999999999997E-3</v>
      </c>
      <c r="AW249" s="91" t="s">
        <v>2059</v>
      </c>
      <c r="AX249" s="146">
        <v>1169.6600000000001</v>
      </c>
      <c r="AY249" s="146">
        <v>1179.46</v>
      </c>
      <c r="AZ249" s="146">
        <v>1183.1099999999999</v>
      </c>
      <c r="BA249" s="146">
        <v>1160.8499999999999</v>
      </c>
      <c r="BB249" s="91" t="s">
        <v>2066</v>
      </c>
      <c r="BC249" s="145">
        <v>-1.0699999999999999E-2</v>
      </c>
    </row>
    <row r="250" spans="1:55">
      <c r="A250" s="91" t="s">
        <v>2067</v>
      </c>
      <c r="B250" s="91">
        <v>24</v>
      </c>
      <c r="C250" s="91">
        <v>23.6</v>
      </c>
      <c r="D250" s="91">
        <v>24.32</v>
      </c>
      <c r="E250" s="91">
        <v>23.6</v>
      </c>
      <c r="F250" s="91" t="s">
        <v>2068</v>
      </c>
      <c r="G250" s="145">
        <v>-2.5000000000000001E-3</v>
      </c>
      <c r="I250" s="91" t="s">
        <v>2067</v>
      </c>
      <c r="J250" s="91">
        <v>7.65</v>
      </c>
      <c r="K250" s="91">
        <v>7.81</v>
      </c>
      <c r="L250" s="91">
        <v>7.88</v>
      </c>
      <c r="M250" s="91">
        <v>7.65</v>
      </c>
      <c r="N250" s="91" t="s">
        <v>2069</v>
      </c>
      <c r="O250" s="145">
        <v>-3.1600000000000003E-2</v>
      </c>
      <c r="Q250" s="91" t="s">
        <v>2067</v>
      </c>
      <c r="R250" s="91">
        <v>35.119999999999997</v>
      </c>
      <c r="S250" s="91">
        <v>34.24</v>
      </c>
      <c r="T250" s="91">
        <v>35.479999999999997</v>
      </c>
      <c r="U250" s="91">
        <v>34.14</v>
      </c>
      <c r="V250" s="91" t="s">
        <v>2070</v>
      </c>
      <c r="W250" s="145">
        <v>9.7999999999999997E-3</v>
      </c>
      <c r="Y250" s="91" t="s">
        <v>2067</v>
      </c>
      <c r="Z250" s="91">
        <v>6.91</v>
      </c>
      <c r="AA250" s="91">
        <v>7.01</v>
      </c>
      <c r="AB250" s="91">
        <v>7.01</v>
      </c>
      <c r="AC250" s="91">
        <v>6.86</v>
      </c>
      <c r="AD250" s="91" t="s">
        <v>2071</v>
      </c>
      <c r="AE250" s="145">
        <v>-1.43E-2</v>
      </c>
      <c r="AG250" s="91" t="s">
        <v>2067</v>
      </c>
      <c r="AH250" s="91">
        <v>2.81</v>
      </c>
      <c r="AI250" s="91">
        <v>2.8</v>
      </c>
      <c r="AJ250" s="91">
        <v>2.81</v>
      </c>
      <c r="AK250" s="91">
        <v>2.77</v>
      </c>
      <c r="AL250" s="91" t="s">
        <v>2072</v>
      </c>
      <c r="AM250" s="145">
        <v>0</v>
      </c>
      <c r="AO250" s="91" t="s">
        <v>2067</v>
      </c>
      <c r="AP250" s="91">
        <v>9</v>
      </c>
      <c r="AQ250" s="91">
        <v>9</v>
      </c>
      <c r="AR250" s="91">
        <v>9</v>
      </c>
      <c r="AS250" s="91">
        <v>8.92</v>
      </c>
      <c r="AT250" s="91" t="s">
        <v>1135</v>
      </c>
      <c r="AU250" s="145">
        <v>0</v>
      </c>
      <c r="AW250" s="91" t="s">
        <v>2067</v>
      </c>
      <c r="AX250" s="146">
        <v>1173.76</v>
      </c>
      <c r="AY250" s="146">
        <v>1165.42</v>
      </c>
      <c r="AZ250" s="146">
        <v>1177.18</v>
      </c>
      <c r="BA250" s="146">
        <v>1161.22</v>
      </c>
      <c r="BB250" s="91" t="s">
        <v>2073</v>
      </c>
      <c r="BC250" s="145">
        <v>3.5000000000000001E-3</v>
      </c>
    </row>
    <row r="251" spans="1:55">
      <c r="A251" s="91" t="s">
        <v>2074</v>
      </c>
      <c r="B251" s="91">
        <v>24</v>
      </c>
      <c r="C251" s="91">
        <v>24.22</v>
      </c>
      <c r="D251" s="91">
        <v>24.52</v>
      </c>
      <c r="E251" s="91">
        <v>23.8</v>
      </c>
      <c r="F251" s="91" t="s">
        <v>2075</v>
      </c>
      <c r="G251" s="145">
        <v>0</v>
      </c>
      <c r="I251" s="91" t="s">
        <v>2074</v>
      </c>
      <c r="J251" s="91">
        <v>7.52</v>
      </c>
      <c r="K251" s="91">
        <v>7.5</v>
      </c>
      <c r="L251" s="91">
        <v>7.77</v>
      </c>
      <c r="M251" s="91">
        <v>7.5</v>
      </c>
      <c r="N251" s="91" t="s">
        <v>2076</v>
      </c>
      <c r="O251" s="145">
        <v>-1.7000000000000001E-2</v>
      </c>
      <c r="Q251" s="91" t="s">
        <v>2074</v>
      </c>
      <c r="R251" s="91">
        <v>35.6</v>
      </c>
      <c r="S251" s="91">
        <v>35.119999999999997</v>
      </c>
      <c r="T251" s="91">
        <v>36.200000000000003</v>
      </c>
      <c r="U251" s="91">
        <v>35.119999999999997</v>
      </c>
      <c r="V251" s="91" t="s">
        <v>2077</v>
      </c>
      <c r="W251" s="145">
        <v>1.37E-2</v>
      </c>
      <c r="Y251" s="91" t="s">
        <v>2074</v>
      </c>
      <c r="Z251" s="91">
        <v>6.72</v>
      </c>
      <c r="AA251" s="91">
        <v>7.08</v>
      </c>
      <c r="AB251" s="91">
        <v>7.08</v>
      </c>
      <c r="AC251" s="91">
        <v>6.72</v>
      </c>
      <c r="AD251" s="91" t="s">
        <v>2078</v>
      </c>
      <c r="AE251" s="145">
        <v>-2.75E-2</v>
      </c>
      <c r="AG251" s="91" t="s">
        <v>2074</v>
      </c>
      <c r="AH251" s="91">
        <v>2.82</v>
      </c>
      <c r="AI251" s="91">
        <v>2.8</v>
      </c>
      <c r="AJ251" s="91">
        <v>2.82</v>
      </c>
      <c r="AK251" s="91">
        <v>2.78</v>
      </c>
      <c r="AL251" s="91" t="s">
        <v>300</v>
      </c>
      <c r="AM251" s="145">
        <v>3.5999999999999999E-3</v>
      </c>
      <c r="AO251" s="91" t="s">
        <v>2074</v>
      </c>
      <c r="AP251" s="91">
        <v>9</v>
      </c>
      <c r="AQ251" s="91">
        <v>9</v>
      </c>
      <c r="AR251" s="91">
        <v>9</v>
      </c>
      <c r="AS251" s="91">
        <v>8.9600000000000009</v>
      </c>
      <c r="AT251" s="91" t="s">
        <v>2079</v>
      </c>
      <c r="AU251" s="145">
        <v>0</v>
      </c>
      <c r="AW251" s="91" t="s">
        <v>2074</v>
      </c>
      <c r="AX251" s="146">
        <v>1169.79</v>
      </c>
      <c r="AY251" s="146">
        <v>1176.1500000000001</v>
      </c>
      <c r="AZ251" s="146">
        <v>1192.0999999999999</v>
      </c>
      <c r="BA251" s="146">
        <v>1165.6300000000001</v>
      </c>
      <c r="BB251" s="91" t="s">
        <v>2080</v>
      </c>
      <c r="BC251" s="145">
        <v>-3.3999999999999998E-3</v>
      </c>
    </row>
    <row r="252" spans="1:55">
      <c r="A252" s="147" t="s">
        <v>2081</v>
      </c>
      <c r="B252" s="147">
        <v>23.9</v>
      </c>
      <c r="C252" s="147">
        <v>23.7</v>
      </c>
      <c r="D252" s="147">
        <v>24.2</v>
      </c>
      <c r="E252" s="147">
        <v>23.7</v>
      </c>
      <c r="F252" s="147" t="s">
        <v>2082</v>
      </c>
      <c r="G252" s="148">
        <v>-4.1999999999999997E-3</v>
      </c>
      <c r="H252" s="143"/>
      <c r="I252" s="147" t="s">
        <v>2081</v>
      </c>
      <c r="J252" s="147">
        <v>7.52</v>
      </c>
      <c r="K252" s="147">
        <v>7.51</v>
      </c>
      <c r="L252" s="147">
        <v>7.7</v>
      </c>
      <c r="M252" s="147">
        <v>7.43</v>
      </c>
      <c r="N252" s="147" t="s">
        <v>2083</v>
      </c>
      <c r="O252" s="148">
        <v>0</v>
      </c>
      <c r="P252" s="143"/>
      <c r="Q252" s="147" t="s">
        <v>2081</v>
      </c>
      <c r="R252" s="147">
        <v>35.200000000000003</v>
      </c>
      <c r="S252" s="147">
        <v>35.26</v>
      </c>
      <c r="T252" s="147">
        <v>35.799999999999997</v>
      </c>
      <c r="U252" s="147">
        <v>35.200000000000003</v>
      </c>
      <c r="V252" s="147" t="s">
        <v>2084</v>
      </c>
      <c r="W252" s="148">
        <v>-1.12E-2</v>
      </c>
      <c r="X252" s="143"/>
      <c r="Y252" s="147" t="s">
        <v>2081</v>
      </c>
      <c r="Z252" s="147">
        <v>6.9</v>
      </c>
      <c r="AA252" s="147">
        <v>6.72</v>
      </c>
      <c r="AB252" s="147">
        <v>6.94</v>
      </c>
      <c r="AC252" s="147">
        <v>6.72</v>
      </c>
      <c r="AD252" s="147" t="s">
        <v>2085</v>
      </c>
      <c r="AE252" s="148">
        <v>2.6800000000000001E-2</v>
      </c>
      <c r="AF252" s="143"/>
      <c r="AG252" s="147" t="s">
        <v>2081</v>
      </c>
      <c r="AH252" s="147">
        <v>2.82</v>
      </c>
      <c r="AI252" s="147">
        <v>2.78</v>
      </c>
      <c r="AJ252" s="147">
        <v>2.82</v>
      </c>
      <c r="AK252" s="147">
        <v>2.76</v>
      </c>
      <c r="AL252" s="147" t="s">
        <v>2086</v>
      </c>
      <c r="AM252" s="148">
        <v>0</v>
      </c>
      <c r="AN252" s="143"/>
      <c r="AO252" s="147" t="s">
        <v>2081</v>
      </c>
      <c r="AP252" s="147">
        <v>8.9600000000000009</v>
      </c>
      <c r="AQ252" s="147">
        <v>8.98</v>
      </c>
      <c r="AR252" s="147">
        <v>9</v>
      </c>
      <c r="AS252" s="147">
        <v>8.92</v>
      </c>
      <c r="AT252" s="147" t="s">
        <v>2087</v>
      </c>
      <c r="AU252" s="148">
        <v>-4.4000000000000003E-3</v>
      </c>
      <c r="AV252" s="143"/>
      <c r="AW252" s="147" t="s">
        <v>2081</v>
      </c>
      <c r="AX252" s="149">
        <v>1178.8800000000001</v>
      </c>
      <c r="AY252" s="149">
        <v>1165.6500000000001</v>
      </c>
      <c r="AZ252" s="149">
        <v>1183.57</v>
      </c>
      <c r="BA252" s="149">
        <v>1163.77</v>
      </c>
      <c r="BB252" s="147" t="s">
        <v>2088</v>
      </c>
      <c r="BC252" s="148">
        <v>7.7999999999999996E-3</v>
      </c>
    </row>
    <row r="253" spans="1:55">
      <c r="A253" t="s">
        <v>2089</v>
      </c>
      <c r="B253">
        <v>24.52</v>
      </c>
      <c r="C253">
        <v>23.9</v>
      </c>
      <c r="D253">
        <v>24.86</v>
      </c>
      <c r="E253">
        <v>23.9</v>
      </c>
      <c r="F253" t="s">
        <v>2090</v>
      </c>
      <c r="G253" s="150" t="s">
        <v>2091</v>
      </c>
      <c r="I253" s="151" t="s">
        <v>2089</v>
      </c>
      <c r="J253">
        <v>7.52</v>
      </c>
      <c r="K253">
        <v>7.5</v>
      </c>
      <c r="L253">
        <v>7.73</v>
      </c>
      <c r="M253">
        <v>7.5</v>
      </c>
      <c r="N253" t="s">
        <v>2092</v>
      </c>
      <c r="O253" s="152">
        <v>0</v>
      </c>
      <c r="Q253" s="151" t="s">
        <v>2089</v>
      </c>
      <c r="R253">
        <v>35.200000000000003</v>
      </c>
      <c r="S253">
        <v>35.200000000000003</v>
      </c>
      <c r="T253">
        <v>35.840000000000003</v>
      </c>
      <c r="U253">
        <v>34.880000000000003</v>
      </c>
      <c r="V253" t="s">
        <v>2093</v>
      </c>
      <c r="W253" s="152">
        <v>0</v>
      </c>
      <c r="Y253" s="151" t="s">
        <v>2089</v>
      </c>
      <c r="Z253">
        <v>7</v>
      </c>
      <c r="AA253">
        <v>6.9</v>
      </c>
      <c r="AB253">
        <v>7.17</v>
      </c>
      <c r="AC253">
        <v>6.8</v>
      </c>
      <c r="AD253" t="s">
        <v>2094</v>
      </c>
      <c r="AE253" s="152">
        <v>1.4500000000000001E-2</v>
      </c>
      <c r="AG253" s="151" t="s">
        <v>2089</v>
      </c>
      <c r="AH253">
        <v>2.82</v>
      </c>
      <c r="AI253">
        <v>2.81</v>
      </c>
      <c r="AJ253">
        <v>2.82</v>
      </c>
      <c r="AK253">
        <v>2.81</v>
      </c>
      <c r="AL253" t="s">
        <v>773</v>
      </c>
      <c r="AM253" s="151" t="s">
        <v>2095</v>
      </c>
      <c r="AO253" s="151" t="s">
        <v>2089</v>
      </c>
      <c r="AP253">
        <v>8.9</v>
      </c>
      <c r="AQ253">
        <v>8.98</v>
      </c>
      <c r="AR253">
        <v>8.98</v>
      </c>
      <c r="AS253">
        <v>8.8800000000000008</v>
      </c>
      <c r="AT253" t="s">
        <v>2096</v>
      </c>
      <c r="AU253" s="152">
        <v>-6.7000000000000002E-3</v>
      </c>
      <c r="AW253" s="151" t="s">
        <v>2089</v>
      </c>
      <c r="AX253">
        <v>1178.5899999999999</v>
      </c>
      <c r="AY253">
        <v>1175.8699999999999</v>
      </c>
      <c r="AZ253">
        <v>1185.03</v>
      </c>
      <c r="BA253">
        <v>1172.44</v>
      </c>
      <c r="BB253" t="s">
        <v>408</v>
      </c>
      <c r="BC253" s="152">
        <v>-2.0000000000000001E-4</v>
      </c>
    </row>
    <row r="254" spans="1:55">
      <c r="A254" t="s">
        <v>2097</v>
      </c>
      <c r="B254">
        <v>24.62</v>
      </c>
      <c r="C254">
        <v>24.58</v>
      </c>
      <c r="D254">
        <v>24.88</v>
      </c>
      <c r="E254">
        <v>24.1</v>
      </c>
      <c r="F254" t="s">
        <v>2098</v>
      </c>
      <c r="G254" s="150" t="s">
        <v>2099</v>
      </c>
      <c r="I254" s="151" t="s">
        <v>2097</v>
      </c>
      <c r="J254">
        <v>7.68</v>
      </c>
      <c r="K254">
        <v>7.57</v>
      </c>
      <c r="L254">
        <v>7.69</v>
      </c>
      <c r="M254">
        <v>7.46</v>
      </c>
      <c r="N254" t="s">
        <v>2100</v>
      </c>
      <c r="O254" s="152">
        <v>2.1299999999999999E-2</v>
      </c>
      <c r="Q254" s="151" t="s">
        <v>2097</v>
      </c>
      <c r="R254">
        <v>35.840000000000003</v>
      </c>
      <c r="S254">
        <v>34.9</v>
      </c>
      <c r="T254">
        <v>35.979999999999997</v>
      </c>
      <c r="U254">
        <v>34.4</v>
      </c>
      <c r="V254" t="s">
        <v>2101</v>
      </c>
      <c r="W254" s="152">
        <v>1.8200000000000001E-2</v>
      </c>
      <c r="Y254" s="151" t="s">
        <v>2097</v>
      </c>
      <c r="Z254">
        <v>6.95</v>
      </c>
      <c r="AA254">
        <v>6.96</v>
      </c>
      <c r="AB254">
        <v>6.99</v>
      </c>
      <c r="AC254">
        <v>6.84</v>
      </c>
      <c r="AD254" t="s">
        <v>2102</v>
      </c>
      <c r="AE254" s="152">
        <v>-7.1000000000000004E-3</v>
      </c>
      <c r="AG254" s="151" t="s">
        <v>2097</v>
      </c>
      <c r="AH254">
        <v>2.82</v>
      </c>
      <c r="AI254">
        <v>2.81</v>
      </c>
      <c r="AJ254">
        <v>2.82</v>
      </c>
      <c r="AK254">
        <v>2.81</v>
      </c>
      <c r="AL254" t="s">
        <v>2103</v>
      </c>
      <c r="AM254" s="151" t="s">
        <v>2095</v>
      </c>
      <c r="AO254" s="151" t="s">
        <v>2097</v>
      </c>
      <c r="AP254">
        <v>8.94</v>
      </c>
      <c r="AQ254">
        <v>8.92</v>
      </c>
      <c r="AR254">
        <v>8.98</v>
      </c>
      <c r="AS254">
        <v>8.8000000000000007</v>
      </c>
      <c r="AT254" t="s">
        <v>1419</v>
      </c>
      <c r="AU254" s="152">
        <v>4.4999999999999997E-3</v>
      </c>
      <c r="AW254" s="151" t="s">
        <v>2097</v>
      </c>
      <c r="AX254">
        <v>1174.9100000000001</v>
      </c>
      <c r="AY254">
        <v>1171.5</v>
      </c>
      <c r="AZ254">
        <v>1177.31</v>
      </c>
      <c r="BA254">
        <v>1166.48</v>
      </c>
      <c r="BB254" t="s">
        <v>2104</v>
      </c>
      <c r="BC254" s="152">
        <v>-3.0999999999999999E-3</v>
      </c>
    </row>
    <row r="255" spans="1:55">
      <c r="A255" t="s">
        <v>2105</v>
      </c>
      <c r="B255">
        <v>25.78</v>
      </c>
      <c r="C255">
        <v>24.62</v>
      </c>
      <c r="D255">
        <v>25.88</v>
      </c>
      <c r="E255">
        <v>24.62</v>
      </c>
      <c r="F255" t="s">
        <v>2106</v>
      </c>
      <c r="G255" s="150" t="s">
        <v>2107</v>
      </c>
      <c r="I255" s="151" t="s">
        <v>2105</v>
      </c>
      <c r="J255">
        <v>7.5</v>
      </c>
      <c r="K255">
        <v>7.68</v>
      </c>
      <c r="L255">
        <v>7.69</v>
      </c>
      <c r="M255">
        <v>7.44</v>
      </c>
      <c r="N255" t="s">
        <v>2108</v>
      </c>
      <c r="O255" s="152">
        <v>-2.3400000000000001E-2</v>
      </c>
      <c r="Q255" s="151" t="s">
        <v>2105</v>
      </c>
      <c r="R255">
        <v>35.9</v>
      </c>
      <c r="S255">
        <v>36</v>
      </c>
      <c r="T255">
        <v>36.619999999999997</v>
      </c>
      <c r="U255">
        <v>35.799999999999997</v>
      </c>
      <c r="V255" t="s">
        <v>2109</v>
      </c>
      <c r="W255" s="152">
        <v>1.6999999999999999E-3</v>
      </c>
      <c r="Y255" s="151" t="s">
        <v>2105</v>
      </c>
      <c r="Z255">
        <v>6.85</v>
      </c>
      <c r="AA255">
        <v>6.95</v>
      </c>
      <c r="AB255">
        <v>7.17</v>
      </c>
      <c r="AC255">
        <v>6.8</v>
      </c>
      <c r="AD255" t="s">
        <v>2110</v>
      </c>
      <c r="AE255" s="152">
        <v>-1.44E-2</v>
      </c>
      <c r="AG255" s="151" t="s">
        <v>2105</v>
      </c>
      <c r="AH255">
        <v>2.82</v>
      </c>
      <c r="AI255">
        <v>2.79</v>
      </c>
      <c r="AJ255">
        <v>2.82</v>
      </c>
      <c r="AK255">
        <v>2.79</v>
      </c>
      <c r="AL255" t="s">
        <v>2111</v>
      </c>
      <c r="AM255" s="151" t="s">
        <v>2095</v>
      </c>
      <c r="AO255" s="151" t="s">
        <v>2105</v>
      </c>
      <c r="AP255">
        <v>8.94</v>
      </c>
      <c r="AQ255">
        <v>8.94</v>
      </c>
      <c r="AR255">
        <v>8.9600000000000009</v>
      </c>
      <c r="AS255">
        <v>8.9</v>
      </c>
      <c r="AT255" t="s">
        <v>2112</v>
      </c>
      <c r="AU255" s="152">
        <v>0</v>
      </c>
      <c r="AW255" s="151" t="s">
        <v>2105</v>
      </c>
      <c r="AX255">
        <v>1173.7</v>
      </c>
      <c r="AY255">
        <v>1179.43</v>
      </c>
      <c r="AZ255">
        <v>1189.52</v>
      </c>
      <c r="BA255">
        <v>1171.99</v>
      </c>
      <c r="BB255" t="s">
        <v>2113</v>
      </c>
      <c r="BC255" s="152">
        <v>-1E-3</v>
      </c>
    </row>
    <row r="256" spans="1:55">
      <c r="A256" t="s">
        <v>2114</v>
      </c>
      <c r="B256">
        <v>26.3</v>
      </c>
      <c r="C256">
        <v>25.9</v>
      </c>
      <c r="D256">
        <v>26.3</v>
      </c>
      <c r="E256">
        <v>25.8</v>
      </c>
      <c r="F256" t="s">
        <v>2115</v>
      </c>
      <c r="G256" s="150" t="s">
        <v>2116</v>
      </c>
      <c r="I256" s="151" t="s">
        <v>2114</v>
      </c>
      <c r="J256">
        <v>7.72</v>
      </c>
      <c r="K256">
        <v>7.48</v>
      </c>
      <c r="L256">
        <v>7.84</v>
      </c>
      <c r="M256">
        <v>7.48</v>
      </c>
      <c r="N256" t="s">
        <v>2117</v>
      </c>
      <c r="O256" s="152">
        <v>2.93E-2</v>
      </c>
      <c r="Q256" s="151" t="s">
        <v>2114</v>
      </c>
      <c r="R256">
        <v>36.880000000000003</v>
      </c>
      <c r="S256">
        <v>36.4</v>
      </c>
      <c r="T256">
        <v>36.9</v>
      </c>
      <c r="U256">
        <v>36.200000000000003</v>
      </c>
      <c r="V256" t="s">
        <v>2118</v>
      </c>
      <c r="W256" s="152">
        <v>2.7300000000000001E-2</v>
      </c>
      <c r="Y256" s="151" t="s">
        <v>2114</v>
      </c>
      <c r="Z256">
        <v>6.95</v>
      </c>
      <c r="AA256">
        <v>6.94</v>
      </c>
      <c r="AB256">
        <v>6.97</v>
      </c>
      <c r="AC256">
        <v>6.77</v>
      </c>
      <c r="AD256" t="s">
        <v>2119</v>
      </c>
      <c r="AE256" s="152">
        <v>1.46E-2</v>
      </c>
      <c r="AG256" s="151" t="s">
        <v>2114</v>
      </c>
      <c r="AH256">
        <v>2.83</v>
      </c>
      <c r="AI256">
        <v>2.85</v>
      </c>
      <c r="AJ256">
        <v>2.85</v>
      </c>
      <c r="AK256">
        <v>2.8</v>
      </c>
      <c r="AL256" t="s">
        <v>200</v>
      </c>
      <c r="AM256" s="151" t="s">
        <v>2120</v>
      </c>
      <c r="AO256" s="151" t="s">
        <v>2114</v>
      </c>
      <c r="AP256">
        <v>8.8800000000000008</v>
      </c>
      <c r="AQ256">
        <v>8.94</v>
      </c>
      <c r="AR256">
        <v>8.9600000000000009</v>
      </c>
      <c r="AS256">
        <v>8.8800000000000008</v>
      </c>
      <c r="AT256" t="s">
        <v>2087</v>
      </c>
      <c r="AU256" s="152">
        <v>-6.7000000000000002E-3</v>
      </c>
      <c r="AW256" s="151" t="s">
        <v>2114</v>
      </c>
      <c r="AX256">
        <v>1196.56</v>
      </c>
      <c r="AY256">
        <v>1180.1099999999999</v>
      </c>
      <c r="AZ256">
        <v>1198.17</v>
      </c>
      <c r="BA256">
        <v>1178.9100000000001</v>
      </c>
      <c r="BB256" t="s">
        <v>2121</v>
      </c>
      <c r="BC256" s="152">
        <v>1.95E-2</v>
      </c>
    </row>
    <row r="257" spans="1:55">
      <c r="A257" t="s">
        <v>2122</v>
      </c>
      <c r="B257">
        <v>26.42</v>
      </c>
      <c r="C257">
        <v>26.4</v>
      </c>
      <c r="D257">
        <v>26.64</v>
      </c>
      <c r="E257">
        <v>26.12</v>
      </c>
      <c r="F257" t="s">
        <v>2123</v>
      </c>
      <c r="G257" s="150" t="s">
        <v>2124</v>
      </c>
      <c r="I257" s="151" t="s">
        <v>2122</v>
      </c>
      <c r="J257">
        <v>7.5</v>
      </c>
      <c r="K257">
        <v>7.73</v>
      </c>
      <c r="L257">
        <v>7.75</v>
      </c>
      <c r="M257">
        <v>7.5</v>
      </c>
      <c r="N257" t="s">
        <v>2125</v>
      </c>
      <c r="O257" s="152">
        <v>-2.8500000000000001E-2</v>
      </c>
      <c r="Q257" s="151" t="s">
        <v>2122</v>
      </c>
      <c r="R257">
        <v>36.78</v>
      </c>
      <c r="S257">
        <v>37</v>
      </c>
      <c r="T257">
        <v>37.479999999999997</v>
      </c>
      <c r="U257">
        <v>36.700000000000003</v>
      </c>
      <c r="V257" t="s">
        <v>2126</v>
      </c>
      <c r="W257" s="152">
        <v>-2.7000000000000001E-3</v>
      </c>
      <c r="Y257" s="151" t="s">
        <v>2122</v>
      </c>
      <c r="Z257">
        <v>6.82</v>
      </c>
      <c r="AA257">
        <v>6.96</v>
      </c>
      <c r="AB257">
        <v>6.97</v>
      </c>
      <c r="AC257">
        <v>6.82</v>
      </c>
      <c r="AD257" t="s">
        <v>2127</v>
      </c>
      <c r="AE257" s="152">
        <v>-1.8700000000000001E-2</v>
      </c>
      <c r="AG257" s="151" t="s">
        <v>2122</v>
      </c>
      <c r="AH257">
        <v>2.83</v>
      </c>
      <c r="AI257">
        <v>2.79</v>
      </c>
      <c r="AJ257">
        <v>2.83</v>
      </c>
      <c r="AK257">
        <v>2.78</v>
      </c>
      <c r="AL257" t="s">
        <v>2128</v>
      </c>
      <c r="AM257" s="151" t="s">
        <v>2095</v>
      </c>
      <c r="AO257" s="151" t="s">
        <v>2122</v>
      </c>
      <c r="AP257">
        <v>8.92</v>
      </c>
      <c r="AQ257">
        <v>8.94</v>
      </c>
      <c r="AR257">
        <v>8.94</v>
      </c>
      <c r="AS257">
        <v>8.8800000000000008</v>
      </c>
      <c r="AT257" t="s">
        <v>2129</v>
      </c>
      <c r="AU257" s="152">
        <v>4.4999999999999997E-3</v>
      </c>
      <c r="AW257" s="151" t="s">
        <v>2122</v>
      </c>
      <c r="AX257">
        <v>1185.24</v>
      </c>
      <c r="AY257">
        <v>1198.32</v>
      </c>
      <c r="AZ257">
        <v>1199.6500000000001</v>
      </c>
      <c r="BA257">
        <v>1184.3399999999999</v>
      </c>
      <c r="BB257" t="s">
        <v>2130</v>
      </c>
      <c r="BC257" s="152">
        <v>-9.4999999999999998E-3</v>
      </c>
    </row>
    <row r="258" spans="1:55">
      <c r="A258" t="s">
        <v>2131</v>
      </c>
      <c r="B258">
        <v>25.82</v>
      </c>
      <c r="C258">
        <v>26.16</v>
      </c>
      <c r="D258">
        <v>26.5</v>
      </c>
      <c r="E258">
        <v>25.72</v>
      </c>
      <c r="F258" t="s">
        <v>2132</v>
      </c>
      <c r="G258" s="150" t="s">
        <v>2133</v>
      </c>
      <c r="I258" s="151" t="s">
        <v>2131</v>
      </c>
      <c r="J258">
        <v>7.64</v>
      </c>
      <c r="K258">
        <v>7.51</v>
      </c>
      <c r="L258">
        <v>7.68</v>
      </c>
      <c r="M258">
        <v>7.4</v>
      </c>
      <c r="N258" t="s">
        <v>2134</v>
      </c>
      <c r="O258" s="152">
        <v>1.8700000000000001E-2</v>
      </c>
      <c r="Q258" s="151" t="s">
        <v>2131</v>
      </c>
      <c r="R258">
        <v>35.28</v>
      </c>
      <c r="S258">
        <v>36.58</v>
      </c>
      <c r="T258">
        <v>37.08</v>
      </c>
      <c r="U258">
        <v>35.28</v>
      </c>
      <c r="V258" t="s">
        <v>2135</v>
      </c>
      <c r="W258" s="152">
        <v>-4.0800000000000003E-2</v>
      </c>
      <c r="Y258" s="151" t="s">
        <v>2131</v>
      </c>
      <c r="Z258">
        <v>6.75</v>
      </c>
      <c r="AA258">
        <v>6.82</v>
      </c>
      <c r="AB258">
        <v>6.88</v>
      </c>
      <c r="AC258">
        <v>6.75</v>
      </c>
      <c r="AD258" t="s">
        <v>2136</v>
      </c>
      <c r="AE258" s="152">
        <v>-1.03E-2</v>
      </c>
      <c r="AG258" s="151" t="s">
        <v>2131</v>
      </c>
      <c r="AH258">
        <v>2.85</v>
      </c>
      <c r="AI258">
        <v>2.81</v>
      </c>
      <c r="AJ258">
        <v>2.85</v>
      </c>
      <c r="AK258">
        <v>2.81</v>
      </c>
      <c r="AL258" t="s">
        <v>2137</v>
      </c>
      <c r="AM258" s="151" t="s">
        <v>2138</v>
      </c>
      <c r="AO258" s="151" t="s">
        <v>2131</v>
      </c>
      <c r="AP258">
        <v>8.9</v>
      </c>
      <c r="AQ258">
        <v>8.94</v>
      </c>
      <c r="AR258">
        <v>8.94</v>
      </c>
      <c r="AS258">
        <v>8.84</v>
      </c>
      <c r="AT258" t="s">
        <v>2139</v>
      </c>
      <c r="AU258" s="152">
        <v>-2.2000000000000001E-3</v>
      </c>
      <c r="AW258" s="151" t="s">
        <v>2131</v>
      </c>
      <c r="AX258">
        <v>1177.3900000000001</v>
      </c>
      <c r="AY258">
        <v>1178.03</v>
      </c>
      <c r="AZ258">
        <v>1180.6199999999999</v>
      </c>
      <c r="BA258">
        <v>1167.3800000000001</v>
      </c>
      <c r="BB258" t="s">
        <v>2140</v>
      </c>
      <c r="BC258" s="152">
        <v>-6.6E-3</v>
      </c>
    </row>
    <row r="259" spans="1:55">
      <c r="A259" t="s">
        <v>2141</v>
      </c>
      <c r="B259">
        <v>24.82</v>
      </c>
      <c r="C259">
        <v>26.4</v>
      </c>
      <c r="D259">
        <v>26.4</v>
      </c>
      <c r="E259">
        <v>24.82</v>
      </c>
      <c r="F259" t="s">
        <v>2142</v>
      </c>
      <c r="G259" s="150" t="s">
        <v>2143</v>
      </c>
      <c r="I259" s="151" t="s">
        <v>2141</v>
      </c>
      <c r="J259">
        <v>7.75</v>
      </c>
      <c r="K259">
        <v>7.62</v>
      </c>
      <c r="L259">
        <v>7.75</v>
      </c>
      <c r="M259">
        <v>7.56</v>
      </c>
      <c r="N259" t="s">
        <v>1619</v>
      </c>
      <c r="O259" s="152">
        <v>1.44E-2</v>
      </c>
      <c r="Q259" s="151" t="s">
        <v>2141</v>
      </c>
      <c r="R259">
        <v>35.1</v>
      </c>
      <c r="S259">
        <v>35.72</v>
      </c>
      <c r="T259">
        <v>35.86</v>
      </c>
      <c r="U259">
        <v>34.24</v>
      </c>
      <c r="V259" t="s">
        <v>2144</v>
      </c>
      <c r="W259" s="152">
        <v>-5.1000000000000004E-3</v>
      </c>
      <c r="Y259" s="151" t="s">
        <v>2141</v>
      </c>
      <c r="Z259">
        <v>6.87</v>
      </c>
      <c r="AA259">
        <v>6.75</v>
      </c>
      <c r="AB259">
        <v>6.95</v>
      </c>
      <c r="AC259">
        <v>6.75</v>
      </c>
      <c r="AD259" t="s">
        <v>2145</v>
      </c>
      <c r="AE259" s="152">
        <v>1.78E-2</v>
      </c>
      <c r="AG259" s="151" t="s">
        <v>2141</v>
      </c>
      <c r="AH259">
        <v>2.86</v>
      </c>
      <c r="AI259">
        <v>2.85</v>
      </c>
      <c r="AJ259">
        <v>2.86</v>
      </c>
      <c r="AK259">
        <v>2.85</v>
      </c>
      <c r="AL259" t="s">
        <v>2146</v>
      </c>
      <c r="AM259" s="151" t="s">
        <v>2120</v>
      </c>
      <c r="AO259" s="151" t="s">
        <v>2141</v>
      </c>
      <c r="AP259">
        <v>8.98</v>
      </c>
      <c r="AQ259">
        <v>8.94</v>
      </c>
      <c r="AR259">
        <v>9</v>
      </c>
      <c r="AS259">
        <v>8.9</v>
      </c>
      <c r="AT259" t="s">
        <v>1305</v>
      </c>
      <c r="AU259" s="152">
        <v>8.9999999999999993E-3</v>
      </c>
      <c r="AW259" s="151" t="s">
        <v>2141</v>
      </c>
      <c r="AX259">
        <v>1178.79</v>
      </c>
      <c r="AY259">
        <v>1179.8800000000001</v>
      </c>
      <c r="AZ259">
        <v>1189.6600000000001</v>
      </c>
      <c r="BA259">
        <v>1174.95</v>
      </c>
      <c r="BB259" t="s">
        <v>2147</v>
      </c>
      <c r="BC259" s="152">
        <v>1.1999999999999999E-3</v>
      </c>
    </row>
    <row r="260" spans="1:55">
      <c r="A260" t="s">
        <v>2148</v>
      </c>
      <c r="B260">
        <v>25</v>
      </c>
      <c r="C260">
        <v>25.38</v>
      </c>
      <c r="D260">
        <v>25.46</v>
      </c>
      <c r="E260">
        <v>24.9</v>
      </c>
      <c r="F260" t="s">
        <v>2039</v>
      </c>
      <c r="G260" s="150" t="s">
        <v>2149</v>
      </c>
      <c r="I260" s="151" t="s">
        <v>2148</v>
      </c>
      <c r="J260">
        <v>7.94</v>
      </c>
      <c r="K260">
        <v>7.72</v>
      </c>
      <c r="L260">
        <v>8.06</v>
      </c>
      <c r="M260">
        <v>7.72</v>
      </c>
      <c r="N260" t="s">
        <v>2150</v>
      </c>
      <c r="O260" s="152">
        <v>2.4500000000000001E-2</v>
      </c>
      <c r="Q260" s="151" t="s">
        <v>2148</v>
      </c>
      <c r="R260">
        <v>34.520000000000003</v>
      </c>
      <c r="S260">
        <v>35.1</v>
      </c>
      <c r="T260">
        <v>35.5</v>
      </c>
      <c r="U260">
        <v>34.26</v>
      </c>
      <c r="V260" t="s">
        <v>2151</v>
      </c>
      <c r="W260" s="152">
        <v>-1.6500000000000001E-2</v>
      </c>
      <c r="Y260" s="151" t="s">
        <v>2148</v>
      </c>
      <c r="Z260">
        <v>6.88</v>
      </c>
      <c r="AA260">
        <v>6.87</v>
      </c>
      <c r="AB260">
        <v>6.96</v>
      </c>
      <c r="AC260">
        <v>6.87</v>
      </c>
      <c r="AD260" t="s">
        <v>2152</v>
      </c>
      <c r="AE260" s="152">
        <v>1.5E-3</v>
      </c>
      <c r="AG260" s="151" t="s">
        <v>2148</v>
      </c>
      <c r="AH260">
        <v>2.87</v>
      </c>
      <c r="AI260">
        <v>2.84</v>
      </c>
      <c r="AJ260">
        <v>2.87</v>
      </c>
      <c r="AK260">
        <v>2.84</v>
      </c>
      <c r="AL260" t="s">
        <v>2153</v>
      </c>
      <c r="AM260" s="151" t="s">
        <v>2120</v>
      </c>
      <c r="AO260" s="151" t="s">
        <v>2148</v>
      </c>
      <c r="AP260">
        <v>8.94</v>
      </c>
      <c r="AQ260">
        <v>8.94</v>
      </c>
      <c r="AR260">
        <v>8.94</v>
      </c>
      <c r="AS260">
        <v>8.8800000000000008</v>
      </c>
      <c r="AT260" t="s">
        <v>1984</v>
      </c>
      <c r="AU260" s="152">
        <v>-4.4999999999999997E-3</v>
      </c>
      <c r="AW260" s="151" t="s">
        <v>2148</v>
      </c>
      <c r="AX260">
        <v>1186.3800000000001</v>
      </c>
      <c r="AY260">
        <v>1183.4000000000001</v>
      </c>
      <c r="AZ260">
        <v>1186.79</v>
      </c>
      <c r="BA260">
        <v>1179.1300000000001</v>
      </c>
      <c r="BB260" t="s">
        <v>2154</v>
      </c>
      <c r="BC260" s="152">
        <v>6.4000000000000003E-3</v>
      </c>
    </row>
    <row r="261" spans="1:55">
      <c r="A261" t="s">
        <v>2155</v>
      </c>
      <c r="B261">
        <v>24.86</v>
      </c>
      <c r="C261">
        <v>24.8</v>
      </c>
      <c r="D261">
        <v>25.4</v>
      </c>
      <c r="E261">
        <v>24.76</v>
      </c>
      <c r="F261" t="s">
        <v>2156</v>
      </c>
      <c r="G261" s="150" t="s">
        <v>2157</v>
      </c>
      <c r="I261" s="151" t="s">
        <v>2155</v>
      </c>
      <c r="J261">
        <v>7.85</v>
      </c>
      <c r="K261">
        <v>7.95</v>
      </c>
      <c r="L261">
        <v>7.95</v>
      </c>
      <c r="M261">
        <v>7.77</v>
      </c>
      <c r="N261" t="s">
        <v>2158</v>
      </c>
      <c r="O261" s="152">
        <v>-1.1299999999999999E-2</v>
      </c>
      <c r="Q261" s="151" t="s">
        <v>2155</v>
      </c>
      <c r="R261">
        <v>34.979999999999997</v>
      </c>
      <c r="S261">
        <v>34.520000000000003</v>
      </c>
      <c r="T261">
        <v>35.22</v>
      </c>
      <c r="U261">
        <v>34.520000000000003</v>
      </c>
      <c r="V261" t="s">
        <v>2159</v>
      </c>
      <c r="W261" s="152">
        <v>1.3299999999999999E-2</v>
      </c>
      <c r="Y261" s="151" t="s">
        <v>2155</v>
      </c>
      <c r="Z261">
        <v>6.93</v>
      </c>
      <c r="AA261">
        <v>6.98</v>
      </c>
      <c r="AB261">
        <v>7.01</v>
      </c>
      <c r="AC261">
        <v>6.9</v>
      </c>
      <c r="AD261" t="s">
        <v>2160</v>
      </c>
      <c r="AE261" s="152">
        <v>7.3000000000000001E-3</v>
      </c>
      <c r="AG261" s="151" t="s">
        <v>2155</v>
      </c>
      <c r="AH261">
        <v>2.9</v>
      </c>
      <c r="AI261">
        <v>2.87</v>
      </c>
      <c r="AJ261">
        <v>2.9</v>
      </c>
      <c r="AK261">
        <v>2.87</v>
      </c>
      <c r="AL261" t="s">
        <v>2161</v>
      </c>
      <c r="AM261" s="151" t="s">
        <v>2162</v>
      </c>
      <c r="AO261" s="151" t="s">
        <v>2155</v>
      </c>
      <c r="AP261">
        <v>8.92</v>
      </c>
      <c r="AQ261">
        <v>8.9600000000000009</v>
      </c>
      <c r="AR261">
        <v>8.98</v>
      </c>
      <c r="AS261">
        <v>8.92</v>
      </c>
      <c r="AT261" t="s">
        <v>2163</v>
      </c>
      <c r="AU261" s="152">
        <v>-2.2000000000000001E-3</v>
      </c>
      <c r="AW261" s="151" t="s">
        <v>2155</v>
      </c>
      <c r="AX261">
        <v>1193.0999999999999</v>
      </c>
      <c r="AY261">
        <v>1185.4000000000001</v>
      </c>
      <c r="AZ261">
        <v>1195.26</v>
      </c>
      <c r="BA261">
        <v>1185.4000000000001</v>
      </c>
      <c r="BB261" t="s">
        <v>2020</v>
      </c>
      <c r="BC261" s="152">
        <v>5.7000000000000002E-3</v>
      </c>
    </row>
    <row r="262" spans="1:55">
      <c r="A262" t="s">
        <v>2164</v>
      </c>
      <c r="B262">
        <v>24.72</v>
      </c>
      <c r="C262">
        <v>24.86</v>
      </c>
      <c r="D262">
        <v>25.24</v>
      </c>
      <c r="E262">
        <v>24.72</v>
      </c>
      <c r="F262" t="s">
        <v>2165</v>
      </c>
      <c r="G262" s="150" t="s">
        <v>2157</v>
      </c>
      <c r="I262" s="151" t="s">
        <v>2164</v>
      </c>
      <c r="J262">
        <v>7.9</v>
      </c>
      <c r="K262">
        <v>7.9</v>
      </c>
      <c r="L262">
        <v>7.96</v>
      </c>
      <c r="M262">
        <v>7.85</v>
      </c>
      <c r="N262" t="s">
        <v>2166</v>
      </c>
      <c r="O262" s="152">
        <v>6.4000000000000003E-3</v>
      </c>
      <c r="Q262" s="151" t="s">
        <v>2164</v>
      </c>
      <c r="R262">
        <v>35.5</v>
      </c>
      <c r="S262">
        <v>35.200000000000003</v>
      </c>
      <c r="T262">
        <v>35.6</v>
      </c>
      <c r="U262">
        <v>34.799999999999997</v>
      </c>
      <c r="V262" t="s">
        <v>2167</v>
      </c>
      <c r="W262" s="152">
        <v>1.49E-2</v>
      </c>
      <c r="Y262" s="151" t="s">
        <v>2164</v>
      </c>
      <c r="Z262">
        <v>7.3</v>
      </c>
      <c r="AA262">
        <v>6.93</v>
      </c>
      <c r="AB262">
        <v>7.34</v>
      </c>
      <c r="AC262">
        <v>6.93</v>
      </c>
      <c r="AD262" t="s">
        <v>2168</v>
      </c>
      <c r="AE262" s="152">
        <v>5.3400000000000003E-2</v>
      </c>
      <c r="AG262" s="151" t="s">
        <v>2164</v>
      </c>
      <c r="AH262">
        <v>2.9</v>
      </c>
      <c r="AI262">
        <v>2.9</v>
      </c>
      <c r="AJ262">
        <v>2.9</v>
      </c>
      <c r="AK262">
        <v>2.9</v>
      </c>
      <c r="AL262" t="s">
        <v>2169</v>
      </c>
      <c r="AM262" s="151" t="s">
        <v>2095</v>
      </c>
      <c r="AO262" s="151" t="s">
        <v>2164</v>
      </c>
      <c r="AP262">
        <v>8.98</v>
      </c>
      <c r="AQ262">
        <v>8.9600000000000009</v>
      </c>
      <c r="AR262">
        <v>8.98</v>
      </c>
      <c r="AS262">
        <v>8.94</v>
      </c>
      <c r="AT262" t="s">
        <v>2170</v>
      </c>
      <c r="AU262" s="152">
        <v>6.7000000000000002E-3</v>
      </c>
      <c r="AW262" s="151" t="s">
        <v>2164</v>
      </c>
      <c r="AX262">
        <v>1196.48</v>
      </c>
      <c r="AY262">
        <v>1195.3800000000001</v>
      </c>
      <c r="AZ262">
        <v>1199.6400000000001</v>
      </c>
      <c r="BA262">
        <v>1188.0999999999999</v>
      </c>
      <c r="BB262" t="s">
        <v>2171</v>
      </c>
      <c r="BC262" s="152">
        <v>2.8E-3</v>
      </c>
    </row>
    <row r="263" spans="1:55">
      <c r="A263" t="s">
        <v>2172</v>
      </c>
      <c r="B263">
        <v>25.5</v>
      </c>
      <c r="C263">
        <v>24.72</v>
      </c>
      <c r="D263">
        <v>25.5</v>
      </c>
      <c r="E263">
        <v>24.72</v>
      </c>
      <c r="F263" t="s">
        <v>2173</v>
      </c>
      <c r="G263" s="150" t="s">
        <v>2174</v>
      </c>
      <c r="I263" s="151" t="s">
        <v>2172</v>
      </c>
      <c r="J263">
        <v>7.96</v>
      </c>
      <c r="K263">
        <v>7.9</v>
      </c>
      <c r="L263">
        <v>7.96</v>
      </c>
      <c r="M263">
        <v>7.83</v>
      </c>
      <c r="N263" t="s">
        <v>2175</v>
      </c>
      <c r="O263" s="152">
        <v>7.6E-3</v>
      </c>
      <c r="Q263" s="151" t="s">
        <v>2172</v>
      </c>
      <c r="R263">
        <v>36.26</v>
      </c>
      <c r="S263">
        <v>36.1</v>
      </c>
      <c r="T263">
        <v>36.44</v>
      </c>
      <c r="U263">
        <v>35.58</v>
      </c>
      <c r="V263" t="s">
        <v>2176</v>
      </c>
      <c r="W263" s="152">
        <v>2.1399999999999999E-2</v>
      </c>
      <c r="Y263" s="151" t="s">
        <v>2172</v>
      </c>
      <c r="Z263">
        <v>7.43</v>
      </c>
      <c r="AA263">
        <v>7.35</v>
      </c>
      <c r="AB263">
        <v>7.5</v>
      </c>
      <c r="AC263">
        <v>7.34</v>
      </c>
      <c r="AD263" t="s">
        <v>2177</v>
      </c>
      <c r="AE263" s="152">
        <v>1.78E-2</v>
      </c>
      <c r="AG263" s="151" t="s">
        <v>2172</v>
      </c>
      <c r="AH263">
        <v>2.9</v>
      </c>
      <c r="AI263">
        <v>2.9</v>
      </c>
      <c r="AJ263">
        <v>2.9</v>
      </c>
      <c r="AK263">
        <v>2.9</v>
      </c>
      <c r="AL263" t="s">
        <v>2178</v>
      </c>
      <c r="AM263" s="151" t="s">
        <v>2095</v>
      </c>
      <c r="AO263" s="151" t="s">
        <v>2172</v>
      </c>
      <c r="AP263">
        <v>8.98</v>
      </c>
      <c r="AQ263">
        <v>9.02</v>
      </c>
      <c r="AR263">
        <v>9.02</v>
      </c>
      <c r="AS263">
        <v>8.98</v>
      </c>
      <c r="AT263" t="s">
        <v>248</v>
      </c>
      <c r="AU263" s="152">
        <v>0</v>
      </c>
      <c r="AW263" s="151" t="s">
        <v>2172</v>
      </c>
      <c r="AX263">
        <v>1219.99</v>
      </c>
      <c r="AY263">
        <v>1200.52</v>
      </c>
      <c r="AZ263">
        <v>1219.99</v>
      </c>
      <c r="BA263">
        <v>1199.6600000000001</v>
      </c>
      <c r="BB263" t="s">
        <v>2179</v>
      </c>
      <c r="BC263" s="152">
        <v>1.9599999999999999E-2</v>
      </c>
    </row>
    <row r="264" spans="1:55">
      <c r="A264" t="s">
        <v>2180</v>
      </c>
      <c r="B264">
        <v>25.92</v>
      </c>
      <c r="C264">
        <v>25.7</v>
      </c>
      <c r="D264">
        <v>26.14</v>
      </c>
      <c r="E264">
        <v>25.7</v>
      </c>
      <c r="F264" t="s">
        <v>2181</v>
      </c>
      <c r="G264" s="150" t="s">
        <v>2182</v>
      </c>
      <c r="I264" s="151" t="s">
        <v>2180</v>
      </c>
      <c r="J264">
        <v>7.94</v>
      </c>
      <c r="K264">
        <v>7.96</v>
      </c>
      <c r="L264">
        <v>7.96</v>
      </c>
      <c r="M264">
        <v>7.86</v>
      </c>
      <c r="N264" t="s">
        <v>2183</v>
      </c>
      <c r="O264" s="152">
        <v>-2.5000000000000001E-3</v>
      </c>
      <c r="Q264" s="151" t="s">
        <v>2180</v>
      </c>
      <c r="R264">
        <v>35.799999999999997</v>
      </c>
      <c r="S264">
        <v>36.340000000000003</v>
      </c>
      <c r="T264">
        <v>36.6</v>
      </c>
      <c r="U264">
        <v>35.72</v>
      </c>
      <c r="V264" t="s">
        <v>2184</v>
      </c>
      <c r="W264" s="152">
        <v>-1.2699999999999999E-2</v>
      </c>
      <c r="Y264" s="151" t="s">
        <v>2180</v>
      </c>
      <c r="Z264">
        <v>7.51</v>
      </c>
      <c r="AA264">
        <v>7.54</v>
      </c>
      <c r="AB264">
        <v>7.56</v>
      </c>
      <c r="AC264">
        <v>7.45</v>
      </c>
      <c r="AD264" t="s">
        <v>2185</v>
      </c>
      <c r="AE264" s="152">
        <v>1.0800000000000001E-2</v>
      </c>
      <c r="AG264" s="151" t="s">
        <v>2180</v>
      </c>
      <c r="AH264">
        <v>2.93</v>
      </c>
      <c r="AI264">
        <v>2.92</v>
      </c>
      <c r="AJ264">
        <v>2.93</v>
      </c>
      <c r="AK264">
        <v>2.92</v>
      </c>
      <c r="AL264" t="s">
        <v>1827</v>
      </c>
      <c r="AM264" s="151" t="s">
        <v>2186</v>
      </c>
      <c r="AO264" s="151" t="s">
        <v>2180</v>
      </c>
      <c r="AP264">
        <v>9</v>
      </c>
      <c r="AQ264">
        <v>9</v>
      </c>
      <c r="AR264">
        <v>9.02</v>
      </c>
      <c r="AS264">
        <v>9</v>
      </c>
      <c r="AT264" t="s">
        <v>248</v>
      </c>
      <c r="AU264" s="152">
        <v>2.2000000000000001E-3</v>
      </c>
      <c r="AW264" s="151" t="s">
        <v>2180</v>
      </c>
      <c r="AX264">
        <v>1219.77</v>
      </c>
      <c r="AY264">
        <v>1226.81</v>
      </c>
      <c r="AZ264">
        <v>1234.54</v>
      </c>
      <c r="BA264">
        <v>1217.25</v>
      </c>
      <c r="BB264" t="s">
        <v>2187</v>
      </c>
      <c r="BC264" s="152">
        <v>-2.0000000000000001E-4</v>
      </c>
    </row>
    <row r="265" spans="1:55">
      <c r="A265" t="s">
        <v>2188</v>
      </c>
      <c r="B265">
        <v>26.72</v>
      </c>
      <c r="C265">
        <v>25.92</v>
      </c>
      <c r="D265">
        <v>26.72</v>
      </c>
      <c r="E265">
        <v>25.92</v>
      </c>
      <c r="F265" t="s">
        <v>2189</v>
      </c>
      <c r="G265" s="150" t="s">
        <v>2190</v>
      </c>
      <c r="I265" s="151" t="s">
        <v>2188</v>
      </c>
      <c r="J265">
        <v>7.94</v>
      </c>
      <c r="K265">
        <v>7.94</v>
      </c>
      <c r="L265">
        <v>7.94</v>
      </c>
      <c r="M265">
        <v>7.88</v>
      </c>
      <c r="N265" t="s">
        <v>2191</v>
      </c>
      <c r="O265" s="152">
        <v>0</v>
      </c>
      <c r="Q265" s="151" t="s">
        <v>2188</v>
      </c>
      <c r="R265">
        <v>35.840000000000003</v>
      </c>
      <c r="S265">
        <v>35.799999999999997</v>
      </c>
      <c r="T265">
        <v>36.1</v>
      </c>
      <c r="U265">
        <v>35.78</v>
      </c>
      <c r="V265" t="s">
        <v>2192</v>
      </c>
      <c r="W265" s="152">
        <v>1.1000000000000001E-3</v>
      </c>
      <c r="Y265" s="151" t="s">
        <v>2188</v>
      </c>
      <c r="Z265">
        <v>7.55</v>
      </c>
      <c r="AA265">
        <v>7.6</v>
      </c>
      <c r="AB265">
        <v>7.65</v>
      </c>
      <c r="AC265">
        <v>7.51</v>
      </c>
      <c r="AD265" t="s">
        <v>2193</v>
      </c>
      <c r="AE265" s="152">
        <v>5.3E-3</v>
      </c>
      <c r="AG265" s="151" t="s">
        <v>2188</v>
      </c>
      <c r="AH265">
        <v>2.93</v>
      </c>
      <c r="AI265">
        <v>2.93</v>
      </c>
      <c r="AJ265">
        <v>2.93</v>
      </c>
      <c r="AK265">
        <v>2.93</v>
      </c>
      <c r="AL265" t="s">
        <v>2194</v>
      </c>
      <c r="AM265" s="151" t="s">
        <v>2095</v>
      </c>
      <c r="AO265" s="151" t="s">
        <v>2188</v>
      </c>
      <c r="AP265">
        <v>8.98</v>
      </c>
      <c r="AQ265">
        <v>8.98</v>
      </c>
      <c r="AR265">
        <v>9</v>
      </c>
      <c r="AS265">
        <v>8.94</v>
      </c>
      <c r="AT265" t="s">
        <v>2195</v>
      </c>
      <c r="AU265" s="152">
        <v>-2.2000000000000001E-3</v>
      </c>
      <c r="AW265" s="151" t="s">
        <v>2188</v>
      </c>
      <c r="AX265">
        <v>1237.3699999999999</v>
      </c>
      <c r="AY265">
        <v>1226.8499999999999</v>
      </c>
      <c r="AZ265">
        <v>1237.3800000000001</v>
      </c>
      <c r="BA265">
        <v>1226.8499999999999</v>
      </c>
      <c r="BB265" t="s">
        <v>2196</v>
      </c>
      <c r="BC265" s="152">
        <v>1.44E-2</v>
      </c>
    </row>
    <row r="266" spans="1:55">
      <c r="A266" t="s">
        <v>2197</v>
      </c>
      <c r="B266">
        <v>27.1</v>
      </c>
      <c r="C266">
        <v>26.74</v>
      </c>
      <c r="D266">
        <v>27.1</v>
      </c>
      <c r="E266">
        <v>26.58</v>
      </c>
      <c r="F266" t="s">
        <v>2198</v>
      </c>
      <c r="G266" s="150" t="s">
        <v>2199</v>
      </c>
      <c r="I266" s="151" t="s">
        <v>2197</v>
      </c>
      <c r="J266">
        <v>8</v>
      </c>
      <c r="K266">
        <v>7.95</v>
      </c>
      <c r="L266">
        <v>8.0399999999999991</v>
      </c>
      <c r="M266">
        <v>7.91</v>
      </c>
      <c r="N266" t="s">
        <v>2200</v>
      </c>
      <c r="O266" s="152">
        <v>7.6E-3</v>
      </c>
      <c r="Q266" s="151" t="s">
        <v>2197</v>
      </c>
      <c r="R266">
        <v>34.840000000000003</v>
      </c>
      <c r="S266">
        <v>35.700000000000003</v>
      </c>
      <c r="T266">
        <v>35.78</v>
      </c>
      <c r="U266">
        <v>34.78</v>
      </c>
      <c r="V266" t="s">
        <v>2201</v>
      </c>
      <c r="W266" s="152">
        <v>-2.7900000000000001E-2</v>
      </c>
      <c r="Y266" s="151" t="s">
        <v>2197</v>
      </c>
      <c r="Z266">
        <v>7.48</v>
      </c>
      <c r="AA266">
        <v>7.55</v>
      </c>
      <c r="AB266">
        <v>7.64</v>
      </c>
      <c r="AC266">
        <v>7.48</v>
      </c>
      <c r="AD266" t="s">
        <v>2202</v>
      </c>
      <c r="AE266" s="152">
        <v>-9.2999999999999992E-3</v>
      </c>
      <c r="AG266" s="151" t="s">
        <v>2197</v>
      </c>
      <c r="AH266">
        <v>2.95</v>
      </c>
      <c r="AI266">
        <v>2.93</v>
      </c>
      <c r="AJ266">
        <v>2.95</v>
      </c>
      <c r="AK266">
        <v>2.9</v>
      </c>
      <c r="AL266" t="s">
        <v>2203</v>
      </c>
      <c r="AM266" s="151" t="s">
        <v>2204</v>
      </c>
      <c r="AO266" s="151" t="s">
        <v>2197</v>
      </c>
      <c r="AP266">
        <v>8.98</v>
      </c>
      <c r="AQ266">
        <v>8.9600000000000009</v>
      </c>
      <c r="AR266">
        <v>8.98</v>
      </c>
      <c r="AS266">
        <v>8.9600000000000009</v>
      </c>
      <c r="AT266" t="s">
        <v>2205</v>
      </c>
      <c r="AU266" s="152">
        <v>0</v>
      </c>
      <c r="AW266" s="151" t="s">
        <v>2197</v>
      </c>
      <c r="AX266">
        <v>1228.8699999999999</v>
      </c>
      <c r="AY266">
        <v>1236.3800000000001</v>
      </c>
      <c r="AZ266">
        <v>1240.75</v>
      </c>
      <c r="BA266">
        <v>1225.83</v>
      </c>
      <c r="BB266" t="s">
        <v>2206</v>
      </c>
      <c r="BC266" s="152">
        <v>-6.8999999999999999E-3</v>
      </c>
    </row>
    <row r="267" spans="1:55">
      <c r="A267" t="s">
        <v>2207</v>
      </c>
      <c r="B267">
        <v>26.5</v>
      </c>
      <c r="C267">
        <v>27.1</v>
      </c>
      <c r="D267">
        <v>27.2</v>
      </c>
      <c r="E267">
        <v>26.5</v>
      </c>
      <c r="F267" t="s">
        <v>2208</v>
      </c>
      <c r="G267" s="150" t="s">
        <v>2209</v>
      </c>
      <c r="I267" s="151" t="s">
        <v>2207</v>
      </c>
      <c r="J267">
        <v>8.07</v>
      </c>
      <c r="K267">
        <v>8.0500000000000007</v>
      </c>
      <c r="L267">
        <v>8.07</v>
      </c>
      <c r="M267">
        <v>7.82</v>
      </c>
      <c r="N267" t="s">
        <v>2210</v>
      </c>
      <c r="O267" s="152">
        <v>8.6999999999999994E-3</v>
      </c>
      <c r="Q267" s="151" t="s">
        <v>2207</v>
      </c>
      <c r="R267">
        <v>35.36</v>
      </c>
      <c r="S267">
        <v>34.840000000000003</v>
      </c>
      <c r="T267">
        <v>35.5</v>
      </c>
      <c r="U267">
        <v>34.5</v>
      </c>
      <c r="V267" t="s">
        <v>2211</v>
      </c>
      <c r="W267" s="152">
        <v>1.49E-2</v>
      </c>
      <c r="Y267" s="151" t="s">
        <v>2207</v>
      </c>
      <c r="Z267">
        <v>7.54</v>
      </c>
      <c r="AA267">
        <v>7.5</v>
      </c>
      <c r="AB267">
        <v>7.61</v>
      </c>
      <c r="AC267">
        <v>7.35</v>
      </c>
      <c r="AD267" t="s">
        <v>2212</v>
      </c>
      <c r="AE267" s="152">
        <v>8.0000000000000002E-3</v>
      </c>
      <c r="AG267" s="151" t="s">
        <v>2207</v>
      </c>
      <c r="AH267">
        <v>2.95</v>
      </c>
      <c r="AI267">
        <v>2.93</v>
      </c>
      <c r="AJ267">
        <v>2.95</v>
      </c>
      <c r="AK267">
        <v>2.93</v>
      </c>
      <c r="AL267" t="s">
        <v>2213</v>
      </c>
      <c r="AM267" s="151" t="s">
        <v>2095</v>
      </c>
      <c r="AO267" s="151" t="s">
        <v>2207</v>
      </c>
      <c r="AP267">
        <v>8.98</v>
      </c>
      <c r="AQ267">
        <v>9.06</v>
      </c>
      <c r="AR267">
        <v>9.1</v>
      </c>
      <c r="AS267">
        <v>8.98</v>
      </c>
      <c r="AT267" t="s">
        <v>2214</v>
      </c>
      <c r="AU267" s="152">
        <v>0</v>
      </c>
      <c r="AW267" s="151" t="s">
        <v>2207</v>
      </c>
      <c r="AX267">
        <v>1227.27</v>
      </c>
      <c r="AY267">
        <v>1230.1099999999999</v>
      </c>
      <c r="AZ267">
        <v>1233.29</v>
      </c>
      <c r="BA267">
        <v>1222.28</v>
      </c>
      <c r="BB267" t="s">
        <v>2215</v>
      </c>
      <c r="BC267" s="152">
        <v>-1.2999999999999999E-3</v>
      </c>
    </row>
    <row r="268" spans="1:55">
      <c r="A268" t="s">
        <v>2216</v>
      </c>
      <c r="B268">
        <v>26.76</v>
      </c>
      <c r="C268">
        <v>26.5</v>
      </c>
      <c r="D268">
        <v>27.2</v>
      </c>
      <c r="E268">
        <v>26.5</v>
      </c>
      <c r="F268" t="s">
        <v>2217</v>
      </c>
      <c r="G268" s="150" t="s">
        <v>2218</v>
      </c>
      <c r="I268" s="151" t="s">
        <v>2216</v>
      </c>
      <c r="J268">
        <v>8</v>
      </c>
      <c r="K268">
        <v>8.0399999999999991</v>
      </c>
      <c r="L268">
        <v>8.1</v>
      </c>
      <c r="M268">
        <v>7.98</v>
      </c>
      <c r="N268" t="s">
        <v>1675</v>
      </c>
      <c r="O268" s="152">
        <v>-8.6999999999999994E-3</v>
      </c>
      <c r="Q268" s="151" t="s">
        <v>2216</v>
      </c>
      <c r="R268">
        <v>34.78</v>
      </c>
      <c r="S268">
        <v>35.36</v>
      </c>
      <c r="T268">
        <v>35.56</v>
      </c>
      <c r="U268">
        <v>34.700000000000003</v>
      </c>
      <c r="V268" t="s">
        <v>2219</v>
      </c>
      <c r="W268" s="152">
        <v>-1.6400000000000001E-2</v>
      </c>
      <c r="Y268" s="151" t="s">
        <v>2216</v>
      </c>
      <c r="Z268">
        <v>7.55</v>
      </c>
      <c r="AA268">
        <v>7.52</v>
      </c>
      <c r="AB268">
        <v>7.63</v>
      </c>
      <c r="AC268">
        <v>7.47</v>
      </c>
      <c r="AD268" t="s">
        <v>2220</v>
      </c>
      <c r="AE268" s="152">
        <v>1.2999999999999999E-3</v>
      </c>
      <c r="AG268" s="151" t="s">
        <v>2216</v>
      </c>
      <c r="AH268">
        <v>2.95</v>
      </c>
      <c r="AI268">
        <v>2.96</v>
      </c>
      <c r="AJ268">
        <v>2.96</v>
      </c>
      <c r="AK268">
        <v>2.93</v>
      </c>
      <c r="AL268" t="s">
        <v>2221</v>
      </c>
      <c r="AM268" s="151" t="s">
        <v>2095</v>
      </c>
      <c r="AO268" s="151" t="s">
        <v>2216</v>
      </c>
      <c r="AP268">
        <v>9</v>
      </c>
      <c r="AQ268">
        <v>9</v>
      </c>
      <c r="AR268">
        <v>9.06</v>
      </c>
      <c r="AS268">
        <v>8.98</v>
      </c>
      <c r="AT268" t="s">
        <v>2222</v>
      </c>
      <c r="AU268" s="152">
        <v>2.2000000000000001E-3</v>
      </c>
      <c r="AW268" s="151" t="s">
        <v>2216</v>
      </c>
      <c r="AX268">
        <v>1218.07</v>
      </c>
      <c r="AY268">
        <v>1227.8800000000001</v>
      </c>
      <c r="AZ268">
        <v>1230.76</v>
      </c>
      <c r="BA268">
        <v>1213.3800000000001</v>
      </c>
      <c r="BB268" t="s">
        <v>2223</v>
      </c>
      <c r="BC268" s="152">
        <v>-7.4999999999999997E-3</v>
      </c>
    </row>
    <row r="269" spans="1:55">
      <c r="A269" t="s">
        <v>2224</v>
      </c>
      <c r="B269">
        <v>25.98</v>
      </c>
      <c r="C269">
        <v>26.76</v>
      </c>
      <c r="D269">
        <v>26.76</v>
      </c>
      <c r="E269">
        <v>25.98</v>
      </c>
      <c r="F269" t="s">
        <v>2225</v>
      </c>
      <c r="G269" s="150" t="s">
        <v>2226</v>
      </c>
      <c r="I269" s="151" t="s">
        <v>2224</v>
      </c>
      <c r="J269">
        <v>7.9</v>
      </c>
      <c r="K269">
        <v>7.96</v>
      </c>
      <c r="L269">
        <v>7.99</v>
      </c>
      <c r="M269">
        <v>7.88</v>
      </c>
      <c r="N269" t="s">
        <v>2227</v>
      </c>
      <c r="O269" s="152">
        <v>-1.2500000000000001E-2</v>
      </c>
      <c r="Q269" s="151" t="s">
        <v>2224</v>
      </c>
      <c r="R269">
        <v>34.74</v>
      </c>
      <c r="S269">
        <v>34.96</v>
      </c>
      <c r="T269">
        <v>34.96</v>
      </c>
      <c r="U269">
        <v>34.4</v>
      </c>
      <c r="V269" t="s">
        <v>2228</v>
      </c>
      <c r="W269" s="152">
        <v>-1.1999999999999999E-3</v>
      </c>
      <c r="Y269" s="151" t="s">
        <v>2224</v>
      </c>
      <c r="Z269">
        <v>7.45</v>
      </c>
      <c r="AA269">
        <v>7.47</v>
      </c>
      <c r="AB269">
        <v>7.54</v>
      </c>
      <c r="AC269">
        <v>7.39</v>
      </c>
      <c r="AD269" t="s">
        <v>2229</v>
      </c>
      <c r="AE269" s="152">
        <v>-1.32E-2</v>
      </c>
      <c r="AG269" s="151" t="s">
        <v>2224</v>
      </c>
      <c r="AH269">
        <v>2.95</v>
      </c>
      <c r="AI269">
        <v>2.95</v>
      </c>
      <c r="AJ269">
        <v>2.95</v>
      </c>
      <c r="AK269">
        <v>2.95</v>
      </c>
      <c r="AL269" t="s">
        <v>2230</v>
      </c>
      <c r="AM269" s="151" t="s">
        <v>2095</v>
      </c>
      <c r="AO269" s="151" t="s">
        <v>2224</v>
      </c>
      <c r="AP269">
        <v>8.8800000000000008</v>
      </c>
      <c r="AQ269">
        <v>9</v>
      </c>
      <c r="AR269">
        <v>9</v>
      </c>
      <c r="AS269">
        <v>8.8800000000000008</v>
      </c>
      <c r="AT269" t="s">
        <v>2231</v>
      </c>
      <c r="AU269" s="152">
        <v>-1.3299999999999999E-2</v>
      </c>
      <c r="AW269" s="151" t="s">
        <v>2224</v>
      </c>
      <c r="AX269">
        <v>1203.08</v>
      </c>
      <c r="AY269">
        <v>1216.93</v>
      </c>
      <c r="AZ269">
        <v>1217.17</v>
      </c>
      <c r="BA269">
        <v>1199.18</v>
      </c>
      <c r="BB269" t="s">
        <v>2232</v>
      </c>
      <c r="BC269" s="152">
        <v>-1.23E-2</v>
      </c>
    </row>
    <row r="270" spans="1:55">
      <c r="A270" t="s">
        <v>2233</v>
      </c>
      <c r="B270">
        <v>25.96</v>
      </c>
      <c r="C270">
        <v>25.98</v>
      </c>
      <c r="D270">
        <v>26.5</v>
      </c>
      <c r="E270">
        <v>25.9</v>
      </c>
      <c r="F270" t="s">
        <v>2234</v>
      </c>
      <c r="G270" s="150" t="s">
        <v>2235</v>
      </c>
      <c r="I270" s="151" t="s">
        <v>2233</v>
      </c>
      <c r="J270">
        <v>8</v>
      </c>
      <c r="K270">
        <v>7.9</v>
      </c>
      <c r="L270">
        <v>8.1199999999999992</v>
      </c>
      <c r="M270">
        <v>7.9</v>
      </c>
      <c r="N270" t="s">
        <v>2236</v>
      </c>
      <c r="O270" s="152">
        <v>1.2699999999999999E-2</v>
      </c>
      <c r="Q270" s="151" t="s">
        <v>2233</v>
      </c>
      <c r="R270">
        <v>34.5</v>
      </c>
      <c r="S270">
        <v>34.5</v>
      </c>
      <c r="T270">
        <v>34.92</v>
      </c>
      <c r="U270">
        <v>34.340000000000003</v>
      </c>
      <c r="V270" t="s">
        <v>2237</v>
      </c>
      <c r="W270" s="152">
        <v>-6.8999999999999999E-3</v>
      </c>
      <c r="Y270" s="151" t="s">
        <v>2233</v>
      </c>
      <c r="Z270">
        <v>7.5</v>
      </c>
      <c r="AA270">
        <v>7.42</v>
      </c>
      <c r="AB270">
        <v>7.5</v>
      </c>
      <c r="AC270">
        <v>7.36</v>
      </c>
      <c r="AD270" t="s">
        <v>2238</v>
      </c>
      <c r="AE270" s="152">
        <v>6.7000000000000002E-3</v>
      </c>
      <c r="AG270" s="151" t="s">
        <v>2233</v>
      </c>
      <c r="AH270">
        <v>2.95</v>
      </c>
      <c r="AI270">
        <v>2.95</v>
      </c>
      <c r="AJ270">
        <v>2.96</v>
      </c>
      <c r="AK270">
        <v>2.95</v>
      </c>
      <c r="AL270" t="s">
        <v>2239</v>
      </c>
      <c r="AM270" s="151" t="s">
        <v>2095</v>
      </c>
      <c r="AO270" s="151" t="s">
        <v>2233</v>
      </c>
      <c r="AP270">
        <v>8.94</v>
      </c>
      <c r="AQ270">
        <v>8.9600000000000009</v>
      </c>
      <c r="AR270">
        <v>8.9600000000000009</v>
      </c>
      <c r="AS270">
        <v>8.84</v>
      </c>
      <c r="AT270" t="s">
        <v>2240</v>
      </c>
      <c r="AU270" s="152">
        <v>6.7999999999999996E-3</v>
      </c>
      <c r="AW270" s="151" t="s">
        <v>2233</v>
      </c>
      <c r="AX270">
        <v>1205.55</v>
      </c>
      <c r="AY270">
        <v>1204.45</v>
      </c>
      <c r="AZ270">
        <v>1208.02</v>
      </c>
      <c r="BA270">
        <v>1196.46</v>
      </c>
      <c r="BB270" t="s">
        <v>2241</v>
      </c>
      <c r="BC270" s="152">
        <v>2.0999999999999999E-3</v>
      </c>
    </row>
    <row r="271" spans="1:55">
      <c r="A271" t="s">
        <v>2242</v>
      </c>
      <c r="B271">
        <v>26.2</v>
      </c>
      <c r="C271">
        <v>25.76</v>
      </c>
      <c r="D271">
        <v>26.78</v>
      </c>
      <c r="E271">
        <v>25.76</v>
      </c>
      <c r="F271" t="s">
        <v>2243</v>
      </c>
      <c r="G271" s="150" t="s">
        <v>2244</v>
      </c>
      <c r="I271" s="151" t="s">
        <v>2242</v>
      </c>
      <c r="J271">
        <v>8.1300000000000008</v>
      </c>
      <c r="K271">
        <v>7.97</v>
      </c>
      <c r="L271">
        <v>8.34</v>
      </c>
      <c r="M271">
        <v>7.97</v>
      </c>
      <c r="N271" t="s">
        <v>2245</v>
      </c>
      <c r="O271" s="152">
        <v>1.6299999999999999E-2</v>
      </c>
      <c r="Q271" s="151" t="s">
        <v>2242</v>
      </c>
      <c r="R271">
        <v>35</v>
      </c>
      <c r="S271">
        <v>34.94</v>
      </c>
      <c r="T271">
        <v>35</v>
      </c>
      <c r="U271">
        <v>34.64</v>
      </c>
      <c r="V271" t="s">
        <v>2246</v>
      </c>
      <c r="W271" s="152">
        <v>1.4500000000000001E-2</v>
      </c>
      <c r="Y271" s="151" t="s">
        <v>2242</v>
      </c>
      <c r="Z271">
        <v>7.74</v>
      </c>
      <c r="AA271">
        <v>7.41</v>
      </c>
      <c r="AB271">
        <v>7.79</v>
      </c>
      <c r="AC271">
        <v>7.41</v>
      </c>
      <c r="AD271" t="s">
        <v>2247</v>
      </c>
      <c r="AE271" s="152">
        <v>3.2000000000000001E-2</v>
      </c>
      <c r="AG271" s="151" t="s">
        <v>2242</v>
      </c>
      <c r="AH271">
        <v>2.95</v>
      </c>
      <c r="AI271">
        <v>2.95</v>
      </c>
      <c r="AJ271">
        <v>2.95</v>
      </c>
      <c r="AK271">
        <v>2.95</v>
      </c>
      <c r="AL271" t="s">
        <v>2248</v>
      </c>
      <c r="AM271" s="151" t="s">
        <v>2095</v>
      </c>
      <c r="AO271" s="151" t="s">
        <v>2242</v>
      </c>
      <c r="AP271">
        <v>8.92</v>
      </c>
      <c r="AQ271">
        <v>8.9600000000000009</v>
      </c>
      <c r="AR271">
        <v>8.9600000000000009</v>
      </c>
      <c r="AS271">
        <v>8.86</v>
      </c>
      <c r="AT271" t="s">
        <v>2249</v>
      </c>
      <c r="AU271" s="152">
        <v>-2.2000000000000001E-3</v>
      </c>
      <c r="AW271" s="151" t="s">
        <v>2242</v>
      </c>
      <c r="AX271">
        <v>1235.27</v>
      </c>
      <c r="AY271">
        <v>1207.1500000000001</v>
      </c>
      <c r="AZ271">
        <v>1236.1300000000001</v>
      </c>
      <c r="BA271">
        <v>1205.45</v>
      </c>
      <c r="BB271" t="s">
        <v>2250</v>
      </c>
      <c r="BC271" s="152">
        <v>2.47E-2</v>
      </c>
    </row>
    <row r="272" spans="1:55">
      <c r="A272" t="s">
        <v>2251</v>
      </c>
      <c r="B272">
        <v>26.28</v>
      </c>
      <c r="C272">
        <v>26.2</v>
      </c>
      <c r="D272">
        <v>26.78</v>
      </c>
      <c r="E272">
        <v>26.14</v>
      </c>
      <c r="F272" t="s">
        <v>2252</v>
      </c>
      <c r="G272" s="150" t="s">
        <v>2253</v>
      </c>
      <c r="I272" s="151" t="s">
        <v>2251</v>
      </c>
      <c r="J272">
        <v>8.31</v>
      </c>
      <c r="K272">
        <v>8.14</v>
      </c>
      <c r="L272">
        <v>8.52</v>
      </c>
      <c r="M272">
        <v>8.14</v>
      </c>
      <c r="N272" t="s">
        <v>2254</v>
      </c>
      <c r="O272" s="152">
        <v>2.2100000000000002E-2</v>
      </c>
      <c r="Q272" s="151" t="s">
        <v>2251</v>
      </c>
      <c r="R272">
        <v>35.46</v>
      </c>
      <c r="S272">
        <v>35</v>
      </c>
      <c r="T272">
        <v>35.479999999999997</v>
      </c>
      <c r="U272">
        <v>34.54</v>
      </c>
      <c r="V272" t="s">
        <v>2255</v>
      </c>
      <c r="W272" s="152">
        <v>1.3100000000000001E-2</v>
      </c>
      <c r="Y272" s="151" t="s">
        <v>2251</v>
      </c>
      <c r="Z272">
        <v>7.78</v>
      </c>
      <c r="AA272">
        <v>7.7</v>
      </c>
      <c r="AB272">
        <v>7.84</v>
      </c>
      <c r="AC272">
        <v>7.7</v>
      </c>
      <c r="AD272" t="s">
        <v>2256</v>
      </c>
      <c r="AE272" s="152">
        <v>5.1999999999999998E-3</v>
      </c>
      <c r="AG272" s="151" t="s">
        <v>2251</v>
      </c>
      <c r="AH272">
        <v>2.95</v>
      </c>
      <c r="AI272">
        <v>2.95</v>
      </c>
      <c r="AJ272">
        <v>2.95</v>
      </c>
      <c r="AK272">
        <v>2.95</v>
      </c>
      <c r="AL272" t="s">
        <v>2257</v>
      </c>
      <c r="AM272" s="151" t="s">
        <v>2095</v>
      </c>
      <c r="AO272" s="151" t="s">
        <v>2251</v>
      </c>
      <c r="AP272">
        <v>8.92</v>
      </c>
      <c r="AQ272">
        <v>8.9600000000000009</v>
      </c>
      <c r="AR272">
        <v>8.9600000000000009</v>
      </c>
      <c r="AS272">
        <v>8.8800000000000008</v>
      </c>
      <c r="AT272" t="s">
        <v>2258</v>
      </c>
      <c r="AU272" s="152">
        <v>0</v>
      </c>
      <c r="AW272" s="151" t="s">
        <v>2251</v>
      </c>
      <c r="AX272">
        <v>1238.76</v>
      </c>
      <c r="AY272">
        <v>1236.93</v>
      </c>
      <c r="AZ272">
        <v>1240.6099999999999</v>
      </c>
      <c r="BA272">
        <v>1231.29</v>
      </c>
      <c r="BB272" t="s">
        <v>2259</v>
      </c>
      <c r="BC272" s="152">
        <v>2.8E-3</v>
      </c>
    </row>
    <row r="273" spans="1:55">
      <c r="A273" t="s">
        <v>2260</v>
      </c>
      <c r="B273">
        <v>26.7</v>
      </c>
      <c r="C273">
        <v>26.28</v>
      </c>
      <c r="D273">
        <v>26.74</v>
      </c>
      <c r="E273">
        <v>26.28</v>
      </c>
      <c r="F273" t="s">
        <v>2261</v>
      </c>
      <c r="G273" s="150" t="s">
        <v>2262</v>
      </c>
      <c r="I273" s="151" t="s">
        <v>2260</v>
      </c>
      <c r="J273">
        <v>8.5</v>
      </c>
      <c r="K273">
        <v>7.98</v>
      </c>
      <c r="L273">
        <v>8.52</v>
      </c>
      <c r="M273">
        <v>7.98</v>
      </c>
      <c r="N273" t="s">
        <v>2263</v>
      </c>
      <c r="O273" s="152">
        <v>2.29E-2</v>
      </c>
      <c r="Q273" s="151" t="s">
        <v>2260</v>
      </c>
      <c r="R273">
        <v>34.78</v>
      </c>
      <c r="S273">
        <v>35.46</v>
      </c>
      <c r="T273">
        <v>35.54</v>
      </c>
      <c r="U273">
        <v>34.659999999999997</v>
      </c>
      <c r="V273" t="s">
        <v>2264</v>
      </c>
      <c r="W273" s="152">
        <v>-1.9199999999999998E-2</v>
      </c>
      <c r="Y273" s="151" t="s">
        <v>2260</v>
      </c>
      <c r="Z273">
        <v>7.8</v>
      </c>
      <c r="AA273">
        <v>7.75</v>
      </c>
      <c r="AB273">
        <v>7.81</v>
      </c>
      <c r="AC273">
        <v>7.68</v>
      </c>
      <c r="AD273" t="s">
        <v>2265</v>
      </c>
      <c r="AE273" s="152">
        <v>2.5999999999999999E-3</v>
      </c>
      <c r="AG273" s="151" t="s">
        <v>2260</v>
      </c>
      <c r="AH273">
        <v>2.95</v>
      </c>
      <c r="AI273">
        <v>2.95</v>
      </c>
      <c r="AJ273">
        <v>2.95</v>
      </c>
      <c r="AK273">
        <v>2.95</v>
      </c>
      <c r="AL273" t="s">
        <v>2266</v>
      </c>
      <c r="AM273" s="151" t="s">
        <v>2095</v>
      </c>
      <c r="AO273" s="151" t="s">
        <v>2260</v>
      </c>
      <c r="AP273">
        <v>8.92</v>
      </c>
      <c r="AQ273">
        <v>8.9600000000000009</v>
      </c>
      <c r="AR273">
        <v>8.9600000000000009</v>
      </c>
      <c r="AS273">
        <v>8.9</v>
      </c>
      <c r="AT273" t="s">
        <v>2267</v>
      </c>
      <c r="AU273" s="152">
        <v>0</v>
      </c>
      <c r="AW273" s="151" t="s">
        <v>2260</v>
      </c>
      <c r="AX273">
        <v>1239.3900000000001</v>
      </c>
      <c r="AY273">
        <v>1238.31</v>
      </c>
      <c r="AZ273">
        <v>1242.68</v>
      </c>
      <c r="BA273">
        <v>1233.17</v>
      </c>
      <c r="BB273" t="s">
        <v>2268</v>
      </c>
      <c r="BC273" s="152">
        <v>5.0000000000000001E-4</v>
      </c>
    </row>
    <row r="274" spans="1:55">
      <c r="A274" t="s">
        <v>2269</v>
      </c>
      <c r="B274">
        <v>26.64</v>
      </c>
      <c r="C274">
        <v>26.94</v>
      </c>
      <c r="D274">
        <v>27.12</v>
      </c>
      <c r="E274">
        <v>26.5</v>
      </c>
      <c r="F274" t="s">
        <v>2270</v>
      </c>
      <c r="G274" s="150" t="s">
        <v>2271</v>
      </c>
      <c r="I274" s="151" t="s">
        <v>2269</v>
      </c>
      <c r="J274">
        <v>8.5</v>
      </c>
      <c r="K274">
        <v>8.49</v>
      </c>
      <c r="L274">
        <v>8.56</v>
      </c>
      <c r="M274">
        <v>8.4</v>
      </c>
      <c r="N274" t="s">
        <v>2272</v>
      </c>
      <c r="O274" s="152">
        <v>0</v>
      </c>
      <c r="Q274" s="151" t="s">
        <v>2269</v>
      </c>
      <c r="R274">
        <v>34.44</v>
      </c>
      <c r="S274">
        <v>34.78</v>
      </c>
      <c r="T274">
        <v>35.5</v>
      </c>
      <c r="U274">
        <v>34.340000000000003</v>
      </c>
      <c r="V274" t="s">
        <v>2273</v>
      </c>
      <c r="W274" s="152">
        <v>-9.7999999999999997E-3</v>
      </c>
      <c r="Y274" s="151" t="s">
        <v>2269</v>
      </c>
      <c r="Z274">
        <v>7.9</v>
      </c>
      <c r="AA274">
        <v>7.81</v>
      </c>
      <c r="AB274">
        <v>7.9</v>
      </c>
      <c r="AC274">
        <v>7.79</v>
      </c>
      <c r="AD274" t="s">
        <v>2274</v>
      </c>
      <c r="AE274" s="152">
        <v>1.2800000000000001E-2</v>
      </c>
      <c r="AG274" s="151" t="s">
        <v>2269</v>
      </c>
      <c r="AH274">
        <v>2.95</v>
      </c>
      <c r="AI274">
        <v>2.95</v>
      </c>
      <c r="AJ274">
        <v>2.95</v>
      </c>
      <c r="AK274">
        <v>2.95</v>
      </c>
      <c r="AL274" t="s">
        <v>2275</v>
      </c>
      <c r="AM274" s="151" t="s">
        <v>2095</v>
      </c>
      <c r="AO274" s="151" t="s">
        <v>2269</v>
      </c>
      <c r="AP274">
        <v>8.92</v>
      </c>
      <c r="AQ274">
        <v>8.98</v>
      </c>
      <c r="AR274">
        <v>8.98</v>
      </c>
      <c r="AS274">
        <v>8.8000000000000007</v>
      </c>
      <c r="AT274" t="s">
        <v>2276</v>
      </c>
      <c r="AU274" s="152">
        <v>0</v>
      </c>
      <c r="AW274" s="151" t="s">
        <v>2269</v>
      </c>
      <c r="AX274">
        <v>1250.44</v>
      </c>
      <c r="AY274">
        <v>1239.03</v>
      </c>
      <c r="AZ274">
        <v>1263.82</v>
      </c>
      <c r="BA274">
        <v>1239.03</v>
      </c>
      <c r="BB274" t="s">
        <v>2277</v>
      </c>
      <c r="BC274" s="152">
        <v>8.8999999999999999E-3</v>
      </c>
    </row>
    <row r="275" spans="1:55">
      <c r="A275" t="s">
        <v>2278</v>
      </c>
      <c r="B275">
        <v>26.42</v>
      </c>
      <c r="C275">
        <v>27.04</v>
      </c>
      <c r="D275">
        <v>27.04</v>
      </c>
      <c r="E275">
        <v>26.42</v>
      </c>
      <c r="F275" t="s">
        <v>2279</v>
      </c>
      <c r="G275" s="150" t="s">
        <v>2280</v>
      </c>
      <c r="I275" s="151" t="s">
        <v>2278</v>
      </c>
      <c r="J275">
        <v>8.39</v>
      </c>
      <c r="K275">
        <v>8.5</v>
      </c>
      <c r="L275">
        <v>8.56</v>
      </c>
      <c r="M275">
        <v>8.3800000000000008</v>
      </c>
      <c r="N275" t="s">
        <v>2281</v>
      </c>
      <c r="O275" s="152">
        <v>-1.29E-2</v>
      </c>
      <c r="Q275" s="151" t="s">
        <v>2278</v>
      </c>
      <c r="R275">
        <v>35.08</v>
      </c>
      <c r="S275">
        <v>34</v>
      </c>
      <c r="T275">
        <v>35.08</v>
      </c>
      <c r="U275">
        <v>34</v>
      </c>
      <c r="V275" t="s">
        <v>2282</v>
      </c>
      <c r="W275" s="152">
        <v>1.8599999999999998E-2</v>
      </c>
      <c r="Y275" s="151" t="s">
        <v>2278</v>
      </c>
      <c r="Z275">
        <v>7.72</v>
      </c>
      <c r="AA275">
        <v>7.9</v>
      </c>
      <c r="AB275">
        <v>8</v>
      </c>
      <c r="AC275">
        <v>7.69</v>
      </c>
      <c r="AD275" t="s">
        <v>2283</v>
      </c>
      <c r="AE275" s="152">
        <v>-2.2800000000000001E-2</v>
      </c>
      <c r="AG275" s="151" t="s">
        <v>2278</v>
      </c>
      <c r="AH275">
        <v>2.97</v>
      </c>
      <c r="AI275">
        <v>2.95</v>
      </c>
      <c r="AJ275">
        <v>2.97</v>
      </c>
      <c r="AK275">
        <v>2.95</v>
      </c>
      <c r="AL275" t="s">
        <v>2222</v>
      </c>
      <c r="AM275" s="151" t="s">
        <v>2204</v>
      </c>
      <c r="AO275" s="151" t="s">
        <v>2278</v>
      </c>
      <c r="AP275">
        <v>8.9</v>
      </c>
      <c r="AQ275">
        <v>8.9600000000000009</v>
      </c>
      <c r="AR275">
        <v>8.9600000000000009</v>
      </c>
      <c r="AS275">
        <v>8.8800000000000008</v>
      </c>
      <c r="AT275" t="s">
        <v>2284</v>
      </c>
      <c r="AU275" s="152">
        <v>-2.2000000000000001E-3</v>
      </c>
      <c r="AW275" s="151" t="s">
        <v>2278</v>
      </c>
      <c r="AX275">
        <v>1248.6300000000001</v>
      </c>
      <c r="AY275">
        <v>1252.6600000000001</v>
      </c>
      <c r="AZ275">
        <v>1260</v>
      </c>
      <c r="BA275">
        <v>1245.3800000000001</v>
      </c>
      <c r="BB275" t="s">
        <v>2285</v>
      </c>
      <c r="BC275" s="152">
        <v>-1.4E-3</v>
      </c>
    </row>
    <row r="276" spans="1:55">
      <c r="A276" t="s">
        <v>2286</v>
      </c>
      <c r="B276">
        <v>25.8</v>
      </c>
      <c r="C276">
        <v>26.42</v>
      </c>
      <c r="D276">
        <v>26.88</v>
      </c>
      <c r="E276">
        <v>25.72</v>
      </c>
      <c r="F276" t="s">
        <v>2287</v>
      </c>
      <c r="G276" s="150" t="s">
        <v>2288</v>
      </c>
      <c r="I276" s="151" t="s">
        <v>2286</v>
      </c>
      <c r="J276">
        <v>8.08</v>
      </c>
      <c r="K276">
        <v>8.44</v>
      </c>
      <c r="L276">
        <v>8.4600000000000009</v>
      </c>
      <c r="M276">
        <v>8.08</v>
      </c>
      <c r="N276" t="s">
        <v>2289</v>
      </c>
      <c r="O276" s="152">
        <v>-3.6900000000000002E-2</v>
      </c>
      <c r="Q276" s="151" t="s">
        <v>2286</v>
      </c>
      <c r="R276">
        <v>35.26</v>
      </c>
      <c r="S276">
        <v>35.08</v>
      </c>
      <c r="T276">
        <v>35.4</v>
      </c>
      <c r="U276">
        <v>34.979999999999997</v>
      </c>
      <c r="V276" t="s">
        <v>2290</v>
      </c>
      <c r="W276" s="152">
        <v>5.1000000000000004E-3</v>
      </c>
      <c r="Y276" s="151" t="s">
        <v>2286</v>
      </c>
      <c r="Z276">
        <v>7.68</v>
      </c>
      <c r="AA276">
        <v>7.8</v>
      </c>
      <c r="AB276">
        <v>7.85</v>
      </c>
      <c r="AC276">
        <v>7.68</v>
      </c>
      <c r="AD276" t="s">
        <v>2291</v>
      </c>
      <c r="AE276" s="152">
        <v>-5.1999999999999998E-3</v>
      </c>
      <c r="AG276" s="151" t="s">
        <v>2286</v>
      </c>
      <c r="AH276">
        <v>2.97</v>
      </c>
      <c r="AI276">
        <v>2.97</v>
      </c>
      <c r="AJ276">
        <v>2.98</v>
      </c>
      <c r="AK276">
        <v>2.96</v>
      </c>
      <c r="AL276" t="s">
        <v>2292</v>
      </c>
      <c r="AM276" s="151" t="s">
        <v>2095</v>
      </c>
      <c r="AO276" s="151" t="s">
        <v>2286</v>
      </c>
      <c r="AP276">
        <v>8.8800000000000008</v>
      </c>
      <c r="AQ276">
        <v>8.9600000000000009</v>
      </c>
      <c r="AR276">
        <v>8.9600000000000009</v>
      </c>
      <c r="AS276">
        <v>8.8000000000000007</v>
      </c>
      <c r="AT276" t="s">
        <v>2293</v>
      </c>
      <c r="AU276" s="152">
        <v>-2.2000000000000001E-3</v>
      </c>
      <c r="AW276" s="151" t="s">
        <v>2286</v>
      </c>
      <c r="AX276">
        <v>1242.2</v>
      </c>
      <c r="AY276">
        <v>1253.27</v>
      </c>
      <c r="AZ276">
        <v>1259.1199999999999</v>
      </c>
      <c r="BA276">
        <v>1242.02</v>
      </c>
      <c r="BB276" t="s">
        <v>2294</v>
      </c>
      <c r="BC276" s="152">
        <v>-5.1000000000000004E-3</v>
      </c>
    </row>
    <row r="277" spans="1:55">
      <c r="A277" t="s">
        <v>2295</v>
      </c>
      <c r="B277">
        <v>26.1</v>
      </c>
      <c r="C277">
        <v>25.98</v>
      </c>
      <c r="D277">
        <v>26.32</v>
      </c>
      <c r="E277">
        <v>25.98</v>
      </c>
      <c r="F277" t="s">
        <v>2296</v>
      </c>
      <c r="G277" s="150" t="s">
        <v>2297</v>
      </c>
      <c r="I277" s="151" t="s">
        <v>2295</v>
      </c>
      <c r="J277">
        <v>8.08</v>
      </c>
      <c r="K277">
        <v>8.08</v>
      </c>
      <c r="L277">
        <v>8.2899999999999991</v>
      </c>
      <c r="M277">
        <v>8.0299999999999994</v>
      </c>
      <c r="N277" t="s">
        <v>2298</v>
      </c>
      <c r="O277" s="152">
        <v>0</v>
      </c>
      <c r="Q277" s="151" t="s">
        <v>2295</v>
      </c>
      <c r="R277">
        <v>35.72</v>
      </c>
      <c r="S277">
        <v>35.26</v>
      </c>
      <c r="T277">
        <v>35.72</v>
      </c>
      <c r="U277">
        <v>35.04</v>
      </c>
      <c r="V277" t="s">
        <v>2299</v>
      </c>
      <c r="W277" s="152">
        <v>1.2999999999999999E-2</v>
      </c>
      <c r="Y277" s="151" t="s">
        <v>2295</v>
      </c>
      <c r="Z277">
        <v>7.87</v>
      </c>
      <c r="AA277">
        <v>7.7</v>
      </c>
      <c r="AB277">
        <v>7.87</v>
      </c>
      <c r="AC277">
        <v>7.7</v>
      </c>
      <c r="AD277" t="s">
        <v>2300</v>
      </c>
      <c r="AE277" s="152">
        <v>2.47E-2</v>
      </c>
      <c r="AG277" s="151" t="s">
        <v>2295</v>
      </c>
      <c r="AH277">
        <v>2.97</v>
      </c>
      <c r="AI277">
        <v>2.97</v>
      </c>
      <c r="AJ277">
        <v>2.97</v>
      </c>
      <c r="AK277">
        <v>2.97</v>
      </c>
      <c r="AL277" t="s">
        <v>2301</v>
      </c>
      <c r="AM277" s="151" t="s">
        <v>2095</v>
      </c>
      <c r="AO277" s="151" t="s">
        <v>2295</v>
      </c>
      <c r="AP277">
        <v>8.8800000000000008</v>
      </c>
      <c r="AQ277">
        <v>8.92</v>
      </c>
      <c r="AR277">
        <v>8.92</v>
      </c>
      <c r="AS277">
        <v>8.8000000000000007</v>
      </c>
      <c r="AT277" t="s">
        <v>1457</v>
      </c>
      <c r="AU277" s="152">
        <v>0</v>
      </c>
      <c r="AW277" s="151" t="s">
        <v>2295</v>
      </c>
      <c r="AX277">
        <v>1258.74</v>
      </c>
      <c r="AY277">
        <v>1248.83</v>
      </c>
      <c r="AZ277">
        <v>1258.8599999999999</v>
      </c>
      <c r="BA277">
        <v>1247.28</v>
      </c>
      <c r="BB277" t="s">
        <v>2302</v>
      </c>
      <c r="BC277" s="152">
        <v>1.3299999999999999E-2</v>
      </c>
    </row>
    <row r="278" spans="1:55">
      <c r="A278" t="s">
        <v>2303</v>
      </c>
      <c r="B278">
        <v>25.08</v>
      </c>
      <c r="C278">
        <v>25.36</v>
      </c>
      <c r="D278">
        <v>25.36</v>
      </c>
      <c r="E278">
        <v>24.88</v>
      </c>
      <c r="F278" t="s">
        <v>2304</v>
      </c>
      <c r="G278" s="150" t="s">
        <v>2305</v>
      </c>
      <c r="I278" s="151" t="s">
        <v>2303</v>
      </c>
      <c r="J278">
        <v>8.18</v>
      </c>
      <c r="K278">
        <v>8.14</v>
      </c>
      <c r="L278">
        <v>8.26</v>
      </c>
      <c r="M278">
        <v>8.08</v>
      </c>
      <c r="N278" t="s">
        <v>2306</v>
      </c>
      <c r="O278" s="152">
        <v>1.24E-2</v>
      </c>
      <c r="Q278" s="151" t="s">
        <v>2303</v>
      </c>
      <c r="R278">
        <v>36.36</v>
      </c>
      <c r="S278">
        <v>35.799999999999997</v>
      </c>
      <c r="T278">
        <v>36.44</v>
      </c>
      <c r="U278">
        <v>35.799999999999997</v>
      </c>
      <c r="V278" t="s">
        <v>2307</v>
      </c>
      <c r="W278" s="152">
        <v>1.7899999999999999E-2</v>
      </c>
      <c r="Y278" s="151" t="s">
        <v>2303</v>
      </c>
      <c r="Z278">
        <v>7.84</v>
      </c>
      <c r="AA278">
        <v>7.9</v>
      </c>
      <c r="AB278">
        <v>7.94</v>
      </c>
      <c r="AC278">
        <v>7.74</v>
      </c>
      <c r="AD278" t="s">
        <v>2308</v>
      </c>
      <c r="AE278" s="152">
        <v>-3.8E-3</v>
      </c>
      <c r="AG278" s="151" t="s">
        <v>2303</v>
      </c>
      <c r="AH278">
        <v>2.97</v>
      </c>
      <c r="AI278">
        <v>2.97</v>
      </c>
      <c r="AJ278">
        <v>2.97</v>
      </c>
      <c r="AK278">
        <v>2.97</v>
      </c>
      <c r="AL278" t="s">
        <v>2309</v>
      </c>
      <c r="AM278" s="151" t="s">
        <v>2095</v>
      </c>
      <c r="AO278" s="151" t="s">
        <v>2303</v>
      </c>
      <c r="AP278">
        <v>8.86</v>
      </c>
      <c r="AQ278">
        <v>8.92</v>
      </c>
      <c r="AR278">
        <v>8.92</v>
      </c>
      <c r="AS278">
        <v>8.84</v>
      </c>
      <c r="AT278" t="s">
        <v>1644</v>
      </c>
      <c r="AU278" s="152">
        <v>-2.3E-3</v>
      </c>
      <c r="AW278" s="151" t="s">
        <v>2303</v>
      </c>
      <c r="AX278">
        <v>1260.52</v>
      </c>
      <c r="AY278">
        <v>1256.58</v>
      </c>
      <c r="AZ278">
        <v>1260.6500000000001</v>
      </c>
      <c r="BA278">
        <v>1254.5</v>
      </c>
      <c r="BB278" t="s">
        <v>2310</v>
      </c>
      <c r="BC278" s="152">
        <v>1.4E-3</v>
      </c>
    </row>
    <row r="279" spans="1:55">
      <c r="A279" t="s">
        <v>2311</v>
      </c>
      <c r="B279">
        <v>24.78</v>
      </c>
      <c r="C279">
        <v>24.94</v>
      </c>
      <c r="D279">
        <v>25.02</v>
      </c>
      <c r="E279">
        <v>24.72</v>
      </c>
      <c r="F279" t="s">
        <v>2312</v>
      </c>
      <c r="G279" s="150" t="s">
        <v>2313</v>
      </c>
      <c r="I279" s="151" t="s">
        <v>2311</v>
      </c>
      <c r="J279">
        <v>8.0500000000000007</v>
      </c>
      <c r="K279">
        <v>8.18</v>
      </c>
      <c r="L279">
        <v>8.2200000000000006</v>
      </c>
      <c r="M279">
        <v>8.02</v>
      </c>
      <c r="N279" t="s">
        <v>2314</v>
      </c>
      <c r="O279" s="152">
        <v>-1.5900000000000001E-2</v>
      </c>
      <c r="Q279" s="151" t="s">
        <v>2311</v>
      </c>
      <c r="R279">
        <v>36.299999999999997</v>
      </c>
      <c r="S279">
        <v>36.06</v>
      </c>
      <c r="T279">
        <v>36.42</v>
      </c>
      <c r="U279">
        <v>36</v>
      </c>
      <c r="V279" t="s">
        <v>2315</v>
      </c>
      <c r="W279" s="152">
        <v>-1.6999999999999999E-3</v>
      </c>
      <c r="Y279" s="151" t="s">
        <v>2311</v>
      </c>
      <c r="Z279">
        <v>7.75</v>
      </c>
      <c r="AA279">
        <v>7.84</v>
      </c>
      <c r="AB279">
        <v>7.84</v>
      </c>
      <c r="AC279">
        <v>7.72</v>
      </c>
      <c r="AD279" t="s">
        <v>2316</v>
      </c>
      <c r="AE279" s="152">
        <v>-1.15E-2</v>
      </c>
      <c r="AG279" s="151" t="s">
        <v>2311</v>
      </c>
      <c r="AH279">
        <v>2.97</v>
      </c>
      <c r="AI279">
        <v>2.97</v>
      </c>
      <c r="AJ279">
        <v>2.97</v>
      </c>
      <c r="AK279">
        <v>2.97</v>
      </c>
      <c r="AL279" t="s">
        <v>2317</v>
      </c>
      <c r="AM279" s="151" t="s">
        <v>2095</v>
      </c>
      <c r="AO279" s="151" t="s">
        <v>2311</v>
      </c>
      <c r="AP279">
        <v>8.8800000000000008</v>
      </c>
      <c r="AQ279">
        <v>8.8800000000000008</v>
      </c>
      <c r="AR279">
        <v>8.9</v>
      </c>
      <c r="AS279">
        <v>8.8000000000000007</v>
      </c>
      <c r="AT279" t="s">
        <v>2318</v>
      </c>
      <c r="AU279" s="152">
        <v>2.3E-3</v>
      </c>
      <c r="AW279" s="151" t="s">
        <v>2311</v>
      </c>
      <c r="AX279">
        <v>1258.73</v>
      </c>
      <c r="AY279">
        <v>1260.78</v>
      </c>
      <c r="AZ279">
        <v>1261.9000000000001</v>
      </c>
      <c r="BA279">
        <v>1251.5</v>
      </c>
      <c r="BB279" t="s">
        <v>2319</v>
      </c>
      <c r="BC279" s="152">
        <v>-1.4E-3</v>
      </c>
    </row>
    <row r="280" spans="1:55">
      <c r="A280" t="s">
        <v>2320</v>
      </c>
      <c r="B280">
        <v>24.18</v>
      </c>
      <c r="C280">
        <v>24.82</v>
      </c>
      <c r="D280">
        <v>24.82</v>
      </c>
      <c r="E280">
        <v>23.92</v>
      </c>
      <c r="F280" t="s">
        <v>2321</v>
      </c>
      <c r="G280" s="150" t="s">
        <v>2322</v>
      </c>
      <c r="I280" s="151" t="s">
        <v>2320</v>
      </c>
      <c r="J280">
        <v>8.5</v>
      </c>
      <c r="K280">
        <v>8.11</v>
      </c>
      <c r="L280">
        <v>8.5</v>
      </c>
      <c r="M280">
        <v>7.95</v>
      </c>
      <c r="N280" t="s">
        <v>2323</v>
      </c>
      <c r="O280" s="152">
        <v>5.5899999999999998E-2</v>
      </c>
      <c r="Q280" s="151" t="s">
        <v>2320</v>
      </c>
      <c r="R280">
        <v>36.74</v>
      </c>
      <c r="S280">
        <v>36.299999999999997</v>
      </c>
      <c r="T280">
        <v>36.76</v>
      </c>
      <c r="U280">
        <v>36</v>
      </c>
      <c r="V280" t="s">
        <v>2324</v>
      </c>
      <c r="W280" s="152">
        <v>1.21E-2</v>
      </c>
      <c r="Y280" s="151" t="s">
        <v>2320</v>
      </c>
      <c r="Z280">
        <v>7.66</v>
      </c>
      <c r="AA280">
        <v>7.73</v>
      </c>
      <c r="AB280">
        <v>7.73</v>
      </c>
      <c r="AC280">
        <v>7.54</v>
      </c>
      <c r="AD280" t="s">
        <v>2325</v>
      </c>
      <c r="AE280" s="152">
        <v>-1.1599999999999999E-2</v>
      </c>
      <c r="AG280" s="151" t="s">
        <v>2320</v>
      </c>
      <c r="AH280">
        <v>3</v>
      </c>
      <c r="AI280">
        <v>2.97</v>
      </c>
      <c r="AJ280">
        <v>3</v>
      </c>
      <c r="AK280">
        <v>2.97</v>
      </c>
      <c r="AL280" t="s">
        <v>2326</v>
      </c>
      <c r="AM280" s="151" t="s">
        <v>2327</v>
      </c>
      <c r="AO280" s="151" t="s">
        <v>2320</v>
      </c>
      <c r="AP280">
        <v>8.94</v>
      </c>
      <c r="AQ280">
        <v>8.92</v>
      </c>
      <c r="AR280">
        <v>9</v>
      </c>
      <c r="AS280">
        <v>8.86</v>
      </c>
      <c r="AT280" t="s">
        <v>2328</v>
      </c>
      <c r="AU280" s="152">
        <v>6.7999999999999996E-3</v>
      </c>
      <c r="AW280" s="151" t="s">
        <v>2320</v>
      </c>
      <c r="AX280">
        <v>1265.3599999999999</v>
      </c>
      <c r="AY280">
        <v>1260.06</v>
      </c>
      <c r="AZ280">
        <v>1267.31</v>
      </c>
      <c r="BA280">
        <v>1255.6500000000001</v>
      </c>
      <c r="BB280" t="s">
        <v>2329</v>
      </c>
      <c r="BC280" s="152">
        <v>5.3E-3</v>
      </c>
    </row>
    <row r="281" spans="1:55">
      <c r="A281" t="s">
        <v>2330</v>
      </c>
      <c r="B281">
        <v>23.98</v>
      </c>
      <c r="C281">
        <v>24.2</v>
      </c>
      <c r="D281">
        <v>24.4</v>
      </c>
      <c r="E281">
        <v>23.64</v>
      </c>
      <c r="F281" t="s">
        <v>2331</v>
      </c>
      <c r="G281" s="150" t="s">
        <v>2280</v>
      </c>
      <c r="I281" s="151" t="s">
        <v>2330</v>
      </c>
      <c r="J281">
        <v>8.1199999999999992</v>
      </c>
      <c r="K281">
        <v>8.48</v>
      </c>
      <c r="L281">
        <v>8.48</v>
      </c>
      <c r="M281">
        <v>8.1199999999999992</v>
      </c>
      <c r="N281" t="s">
        <v>2332</v>
      </c>
      <c r="O281" s="152">
        <v>-4.4699999999999997E-2</v>
      </c>
      <c r="Q281" s="151" t="s">
        <v>2330</v>
      </c>
      <c r="R281">
        <v>36.340000000000003</v>
      </c>
      <c r="S281">
        <v>36.44</v>
      </c>
      <c r="T281">
        <v>36.86</v>
      </c>
      <c r="U281">
        <v>36.299999999999997</v>
      </c>
      <c r="V281" t="s">
        <v>2333</v>
      </c>
      <c r="W281" s="152">
        <v>-1.09E-2</v>
      </c>
      <c r="Y281" s="151" t="s">
        <v>2330</v>
      </c>
      <c r="Z281">
        <v>7.65</v>
      </c>
      <c r="AA281">
        <v>7.7</v>
      </c>
      <c r="AB281">
        <v>7.75</v>
      </c>
      <c r="AC281">
        <v>7.6</v>
      </c>
      <c r="AD281" t="s">
        <v>2334</v>
      </c>
      <c r="AE281" s="152">
        <v>-1.2999999999999999E-3</v>
      </c>
      <c r="AG281" s="151" t="s">
        <v>2330</v>
      </c>
      <c r="AH281">
        <v>3</v>
      </c>
      <c r="AI281">
        <v>3</v>
      </c>
      <c r="AJ281">
        <v>3.15</v>
      </c>
      <c r="AK281">
        <v>3</v>
      </c>
      <c r="AL281" t="s">
        <v>2267</v>
      </c>
      <c r="AM281" s="151" t="s">
        <v>2095</v>
      </c>
      <c r="AO281" s="151" t="s">
        <v>2330</v>
      </c>
      <c r="AP281">
        <v>8.94</v>
      </c>
      <c r="AQ281">
        <v>8.9600000000000009</v>
      </c>
      <c r="AR281">
        <v>8.98</v>
      </c>
      <c r="AS281">
        <v>8.9</v>
      </c>
      <c r="AT281" t="s">
        <v>2335</v>
      </c>
      <c r="AU281" s="152">
        <v>0</v>
      </c>
      <c r="AW281" s="151" t="s">
        <v>2330</v>
      </c>
      <c r="AX281">
        <v>1264.69</v>
      </c>
      <c r="AY281">
        <v>1263.99</v>
      </c>
      <c r="AZ281">
        <v>1266.6600000000001</v>
      </c>
      <c r="BA281">
        <v>1259.4000000000001</v>
      </c>
      <c r="BB281" t="s">
        <v>2336</v>
      </c>
      <c r="BC281" s="152">
        <v>-5.0000000000000001E-4</v>
      </c>
    </row>
    <row r="282" spans="1:55">
      <c r="A282" t="s">
        <v>2337</v>
      </c>
      <c r="B282">
        <v>24</v>
      </c>
      <c r="C282">
        <v>23.84</v>
      </c>
      <c r="D282">
        <v>24.26</v>
      </c>
      <c r="E282">
        <v>23.84</v>
      </c>
      <c r="F282" t="s">
        <v>2338</v>
      </c>
      <c r="G282" s="150" t="s">
        <v>2339</v>
      </c>
      <c r="I282" s="151" t="s">
        <v>2337</v>
      </c>
      <c r="J282">
        <v>8.0500000000000007</v>
      </c>
      <c r="K282">
        <v>8.14</v>
      </c>
      <c r="L282">
        <v>8.2799999999999994</v>
      </c>
      <c r="M282">
        <v>8.0500000000000007</v>
      </c>
      <c r="N282" t="s">
        <v>2340</v>
      </c>
      <c r="O282" s="152">
        <v>-8.6E-3</v>
      </c>
      <c r="Q282" s="151" t="s">
        <v>2337</v>
      </c>
      <c r="R282">
        <v>36.18</v>
      </c>
      <c r="S282">
        <v>36.64</v>
      </c>
      <c r="T282">
        <v>36.78</v>
      </c>
      <c r="U282">
        <v>36.14</v>
      </c>
      <c r="V282" t="s">
        <v>2341</v>
      </c>
      <c r="W282" s="152">
        <v>-4.4000000000000003E-3</v>
      </c>
      <c r="Y282" s="151" t="s">
        <v>2337</v>
      </c>
      <c r="Z282">
        <v>7.65</v>
      </c>
      <c r="AA282">
        <v>7.65</v>
      </c>
      <c r="AB282">
        <v>7.73</v>
      </c>
      <c r="AC282">
        <v>7.61</v>
      </c>
      <c r="AD282" t="s">
        <v>2342</v>
      </c>
      <c r="AE282" s="152">
        <v>0</v>
      </c>
      <c r="AG282" s="151" t="s">
        <v>2337</v>
      </c>
      <c r="AH282">
        <v>3.03</v>
      </c>
      <c r="AI282">
        <v>3</v>
      </c>
      <c r="AJ282">
        <v>3.03</v>
      </c>
      <c r="AK282">
        <v>3</v>
      </c>
      <c r="AL282" t="s">
        <v>1583</v>
      </c>
      <c r="AM282" s="151" t="s">
        <v>2343</v>
      </c>
      <c r="AO282" s="151" t="s">
        <v>2337</v>
      </c>
      <c r="AP282">
        <v>8.9</v>
      </c>
      <c r="AQ282">
        <v>8.92</v>
      </c>
      <c r="AR282">
        <v>8.92</v>
      </c>
      <c r="AS282">
        <v>8.82</v>
      </c>
      <c r="AT282" t="s">
        <v>2344</v>
      </c>
      <c r="AU282" s="152">
        <v>-4.4999999999999997E-3</v>
      </c>
      <c r="AW282" s="151" t="s">
        <v>2337</v>
      </c>
      <c r="AX282">
        <v>1271.2</v>
      </c>
      <c r="AY282">
        <v>1266.05</v>
      </c>
      <c r="AZ282">
        <v>1272.3699999999999</v>
      </c>
      <c r="BA282">
        <v>1265.99</v>
      </c>
      <c r="BB282" t="s">
        <v>2345</v>
      </c>
      <c r="BC282" s="152">
        <v>5.1000000000000004E-3</v>
      </c>
    </row>
    <row r="283" spans="1:55">
      <c r="A283" t="s">
        <v>2346</v>
      </c>
      <c r="B283">
        <v>24.04</v>
      </c>
      <c r="C283">
        <v>24</v>
      </c>
      <c r="D283">
        <v>24.04</v>
      </c>
      <c r="E283">
        <v>23.68</v>
      </c>
      <c r="F283" t="s">
        <v>2347</v>
      </c>
      <c r="G283" s="150" t="s">
        <v>2348</v>
      </c>
      <c r="I283" s="151" t="s">
        <v>2346</v>
      </c>
      <c r="J283">
        <v>7.83</v>
      </c>
      <c r="K283">
        <v>8.09</v>
      </c>
      <c r="L283">
        <v>8.16</v>
      </c>
      <c r="M283">
        <v>7.77</v>
      </c>
      <c r="N283" t="s">
        <v>2349</v>
      </c>
      <c r="O283" s="152">
        <v>-2.7300000000000001E-2</v>
      </c>
      <c r="Q283" s="151" t="s">
        <v>2346</v>
      </c>
      <c r="R283">
        <v>36.74</v>
      </c>
      <c r="S283">
        <v>36.479999999999997</v>
      </c>
      <c r="T283">
        <v>36.86</v>
      </c>
      <c r="U283">
        <v>36.200000000000003</v>
      </c>
      <c r="V283" t="s">
        <v>2350</v>
      </c>
      <c r="W283" s="152">
        <v>1.55E-2</v>
      </c>
      <c r="Y283" s="151" t="s">
        <v>2346</v>
      </c>
      <c r="Z283">
        <v>7.61</v>
      </c>
      <c r="AA283">
        <v>7.65</v>
      </c>
      <c r="AB283">
        <v>7.8</v>
      </c>
      <c r="AC283">
        <v>7.61</v>
      </c>
      <c r="AD283" t="s">
        <v>2351</v>
      </c>
      <c r="AE283" s="152">
        <v>-5.1999999999999998E-3</v>
      </c>
      <c r="AG283" s="151" t="s">
        <v>2346</v>
      </c>
      <c r="AH283">
        <v>3.03</v>
      </c>
      <c r="AI283">
        <v>3.03</v>
      </c>
      <c r="AJ283">
        <v>3.03</v>
      </c>
      <c r="AK283">
        <v>3.03</v>
      </c>
      <c r="AL283" t="s">
        <v>2352</v>
      </c>
      <c r="AM283" s="151" t="s">
        <v>2095</v>
      </c>
      <c r="AO283" s="151" t="s">
        <v>2346</v>
      </c>
      <c r="AP283">
        <v>8.98</v>
      </c>
      <c r="AQ283">
        <v>8.9</v>
      </c>
      <c r="AR283">
        <v>8.98</v>
      </c>
      <c r="AS283">
        <v>8.8800000000000008</v>
      </c>
      <c r="AT283" t="s">
        <v>2353</v>
      </c>
      <c r="AU283" s="152">
        <v>8.9999999999999993E-3</v>
      </c>
      <c r="AW283" s="151" t="s">
        <v>2346</v>
      </c>
      <c r="AX283">
        <v>1275.1300000000001</v>
      </c>
      <c r="AY283">
        <v>1273.24</v>
      </c>
      <c r="AZ283">
        <v>1275.4100000000001</v>
      </c>
      <c r="BA283">
        <v>1269.68</v>
      </c>
      <c r="BB283" t="s">
        <v>2354</v>
      </c>
      <c r="BC283" s="152">
        <v>3.0999999999999999E-3</v>
      </c>
    </row>
    <row r="284" spans="1:55">
      <c r="A284" t="s">
        <v>2355</v>
      </c>
      <c r="B284">
        <v>24.94</v>
      </c>
      <c r="C284">
        <v>23.6</v>
      </c>
      <c r="D284">
        <v>24.96</v>
      </c>
      <c r="E284">
        <v>23.6</v>
      </c>
      <c r="F284" t="s">
        <v>2356</v>
      </c>
      <c r="G284" s="150" t="s">
        <v>2357</v>
      </c>
      <c r="I284" s="151" t="s">
        <v>2355</v>
      </c>
      <c r="J284">
        <v>8</v>
      </c>
      <c r="K284">
        <v>7.83</v>
      </c>
      <c r="L284">
        <v>8.0299999999999994</v>
      </c>
      <c r="M284">
        <v>7.8</v>
      </c>
      <c r="N284" t="s">
        <v>2358</v>
      </c>
      <c r="O284" s="152">
        <v>2.1700000000000001E-2</v>
      </c>
      <c r="Q284" s="151" t="s">
        <v>2355</v>
      </c>
      <c r="R284">
        <v>36.6</v>
      </c>
      <c r="S284">
        <v>36.64</v>
      </c>
      <c r="T284">
        <v>36.74</v>
      </c>
      <c r="U284">
        <v>36.4</v>
      </c>
      <c r="V284" t="s">
        <v>2359</v>
      </c>
      <c r="W284" s="152">
        <v>-3.8E-3</v>
      </c>
      <c r="Y284" s="151" t="s">
        <v>2355</v>
      </c>
      <c r="Z284">
        <v>7.58</v>
      </c>
      <c r="AA284">
        <v>7.61</v>
      </c>
      <c r="AB284">
        <v>7.7</v>
      </c>
      <c r="AC284">
        <v>7.55</v>
      </c>
      <c r="AD284" t="s">
        <v>2360</v>
      </c>
      <c r="AE284" s="152">
        <v>-3.8999999999999998E-3</v>
      </c>
      <c r="AG284" s="151" t="s">
        <v>2355</v>
      </c>
      <c r="AH284">
        <v>3.05</v>
      </c>
      <c r="AI284">
        <v>3.03</v>
      </c>
      <c r="AJ284">
        <v>3.05</v>
      </c>
      <c r="AK284">
        <v>3.03</v>
      </c>
      <c r="AL284" t="s">
        <v>2361</v>
      </c>
      <c r="AM284" s="151" t="s">
        <v>2362</v>
      </c>
      <c r="AO284" s="151" t="s">
        <v>2355</v>
      </c>
      <c r="AP284">
        <v>8.9600000000000009</v>
      </c>
      <c r="AQ284">
        <v>8.94</v>
      </c>
      <c r="AR284">
        <v>8.98</v>
      </c>
      <c r="AS284">
        <v>8.94</v>
      </c>
      <c r="AT284" t="s">
        <v>2112</v>
      </c>
      <c r="AU284" s="152">
        <v>-2.2000000000000001E-3</v>
      </c>
      <c r="AW284" s="151" t="s">
        <v>2355</v>
      </c>
      <c r="AX284">
        <v>1280.1099999999999</v>
      </c>
      <c r="AY284">
        <v>1272.19</v>
      </c>
      <c r="AZ284">
        <v>1280.48</v>
      </c>
      <c r="BA284">
        <v>1272.19</v>
      </c>
      <c r="BB284" t="s">
        <v>2363</v>
      </c>
      <c r="BC284" s="152">
        <v>3.8999999999999998E-3</v>
      </c>
    </row>
    <row r="285" spans="1:55">
      <c r="A285" t="s">
        <v>2364</v>
      </c>
      <c r="B285">
        <v>24.64</v>
      </c>
      <c r="C285">
        <v>25.02</v>
      </c>
      <c r="D285">
        <v>25.06</v>
      </c>
      <c r="E285">
        <v>24.64</v>
      </c>
      <c r="F285" t="s">
        <v>2365</v>
      </c>
      <c r="G285" s="150" t="s">
        <v>2313</v>
      </c>
      <c r="I285" s="151" t="s">
        <v>2364</v>
      </c>
      <c r="J285">
        <v>8.0299999999999994</v>
      </c>
      <c r="K285">
        <v>8</v>
      </c>
      <c r="L285">
        <v>8.1</v>
      </c>
      <c r="M285">
        <v>7.94</v>
      </c>
      <c r="N285" t="s">
        <v>2366</v>
      </c>
      <c r="O285" s="152">
        <v>3.7000000000000002E-3</v>
      </c>
      <c r="Q285" s="151" t="s">
        <v>2364</v>
      </c>
      <c r="R285">
        <v>36.6</v>
      </c>
      <c r="S285">
        <v>36.799999999999997</v>
      </c>
      <c r="T285">
        <v>36.799999999999997</v>
      </c>
      <c r="U285">
        <v>36.28</v>
      </c>
      <c r="V285" t="s">
        <v>2367</v>
      </c>
      <c r="W285" s="152">
        <v>0</v>
      </c>
      <c r="Y285" s="151" t="s">
        <v>2364</v>
      </c>
      <c r="Z285">
        <v>7.45</v>
      </c>
      <c r="AA285">
        <v>7.6</v>
      </c>
      <c r="AB285">
        <v>7.67</v>
      </c>
      <c r="AC285">
        <v>7.45</v>
      </c>
      <c r="AD285" t="s">
        <v>2368</v>
      </c>
      <c r="AE285" s="152">
        <v>-1.72E-2</v>
      </c>
      <c r="AG285" s="151" t="s">
        <v>2364</v>
      </c>
      <c r="AH285">
        <v>3.05</v>
      </c>
      <c r="AI285">
        <v>3.05</v>
      </c>
      <c r="AJ285">
        <v>3.07</v>
      </c>
      <c r="AK285">
        <v>3.05</v>
      </c>
      <c r="AL285" t="s">
        <v>2369</v>
      </c>
      <c r="AM285" s="151" t="s">
        <v>2095</v>
      </c>
      <c r="AO285" s="151" t="s">
        <v>2364</v>
      </c>
      <c r="AP285">
        <v>8.92</v>
      </c>
      <c r="AQ285">
        <v>8.98</v>
      </c>
      <c r="AR285">
        <v>8.98</v>
      </c>
      <c r="AS285">
        <v>8.7200000000000006</v>
      </c>
      <c r="AT285" t="s">
        <v>527</v>
      </c>
      <c r="AU285" s="152">
        <v>-4.4999999999999997E-3</v>
      </c>
      <c r="AW285" s="151" t="s">
        <v>2364</v>
      </c>
      <c r="AX285">
        <v>1275.3399999999999</v>
      </c>
      <c r="AY285">
        <v>1283.48</v>
      </c>
      <c r="AZ285">
        <v>1284.54</v>
      </c>
      <c r="BA285">
        <v>1273.8699999999999</v>
      </c>
      <c r="BB285" t="s">
        <v>615</v>
      </c>
      <c r="BC285" s="152">
        <v>-3.7000000000000002E-3</v>
      </c>
    </row>
    <row r="286" spans="1:55">
      <c r="A286" t="s">
        <v>2370</v>
      </c>
      <c r="B286">
        <v>24.54</v>
      </c>
      <c r="C286">
        <v>24.44</v>
      </c>
      <c r="D286">
        <v>24.8</v>
      </c>
      <c r="E286">
        <v>24.28</v>
      </c>
      <c r="F286" t="s">
        <v>2371</v>
      </c>
      <c r="G286" s="150" t="s">
        <v>2372</v>
      </c>
      <c r="I286" s="151" t="s">
        <v>2370</v>
      </c>
      <c r="J286">
        <v>7.94</v>
      </c>
      <c r="K286">
        <v>8.0500000000000007</v>
      </c>
      <c r="L286">
        <v>8.0500000000000007</v>
      </c>
      <c r="M286">
        <v>7.92</v>
      </c>
      <c r="N286" t="s">
        <v>2373</v>
      </c>
      <c r="O286" s="152">
        <v>-1.12E-2</v>
      </c>
      <c r="Q286" s="151" t="s">
        <v>2370</v>
      </c>
      <c r="R286">
        <v>36.380000000000003</v>
      </c>
      <c r="S286">
        <v>36.6</v>
      </c>
      <c r="T286">
        <v>36.6</v>
      </c>
      <c r="U286">
        <v>35.6</v>
      </c>
      <c r="V286" t="s">
        <v>2374</v>
      </c>
      <c r="W286" s="152">
        <v>-6.0000000000000001E-3</v>
      </c>
      <c r="Y286" s="151" t="s">
        <v>2370</v>
      </c>
      <c r="Z286">
        <v>7.45</v>
      </c>
      <c r="AA286">
        <v>7.48</v>
      </c>
      <c r="AB286">
        <v>7.53</v>
      </c>
      <c r="AC286">
        <v>7.45</v>
      </c>
      <c r="AD286" t="s">
        <v>2375</v>
      </c>
      <c r="AE286" s="152">
        <v>0</v>
      </c>
      <c r="AG286" s="151" t="s">
        <v>2370</v>
      </c>
      <c r="AH286">
        <v>3.06</v>
      </c>
      <c r="AI286">
        <v>3.05</v>
      </c>
      <c r="AJ286">
        <v>3.08</v>
      </c>
      <c r="AK286">
        <v>3.05</v>
      </c>
      <c r="AL286" t="s">
        <v>2376</v>
      </c>
      <c r="AM286" s="151" t="s">
        <v>2377</v>
      </c>
      <c r="AO286" s="151" t="s">
        <v>2370</v>
      </c>
      <c r="AP286">
        <v>8.94</v>
      </c>
      <c r="AQ286">
        <v>8.98</v>
      </c>
      <c r="AR286">
        <v>8.98</v>
      </c>
      <c r="AS286">
        <v>8.82</v>
      </c>
      <c r="AT286" t="s">
        <v>2378</v>
      </c>
      <c r="AU286" s="152">
        <v>2.2000000000000001E-3</v>
      </c>
      <c r="AW286" s="151" t="s">
        <v>2370</v>
      </c>
      <c r="AX286">
        <v>1270.3499999999999</v>
      </c>
      <c r="AY286">
        <v>1273.74</v>
      </c>
      <c r="AZ286">
        <v>1276.6400000000001</v>
      </c>
      <c r="BA286">
        <v>1258.03</v>
      </c>
      <c r="BB286" t="s">
        <v>2379</v>
      </c>
      <c r="BC286" s="152">
        <v>-3.8999999999999998E-3</v>
      </c>
    </row>
    <row r="287" spans="1:55">
      <c r="A287" t="s">
        <v>2380</v>
      </c>
      <c r="B287">
        <v>24.22</v>
      </c>
      <c r="C287">
        <v>24.72</v>
      </c>
      <c r="D287">
        <v>24.72</v>
      </c>
      <c r="E287">
        <v>24</v>
      </c>
      <c r="F287" t="s">
        <v>2381</v>
      </c>
      <c r="G287" s="150" t="s">
        <v>2382</v>
      </c>
      <c r="I287" s="151" t="s">
        <v>2380</v>
      </c>
      <c r="J287">
        <v>7.85</v>
      </c>
      <c r="K287">
        <v>7.97</v>
      </c>
      <c r="L287">
        <v>7.97</v>
      </c>
      <c r="M287">
        <v>7.73</v>
      </c>
      <c r="N287" t="s">
        <v>2383</v>
      </c>
      <c r="O287" s="152">
        <v>-1.1299999999999999E-2</v>
      </c>
      <c r="Q287" s="151" t="s">
        <v>2380</v>
      </c>
      <c r="R287">
        <v>36.26</v>
      </c>
      <c r="S287">
        <v>36.020000000000003</v>
      </c>
      <c r="T287">
        <v>36.4</v>
      </c>
      <c r="U287">
        <v>35.979999999999997</v>
      </c>
      <c r="V287" t="s">
        <v>2384</v>
      </c>
      <c r="W287" s="152">
        <v>-3.3E-3</v>
      </c>
      <c r="Y287" s="151" t="s">
        <v>2380</v>
      </c>
      <c r="Z287">
        <v>7.77</v>
      </c>
      <c r="AA287">
        <v>7.45</v>
      </c>
      <c r="AB287">
        <v>7.77</v>
      </c>
      <c r="AC287">
        <v>7.45</v>
      </c>
      <c r="AD287" t="s">
        <v>2385</v>
      </c>
      <c r="AE287" s="152">
        <v>4.2999999999999997E-2</v>
      </c>
      <c r="AG287" s="151" t="s">
        <v>2380</v>
      </c>
      <c r="AH287">
        <v>3.06</v>
      </c>
      <c r="AI287">
        <v>3.06</v>
      </c>
      <c r="AJ287">
        <v>3.09</v>
      </c>
      <c r="AK287">
        <v>3.06</v>
      </c>
      <c r="AL287" t="s">
        <v>2386</v>
      </c>
      <c r="AM287" s="151" t="s">
        <v>2095</v>
      </c>
      <c r="AO287" s="151" t="s">
        <v>2380</v>
      </c>
      <c r="AP287">
        <v>8.92</v>
      </c>
      <c r="AQ287">
        <v>8.9600000000000009</v>
      </c>
      <c r="AR287">
        <v>8.98</v>
      </c>
      <c r="AS287">
        <v>8.92</v>
      </c>
      <c r="AT287" t="s">
        <v>2387</v>
      </c>
      <c r="AU287" s="152">
        <v>-2.2000000000000001E-3</v>
      </c>
      <c r="AW287" s="151" t="s">
        <v>2380</v>
      </c>
      <c r="AX287">
        <v>1273.48</v>
      </c>
      <c r="AY287">
        <v>1272.0999999999999</v>
      </c>
      <c r="AZ287">
        <v>1275.82</v>
      </c>
      <c r="BA287">
        <v>1268.8800000000001</v>
      </c>
      <c r="BB287" t="s">
        <v>2388</v>
      </c>
      <c r="BC287" s="152">
        <v>2.5000000000000001E-3</v>
      </c>
    </row>
    <row r="288" spans="1:55">
      <c r="A288" t="s">
        <v>2389</v>
      </c>
      <c r="B288">
        <v>25</v>
      </c>
      <c r="C288">
        <v>24.26</v>
      </c>
      <c r="D288">
        <v>25.04</v>
      </c>
      <c r="E288">
        <v>24.26</v>
      </c>
      <c r="F288" t="s">
        <v>2390</v>
      </c>
      <c r="G288" s="150" t="s">
        <v>2391</v>
      </c>
      <c r="I288" s="151" t="s">
        <v>2389</v>
      </c>
      <c r="J288">
        <v>7.67</v>
      </c>
      <c r="K288">
        <v>7.85</v>
      </c>
      <c r="L288">
        <v>7.85</v>
      </c>
      <c r="M288">
        <v>7.66</v>
      </c>
      <c r="N288" t="s">
        <v>2392</v>
      </c>
      <c r="O288" s="152">
        <v>-2.29E-2</v>
      </c>
      <c r="Q288" s="151" t="s">
        <v>2389</v>
      </c>
      <c r="R288">
        <v>36.1</v>
      </c>
      <c r="S288">
        <v>36.26</v>
      </c>
      <c r="T288">
        <v>36.299999999999997</v>
      </c>
      <c r="U288">
        <v>35.78</v>
      </c>
      <c r="V288" t="s">
        <v>2393</v>
      </c>
      <c r="W288" s="152">
        <v>-4.4000000000000003E-3</v>
      </c>
      <c r="Y288" s="151" t="s">
        <v>2389</v>
      </c>
      <c r="Z288">
        <v>7.7</v>
      </c>
      <c r="AA288">
        <v>7.84</v>
      </c>
      <c r="AB288">
        <v>7.9</v>
      </c>
      <c r="AC288">
        <v>7.61</v>
      </c>
      <c r="AD288" t="s">
        <v>2394</v>
      </c>
      <c r="AE288" s="152">
        <v>-8.9999999999999993E-3</v>
      </c>
      <c r="AG288" s="151" t="s">
        <v>2389</v>
      </c>
      <c r="AH288">
        <v>3.06</v>
      </c>
      <c r="AI288">
        <v>3.06</v>
      </c>
      <c r="AJ288">
        <v>3.06</v>
      </c>
      <c r="AK288">
        <v>3.06</v>
      </c>
      <c r="AL288" t="s">
        <v>2395</v>
      </c>
      <c r="AM288" s="151" t="s">
        <v>2095</v>
      </c>
      <c r="AO288" s="151" t="s">
        <v>2389</v>
      </c>
      <c r="AP288">
        <v>8.7799999999999994</v>
      </c>
      <c r="AQ288">
        <v>8.9</v>
      </c>
      <c r="AR288">
        <v>8.94</v>
      </c>
      <c r="AS288">
        <v>8.6999999999999993</v>
      </c>
      <c r="AT288" t="s">
        <v>2396</v>
      </c>
      <c r="AU288" s="152">
        <v>-1.5699999999999999E-2</v>
      </c>
      <c r="AW288" s="151" t="s">
        <v>2389</v>
      </c>
      <c r="AX288">
        <v>1273.33</v>
      </c>
      <c r="AY288">
        <v>1273.45</v>
      </c>
      <c r="AZ288">
        <v>1276.67</v>
      </c>
      <c r="BA288">
        <v>1270.3900000000001</v>
      </c>
      <c r="BB288" t="s">
        <v>2397</v>
      </c>
      <c r="BC288" s="152">
        <v>-1E-4</v>
      </c>
    </row>
    <row r="289" spans="1:55">
      <c r="A289" t="s">
        <v>2398</v>
      </c>
      <c r="B289">
        <v>25.5</v>
      </c>
      <c r="C289">
        <v>25</v>
      </c>
      <c r="D289">
        <v>25.5</v>
      </c>
      <c r="E289">
        <v>24.9</v>
      </c>
      <c r="F289" t="s">
        <v>2399</v>
      </c>
      <c r="G289" s="150" t="s">
        <v>2400</v>
      </c>
      <c r="I289" s="151" t="s">
        <v>2398</v>
      </c>
      <c r="J289">
        <v>7.89</v>
      </c>
      <c r="K289">
        <v>7.72</v>
      </c>
      <c r="L289">
        <v>7.91</v>
      </c>
      <c r="M289">
        <v>7.72</v>
      </c>
      <c r="N289" t="s">
        <v>2401</v>
      </c>
      <c r="O289" s="152">
        <v>2.87E-2</v>
      </c>
      <c r="Q289" s="151" t="s">
        <v>2398</v>
      </c>
      <c r="R289">
        <v>36</v>
      </c>
      <c r="S289">
        <v>35.86</v>
      </c>
      <c r="T289">
        <v>36.159999999999997</v>
      </c>
      <c r="U289">
        <v>35.86</v>
      </c>
      <c r="V289" t="s">
        <v>2402</v>
      </c>
      <c r="W289" s="152">
        <v>-2.8E-3</v>
      </c>
      <c r="Y289" s="151" t="s">
        <v>2398</v>
      </c>
      <c r="Z289">
        <v>7.27</v>
      </c>
      <c r="AA289">
        <v>7.5</v>
      </c>
      <c r="AB289">
        <v>7.5</v>
      </c>
      <c r="AC289">
        <v>7.25</v>
      </c>
      <c r="AD289" t="s">
        <v>2403</v>
      </c>
      <c r="AE289" s="152">
        <v>-5.5800000000000002E-2</v>
      </c>
      <c r="AG289" s="151" t="s">
        <v>2398</v>
      </c>
      <c r="AH289">
        <v>3.07</v>
      </c>
      <c r="AI289">
        <v>3.06</v>
      </c>
      <c r="AJ289">
        <v>3.07</v>
      </c>
      <c r="AK289">
        <v>3.02</v>
      </c>
      <c r="AL289" t="s">
        <v>2404</v>
      </c>
      <c r="AM289" s="151" t="s">
        <v>2377</v>
      </c>
      <c r="AO289" s="151" t="s">
        <v>2398</v>
      </c>
      <c r="AP289">
        <v>8.84</v>
      </c>
      <c r="AQ289">
        <v>8.82</v>
      </c>
      <c r="AR289">
        <v>8.8800000000000008</v>
      </c>
      <c r="AS289">
        <v>8.74</v>
      </c>
      <c r="AT289" t="s">
        <v>2405</v>
      </c>
      <c r="AU289" s="152">
        <v>6.7999999999999996E-3</v>
      </c>
      <c r="AW289" s="151" t="s">
        <v>2398</v>
      </c>
      <c r="AX289">
        <v>1275.0899999999999</v>
      </c>
      <c r="AY289">
        <v>1272.8499999999999</v>
      </c>
      <c r="AZ289">
        <v>1275.51</v>
      </c>
      <c r="BA289">
        <v>1268.04</v>
      </c>
      <c r="BB289" t="s">
        <v>2406</v>
      </c>
      <c r="BC289" s="152">
        <v>1.4E-3</v>
      </c>
    </row>
    <row r="290" spans="1:55">
      <c r="A290" t="s">
        <v>2407</v>
      </c>
      <c r="B290">
        <v>25.5</v>
      </c>
      <c r="C290">
        <v>25.6</v>
      </c>
      <c r="D290">
        <v>25.6</v>
      </c>
      <c r="E290">
        <v>25.32</v>
      </c>
      <c r="F290" t="s">
        <v>2408</v>
      </c>
      <c r="G290" s="150" t="s">
        <v>2095</v>
      </c>
      <c r="I290" s="151" t="s">
        <v>2407</v>
      </c>
      <c r="J290">
        <v>7.98</v>
      </c>
      <c r="K290">
        <v>7.89</v>
      </c>
      <c r="L290">
        <v>7.98</v>
      </c>
      <c r="M290">
        <v>7.89</v>
      </c>
      <c r="N290" t="s">
        <v>2409</v>
      </c>
      <c r="O290" s="152">
        <v>1.14E-2</v>
      </c>
      <c r="Q290" s="151" t="s">
        <v>2407</v>
      </c>
      <c r="R290">
        <v>36.58</v>
      </c>
      <c r="S290">
        <v>36</v>
      </c>
      <c r="T290">
        <v>36.58</v>
      </c>
      <c r="U290">
        <v>36</v>
      </c>
      <c r="V290" t="s">
        <v>2410</v>
      </c>
      <c r="W290" s="152">
        <v>1.61E-2</v>
      </c>
      <c r="Y290" s="151" t="s">
        <v>2407</v>
      </c>
      <c r="Z290">
        <v>7.17</v>
      </c>
      <c r="AA290">
        <v>7.25</v>
      </c>
      <c r="AB290">
        <v>7.29</v>
      </c>
      <c r="AC290">
        <v>7.15</v>
      </c>
      <c r="AD290" t="s">
        <v>2411</v>
      </c>
      <c r="AE290" s="152">
        <v>-1.38E-2</v>
      </c>
      <c r="AG290" s="151" t="s">
        <v>2407</v>
      </c>
      <c r="AH290">
        <v>3.06</v>
      </c>
      <c r="AI290">
        <v>3.06</v>
      </c>
      <c r="AJ290">
        <v>3.07</v>
      </c>
      <c r="AK290">
        <v>3.06</v>
      </c>
      <c r="AL290" t="s">
        <v>2412</v>
      </c>
      <c r="AM290" s="151" t="s">
        <v>2413</v>
      </c>
      <c r="AO290" s="151" t="s">
        <v>2407</v>
      </c>
      <c r="AP290">
        <v>8.74</v>
      </c>
      <c r="AQ290">
        <v>8.86</v>
      </c>
      <c r="AR290">
        <v>8.86</v>
      </c>
      <c r="AS290">
        <v>8.6199999999999992</v>
      </c>
      <c r="AT290" t="s">
        <v>2414</v>
      </c>
      <c r="AU290" s="152">
        <v>-1.1299999999999999E-2</v>
      </c>
      <c r="AW290" s="151" t="s">
        <v>2407</v>
      </c>
      <c r="AX290">
        <v>1275.5</v>
      </c>
      <c r="AY290">
        <v>1275.83</v>
      </c>
      <c r="AZ290">
        <v>1276.92</v>
      </c>
      <c r="BA290">
        <v>1271.8900000000001</v>
      </c>
      <c r="BB290" t="s">
        <v>2415</v>
      </c>
      <c r="BC290" s="152">
        <v>2.9999999999999997E-4</v>
      </c>
    </row>
    <row r="291" spans="1:55">
      <c r="A291" t="s">
        <v>2416</v>
      </c>
      <c r="B291">
        <v>25.82</v>
      </c>
      <c r="C291">
        <v>25.62</v>
      </c>
      <c r="D291">
        <v>25.82</v>
      </c>
      <c r="E291">
        <v>25.5</v>
      </c>
      <c r="F291" t="s">
        <v>2417</v>
      </c>
      <c r="G291" s="150" t="s">
        <v>2418</v>
      </c>
      <c r="I291" s="151" t="s">
        <v>2416</v>
      </c>
      <c r="J291">
        <v>8.08</v>
      </c>
      <c r="K291">
        <v>7.98</v>
      </c>
      <c r="L291">
        <v>8.26</v>
      </c>
      <c r="M291">
        <v>7.94</v>
      </c>
      <c r="N291" t="s">
        <v>2419</v>
      </c>
      <c r="O291" s="152">
        <v>1.2500000000000001E-2</v>
      </c>
      <c r="Q291" s="151" t="s">
        <v>2416</v>
      </c>
      <c r="R291">
        <v>36.94</v>
      </c>
      <c r="S291">
        <v>36.58</v>
      </c>
      <c r="T291">
        <v>36.94</v>
      </c>
      <c r="U291">
        <v>36.42</v>
      </c>
      <c r="V291" t="s">
        <v>2420</v>
      </c>
      <c r="W291" s="152">
        <v>9.7999999999999997E-3</v>
      </c>
      <c r="Y291" s="151" t="s">
        <v>2416</v>
      </c>
      <c r="Z291">
        <v>7.1</v>
      </c>
      <c r="AA291">
        <v>7.2</v>
      </c>
      <c r="AB291">
        <v>7.21</v>
      </c>
      <c r="AC291">
        <v>7.1</v>
      </c>
      <c r="AD291" t="s">
        <v>2421</v>
      </c>
      <c r="AE291" s="152">
        <v>-9.7999999999999997E-3</v>
      </c>
      <c r="AG291" s="151" t="s">
        <v>2416</v>
      </c>
      <c r="AH291">
        <v>3.07</v>
      </c>
      <c r="AI291">
        <v>3.06</v>
      </c>
      <c r="AJ291">
        <v>3.07</v>
      </c>
      <c r="AK291">
        <v>3.06</v>
      </c>
      <c r="AL291" t="s">
        <v>2422</v>
      </c>
      <c r="AM291" s="151" t="s">
        <v>2377</v>
      </c>
      <c r="AO291" s="151" t="s">
        <v>2416</v>
      </c>
      <c r="AP291">
        <v>8.5399999999999991</v>
      </c>
      <c r="AQ291">
        <v>8.7799999999999994</v>
      </c>
      <c r="AR291">
        <v>8.7799999999999994</v>
      </c>
      <c r="AS291">
        <v>8.48</v>
      </c>
      <c r="AT291" t="s">
        <v>2423</v>
      </c>
      <c r="AU291" s="152">
        <v>-2.29E-2</v>
      </c>
      <c r="AW291" s="151" t="s">
        <v>2416</v>
      </c>
      <c r="AX291">
        <v>1283.1199999999999</v>
      </c>
      <c r="AY291">
        <v>1277.1199999999999</v>
      </c>
      <c r="AZ291">
        <v>1284.3399999999999</v>
      </c>
      <c r="BA291">
        <v>1275.83</v>
      </c>
      <c r="BB291" t="s">
        <v>2223</v>
      </c>
      <c r="BC291" s="152">
        <v>6.0000000000000001E-3</v>
      </c>
    </row>
    <row r="292" spans="1:55">
      <c r="A292" t="s">
        <v>2424</v>
      </c>
      <c r="B292">
        <v>25.58</v>
      </c>
      <c r="C292">
        <v>25.92</v>
      </c>
      <c r="D292">
        <v>25.92</v>
      </c>
      <c r="E292">
        <v>25.5</v>
      </c>
      <c r="F292" t="s">
        <v>2425</v>
      </c>
      <c r="G292" s="150" t="s">
        <v>2426</v>
      </c>
      <c r="I292" s="151" t="s">
        <v>2424</v>
      </c>
      <c r="J292">
        <v>8.06</v>
      </c>
      <c r="K292">
        <v>8.06</v>
      </c>
      <c r="L292">
        <v>8.27</v>
      </c>
      <c r="M292">
        <v>8.0500000000000007</v>
      </c>
      <c r="N292" t="s">
        <v>2427</v>
      </c>
      <c r="O292" s="152">
        <v>-2.5000000000000001E-3</v>
      </c>
      <c r="Q292" s="151" t="s">
        <v>2424</v>
      </c>
      <c r="R292">
        <v>37.36</v>
      </c>
      <c r="S292">
        <v>36.799999999999997</v>
      </c>
      <c r="T292">
        <v>37.4</v>
      </c>
      <c r="U292">
        <v>36.799999999999997</v>
      </c>
      <c r="V292" t="s">
        <v>2428</v>
      </c>
      <c r="W292" s="152">
        <v>1.14E-2</v>
      </c>
      <c r="Y292" s="151" t="s">
        <v>2424</v>
      </c>
      <c r="Z292">
        <v>7.18</v>
      </c>
      <c r="AA292">
        <v>7.14</v>
      </c>
      <c r="AB292">
        <v>7.19</v>
      </c>
      <c r="AC292">
        <v>7.11</v>
      </c>
      <c r="AD292" t="s">
        <v>2429</v>
      </c>
      <c r="AE292" s="152">
        <v>1.1299999999999999E-2</v>
      </c>
      <c r="AG292" s="151" t="s">
        <v>2424</v>
      </c>
      <c r="AH292">
        <v>3.07</v>
      </c>
      <c r="AI292">
        <v>3.06</v>
      </c>
      <c r="AJ292">
        <v>3.07</v>
      </c>
      <c r="AK292">
        <v>3.06</v>
      </c>
      <c r="AL292" t="s">
        <v>2430</v>
      </c>
      <c r="AM292" s="151" t="s">
        <v>2095</v>
      </c>
      <c r="AO292" s="151" t="s">
        <v>2424</v>
      </c>
      <c r="AP292">
        <v>8.6999999999999993</v>
      </c>
      <c r="AQ292">
        <v>8.6199999999999992</v>
      </c>
      <c r="AR292">
        <v>8.6999999999999993</v>
      </c>
      <c r="AS292">
        <v>8.36</v>
      </c>
      <c r="AT292" t="s">
        <v>2431</v>
      </c>
      <c r="AU292" s="152">
        <v>1.8700000000000001E-2</v>
      </c>
      <c r="AW292" s="151" t="s">
        <v>2424</v>
      </c>
      <c r="AX292">
        <v>1292.3499999999999</v>
      </c>
      <c r="AY292">
        <v>1284.26</v>
      </c>
      <c r="AZ292">
        <v>1292.52</v>
      </c>
      <c r="BA292">
        <v>1284.26</v>
      </c>
      <c r="BB292" t="s">
        <v>2432</v>
      </c>
      <c r="BC292" s="152">
        <v>7.1999999999999998E-3</v>
      </c>
    </row>
    <row r="293" spans="1:55">
      <c r="A293" t="s">
        <v>2433</v>
      </c>
      <c r="B293">
        <v>25.76</v>
      </c>
      <c r="C293">
        <v>25.76</v>
      </c>
      <c r="D293">
        <v>25.78</v>
      </c>
      <c r="E293">
        <v>25.5</v>
      </c>
      <c r="F293" t="s">
        <v>2434</v>
      </c>
      <c r="G293" s="150" t="s">
        <v>2435</v>
      </c>
      <c r="I293" s="151" t="s">
        <v>2433</v>
      </c>
      <c r="J293">
        <v>8.18</v>
      </c>
      <c r="K293">
        <v>8.1</v>
      </c>
      <c r="L293">
        <v>8.2899999999999991</v>
      </c>
      <c r="M293">
        <v>8.1</v>
      </c>
      <c r="N293" t="s">
        <v>2436</v>
      </c>
      <c r="O293" s="152">
        <v>1.49E-2</v>
      </c>
      <c r="Q293" s="151" t="s">
        <v>2433</v>
      </c>
      <c r="R293">
        <v>36.86</v>
      </c>
      <c r="S293">
        <v>37.4</v>
      </c>
      <c r="T293">
        <v>37.74</v>
      </c>
      <c r="U293">
        <v>36.82</v>
      </c>
      <c r="V293" t="s">
        <v>2437</v>
      </c>
      <c r="W293" s="152">
        <v>-1.34E-2</v>
      </c>
      <c r="Y293" s="151" t="s">
        <v>2433</v>
      </c>
      <c r="Z293">
        <v>7.26</v>
      </c>
      <c r="AA293">
        <v>7.23</v>
      </c>
      <c r="AB293">
        <v>7.28</v>
      </c>
      <c r="AC293">
        <v>7.18</v>
      </c>
      <c r="AD293" t="s">
        <v>706</v>
      </c>
      <c r="AE293" s="152">
        <v>1.11E-2</v>
      </c>
      <c r="AG293" s="151" t="s">
        <v>2433</v>
      </c>
      <c r="AH293">
        <v>3.07</v>
      </c>
      <c r="AI293">
        <v>3.07</v>
      </c>
      <c r="AJ293">
        <v>3.07</v>
      </c>
      <c r="AK293">
        <v>3.07</v>
      </c>
      <c r="AL293" t="s">
        <v>2438</v>
      </c>
      <c r="AM293" s="151" t="s">
        <v>2095</v>
      </c>
      <c r="AO293" s="151" t="s">
        <v>2433</v>
      </c>
      <c r="AP293">
        <v>8.9</v>
      </c>
      <c r="AQ293">
        <v>8.8000000000000007</v>
      </c>
      <c r="AR293">
        <v>8.94</v>
      </c>
      <c r="AS293">
        <v>8.7200000000000006</v>
      </c>
      <c r="AT293" t="s">
        <v>590</v>
      </c>
      <c r="AU293" s="152">
        <v>2.3E-2</v>
      </c>
      <c r="AW293" s="151" t="s">
        <v>2433</v>
      </c>
      <c r="AX293">
        <v>1295.3699999999999</v>
      </c>
      <c r="AY293">
        <v>1298.1600000000001</v>
      </c>
      <c r="AZ293">
        <v>1304.74</v>
      </c>
      <c r="BA293">
        <v>1293.95</v>
      </c>
      <c r="BB293" t="s">
        <v>2439</v>
      </c>
      <c r="BC293" s="152">
        <v>2.3E-3</v>
      </c>
    </row>
    <row r="294" spans="1:55">
      <c r="A294" t="s">
        <v>2440</v>
      </c>
      <c r="B294">
        <v>25.4</v>
      </c>
      <c r="C294">
        <v>25.76</v>
      </c>
      <c r="D294">
        <v>25.76</v>
      </c>
      <c r="E294">
        <v>25.2</v>
      </c>
      <c r="F294" t="s">
        <v>2441</v>
      </c>
      <c r="G294" s="150" t="s">
        <v>2442</v>
      </c>
      <c r="I294" s="151" t="s">
        <v>2440</v>
      </c>
      <c r="J294">
        <v>8</v>
      </c>
      <c r="K294">
        <v>8.18</v>
      </c>
      <c r="L294">
        <v>8.2899999999999991</v>
      </c>
      <c r="M294">
        <v>8</v>
      </c>
      <c r="N294" t="s">
        <v>2443</v>
      </c>
      <c r="O294" s="152">
        <v>-2.1999999999999999E-2</v>
      </c>
      <c r="Q294" s="151" t="s">
        <v>2440</v>
      </c>
      <c r="R294">
        <v>36.700000000000003</v>
      </c>
      <c r="S294">
        <v>37.04</v>
      </c>
      <c r="T294">
        <v>37.14</v>
      </c>
      <c r="U294">
        <v>36.6</v>
      </c>
      <c r="V294" t="s">
        <v>2444</v>
      </c>
      <c r="W294" s="152">
        <v>-4.3E-3</v>
      </c>
      <c r="Y294" s="151" t="s">
        <v>2440</v>
      </c>
      <c r="Z294">
        <v>7.21</v>
      </c>
      <c r="AA294">
        <v>7.25</v>
      </c>
      <c r="AB294">
        <v>7.31</v>
      </c>
      <c r="AC294">
        <v>7.21</v>
      </c>
      <c r="AD294" t="s">
        <v>2445</v>
      </c>
      <c r="AE294" s="152">
        <v>-6.8999999999999999E-3</v>
      </c>
      <c r="AG294" s="151" t="s">
        <v>2440</v>
      </c>
      <c r="AH294">
        <v>3.08</v>
      </c>
      <c r="AI294">
        <v>3.07</v>
      </c>
      <c r="AJ294">
        <v>3.08</v>
      </c>
      <c r="AK294">
        <v>3.06</v>
      </c>
      <c r="AL294" t="s">
        <v>2446</v>
      </c>
      <c r="AM294" s="151" t="s">
        <v>2377</v>
      </c>
      <c r="AO294" s="151" t="s">
        <v>2440</v>
      </c>
      <c r="AP294">
        <v>8.86</v>
      </c>
      <c r="AQ294">
        <v>8.94</v>
      </c>
      <c r="AR294">
        <v>8.98</v>
      </c>
      <c r="AS294">
        <v>8.82</v>
      </c>
      <c r="AT294" t="s">
        <v>2447</v>
      </c>
      <c r="AU294" s="152">
        <v>-4.4999999999999997E-3</v>
      </c>
      <c r="AW294" s="151" t="s">
        <v>2440</v>
      </c>
      <c r="AX294">
        <v>1290.79</v>
      </c>
      <c r="AY294">
        <v>1296.68</v>
      </c>
      <c r="AZ294">
        <v>1298.24</v>
      </c>
      <c r="BA294">
        <v>1285.93</v>
      </c>
      <c r="BB294" t="s">
        <v>1514</v>
      </c>
      <c r="BC294" s="152">
        <v>-3.5000000000000001E-3</v>
      </c>
    </row>
    <row r="295" spans="1:55">
      <c r="A295" t="s">
        <v>2448</v>
      </c>
      <c r="B295">
        <v>24.82</v>
      </c>
      <c r="C295">
        <v>25.2</v>
      </c>
      <c r="D295">
        <v>25.3</v>
      </c>
      <c r="E295">
        <v>24.62</v>
      </c>
      <c r="F295" t="s">
        <v>2449</v>
      </c>
      <c r="G295" s="150" t="s">
        <v>2450</v>
      </c>
      <c r="I295" s="151" t="s">
        <v>2448</v>
      </c>
      <c r="J295">
        <v>8</v>
      </c>
      <c r="K295">
        <v>8.01</v>
      </c>
      <c r="L295">
        <v>8.08</v>
      </c>
      <c r="M295">
        <v>7.97</v>
      </c>
      <c r="N295" t="s">
        <v>2451</v>
      </c>
      <c r="O295" s="152">
        <v>0</v>
      </c>
      <c r="Q295" s="151" t="s">
        <v>2448</v>
      </c>
      <c r="R295">
        <v>36.18</v>
      </c>
      <c r="S295">
        <v>36.700000000000003</v>
      </c>
      <c r="T295">
        <v>36.700000000000003</v>
      </c>
      <c r="U295">
        <v>36.08</v>
      </c>
      <c r="V295" t="s">
        <v>2452</v>
      </c>
      <c r="W295" s="152">
        <v>-1.4200000000000001E-2</v>
      </c>
      <c r="Y295" s="151" t="s">
        <v>2448</v>
      </c>
      <c r="Z295">
        <v>7.2</v>
      </c>
      <c r="AA295">
        <v>7.2</v>
      </c>
      <c r="AB295">
        <v>7.27</v>
      </c>
      <c r="AC295">
        <v>7.18</v>
      </c>
      <c r="AD295" t="s">
        <v>2453</v>
      </c>
      <c r="AE295" s="152">
        <v>-1.4E-3</v>
      </c>
      <c r="AG295" s="151" t="s">
        <v>2448</v>
      </c>
      <c r="AH295">
        <v>3.08</v>
      </c>
      <c r="AI295">
        <v>3.08</v>
      </c>
      <c r="AJ295">
        <v>3.08</v>
      </c>
      <c r="AK295">
        <v>3.07</v>
      </c>
      <c r="AL295" t="s">
        <v>2454</v>
      </c>
      <c r="AM295" s="151" t="s">
        <v>2095</v>
      </c>
      <c r="AO295" s="151" t="s">
        <v>2448</v>
      </c>
      <c r="AP295">
        <v>8.92</v>
      </c>
      <c r="AQ295">
        <v>8.9600000000000009</v>
      </c>
      <c r="AR295">
        <v>8.98</v>
      </c>
      <c r="AS295">
        <v>8.8800000000000008</v>
      </c>
      <c r="AT295" t="s">
        <v>188</v>
      </c>
      <c r="AU295" s="152">
        <v>6.7999999999999996E-3</v>
      </c>
      <c r="AW295" s="151" t="s">
        <v>2448</v>
      </c>
      <c r="AX295">
        <v>1287.22</v>
      </c>
      <c r="AY295">
        <v>1288.92</v>
      </c>
      <c r="AZ295">
        <v>1290.72</v>
      </c>
      <c r="BA295">
        <v>1284.69</v>
      </c>
      <c r="BB295" t="s">
        <v>551</v>
      </c>
      <c r="BC295" s="152">
        <v>-2.8E-3</v>
      </c>
    </row>
    <row r="296" spans="1:55">
      <c r="A296" t="s">
        <v>2455</v>
      </c>
      <c r="B296">
        <v>24.5</v>
      </c>
      <c r="C296">
        <v>24.72</v>
      </c>
      <c r="D296">
        <v>24.98</v>
      </c>
      <c r="E296">
        <v>24.32</v>
      </c>
      <c r="F296" t="s">
        <v>2456</v>
      </c>
      <c r="G296" s="150" t="s">
        <v>2457</v>
      </c>
      <c r="I296" s="151" t="s">
        <v>2455</v>
      </c>
      <c r="J296">
        <v>8</v>
      </c>
      <c r="K296">
        <v>8</v>
      </c>
      <c r="L296">
        <v>8.09</v>
      </c>
      <c r="M296">
        <v>7.92</v>
      </c>
      <c r="N296" t="s">
        <v>2458</v>
      </c>
      <c r="O296" s="152">
        <v>0</v>
      </c>
      <c r="Q296" s="151" t="s">
        <v>2455</v>
      </c>
      <c r="R296">
        <v>36.9</v>
      </c>
      <c r="S296">
        <v>36.1</v>
      </c>
      <c r="T296">
        <v>36.9</v>
      </c>
      <c r="U296">
        <v>36.1</v>
      </c>
      <c r="V296" t="s">
        <v>2459</v>
      </c>
      <c r="W296" s="152">
        <v>1.9900000000000001E-2</v>
      </c>
      <c r="Y296" s="151" t="s">
        <v>2455</v>
      </c>
      <c r="Z296">
        <v>7.16</v>
      </c>
      <c r="AA296">
        <v>7.24</v>
      </c>
      <c r="AB296">
        <v>7.25</v>
      </c>
      <c r="AC296">
        <v>7.16</v>
      </c>
      <c r="AD296" t="s">
        <v>2460</v>
      </c>
      <c r="AE296" s="152">
        <v>-5.5999999999999999E-3</v>
      </c>
      <c r="AG296" s="151" t="s">
        <v>2455</v>
      </c>
      <c r="AH296">
        <v>3.1</v>
      </c>
      <c r="AI296">
        <v>3.08</v>
      </c>
      <c r="AJ296">
        <v>3.1</v>
      </c>
      <c r="AK296">
        <v>3.08</v>
      </c>
      <c r="AL296" t="s">
        <v>2461</v>
      </c>
      <c r="AM296" s="151" t="s">
        <v>2462</v>
      </c>
      <c r="AO296" s="151" t="s">
        <v>2455</v>
      </c>
      <c r="AP296">
        <v>8.9600000000000009</v>
      </c>
      <c r="AQ296">
        <v>8.9600000000000009</v>
      </c>
      <c r="AR296">
        <v>9.1</v>
      </c>
      <c r="AS296">
        <v>8.94</v>
      </c>
      <c r="AT296" t="s">
        <v>2463</v>
      </c>
      <c r="AU296" s="152">
        <v>4.4999999999999997E-3</v>
      </c>
      <c r="AW296" s="151" t="s">
        <v>2455</v>
      </c>
      <c r="AX296">
        <v>1298.48</v>
      </c>
      <c r="AY296">
        <v>1285.68</v>
      </c>
      <c r="AZ296">
        <v>1302.3399999999999</v>
      </c>
      <c r="BA296">
        <v>1285.68</v>
      </c>
      <c r="BB296" t="s">
        <v>2464</v>
      </c>
      <c r="BC296" s="152">
        <v>8.6999999999999994E-3</v>
      </c>
    </row>
    <row r="297" spans="1:55">
      <c r="A297" t="s">
        <v>2465</v>
      </c>
      <c r="B297">
        <v>25.2</v>
      </c>
      <c r="C297">
        <v>24.5</v>
      </c>
      <c r="D297">
        <v>25.2</v>
      </c>
      <c r="E297">
        <v>24.5</v>
      </c>
      <c r="F297" t="s">
        <v>2466</v>
      </c>
      <c r="G297" s="150" t="s">
        <v>2467</v>
      </c>
      <c r="I297" s="151" t="s">
        <v>2465</v>
      </c>
      <c r="J297">
        <v>8.11</v>
      </c>
      <c r="K297">
        <v>8.09</v>
      </c>
      <c r="L297">
        <v>8.18</v>
      </c>
      <c r="M297">
        <v>7.92</v>
      </c>
      <c r="N297" t="s">
        <v>2468</v>
      </c>
      <c r="O297" s="152">
        <v>1.37E-2</v>
      </c>
      <c r="Q297" s="151" t="s">
        <v>2465</v>
      </c>
      <c r="R297">
        <v>36.94</v>
      </c>
      <c r="S297">
        <v>37</v>
      </c>
      <c r="T297">
        <v>37.1</v>
      </c>
      <c r="U297">
        <v>36.799999999999997</v>
      </c>
      <c r="V297" t="s">
        <v>2469</v>
      </c>
      <c r="W297" s="152">
        <v>1.1000000000000001E-3</v>
      </c>
      <c r="Y297" s="151" t="s">
        <v>2465</v>
      </c>
      <c r="Z297">
        <v>7.16</v>
      </c>
      <c r="AA297">
        <v>7.17</v>
      </c>
      <c r="AB297">
        <v>7.23</v>
      </c>
      <c r="AC297">
        <v>7.1</v>
      </c>
      <c r="AD297" t="s">
        <v>2470</v>
      </c>
      <c r="AE297" s="152">
        <v>0</v>
      </c>
      <c r="AG297" s="151" t="s">
        <v>2465</v>
      </c>
      <c r="AH297">
        <v>3.11</v>
      </c>
      <c r="AI297">
        <v>3.1</v>
      </c>
      <c r="AJ297">
        <v>3.11</v>
      </c>
      <c r="AK297">
        <v>3.1</v>
      </c>
      <c r="AL297" t="s">
        <v>2471</v>
      </c>
      <c r="AM297" s="151" t="s">
        <v>2472</v>
      </c>
      <c r="AO297" s="151" t="s">
        <v>2465</v>
      </c>
      <c r="AP297">
        <v>9.02</v>
      </c>
      <c r="AQ297">
        <v>9.06</v>
      </c>
      <c r="AR297">
        <v>9.06</v>
      </c>
      <c r="AS297">
        <v>8.94</v>
      </c>
      <c r="AT297" t="s">
        <v>2473</v>
      </c>
      <c r="AU297" s="152">
        <v>6.7000000000000002E-3</v>
      </c>
      <c r="AW297" s="151" t="s">
        <v>2465</v>
      </c>
      <c r="AX297">
        <v>1301.81</v>
      </c>
      <c r="AY297">
        <v>1299.1199999999999</v>
      </c>
      <c r="AZ297">
        <v>1303.7</v>
      </c>
      <c r="BA297">
        <v>1297.1300000000001</v>
      </c>
      <c r="BB297" t="s">
        <v>2474</v>
      </c>
      <c r="BC297" s="152">
        <v>2.5999999999999999E-3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97"/>
  <sheetViews>
    <sheetView topLeftCell="C1" zoomScaleNormal="100" workbookViewId="0">
      <pane ySplit="1" topLeftCell="A2" activePane="bottomLeft" state="frozen"/>
      <selection pane="bottomLeft" activeCell="Z1" sqref="Z1:Z1048576"/>
    </sheetView>
  </sheetViews>
  <sheetFormatPr defaultColWidth="8.7109375" defaultRowHeight="15"/>
  <cols>
    <col min="25" max="25" width="10.7109375" style="91" customWidth="1"/>
    <col min="26" max="29" width="10.140625" style="91" customWidth="1"/>
  </cols>
  <sheetData>
    <row r="1" spans="1:31">
      <c r="D1" s="142" t="s">
        <v>2475</v>
      </c>
      <c r="E1" s="143"/>
      <c r="L1" s="142" t="s">
        <v>2476</v>
      </c>
      <c r="M1" s="143"/>
      <c r="T1" s="142" t="s">
        <v>2477</v>
      </c>
      <c r="U1" s="143"/>
      <c r="AB1" s="142" t="s">
        <v>2478</v>
      </c>
      <c r="AC1" s="143"/>
    </row>
    <row r="2" spans="1:31">
      <c r="A2" s="91" t="s">
        <v>94</v>
      </c>
      <c r="B2" s="91" t="s">
        <v>95</v>
      </c>
      <c r="C2" s="91" t="s">
        <v>96</v>
      </c>
      <c r="D2" s="91" t="s">
        <v>97</v>
      </c>
      <c r="E2" s="91" t="s">
        <v>98</v>
      </c>
      <c r="F2" s="91" t="s">
        <v>184</v>
      </c>
      <c r="G2" s="91" t="s">
        <v>185</v>
      </c>
      <c r="I2" s="91" t="s">
        <v>94</v>
      </c>
      <c r="J2" s="91" t="s">
        <v>95</v>
      </c>
      <c r="K2" s="91" t="s">
        <v>96</v>
      </c>
      <c r="L2" s="91" t="s">
        <v>97</v>
      </c>
      <c r="M2" s="91" t="s">
        <v>98</v>
      </c>
      <c r="N2" s="91" t="s">
        <v>184</v>
      </c>
      <c r="O2" s="91" t="s">
        <v>185</v>
      </c>
      <c r="Q2" s="91" t="s">
        <v>94</v>
      </c>
      <c r="R2" s="91" t="s">
        <v>95</v>
      </c>
      <c r="S2" s="91" t="s">
        <v>96</v>
      </c>
      <c r="T2" s="91" t="s">
        <v>97</v>
      </c>
      <c r="U2" s="91" t="s">
        <v>98</v>
      </c>
      <c r="V2" s="91" t="s">
        <v>184</v>
      </c>
      <c r="W2" s="91" t="s">
        <v>185</v>
      </c>
      <c r="Y2" s="91" t="s">
        <v>94</v>
      </c>
      <c r="Z2" s="91" t="s">
        <v>95</v>
      </c>
      <c r="AA2" s="91" t="s">
        <v>96</v>
      </c>
      <c r="AB2" s="91" t="s">
        <v>97</v>
      </c>
      <c r="AC2" s="91" t="s">
        <v>98</v>
      </c>
      <c r="AD2" s="91" t="s">
        <v>184</v>
      </c>
      <c r="AE2" s="91" t="s">
        <v>185</v>
      </c>
    </row>
    <row r="3" spans="1:31">
      <c r="A3" s="91" t="s">
        <v>186</v>
      </c>
      <c r="B3" s="91">
        <v>28.35</v>
      </c>
      <c r="C3" s="91">
        <v>27.57</v>
      </c>
      <c r="D3" s="91">
        <v>28.68</v>
      </c>
      <c r="E3" s="91">
        <v>27.37</v>
      </c>
      <c r="F3" s="91" t="s">
        <v>2479</v>
      </c>
      <c r="G3" s="145">
        <v>2.87E-2</v>
      </c>
      <c r="I3" s="91" t="s">
        <v>186</v>
      </c>
      <c r="J3" s="91">
        <v>16.649999999999999</v>
      </c>
      <c r="K3" s="91">
        <v>17.05</v>
      </c>
      <c r="L3" s="91">
        <v>17.27</v>
      </c>
      <c r="M3" s="91">
        <v>16.329999999999998</v>
      </c>
      <c r="N3" s="91" t="s">
        <v>2350</v>
      </c>
      <c r="O3" s="145">
        <v>-2.4E-2</v>
      </c>
      <c r="Q3" s="91" t="s">
        <v>186</v>
      </c>
      <c r="R3" s="91">
        <v>103.79</v>
      </c>
      <c r="S3" s="91">
        <v>101.25</v>
      </c>
      <c r="T3" s="91">
        <v>103.99</v>
      </c>
      <c r="U3" s="91">
        <v>101.23</v>
      </c>
      <c r="V3" s="91" t="s">
        <v>2480</v>
      </c>
      <c r="W3" s="145">
        <v>2.9700000000000001E-2</v>
      </c>
      <c r="Y3" s="91" t="s">
        <v>186</v>
      </c>
      <c r="Z3" s="146">
        <v>30423.81</v>
      </c>
      <c r="AA3" s="146">
        <v>30439.040000000001</v>
      </c>
      <c r="AB3" s="146">
        <v>30662.11</v>
      </c>
      <c r="AC3" s="146">
        <v>30226.9</v>
      </c>
      <c r="AD3" s="91" t="s">
        <v>2481</v>
      </c>
      <c r="AE3" s="145">
        <v>-3.3E-3</v>
      </c>
    </row>
    <row r="4" spans="1:31">
      <c r="A4" s="91" t="s">
        <v>194</v>
      </c>
      <c r="B4" s="91">
        <v>28.23</v>
      </c>
      <c r="C4" s="91">
        <v>28.7</v>
      </c>
      <c r="D4" s="91">
        <v>29.17</v>
      </c>
      <c r="E4" s="91">
        <v>28.1</v>
      </c>
      <c r="F4" s="91" t="s">
        <v>2482</v>
      </c>
      <c r="G4" s="145">
        <v>-4.1999999999999997E-3</v>
      </c>
      <c r="I4" s="91" t="s">
        <v>194</v>
      </c>
      <c r="J4" s="91">
        <v>16.52</v>
      </c>
      <c r="K4" s="91">
        <v>16.72</v>
      </c>
      <c r="L4" s="91">
        <v>17.34</v>
      </c>
      <c r="M4" s="91">
        <v>16.52</v>
      </c>
      <c r="N4" s="91" t="s">
        <v>2483</v>
      </c>
      <c r="O4" s="145">
        <v>-7.7999999999999996E-3</v>
      </c>
      <c r="Q4" s="91" t="s">
        <v>194</v>
      </c>
      <c r="R4" s="91">
        <v>103.93</v>
      </c>
      <c r="S4" s="91">
        <v>104.32</v>
      </c>
      <c r="T4" s="91">
        <v>105</v>
      </c>
      <c r="U4" s="91">
        <v>103.41</v>
      </c>
      <c r="V4" s="91" t="s">
        <v>551</v>
      </c>
      <c r="W4" s="145">
        <v>1.2999999999999999E-3</v>
      </c>
      <c r="Y4" s="91" t="s">
        <v>194</v>
      </c>
      <c r="Z4" s="146">
        <v>30333.59</v>
      </c>
      <c r="AA4" s="146">
        <v>30411.919999999998</v>
      </c>
      <c r="AB4" s="146">
        <v>30822.959999999999</v>
      </c>
      <c r="AC4" s="146">
        <v>30265.200000000001</v>
      </c>
      <c r="AD4" s="91" t="s">
        <v>2484</v>
      </c>
      <c r="AE4" s="145">
        <v>-3.0000000000000001E-3</v>
      </c>
    </row>
    <row r="5" spans="1:31">
      <c r="A5" s="91" t="s">
        <v>202</v>
      </c>
      <c r="B5" s="91">
        <v>29.15</v>
      </c>
      <c r="C5" s="91">
        <v>28.5</v>
      </c>
      <c r="D5" s="91">
        <v>29.16</v>
      </c>
      <c r="E5" s="91">
        <v>28.32</v>
      </c>
      <c r="F5" s="91" t="s">
        <v>2485</v>
      </c>
      <c r="G5" s="145">
        <v>3.2599999999999997E-2</v>
      </c>
      <c r="I5" s="91" t="s">
        <v>202</v>
      </c>
      <c r="J5" s="91">
        <v>16.940000000000001</v>
      </c>
      <c r="K5" s="91">
        <v>16.62</v>
      </c>
      <c r="L5" s="91">
        <v>17.100000000000001</v>
      </c>
      <c r="M5" s="91">
        <v>16.48</v>
      </c>
      <c r="N5" s="91" t="s">
        <v>2486</v>
      </c>
      <c r="O5" s="145">
        <v>2.5399999999999999E-2</v>
      </c>
      <c r="Q5" s="91" t="s">
        <v>202</v>
      </c>
      <c r="R5" s="91">
        <v>105.86</v>
      </c>
      <c r="S5" s="91">
        <v>104.45</v>
      </c>
      <c r="T5" s="91">
        <v>106.4</v>
      </c>
      <c r="U5" s="91">
        <v>103.9</v>
      </c>
      <c r="V5" s="91" t="s">
        <v>2487</v>
      </c>
      <c r="W5" s="145">
        <v>1.8599999999999998E-2</v>
      </c>
      <c r="Y5" s="91" t="s">
        <v>202</v>
      </c>
      <c r="Z5" s="146">
        <v>31082.560000000001</v>
      </c>
      <c r="AA5" s="146">
        <v>30291.18</v>
      </c>
      <c r="AB5" s="146">
        <v>31119.27</v>
      </c>
      <c r="AC5" s="146">
        <v>30206.28</v>
      </c>
      <c r="AD5" s="91" t="s">
        <v>2488</v>
      </c>
      <c r="AE5" s="145">
        <v>2.47E-2</v>
      </c>
    </row>
    <row r="6" spans="1:31">
      <c r="A6" s="91" t="s">
        <v>210</v>
      </c>
      <c r="B6" s="91">
        <v>29.47</v>
      </c>
      <c r="C6" s="91">
        <v>29.18</v>
      </c>
      <c r="D6" s="91">
        <v>29.7</v>
      </c>
      <c r="E6" s="91">
        <v>28.91</v>
      </c>
      <c r="F6" s="91" t="s">
        <v>2489</v>
      </c>
      <c r="G6" s="145">
        <v>1.0999999999999999E-2</v>
      </c>
      <c r="I6" s="91" t="s">
        <v>210</v>
      </c>
      <c r="J6" s="91">
        <v>17.329999999999998</v>
      </c>
      <c r="K6" s="91">
        <v>17.04</v>
      </c>
      <c r="L6" s="91">
        <v>17.47</v>
      </c>
      <c r="M6" s="91">
        <v>16.8</v>
      </c>
      <c r="N6" s="91" t="s">
        <v>2490</v>
      </c>
      <c r="O6" s="145">
        <v>2.3E-2</v>
      </c>
      <c r="Q6" s="91" t="s">
        <v>210</v>
      </c>
      <c r="R6" s="91">
        <v>106.6</v>
      </c>
      <c r="S6" s="91">
        <v>105.66</v>
      </c>
      <c r="T6" s="91">
        <v>107.68</v>
      </c>
      <c r="U6" s="91">
        <v>105.12</v>
      </c>
      <c r="V6" s="91" t="s">
        <v>2232</v>
      </c>
      <c r="W6" s="145">
        <v>7.0000000000000001E-3</v>
      </c>
      <c r="Y6" s="91" t="s">
        <v>210</v>
      </c>
      <c r="Z6" s="146">
        <v>31499.62</v>
      </c>
      <c r="AA6" s="146">
        <v>31187.32</v>
      </c>
      <c r="AB6" s="146">
        <v>31603.63</v>
      </c>
      <c r="AC6" s="146">
        <v>31161.41</v>
      </c>
      <c r="AD6" s="91" t="s">
        <v>2491</v>
      </c>
      <c r="AE6" s="145">
        <v>1.34E-2</v>
      </c>
    </row>
    <row r="7" spans="1:31">
      <c r="A7" s="91" t="s">
        <v>218</v>
      </c>
      <c r="B7" s="91">
        <v>29.65</v>
      </c>
      <c r="C7" s="91">
        <v>29.32</v>
      </c>
      <c r="D7" s="91">
        <v>29.74</v>
      </c>
      <c r="E7" s="91">
        <v>29.11</v>
      </c>
      <c r="F7" s="91" t="s">
        <v>2492</v>
      </c>
      <c r="G7" s="145">
        <v>6.1000000000000004E-3</v>
      </c>
      <c r="I7" s="91" t="s">
        <v>218</v>
      </c>
      <c r="J7" s="91">
        <v>18.190000000000001</v>
      </c>
      <c r="K7" s="91">
        <v>17.2</v>
      </c>
      <c r="L7" s="91">
        <v>18.43</v>
      </c>
      <c r="M7" s="91">
        <v>17.2</v>
      </c>
      <c r="N7" s="91" t="s">
        <v>2493</v>
      </c>
      <c r="O7" s="145">
        <v>4.9599999999999998E-2</v>
      </c>
      <c r="Q7" s="91" t="s">
        <v>218</v>
      </c>
      <c r="R7" s="91">
        <v>105.88</v>
      </c>
      <c r="S7" s="91">
        <v>106.41</v>
      </c>
      <c r="T7" s="91">
        <v>107.33</v>
      </c>
      <c r="U7" s="91">
        <v>105.07</v>
      </c>
      <c r="V7" s="91" t="s">
        <v>2494</v>
      </c>
      <c r="W7" s="145">
        <v>-6.7999999999999996E-3</v>
      </c>
      <c r="Y7" s="91" t="s">
        <v>218</v>
      </c>
      <c r="Z7" s="146">
        <v>31836.74</v>
      </c>
      <c r="AA7" s="146">
        <v>31463.65</v>
      </c>
      <c r="AB7" s="146">
        <v>31876.15</v>
      </c>
      <c r="AC7" s="146">
        <v>31423.53</v>
      </c>
      <c r="AD7" s="91" t="s">
        <v>2495</v>
      </c>
      <c r="AE7" s="145">
        <v>1.0699999999999999E-2</v>
      </c>
    </row>
    <row r="8" spans="1:31">
      <c r="A8" s="91" t="s">
        <v>226</v>
      </c>
      <c r="B8" s="91">
        <v>30.18</v>
      </c>
      <c r="C8" s="91">
        <v>29.95</v>
      </c>
      <c r="D8" s="91">
        <v>30.82</v>
      </c>
      <c r="E8" s="91">
        <v>29.88</v>
      </c>
      <c r="F8" s="91" t="s">
        <v>2496</v>
      </c>
      <c r="G8" s="145">
        <v>1.7899999999999999E-2</v>
      </c>
      <c r="I8" s="91" t="s">
        <v>226</v>
      </c>
      <c r="J8" s="91">
        <v>18.149999999999999</v>
      </c>
      <c r="K8" s="91">
        <v>18.079999999999998</v>
      </c>
      <c r="L8" s="91">
        <v>18.670000000000002</v>
      </c>
      <c r="M8" s="91">
        <v>17.87</v>
      </c>
      <c r="N8" s="91" t="s">
        <v>2347</v>
      </c>
      <c r="O8" s="145">
        <v>-2.2000000000000001E-3</v>
      </c>
      <c r="Q8" s="91" t="s">
        <v>226</v>
      </c>
      <c r="R8" s="91">
        <v>107.14</v>
      </c>
      <c r="S8" s="91">
        <v>106.26</v>
      </c>
      <c r="T8" s="91">
        <v>107.83</v>
      </c>
      <c r="U8" s="91">
        <v>106</v>
      </c>
      <c r="V8" s="91" t="s">
        <v>2497</v>
      </c>
      <c r="W8" s="145">
        <v>1.1900000000000001E-2</v>
      </c>
      <c r="Y8" s="91" t="s">
        <v>226</v>
      </c>
      <c r="Z8" s="146">
        <v>31839.11</v>
      </c>
      <c r="AA8" s="146">
        <v>31738.44</v>
      </c>
      <c r="AB8" s="146">
        <v>32172.42</v>
      </c>
      <c r="AC8" s="146">
        <v>31738.44</v>
      </c>
      <c r="AD8" s="91" t="s">
        <v>2498</v>
      </c>
      <c r="AE8" s="145">
        <v>1E-4</v>
      </c>
    </row>
    <row r="9" spans="1:31">
      <c r="A9" s="91" t="s">
        <v>234</v>
      </c>
      <c r="B9" s="91">
        <v>30.52</v>
      </c>
      <c r="C9" s="91">
        <v>30.95</v>
      </c>
      <c r="D9" s="91">
        <v>31.28</v>
      </c>
      <c r="E9" s="91">
        <v>30.45</v>
      </c>
      <c r="F9" s="91" t="s">
        <v>2499</v>
      </c>
      <c r="G9" s="145">
        <v>1.1299999999999999E-2</v>
      </c>
      <c r="I9" s="91" t="s">
        <v>234</v>
      </c>
      <c r="J9" s="91">
        <v>18.079999999999998</v>
      </c>
      <c r="K9" s="91">
        <v>18.329999999999998</v>
      </c>
      <c r="L9" s="91">
        <v>18.75</v>
      </c>
      <c r="M9" s="91">
        <v>18.059999999999999</v>
      </c>
      <c r="N9" s="91" t="s">
        <v>2500</v>
      </c>
      <c r="O9" s="145">
        <v>-3.8999999999999998E-3</v>
      </c>
      <c r="Q9" s="91" t="s">
        <v>234</v>
      </c>
      <c r="R9" s="91">
        <v>107.55</v>
      </c>
      <c r="S9" s="91">
        <v>108.41</v>
      </c>
      <c r="T9" s="91">
        <v>109.58</v>
      </c>
      <c r="U9" s="91">
        <v>107.42</v>
      </c>
      <c r="V9" s="91" t="s">
        <v>2501</v>
      </c>
      <c r="W9" s="145">
        <v>3.8E-3</v>
      </c>
      <c r="Y9" s="91" t="s">
        <v>234</v>
      </c>
      <c r="Z9" s="146">
        <v>32033.279999999999</v>
      </c>
      <c r="AA9" s="146">
        <v>32062.14</v>
      </c>
      <c r="AB9" s="146">
        <v>32388.42</v>
      </c>
      <c r="AC9" s="146">
        <v>31993.21</v>
      </c>
      <c r="AD9" s="91" t="s">
        <v>2502</v>
      </c>
      <c r="AE9" s="145">
        <v>6.1000000000000004E-3</v>
      </c>
    </row>
    <row r="10" spans="1:31">
      <c r="A10" s="91" t="s">
        <v>2503</v>
      </c>
      <c r="B10" s="91">
        <v>30.16</v>
      </c>
      <c r="C10" s="91">
        <v>31</v>
      </c>
      <c r="D10" s="91">
        <v>31.17</v>
      </c>
      <c r="E10" s="91">
        <v>29.51</v>
      </c>
      <c r="F10" s="91" t="s">
        <v>2504</v>
      </c>
      <c r="G10" s="145">
        <v>-1.18E-2</v>
      </c>
      <c r="I10" s="91" t="s">
        <v>2503</v>
      </c>
      <c r="J10" s="91">
        <v>18.71</v>
      </c>
      <c r="K10" s="91">
        <v>18.38</v>
      </c>
      <c r="L10" s="91">
        <v>18.760000000000002</v>
      </c>
      <c r="M10" s="91">
        <v>17.809999999999999</v>
      </c>
      <c r="N10" s="91" t="s">
        <v>2505</v>
      </c>
      <c r="O10" s="145">
        <v>3.4799999999999998E-2</v>
      </c>
      <c r="Q10" s="91" t="s">
        <v>2503</v>
      </c>
      <c r="R10" s="91">
        <v>110.7</v>
      </c>
      <c r="S10" s="91">
        <v>109.46</v>
      </c>
      <c r="T10" s="91">
        <v>111.21</v>
      </c>
      <c r="U10" s="91">
        <v>108.12</v>
      </c>
      <c r="V10" s="91" t="s">
        <v>2506</v>
      </c>
      <c r="W10" s="145">
        <v>2.93E-2</v>
      </c>
      <c r="Y10" s="91" t="s">
        <v>2503</v>
      </c>
      <c r="Z10" s="146">
        <v>32861.800000000003</v>
      </c>
      <c r="AA10" s="146">
        <v>32204.31</v>
      </c>
      <c r="AB10" s="146">
        <v>32889.81</v>
      </c>
      <c r="AC10" s="146">
        <v>32158.38</v>
      </c>
      <c r="AD10" s="91" t="s">
        <v>2507</v>
      </c>
      <c r="AE10" s="145">
        <v>2.5899999999999999E-2</v>
      </c>
    </row>
    <row r="11" spans="1:31">
      <c r="A11" s="91" t="s">
        <v>242</v>
      </c>
      <c r="B11" s="91">
        <v>30.45</v>
      </c>
      <c r="C11" s="91">
        <v>29.81</v>
      </c>
      <c r="D11" s="91">
        <v>30.85</v>
      </c>
      <c r="E11" s="91">
        <v>29.64</v>
      </c>
      <c r="F11" s="91" t="s">
        <v>2508</v>
      </c>
      <c r="G11" s="145">
        <v>9.5999999999999992E-3</v>
      </c>
      <c r="I11" s="91" t="s">
        <v>242</v>
      </c>
      <c r="J11" s="91">
        <v>17.579999999999998</v>
      </c>
      <c r="K11" s="91">
        <v>18.489999999999998</v>
      </c>
      <c r="L11" s="91">
        <v>18.690000000000001</v>
      </c>
      <c r="M11" s="91">
        <v>17.54</v>
      </c>
      <c r="N11" s="91" t="s">
        <v>2509</v>
      </c>
      <c r="O11" s="145">
        <v>-6.0400000000000002E-2</v>
      </c>
      <c r="Q11" s="91" t="s">
        <v>242</v>
      </c>
      <c r="R11" s="91">
        <v>110.81</v>
      </c>
      <c r="S11" s="91">
        <v>109.5</v>
      </c>
      <c r="T11" s="91">
        <v>112.91</v>
      </c>
      <c r="U11" s="91">
        <v>109.44</v>
      </c>
      <c r="V11" s="91" t="s">
        <v>2510</v>
      </c>
      <c r="W11" s="145">
        <v>1E-3</v>
      </c>
      <c r="Y11" s="91" t="s">
        <v>242</v>
      </c>
      <c r="Z11" s="146">
        <v>32732.95</v>
      </c>
      <c r="AA11" s="146">
        <v>32754.27</v>
      </c>
      <c r="AB11" s="146">
        <v>32883.86</v>
      </c>
      <c r="AC11" s="146">
        <v>32586.93</v>
      </c>
      <c r="AD11" s="91" t="s">
        <v>2511</v>
      </c>
      <c r="AE11" s="145">
        <v>-3.8999999999999998E-3</v>
      </c>
    </row>
    <row r="12" spans="1:31">
      <c r="A12" s="91" t="s">
        <v>250</v>
      </c>
      <c r="B12" s="91">
        <v>30.93</v>
      </c>
      <c r="C12" s="91">
        <v>31.08</v>
      </c>
      <c r="D12" s="91">
        <v>31.16</v>
      </c>
      <c r="E12" s="91">
        <v>30.67</v>
      </c>
      <c r="F12" s="91" t="s">
        <v>2512</v>
      </c>
      <c r="G12" s="145">
        <v>1.5800000000000002E-2</v>
      </c>
      <c r="I12" s="91" t="s">
        <v>250</v>
      </c>
      <c r="J12" s="91">
        <v>17.739999999999998</v>
      </c>
      <c r="K12" s="91">
        <v>17.920000000000002</v>
      </c>
      <c r="L12" s="91">
        <v>18.399999999999999</v>
      </c>
      <c r="M12" s="91">
        <v>17.47</v>
      </c>
      <c r="N12" s="91" t="s">
        <v>2513</v>
      </c>
      <c r="O12" s="145">
        <v>9.1000000000000004E-3</v>
      </c>
      <c r="Q12" s="91" t="s">
        <v>250</v>
      </c>
      <c r="R12" s="91">
        <v>111.91</v>
      </c>
      <c r="S12" s="91">
        <v>112.37</v>
      </c>
      <c r="T12" s="91">
        <v>112.57</v>
      </c>
      <c r="U12" s="91">
        <v>110.65</v>
      </c>
      <c r="V12" s="91" t="s">
        <v>1776</v>
      </c>
      <c r="W12" s="145">
        <v>9.9000000000000008E-3</v>
      </c>
      <c r="Y12" s="91" t="s">
        <v>250</v>
      </c>
      <c r="Z12" s="146">
        <v>32653.200000000001</v>
      </c>
      <c r="AA12" s="146">
        <v>32862.79</v>
      </c>
      <c r="AB12" s="146">
        <v>32975.480000000003</v>
      </c>
      <c r="AC12" s="146">
        <v>32485.23</v>
      </c>
      <c r="AD12" s="91" t="s">
        <v>2514</v>
      </c>
      <c r="AE12" s="145">
        <v>-2.3999999999999998E-3</v>
      </c>
    </row>
    <row r="13" spans="1:31">
      <c r="A13" s="91" t="s">
        <v>258</v>
      </c>
      <c r="B13" s="91">
        <v>29.76</v>
      </c>
      <c r="C13" s="91">
        <v>30.8</v>
      </c>
      <c r="D13" s="91">
        <v>30.86</v>
      </c>
      <c r="E13" s="91">
        <v>29.55</v>
      </c>
      <c r="F13" s="91" t="s">
        <v>2515</v>
      </c>
      <c r="G13" s="145">
        <v>-3.78E-2</v>
      </c>
      <c r="I13" s="91" t="s">
        <v>258</v>
      </c>
      <c r="J13" s="91">
        <v>16.54</v>
      </c>
      <c r="K13" s="91">
        <v>17.59</v>
      </c>
      <c r="L13" s="91">
        <v>17.66</v>
      </c>
      <c r="M13" s="91">
        <v>16.5</v>
      </c>
      <c r="N13" s="91" t="s">
        <v>2516</v>
      </c>
      <c r="O13" s="145">
        <v>-6.7599999999999993E-2</v>
      </c>
      <c r="Q13" s="91" t="s">
        <v>258</v>
      </c>
      <c r="R13" s="91">
        <v>109.61</v>
      </c>
      <c r="S13" s="91">
        <v>111.58</v>
      </c>
      <c r="T13" s="91">
        <v>112.1</v>
      </c>
      <c r="U13" s="91">
        <v>109.31</v>
      </c>
      <c r="V13" s="91" t="s">
        <v>2517</v>
      </c>
      <c r="W13" s="145">
        <v>-2.06E-2</v>
      </c>
      <c r="Y13" s="91" t="s">
        <v>258</v>
      </c>
      <c r="Z13" s="146">
        <v>32147.759999999998</v>
      </c>
      <c r="AA13" s="146">
        <v>32576.28</v>
      </c>
      <c r="AB13" s="146">
        <v>33071.93</v>
      </c>
      <c r="AC13" s="146">
        <v>32139.77</v>
      </c>
      <c r="AD13" s="91" t="s">
        <v>2518</v>
      </c>
      <c r="AE13" s="145">
        <v>-1.55E-2</v>
      </c>
    </row>
    <row r="14" spans="1:31">
      <c r="A14" s="91" t="s">
        <v>266</v>
      </c>
      <c r="B14" s="91">
        <v>31.42</v>
      </c>
      <c r="C14" s="91">
        <v>29.48</v>
      </c>
      <c r="D14" s="91">
        <v>31.57</v>
      </c>
      <c r="E14" s="91">
        <v>29.3</v>
      </c>
      <c r="F14" s="91" t="s">
        <v>2519</v>
      </c>
      <c r="G14" s="145">
        <v>5.5800000000000002E-2</v>
      </c>
      <c r="I14" s="91" t="s">
        <v>266</v>
      </c>
      <c r="J14" s="91">
        <v>17.25</v>
      </c>
      <c r="K14" s="91">
        <v>16.309999999999999</v>
      </c>
      <c r="L14" s="91">
        <v>17.440000000000001</v>
      </c>
      <c r="M14" s="91">
        <v>15.95</v>
      </c>
      <c r="N14" s="91" t="s">
        <v>2429</v>
      </c>
      <c r="O14" s="145">
        <v>4.2900000000000001E-2</v>
      </c>
      <c r="Q14" s="91" t="s">
        <v>266</v>
      </c>
      <c r="R14" s="91">
        <v>111.1</v>
      </c>
      <c r="S14" s="91">
        <v>108.58</v>
      </c>
      <c r="T14" s="91">
        <v>111.82</v>
      </c>
      <c r="U14" s="91">
        <v>108.31</v>
      </c>
      <c r="V14" s="91" t="s">
        <v>2520</v>
      </c>
      <c r="W14" s="145">
        <v>1.3599999999999999E-2</v>
      </c>
      <c r="Y14" s="91" t="s">
        <v>266</v>
      </c>
      <c r="Z14" s="146">
        <v>32001.25</v>
      </c>
      <c r="AA14" s="146">
        <v>31985.05</v>
      </c>
      <c r="AB14" s="146">
        <v>32185.71</v>
      </c>
      <c r="AC14" s="146">
        <v>31727.05</v>
      </c>
      <c r="AD14" s="91" t="s">
        <v>2521</v>
      </c>
      <c r="AE14" s="145">
        <v>-4.5999999999999999E-3</v>
      </c>
    </row>
    <row r="15" spans="1:31">
      <c r="A15" s="91" t="s">
        <v>274</v>
      </c>
      <c r="B15" s="91">
        <v>32.03</v>
      </c>
      <c r="C15" s="91">
        <v>32.200000000000003</v>
      </c>
      <c r="D15" s="91">
        <v>32.57</v>
      </c>
      <c r="E15" s="91">
        <v>31.55</v>
      </c>
      <c r="F15" s="91" t="s">
        <v>2522</v>
      </c>
      <c r="G15" s="145">
        <v>1.9400000000000001E-2</v>
      </c>
      <c r="I15" s="91" t="s">
        <v>274</v>
      </c>
      <c r="J15" s="91">
        <v>17.149999999999999</v>
      </c>
      <c r="K15" s="91">
        <v>17.61</v>
      </c>
      <c r="L15" s="91">
        <v>17.64</v>
      </c>
      <c r="M15" s="91">
        <v>16.77</v>
      </c>
      <c r="N15" s="91" t="s">
        <v>2523</v>
      </c>
      <c r="O15" s="145">
        <v>-5.7999999999999996E-3</v>
      </c>
      <c r="Q15" s="91" t="s">
        <v>274</v>
      </c>
      <c r="R15" s="91">
        <v>112.31</v>
      </c>
      <c r="S15" s="91">
        <v>113</v>
      </c>
      <c r="T15" s="91">
        <v>113.5</v>
      </c>
      <c r="U15" s="91">
        <v>110.8</v>
      </c>
      <c r="V15" s="91" t="s">
        <v>2524</v>
      </c>
      <c r="W15" s="145">
        <v>1.09E-2</v>
      </c>
      <c r="Y15" s="91" t="s">
        <v>274</v>
      </c>
      <c r="Z15" s="146">
        <v>32403.22</v>
      </c>
      <c r="AA15" s="146">
        <v>32265.01</v>
      </c>
      <c r="AB15" s="146">
        <v>32611.52</v>
      </c>
      <c r="AC15" s="146">
        <v>31938.92</v>
      </c>
      <c r="AD15" s="91" t="s">
        <v>2525</v>
      </c>
      <c r="AE15" s="145">
        <v>1.26E-2</v>
      </c>
    </row>
    <row r="16" spans="1:31">
      <c r="A16" s="91" t="s">
        <v>282</v>
      </c>
      <c r="B16" s="91">
        <v>33.03</v>
      </c>
      <c r="C16" s="91">
        <v>32.32</v>
      </c>
      <c r="D16" s="91">
        <v>33.42</v>
      </c>
      <c r="E16" s="91">
        <v>32.22</v>
      </c>
      <c r="F16" s="91" t="s">
        <v>2526</v>
      </c>
      <c r="G16" s="145">
        <v>3.1199999999999999E-2</v>
      </c>
      <c r="I16" s="91" t="s">
        <v>282</v>
      </c>
      <c r="J16" s="91">
        <v>17.309999999999999</v>
      </c>
      <c r="K16" s="91">
        <v>17.22</v>
      </c>
      <c r="L16" s="91">
        <v>17.54</v>
      </c>
      <c r="M16" s="91">
        <v>16.87</v>
      </c>
      <c r="N16" s="91" t="s">
        <v>2527</v>
      </c>
      <c r="O16" s="145">
        <v>9.2999999999999992E-3</v>
      </c>
      <c r="Q16" s="91" t="s">
        <v>282</v>
      </c>
      <c r="R16" s="91">
        <v>113.64</v>
      </c>
      <c r="S16" s="91">
        <v>112.41</v>
      </c>
      <c r="T16" s="91">
        <v>113.99</v>
      </c>
      <c r="U16" s="91">
        <v>112.13</v>
      </c>
      <c r="V16" s="91" t="s">
        <v>2528</v>
      </c>
      <c r="W16" s="145">
        <v>1.18E-2</v>
      </c>
      <c r="Y16" s="91" t="s">
        <v>282</v>
      </c>
      <c r="Z16" s="146">
        <v>32827</v>
      </c>
      <c r="AA16" s="146">
        <v>32454.1</v>
      </c>
      <c r="AB16" s="146">
        <v>32895.589999999997</v>
      </c>
      <c r="AC16" s="146">
        <v>32424.99</v>
      </c>
      <c r="AD16" s="91" t="s">
        <v>2529</v>
      </c>
      <c r="AE16" s="145">
        <v>1.3100000000000001E-2</v>
      </c>
    </row>
    <row r="17" spans="1:31">
      <c r="A17" s="91" t="s">
        <v>290</v>
      </c>
      <c r="B17" s="91">
        <v>32.729999999999997</v>
      </c>
      <c r="C17" s="91">
        <v>32.92</v>
      </c>
      <c r="D17" s="91">
        <v>32.950000000000003</v>
      </c>
      <c r="E17" s="91">
        <v>32.03</v>
      </c>
      <c r="F17" s="91" t="s">
        <v>2530</v>
      </c>
      <c r="G17" s="145">
        <v>-9.1000000000000004E-3</v>
      </c>
      <c r="I17" s="91" t="s">
        <v>290</v>
      </c>
      <c r="J17" s="91">
        <v>17.61</v>
      </c>
      <c r="K17" s="91">
        <v>17.54</v>
      </c>
      <c r="L17" s="91">
        <v>17.690000000000001</v>
      </c>
      <c r="M17" s="91">
        <v>16.940000000000001</v>
      </c>
      <c r="N17" s="91" t="s">
        <v>2347</v>
      </c>
      <c r="O17" s="145">
        <v>1.7299999999999999E-2</v>
      </c>
      <c r="Q17" s="91" t="s">
        <v>290</v>
      </c>
      <c r="R17" s="91">
        <v>114</v>
      </c>
      <c r="S17" s="91">
        <v>113.48</v>
      </c>
      <c r="T17" s="91">
        <v>114.66</v>
      </c>
      <c r="U17" s="91">
        <v>112.6</v>
      </c>
      <c r="V17" s="91" t="s">
        <v>2531</v>
      </c>
      <c r="W17" s="145">
        <v>3.2000000000000002E-3</v>
      </c>
      <c r="Y17" s="91" t="s">
        <v>290</v>
      </c>
      <c r="Z17" s="146">
        <v>33160.83</v>
      </c>
      <c r="AA17" s="146">
        <v>32934.559999999998</v>
      </c>
      <c r="AB17" s="146">
        <v>33355.39</v>
      </c>
      <c r="AC17" s="146">
        <v>32831.46</v>
      </c>
      <c r="AD17" s="91" t="s">
        <v>2532</v>
      </c>
      <c r="AE17" s="145">
        <v>1.0200000000000001E-2</v>
      </c>
    </row>
    <row r="18" spans="1:31">
      <c r="A18" s="91" t="s">
        <v>298</v>
      </c>
      <c r="B18" s="91">
        <v>30.63</v>
      </c>
      <c r="C18" s="91">
        <v>32.11</v>
      </c>
      <c r="D18" s="91">
        <v>32.229999999999997</v>
      </c>
      <c r="E18" s="91">
        <v>30.53</v>
      </c>
      <c r="F18" s="91" t="s">
        <v>233</v>
      </c>
      <c r="G18" s="145">
        <v>-6.4199999999999993E-2</v>
      </c>
      <c r="I18" s="91" t="s">
        <v>298</v>
      </c>
      <c r="J18" s="91">
        <v>16.89</v>
      </c>
      <c r="K18" s="91">
        <v>17.63</v>
      </c>
      <c r="L18" s="91">
        <v>17.63</v>
      </c>
      <c r="M18" s="91">
        <v>16.809999999999999</v>
      </c>
      <c r="N18" s="91" t="s">
        <v>2533</v>
      </c>
      <c r="O18" s="145">
        <v>-4.0899999999999999E-2</v>
      </c>
      <c r="Q18" s="91" t="s">
        <v>298</v>
      </c>
      <c r="R18" s="91">
        <v>108.9</v>
      </c>
      <c r="S18" s="91">
        <v>113.1</v>
      </c>
      <c r="T18" s="91">
        <v>113.28</v>
      </c>
      <c r="U18" s="91">
        <v>108.57</v>
      </c>
      <c r="V18" s="91" t="s">
        <v>2534</v>
      </c>
      <c r="W18" s="145">
        <v>-4.4699999999999997E-2</v>
      </c>
      <c r="Y18" s="91" t="s">
        <v>298</v>
      </c>
      <c r="Z18" s="146">
        <v>32513.94</v>
      </c>
      <c r="AA18" s="146">
        <v>33004.47</v>
      </c>
      <c r="AB18" s="146">
        <v>33065.11</v>
      </c>
      <c r="AC18" s="146">
        <v>32478.87</v>
      </c>
      <c r="AD18" s="91" t="s">
        <v>2535</v>
      </c>
      <c r="AE18" s="145">
        <v>-1.95E-2</v>
      </c>
    </row>
    <row r="19" spans="1:31">
      <c r="A19" s="91" t="s">
        <v>306</v>
      </c>
      <c r="B19" s="91">
        <v>31.6</v>
      </c>
      <c r="C19" s="91">
        <v>31.44</v>
      </c>
      <c r="D19" s="91">
        <v>31.68</v>
      </c>
      <c r="E19" s="91">
        <v>30.65</v>
      </c>
      <c r="F19" s="91" t="s">
        <v>2536</v>
      </c>
      <c r="G19" s="145">
        <v>3.1699999999999999E-2</v>
      </c>
      <c r="I19" s="91" t="s">
        <v>306</v>
      </c>
      <c r="J19" s="91">
        <v>19.05</v>
      </c>
      <c r="K19" s="91">
        <v>17.760000000000002</v>
      </c>
      <c r="L19" s="91">
        <v>19.09</v>
      </c>
      <c r="M19" s="91">
        <v>17.760000000000002</v>
      </c>
      <c r="N19" s="91" t="s">
        <v>2537</v>
      </c>
      <c r="O19" s="145">
        <v>0.12790000000000001</v>
      </c>
      <c r="Q19" s="91" t="s">
        <v>306</v>
      </c>
      <c r="R19" s="91">
        <v>110.5</v>
      </c>
      <c r="S19" s="91">
        <v>110.19</v>
      </c>
      <c r="T19" s="91">
        <v>110.7</v>
      </c>
      <c r="U19" s="91">
        <v>107.57</v>
      </c>
      <c r="V19" s="91" t="s">
        <v>2538</v>
      </c>
      <c r="W19" s="145">
        <v>1.47E-2</v>
      </c>
      <c r="Y19" s="91" t="s">
        <v>306</v>
      </c>
      <c r="Z19" s="146">
        <v>33715.370000000003</v>
      </c>
      <c r="AA19" s="146">
        <v>33263.910000000003</v>
      </c>
      <c r="AB19" s="146">
        <v>33727.730000000003</v>
      </c>
      <c r="AC19" s="146">
        <v>33167.82</v>
      </c>
      <c r="AD19" s="91" t="s">
        <v>2539</v>
      </c>
      <c r="AE19" s="145">
        <v>3.6999999999999998E-2</v>
      </c>
    </row>
    <row r="20" spans="1:31">
      <c r="A20" s="91" t="s">
        <v>314</v>
      </c>
      <c r="B20" s="91">
        <v>32.880000000000003</v>
      </c>
      <c r="C20" s="91">
        <v>32.5</v>
      </c>
      <c r="D20" s="91">
        <v>33.06</v>
      </c>
      <c r="E20" s="91">
        <v>32.31</v>
      </c>
      <c r="F20" s="91" t="s">
        <v>2540</v>
      </c>
      <c r="G20" s="145">
        <v>4.0500000000000001E-2</v>
      </c>
      <c r="I20" s="91" t="s">
        <v>314</v>
      </c>
      <c r="J20" s="91">
        <v>18.97</v>
      </c>
      <c r="K20" s="91">
        <v>19.2</v>
      </c>
      <c r="L20" s="91">
        <v>19.329999999999998</v>
      </c>
      <c r="M20" s="91">
        <v>18.64</v>
      </c>
      <c r="N20" s="91" t="s">
        <v>2541</v>
      </c>
      <c r="O20" s="145">
        <v>-4.1999999999999997E-3</v>
      </c>
      <c r="Q20" s="91" t="s">
        <v>314</v>
      </c>
      <c r="R20" s="91">
        <v>113.95</v>
      </c>
      <c r="S20" s="91">
        <v>112.58</v>
      </c>
      <c r="T20" s="91">
        <v>114.5</v>
      </c>
      <c r="U20" s="91">
        <v>112.49</v>
      </c>
      <c r="V20" s="91" t="s">
        <v>2542</v>
      </c>
      <c r="W20" s="145">
        <v>3.1199999999999999E-2</v>
      </c>
      <c r="Y20" s="91" t="s">
        <v>314</v>
      </c>
      <c r="Z20" s="146">
        <v>33747.86</v>
      </c>
      <c r="AA20" s="146">
        <v>33797.75</v>
      </c>
      <c r="AB20" s="146">
        <v>33817.96</v>
      </c>
      <c r="AC20" s="146">
        <v>33394.43</v>
      </c>
      <c r="AD20" s="91" t="s">
        <v>2543</v>
      </c>
      <c r="AE20" s="145">
        <v>1E-3</v>
      </c>
    </row>
    <row r="21" spans="1:31">
      <c r="A21" s="91" t="s">
        <v>322</v>
      </c>
      <c r="B21" s="91">
        <v>32.5</v>
      </c>
      <c r="C21" s="91">
        <v>32.659999999999997</v>
      </c>
      <c r="D21" s="91">
        <v>33.19</v>
      </c>
      <c r="E21" s="91">
        <v>32.49</v>
      </c>
      <c r="F21" s="91" t="s">
        <v>2544</v>
      </c>
      <c r="G21" s="145">
        <v>-1.1599999999999999E-2</v>
      </c>
      <c r="I21" s="91" t="s">
        <v>322</v>
      </c>
      <c r="J21" s="91">
        <v>18.829999999999998</v>
      </c>
      <c r="K21" s="91">
        <v>18.73</v>
      </c>
      <c r="L21" s="91">
        <v>19.09</v>
      </c>
      <c r="M21" s="91">
        <v>18.16</v>
      </c>
      <c r="N21" s="91" t="s">
        <v>2505</v>
      </c>
      <c r="O21" s="145">
        <v>-7.4000000000000003E-3</v>
      </c>
      <c r="Q21" s="91" t="s">
        <v>322</v>
      </c>
      <c r="R21" s="91">
        <v>113.37</v>
      </c>
      <c r="S21" s="91">
        <v>112.63</v>
      </c>
      <c r="T21" s="91">
        <v>114.64</v>
      </c>
      <c r="U21" s="91">
        <v>112.49</v>
      </c>
      <c r="V21" s="91" t="s">
        <v>2545</v>
      </c>
      <c r="W21" s="145">
        <v>-5.1000000000000004E-3</v>
      </c>
      <c r="Y21" s="91" t="s">
        <v>322</v>
      </c>
      <c r="Z21" s="146">
        <v>33536.699999999997</v>
      </c>
      <c r="AA21" s="146">
        <v>33662.050000000003</v>
      </c>
      <c r="AB21" s="146">
        <v>33964.300000000003</v>
      </c>
      <c r="AC21" s="146">
        <v>33533.96</v>
      </c>
      <c r="AD21" s="91" t="s">
        <v>2546</v>
      </c>
      <c r="AE21" s="145">
        <v>-6.3E-3</v>
      </c>
    </row>
    <row r="22" spans="1:31">
      <c r="A22" s="91" t="s">
        <v>329</v>
      </c>
      <c r="B22" s="91">
        <v>32.94</v>
      </c>
      <c r="C22" s="91">
        <v>32.659999999999997</v>
      </c>
      <c r="D22" s="91">
        <v>33.11</v>
      </c>
      <c r="E22" s="91">
        <v>32.21</v>
      </c>
      <c r="F22" s="91" t="s">
        <v>2547</v>
      </c>
      <c r="G22" s="145">
        <v>1.35E-2</v>
      </c>
      <c r="I22" s="91" t="s">
        <v>329</v>
      </c>
      <c r="J22" s="91">
        <v>19.3</v>
      </c>
      <c r="K22" s="91">
        <v>19.489999999999998</v>
      </c>
      <c r="L22" s="91">
        <v>19.899999999999999</v>
      </c>
      <c r="M22" s="91">
        <v>18.97</v>
      </c>
      <c r="N22" s="91" t="s">
        <v>2548</v>
      </c>
      <c r="O22" s="145">
        <v>2.5000000000000001E-2</v>
      </c>
      <c r="Q22" s="91" t="s">
        <v>329</v>
      </c>
      <c r="R22" s="91">
        <v>114.13</v>
      </c>
      <c r="S22" s="91">
        <v>113.8</v>
      </c>
      <c r="T22" s="91">
        <v>114.53</v>
      </c>
      <c r="U22" s="91">
        <v>112.87</v>
      </c>
      <c r="V22" s="91" t="s">
        <v>2549</v>
      </c>
      <c r="W22" s="145">
        <v>6.7000000000000002E-3</v>
      </c>
      <c r="Y22" s="91" t="s">
        <v>329</v>
      </c>
      <c r="Z22" s="146">
        <v>33592.92</v>
      </c>
      <c r="AA22" s="146">
        <v>33755.94</v>
      </c>
      <c r="AB22" s="146">
        <v>33987.06</v>
      </c>
      <c r="AC22" s="146">
        <v>33320.199999999997</v>
      </c>
      <c r="AD22" s="91" t="s">
        <v>2550</v>
      </c>
      <c r="AE22" s="145">
        <v>1.6999999999999999E-3</v>
      </c>
    </row>
    <row r="23" spans="1:31">
      <c r="A23" s="91" t="s">
        <v>337</v>
      </c>
      <c r="B23" s="91">
        <v>31.45</v>
      </c>
      <c r="C23" s="91">
        <v>32.43</v>
      </c>
      <c r="D23" s="91">
        <v>32.61</v>
      </c>
      <c r="E23" s="91">
        <v>31.23</v>
      </c>
      <c r="F23" s="91" t="s">
        <v>2551</v>
      </c>
      <c r="G23" s="145">
        <v>-4.5199999999999997E-2</v>
      </c>
      <c r="I23" s="91" t="s">
        <v>337</v>
      </c>
      <c r="J23" s="91">
        <v>17.88</v>
      </c>
      <c r="K23" s="91">
        <v>18.399999999999999</v>
      </c>
      <c r="L23" s="91">
        <v>18.649999999999999</v>
      </c>
      <c r="M23" s="91">
        <v>17.32</v>
      </c>
      <c r="N23" s="91" t="s">
        <v>2552</v>
      </c>
      <c r="O23" s="145">
        <v>-7.3599999999999999E-2</v>
      </c>
      <c r="Q23" s="91" t="s">
        <v>337</v>
      </c>
      <c r="R23" s="91">
        <v>112.91</v>
      </c>
      <c r="S23" s="91">
        <v>113.44</v>
      </c>
      <c r="T23" s="91">
        <v>114.26</v>
      </c>
      <c r="U23" s="91">
        <v>111.86</v>
      </c>
      <c r="V23" s="91" t="s">
        <v>2553</v>
      </c>
      <c r="W23" s="145">
        <v>-1.0699999999999999E-2</v>
      </c>
      <c r="Y23" s="91" t="s">
        <v>337</v>
      </c>
      <c r="Z23" s="146">
        <v>33553.83</v>
      </c>
      <c r="AA23" s="146">
        <v>33554.93</v>
      </c>
      <c r="AB23" s="146">
        <v>33682.83</v>
      </c>
      <c r="AC23" s="146">
        <v>33516.99</v>
      </c>
      <c r="AD23" s="91" t="s">
        <v>2554</v>
      </c>
      <c r="AE23" s="145">
        <v>-1.1999999999999999E-3</v>
      </c>
    </row>
    <row r="24" spans="1:31">
      <c r="A24" s="91" t="s">
        <v>345</v>
      </c>
      <c r="B24" s="91">
        <v>31.3</v>
      </c>
      <c r="C24" s="91">
        <v>30.89</v>
      </c>
      <c r="D24" s="91">
        <v>31.33</v>
      </c>
      <c r="E24" s="91">
        <v>30.4</v>
      </c>
      <c r="F24" s="91" t="s">
        <v>2555</v>
      </c>
      <c r="G24" s="145">
        <v>-4.7999999999999996E-3</v>
      </c>
      <c r="I24" s="91" t="s">
        <v>345</v>
      </c>
      <c r="J24" s="91">
        <v>18.59</v>
      </c>
      <c r="K24" s="91">
        <v>17.739999999999998</v>
      </c>
      <c r="L24" s="91">
        <v>18.66</v>
      </c>
      <c r="M24" s="91">
        <v>17.489999999999998</v>
      </c>
      <c r="N24" s="91" t="s">
        <v>2556</v>
      </c>
      <c r="O24" s="145">
        <v>3.9699999999999999E-2</v>
      </c>
      <c r="Q24" s="91" t="s">
        <v>345</v>
      </c>
      <c r="R24" s="91">
        <v>113.06</v>
      </c>
      <c r="S24" s="91">
        <v>111.29</v>
      </c>
      <c r="T24" s="91">
        <v>113.2</v>
      </c>
      <c r="U24" s="91">
        <v>110.75</v>
      </c>
      <c r="V24" s="91" t="s">
        <v>2557</v>
      </c>
      <c r="W24" s="145">
        <v>1.2999999999999999E-3</v>
      </c>
      <c r="Y24" s="91" t="s">
        <v>345</v>
      </c>
      <c r="Z24" s="146">
        <v>33546.32</v>
      </c>
      <c r="AA24" s="146">
        <v>33329.269999999997</v>
      </c>
      <c r="AB24" s="146">
        <v>33616.019999999997</v>
      </c>
      <c r="AC24" s="146">
        <v>33239.75</v>
      </c>
      <c r="AD24" s="91" t="s">
        <v>2558</v>
      </c>
      <c r="AE24" s="145">
        <v>-2.0000000000000001E-4</v>
      </c>
    </row>
    <row r="25" spans="1:31">
      <c r="A25" s="91" t="s">
        <v>353</v>
      </c>
      <c r="B25" s="91">
        <v>30.8</v>
      </c>
      <c r="C25" s="91">
        <v>30.43</v>
      </c>
      <c r="D25" s="91">
        <v>30.95</v>
      </c>
      <c r="E25" s="91">
        <v>29.78</v>
      </c>
      <c r="F25" s="91" t="s">
        <v>2559</v>
      </c>
      <c r="G25" s="145">
        <v>-1.6E-2</v>
      </c>
      <c r="I25" s="91" t="s">
        <v>353</v>
      </c>
      <c r="J25" s="91">
        <v>18.78</v>
      </c>
      <c r="K25" s="91">
        <v>19.04</v>
      </c>
      <c r="L25" s="91">
        <v>19.350000000000001</v>
      </c>
      <c r="M25" s="91">
        <v>18.510000000000002</v>
      </c>
      <c r="N25" s="91" t="s">
        <v>2509</v>
      </c>
      <c r="O25" s="145">
        <v>1.0200000000000001E-2</v>
      </c>
      <c r="Q25" s="91" t="s">
        <v>353</v>
      </c>
      <c r="R25" s="91">
        <v>112.08</v>
      </c>
      <c r="S25" s="91">
        <v>110.9</v>
      </c>
      <c r="T25" s="91">
        <v>112.48</v>
      </c>
      <c r="U25" s="91">
        <v>109.61</v>
      </c>
      <c r="V25" s="91" t="s">
        <v>2560</v>
      </c>
      <c r="W25" s="145">
        <v>-8.6999999999999994E-3</v>
      </c>
      <c r="Y25" s="91" t="s">
        <v>353</v>
      </c>
      <c r="Z25" s="146">
        <v>33745.69</v>
      </c>
      <c r="AA25" s="146">
        <v>33606.589999999997</v>
      </c>
      <c r="AB25" s="146">
        <v>33827.94</v>
      </c>
      <c r="AC25" s="146">
        <v>33540.639999999999</v>
      </c>
      <c r="AD25" s="91" t="s">
        <v>2561</v>
      </c>
      <c r="AE25" s="145">
        <v>5.8999999999999999E-3</v>
      </c>
    </row>
    <row r="26" spans="1:31">
      <c r="A26" s="91" t="s">
        <v>361</v>
      </c>
      <c r="B26" s="91">
        <v>30.04</v>
      </c>
      <c r="C26" s="91">
        <v>29.84</v>
      </c>
      <c r="D26" s="91">
        <v>30.08</v>
      </c>
      <c r="E26" s="91">
        <v>28.34</v>
      </c>
      <c r="F26" s="91" t="s">
        <v>2562</v>
      </c>
      <c r="G26" s="145">
        <v>-2.47E-2</v>
      </c>
      <c r="I26" s="91" t="s">
        <v>361</v>
      </c>
      <c r="J26" s="91">
        <v>18.63</v>
      </c>
      <c r="K26" s="91">
        <v>18.68</v>
      </c>
      <c r="L26" s="91">
        <v>19</v>
      </c>
      <c r="M26" s="91">
        <v>18.309999999999999</v>
      </c>
      <c r="N26" s="91" t="s">
        <v>2563</v>
      </c>
      <c r="O26" s="145">
        <v>-8.0000000000000002E-3</v>
      </c>
      <c r="Q26" s="91" t="s">
        <v>361</v>
      </c>
      <c r="R26" s="91">
        <v>110.97</v>
      </c>
      <c r="S26" s="91">
        <v>109.99</v>
      </c>
      <c r="T26" s="91">
        <v>111.2</v>
      </c>
      <c r="U26" s="91">
        <v>107.48</v>
      </c>
      <c r="V26" s="91" t="s">
        <v>2564</v>
      </c>
      <c r="W26" s="145">
        <v>-9.9000000000000008E-3</v>
      </c>
      <c r="Y26" s="91" t="s">
        <v>361</v>
      </c>
      <c r="Z26" s="146">
        <v>33700.28</v>
      </c>
      <c r="AA26" s="146">
        <v>33760.300000000003</v>
      </c>
      <c r="AB26" s="146">
        <v>33864.589999999997</v>
      </c>
      <c r="AC26" s="146">
        <v>33559.18</v>
      </c>
      <c r="AD26" s="91" t="s">
        <v>2565</v>
      </c>
      <c r="AE26" s="145">
        <v>-1.2999999999999999E-3</v>
      </c>
    </row>
    <row r="27" spans="1:31">
      <c r="A27" s="91" t="s">
        <v>369</v>
      </c>
      <c r="B27" s="91">
        <v>31.19</v>
      </c>
      <c r="C27" s="91">
        <v>30.66</v>
      </c>
      <c r="D27" s="91">
        <v>31.28</v>
      </c>
      <c r="E27" s="91">
        <v>30.42</v>
      </c>
      <c r="F27" s="91" t="s">
        <v>2566</v>
      </c>
      <c r="G27" s="145">
        <v>3.8300000000000001E-2</v>
      </c>
      <c r="I27" s="91" t="s">
        <v>369</v>
      </c>
      <c r="J27" s="91">
        <v>22.62</v>
      </c>
      <c r="K27" s="91">
        <v>22.14</v>
      </c>
      <c r="L27" s="91">
        <v>22.76</v>
      </c>
      <c r="M27" s="91">
        <v>21.12</v>
      </c>
      <c r="N27" s="91" t="s">
        <v>2567</v>
      </c>
      <c r="O27" s="145">
        <v>0.2142</v>
      </c>
      <c r="Q27" s="91" t="s">
        <v>369</v>
      </c>
      <c r="R27" s="91">
        <v>114.18</v>
      </c>
      <c r="S27" s="91">
        <v>112.21</v>
      </c>
      <c r="T27" s="91">
        <v>114.47</v>
      </c>
      <c r="U27" s="91">
        <v>111.43</v>
      </c>
      <c r="V27" s="91" t="s">
        <v>2568</v>
      </c>
      <c r="W27" s="145">
        <v>2.8899999999999999E-2</v>
      </c>
      <c r="Y27" s="91" t="s">
        <v>369</v>
      </c>
      <c r="Z27" s="146">
        <v>34098.1</v>
      </c>
      <c r="AA27" s="146">
        <v>33810.050000000003</v>
      </c>
      <c r="AB27" s="146">
        <v>34115.699999999997</v>
      </c>
      <c r="AC27" s="146">
        <v>33810.050000000003</v>
      </c>
      <c r="AD27" s="91" t="s">
        <v>2569</v>
      </c>
      <c r="AE27" s="145">
        <v>1.18E-2</v>
      </c>
    </row>
    <row r="28" spans="1:31">
      <c r="A28" s="91" t="s">
        <v>377</v>
      </c>
      <c r="B28" s="91">
        <v>30.65</v>
      </c>
      <c r="C28" s="91">
        <v>30.51</v>
      </c>
      <c r="D28" s="91">
        <v>30.95</v>
      </c>
      <c r="E28" s="91">
        <v>30.2</v>
      </c>
      <c r="F28" s="91" t="s">
        <v>2570</v>
      </c>
      <c r="G28" s="145">
        <v>-1.7299999999999999E-2</v>
      </c>
      <c r="I28" s="91" t="s">
        <v>377</v>
      </c>
      <c r="J28" s="91">
        <v>23.98</v>
      </c>
      <c r="K28" s="91">
        <v>22.75</v>
      </c>
      <c r="L28" s="91">
        <v>24.1</v>
      </c>
      <c r="M28" s="91">
        <v>22.02</v>
      </c>
      <c r="N28" s="91" t="s">
        <v>2571</v>
      </c>
      <c r="O28" s="145">
        <v>6.0100000000000001E-2</v>
      </c>
      <c r="Q28" s="91" t="s">
        <v>377</v>
      </c>
      <c r="R28" s="91">
        <v>113.61</v>
      </c>
      <c r="S28" s="91">
        <v>112.32</v>
      </c>
      <c r="T28" s="91">
        <v>113.95</v>
      </c>
      <c r="U28" s="91">
        <v>112.1</v>
      </c>
      <c r="V28" s="91" t="s">
        <v>2572</v>
      </c>
      <c r="W28" s="145">
        <v>-5.0000000000000001E-3</v>
      </c>
      <c r="Y28" s="91" t="s">
        <v>377</v>
      </c>
      <c r="Z28" s="146">
        <v>34194.06</v>
      </c>
      <c r="AA28" s="146">
        <v>34091.57</v>
      </c>
      <c r="AB28" s="146">
        <v>34262.07</v>
      </c>
      <c r="AC28" s="146">
        <v>34004.639999999999</v>
      </c>
      <c r="AD28" s="91" t="s">
        <v>2573</v>
      </c>
      <c r="AE28" s="145">
        <v>2.8E-3</v>
      </c>
    </row>
    <row r="29" spans="1:31">
      <c r="A29" s="91" t="s">
        <v>393</v>
      </c>
      <c r="B29" s="91">
        <v>30.38</v>
      </c>
      <c r="C29" s="91">
        <v>30.8</v>
      </c>
      <c r="D29" s="91">
        <v>30.85</v>
      </c>
      <c r="E29" s="91">
        <v>30.3</v>
      </c>
      <c r="F29" s="91" t="s">
        <v>2574</v>
      </c>
      <c r="G29" s="145">
        <v>-8.8000000000000005E-3</v>
      </c>
      <c r="I29" s="91" t="s">
        <v>393</v>
      </c>
      <c r="J29" s="91">
        <v>23.77</v>
      </c>
      <c r="K29" s="91">
        <v>24.21</v>
      </c>
      <c r="L29" s="91">
        <v>24.51</v>
      </c>
      <c r="M29" s="91">
        <v>23.7</v>
      </c>
      <c r="N29" s="91" t="s">
        <v>418</v>
      </c>
      <c r="O29" s="145">
        <v>-8.8000000000000005E-3</v>
      </c>
      <c r="Q29" s="91" t="s">
        <v>393</v>
      </c>
      <c r="R29" s="91">
        <v>113.21</v>
      </c>
      <c r="S29" s="91">
        <v>113.88</v>
      </c>
      <c r="T29" s="91">
        <v>114.61</v>
      </c>
      <c r="U29" s="91">
        <v>113.06</v>
      </c>
      <c r="V29" s="91" t="s">
        <v>2575</v>
      </c>
      <c r="W29" s="145">
        <v>-3.5000000000000001E-3</v>
      </c>
      <c r="Y29" s="91" t="s">
        <v>393</v>
      </c>
      <c r="Z29" s="146">
        <v>34347.03</v>
      </c>
      <c r="AA29" s="146">
        <v>34213.040000000001</v>
      </c>
      <c r="AB29" s="146">
        <v>34386.51</v>
      </c>
      <c r="AC29" s="146">
        <v>34199.57</v>
      </c>
      <c r="AD29" s="91" t="s">
        <v>2576</v>
      </c>
      <c r="AE29" s="145">
        <v>4.4999999999999997E-3</v>
      </c>
    </row>
    <row r="30" spans="1:31">
      <c r="A30" s="91" t="s">
        <v>401</v>
      </c>
      <c r="B30" s="91">
        <v>29.81</v>
      </c>
      <c r="C30" s="91">
        <v>29.3</v>
      </c>
      <c r="D30" s="91">
        <v>30.11</v>
      </c>
      <c r="E30" s="91">
        <v>29.07</v>
      </c>
      <c r="F30" s="91" t="s">
        <v>2577</v>
      </c>
      <c r="G30" s="145">
        <v>-1.8800000000000001E-2</v>
      </c>
      <c r="I30" s="91" t="s">
        <v>401</v>
      </c>
      <c r="J30" s="91">
        <v>24.08</v>
      </c>
      <c r="K30" s="91">
        <v>23.56</v>
      </c>
      <c r="L30" s="91">
        <v>24.38</v>
      </c>
      <c r="M30" s="91">
        <v>23.55</v>
      </c>
      <c r="N30" s="91" t="s">
        <v>2578</v>
      </c>
      <c r="O30" s="145">
        <v>1.2999999999999999E-2</v>
      </c>
      <c r="Q30" s="91" t="s">
        <v>401</v>
      </c>
      <c r="R30" s="91">
        <v>109.81</v>
      </c>
      <c r="S30" s="91">
        <v>110.66</v>
      </c>
      <c r="T30" s="91">
        <v>111.46</v>
      </c>
      <c r="U30" s="91">
        <v>109.62</v>
      </c>
      <c r="V30" s="91" t="s">
        <v>2579</v>
      </c>
      <c r="W30" s="145">
        <v>-0.03</v>
      </c>
      <c r="Y30" s="91" t="s">
        <v>401</v>
      </c>
      <c r="Z30" s="146">
        <v>33849.46</v>
      </c>
      <c r="AA30" s="146">
        <v>34275.910000000003</v>
      </c>
      <c r="AB30" s="146">
        <v>34303.879999999997</v>
      </c>
      <c r="AC30" s="146">
        <v>33799.35</v>
      </c>
      <c r="AD30" s="91" t="s">
        <v>2580</v>
      </c>
      <c r="AE30" s="145">
        <v>-1.4500000000000001E-2</v>
      </c>
    </row>
    <row r="31" spans="1:31">
      <c r="A31" s="91" t="s">
        <v>409</v>
      </c>
      <c r="B31" s="91">
        <v>30.35</v>
      </c>
      <c r="C31" s="91">
        <v>30.25</v>
      </c>
      <c r="D31" s="91">
        <v>30.68</v>
      </c>
      <c r="E31" s="91">
        <v>30.01</v>
      </c>
      <c r="F31" s="91" t="s">
        <v>2581</v>
      </c>
      <c r="G31" s="145">
        <v>1.8100000000000002E-2</v>
      </c>
      <c r="I31" s="91" t="s">
        <v>409</v>
      </c>
      <c r="J31" s="91">
        <v>23.78</v>
      </c>
      <c r="K31" s="91">
        <v>23.86</v>
      </c>
      <c r="L31" s="91">
        <v>24.15</v>
      </c>
      <c r="M31" s="91">
        <v>23.6</v>
      </c>
      <c r="N31" s="91" t="s">
        <v>2556</v>
      </c>
      <c r="O31" s="145">
        <v>-1.2500000000000001E-2</v>
      </c>
      <c r="Q31" s="91" t="s">
        <v>409</v>
      </c>
      <c r="R31" s="91">
        <v>110.54</v>
      </c>
      <c r="S31" s="91">
        <v>110.61</v>
      </c>
      <c r="T31" s="91">
        <v>111.8</v>
      </c>
      <c r="U31" s="91">
        <v>109.79</v>
      </c>
      <c r="V31" s="91" t="s">
        <v>2582</v>
      </c>
      <c r="W31" s="145">
        <v>6.6E-3</v>
      </c>
      <c r="Y31" s="91" t="s">
        <v>409</v>
      </c>
      <c r="Z31" s="146">
        <v>33852.53</v>
      </c>
      <c r="AA31" s="146">
        <v>33847.800000000003</v>
      </c>
      <c r="AB31" s="146">
        <v>33933.910000000003</v>
      </c>
      <c r="AC31" s="146">
        <v>33662.449999999997</v>
      </c>
      <c r="AD31" s="91" t="s">
        <v>2583</v>
      </c>
      <c r="AE31" s="145">
        <v>1E-4</v>
      </c>
    </row>
    <row r="32" spans="1:31">
      <c r="A32" s="91" t="s">
        <v>417</v>
      </c>
      <c r="B32" s="91">
        <v>30.63</v>
      </c>
      <c r="C32" s="91">
        <v>30.99</v>
      </c>
      <c r="D32" s="91">
        <v>31.1</v>
      </c>
      <c r="E32" s="91">
        <v>30.17</v>
      </c>
      <c r="F32" s="91" t="s">
        <v>2584</v>
      </c>
      <c r="G32" s="145">
        <v>9.1999999999999998E-3</v>
      </c>
      <c r="I32" s="91" t="s">
        <v>417</v>
      </c>
      <c r="J32" s="91">
        <v>23.98</v>
      </c>
      <c r="K32" s="91">
        <v>23.86</v>
      </c>
      <c r="L32" s="91">
        <v>24.17</v>
      </c>
      <c r="M32" s="91">
        <v>23.59</v>
      </c>
      <c r="N32" s="91" t="s">
        <v>2585</v>
      </c>
      <c r="O32" s="145">
        <v>8.3999999999999995E-3</v>
      </c>
      <c r="Q32" s="91" t="s">
        <v>417</v>
      </c>
      <c r="R32" s="91">
        <v>111.34</v>
      </c>
      <c r="S32" s="91">
        <v>111.54</v>
      </c>
      <c r="T32" s="91">
        <v>111.9</v>
      </c>
      <c r="U32" s="91">
        <v>109.78</v>
      </c>
      <c r="V32" s="91" t="s">
        <v>2586</v>
      </c>
      <c r="W32" s="145">
        <v>7.1999999999999998E-3</v>
      </c>
      <c r="Y32" s="91" t="s">
        <v>417</v>
      </c>
      <c r="Z32" s="146">
        <v>34589.769999999997</v>
      </c>
      <c r="AA32" s="146">
        <v>33795.43</v>
      </c>
      <c r="AB32" s="146">
        <v>34589.769999999997</v>
      </c>
      <c r="AC32" s="146">
        <v>33583.769999999997</v>
      </c>
      <c r="AD32" s="91" t="s">
        <v>2587</v>
      </c>
      <c r="AE32" s="145">
        <v>2.18E-2</v>
      </c>
    </row>
    <row r="33" spans="1:31">
      <c r="A33" s="91" t="s">
        <v>425</v>
      </c>
      <c r="B33" s="91">
        <v>30.09</v>
      </c>
      <c r="C33" s="91">
        <v>30.96</v>
      </c>
      <c r="D33" s="91">
        <v>31.08</v>
      </c>
      <c r="E33" s="91">
        <v>30.04</v>
      </c>
      <c r="F33" s="91" t="s">
        <v>2588</v>
      </c>
      <c r="G33" s="145">
        <v>-1.7600000000000001E-2</v>
      </c>
      <c r="I33" s="91" t="s">
        <v>425</v>
      </c>
      <c r="J33" s="91">
        <v>23.88</v>
      </c>
      <c r="K33" s="91">
        <v>23.89</v>
      </c>
      <c r="L33" s="91">
        <v>24.33</v>
      </c>
      <c r="M33" s="91">
        <v>23.65</v>
      </c>
      <c r="N33" s="91" t="s">
        <v>2589</v>
      </c>
      <c r="O33" s="145">
        <v>-4.1999999999999997E-3</v>
      </c>
      <c r="Q33" s="91" t="s">
        <v>425</v>
      </c>
      <c r="R33" s="91">
        <v>110.8</v>
      </c>
      <c r="S33" s="91">
        <v>111.64</v>
      </c>
      <c r="T33" s="91">
        <v>112.07</v>
      </c>
      <c r="U33" s="91">
        <v>110.18</v>
      </c>
      <c r="V33" s="91" t="s">
        <v>2590</v>
      </c>
      <c r="W33" s="145">
        <v>-4.7999999999999996E-3</v>
      </c>
      <c r="Y33" s="91" t="s">
        <v>425</v>
      </c>
      <c r="Z33" s="146">
        <v>34395.01</v>
      </c>
      <c r="AA33" s="146">
        <v>34533.589999999997</v>
      </c>
      <c r="AB33" s="146">
        <v>34595.51</v>
      </c>
      <c r="AC33" s="146">
        <v>34129.35</v>
      </c>
      <c r="AD33" s="91" t="s">
        <v>2591</v>
      </c>
      <c r="AE33" s="145">
        <v>-5.5999999999999999E-3</v>
      </c>
    </row>
    <row r="34" spans="1:31">
      <c r="A34" s="91" t="s">
        <v>433</v>
      </c>
      <c r="B34" s="91">
        <v>29.74</v>
      </c>
      <c r="C34" s="91">
        <v>29.9</v>
      </c>
      <c r="D34" s="91">
        <v>30.46</v>
      </c>
      <c r="E34" s="91">
        <v>29.34</v>
      </c>
      <c r="F34" s="91" t="s">
        <v>2592</v>
      </c>
      <c r="G34" s="145">
        <v>-1.1599999999999999E-2</v>
      </c>
      <c r="I34" s="91" t="s">
        <v>433</v>
      </c>
      <c r="J34" s="91">
        <v>24.31</v>
      </c>
      <c r="K34" s="91">
        <v>23.51</v>
      </c>
      <c r="L34" s="91">
        <v>24.57</v>
      </c>
      <c r="M34" s="91">
        <v>23.3</v>
      </c>
      <c r="N34" s="91" t="s">
        <v>2593</v>
      </c>
      <c r="O34" s="145">
        <v>1.7999999999999999E-2</v>
      </c>
      <c r="Q34" s="91" t="s">
        <v>433</v>
      </c>
      <c r="R34" s="91">
        <v>109.86</v>
      </c>
      <c r="S34" s="91">
        <v>109.51</v>
      </c>
      <c r="T34" s="91">
        <v>111.71</v>
      </c>
      <c r="U34" s="91">
        <v>109.2</v>
      </c>
      <c r="V34" s="91" t="s">
        <v>2594</v>
      </c>
      <c r="W34" s="145">
        <v>-8.5000000000000006E-3</v>
      </c>
      <c r="Y34" s="91" t="s">
        <v>433</v>
      </c>
      <c r="Z34" s="146">
        <v>34429.879999999997</v>
      </c>
      <c r="AA34" s="146">
        <v>34265.449999999997</v>
      </c>
      <c r="AB34" s="146">
        <v>34483.21</v>
      </c>
      <c r="AC34" s="146">
        <v>34039.730000000003</v>
      </c>
      <c r="AD34" s="91" t="s">
        <v>2595</v>
      </c>
      <c r="AE34" s="145">
        <v>1E-3</v>
      </c>
    </row>
    <row r="35" spans="1:31">
      <c r="A35" s="91" t="s">
        <v>441</v>
      </c>
      <c r="B35" s="91">
        <v>28.52</v>
      </c>
      <c r="C35" s="91">
        <v>30.36</v>
      </c>
      <c r="D35" s="91">
        <v>30.66</v>
      </c>
      <c r="E35" s="91">
        <v>28.29</v>
      </c>
      <c r="F35" s="91" t="s">
        <v>2596</v>
      </c>
      <c r="G35" s="145">
        <v>-4.1000000000000002E-2</v>
      </c>
      <c r="I35" s="91" t="s">
        <v>441</v>
      </c>
      <c r="J35" s="91">
        <v>22.87</v>
      </c>
      <c r="K35" s="91">
        <v>23.96</v>
      </c>
      <c r="L35" s="91">
        <v>24.03</v>
      </c>
      <c r="M35" s="91">
        <v>22.83</v>
      </c>
      <c r="N35" s="91" t="s">
        <v>2597</v>
      </c>
      <c r="O35" s="145">
        <v>-5.9200000000000003E-2</v>
      </c>
      <c r="Q35" s="91" t="s">
        <v>441</v>
      </c>
      <c r="R35" s="91">
        <v>106.85</v>
      </c>
      <c r="S35" s="91">
        <v>110.7</v>
      </c>
      <c r="T35" s="91">
        <v>111.36</v>
      </c>
      <c r="U35" s="91">
        <v>105.94</v>
      </c>
      <c r="V35" s="91" t="s">
        <v>2598</v>
      </c>
      <c r="W35" s="145">
        <v>-2.7400000000000001E-2</v>
      </c>
      <c r="Y35" s="91" t="s">
        <v>441</v>
      </c>
      <c r="Z35" s="146">
        <v>33947.1</v>
      </c>
      <c r="AA35" s="146">
        <v>34335.730000000003</v>
      </c>
      <c r="AB35" s="146">
        <v>34335.730000000003</v>
      </c>
      <c r="AC35" s="146">
        <v>33846.81</v>
      </c>
      <c r="AD35" s="91" t="s">
        <v>2599</v>
      </c>
      <c r="AE35" s="145">
        <v>-1.4E-2</v>
      </c>
    </row>
    <row r="36" spans="1:31">
      <c r="A36" s="91" t="s">
        <v>449</v>
      </c>
      <c r="B36" s="91">
        <v>27.45</v>
      </c>
      <c r="C36" s="91">
        <v>28.28</v>
      </c>
      <c r="D36" s="91">
        <v>28.86</v>
      </c>
      <c r="E36" s="91">
        <v>27.18</v>
      </c>
      <c r="F36" s="91" t="s">
        <v>2600</v>
      </c>
      <c r="G36" s="145">
        <v>-3.7499999999999999E-2</v>
      </c>
      <c r="I36" s="91" t="s">
        <v>449</v>
      </c>
      <c r="J36" s="91">
        <v>22.9</v>
      </c>
      <c r="K36" s="91">
        <v>22.85</v>
      </c>
      <c r="L36" s="91">
        <v>23.39</v>
      </c>
      <c r="M36" s="91">
        <v>22.49</v>
      </c>
      <c r="N36" s="91" t="s">
        <v>2537</v>
      </c>
      <c r="O36" s="145">
        <v>1.2999999999999999E-3</v>
      </c>
      <c r="Q36" s="91" t="s">
        <v>449</v>
      </c>
      <c r="R36" s="91">
        <v>103.88</v>
      </c>
      <c r="S36" s="91">
        <v>105.9</v>
      </c>
      <c r="T36" s="91">
        <v>107.04</v>
      </c>
      <c r="U36" s="91">
        <v>103.14</v>
      </c>
      <c r="V36" s="91" t="s">
        <v>2601</v>
      </c>
      <c r="W36" s="145">
        <v>-2.7799999999999998E-2</v>
      </c>
      <c r="Y36" s="91" t="s">
        <v>449</v>
      </c>
      <c r="Z36" s="146">
        <v>33596.339999999997</v>
      </c>
      <c r="AA36" s="146">
        <v>33936.870000000003</v>
      </c>
      <c r="AB36" s="146">
        <v>34006.629999999997</v>
      </c>
      <c r="AC36" s="146">
        <v>33418.589999999997</v>
      </c>
      <c r="AD36" s="91" t="s">
        <v>2602</v>
      </c>
      <c r="AE36" s="145">
        <v>-1.03E-2</v>
      </c>
    </row>
    <row r="37" spans="1:31">
      <c r="A37" s="91" t="s">
        <v>457</v>
      </c>
      <c r="B37" s="91">
        <v>27.41</v>
      </c>
      <c r="C37" s="91">
        <v>27.55</v>
      </c>
      <c r="D37" s="91">
        <v>27.9</v>
      </c>
      <c r="E37" s="91">
        <v>27.04</v>
      </c>
      <c r="F37" s="91" t="s">
        <v>2603</v>
      </c>
      <c r="G37" s="145">
        <v>-1.5E-3</v>
      </c>
      <c r="I37" s="91" t="s">
        <v>457</v>
      </c>
      <c r="J37" s="91">
        <v>23.71</v>
      </c>
      <c r="K37" s="91">
        <v>22.9</v>
      </c>
      <c r="L37" s="91">
        <v>23.9</v>
      </c>
      <c r="M37" s="91">
        <v>22.55</v>
      </c>
      <c r="N37" s="91" t="s">
        <v>2556</v>
      </c>
      <c r="O37" s="145">
        <v>3.5400000000000001E-2</v>
      </c>
      <c r="Q37" s="91" t="s">
        <v>457</v>
      </c>
      <c r="R37" s="91">
        <v>103.65</v>
      </c>
      <c r="S37" s="91">
        <v>103.78</v>
      </c>
      <c r="T37" s="91">
        <v>104.85</v>
      </c>
      <c r="U37" s="91">
        <v>102.37</v>
      </c>
      <c r="V37" s="91" t="s">
        <v>2604</v>
      </c>
      <c r="W37" s="145">
        <v>-2.2000000000000001E-3</v>
      </c>
      <c r="Y37" s="91" t="s">
        <v>457</v>
      </c>
      <c r="Z37" s="146">
        <v>33597.919999999998</v>
      </c>
      <c r="AA37" s="146">
        <v>33556.400000000001</v>
      </c>
      <c r="AB37" s="146">
        <v>33774.269999999997</v>
      </c>
      <c r="AC37" s="146">
        <v>33503.67</v>
      </c>
      <c r="AD37" s="91" t="s">
        <v>2605</v>
      </c>
      <c r="AE37" s="145">
        <v>0</v>
      </c>
    </row>
    <row r="38" spans="1:31">
      <c r="A38" s="91" t="s">
        <v>465</v>
      </c>
      <c r="B38" s="91">
        <v>26.84</v>
      </c>
      <c r="C38" s="91">
        <v>28.18</v>
      </c>
      <c r="D38" s="91">
        <v>28.32</v>
      </c>
      <c r="E38" s="91">
        <v>26.75</v>
      </c>
      <c r="F38" s="91" t="s">
        <v>2606</v>
      </c>
      <c r="G38" s="145">
        <v>-2.0799999999999999E-2</v>
      </c>
      <c r="I38" s="91" t="s">
        <v>465</v>
      </c>
      <c r="J38" s="91">
        <v>24.17</v>
      </c>
      <c r="K38" s="91">
        <v>23.65</v>
      </c>
      <c r="L38" s="91">
        <v>24.26</v>
      </c>
      <c r="M38" s="91">
        <v>23.51</v>
      </c>
      <c r="N38" s="91" t="s">
        <v>2607</v>
      </c>
      <c r="O38" s="145">
        <v>1.9400000000000001E-2</v>
      </c>
      <c r="Q38" s="91" t="s">
        <v>465</v>
      </c>
      <c r="R38" s="91">
        <v>104.42</v>
      </c>
      <c r="S38" s="91">
        <v>106.28</v>
      </c>
      <c r="T38" s="91">
        <v>106.79</v>
      </c>
      <c r="U38" s="91">
        <v>103.71</v>
      </c>
      <c r="V38" s="91" t="s">
        <v>2608</v>
      </c>
      <c r="W38" s="145">
        <v>7.4000000000000003E-3</v>
      </c>
      <c r="Y38" s="91" t="s">
        <v>465</v>
      </c>
      <c r="Z38" s="146">
        <v>33781.480000000003</v>
      </c>
      <c r="AA38" s="146">
        <v>33695.97</v>
      </c>
      <c r="AB38" s="146">
        <v>33899.17</v>
      </c>
      <c r="AC38" s="146">
        <v>33642.46</v>
      </c>
      <c r="AD38" s="91" t="s">
        <v>2609</v>
      </c>
      <c r="AE38" s="145">
        <v>5.4999999999999997E-3</v>
      </c>
    </row>
    <row r="39" spans="1:31">
      <c r="A39" s="91" t="s">
        <v>473</v>
      </c>
      <c r="B39" s="91">
        <v>26.17</v>
      </c>
      <c r="C39" s="91">
        <v>26.76</v>
      </c>
      <c r="D39" s="91">
        <v>27.05</v>
      </c>
      <c r="E39" s="91">
        <v>26.16</v>
      </c>
      <c r="F39" s="91" t="s">
        <v>2610</v>
      </c>
      <c r="G39" s="145">
        <v>-2.5000000000000001E-2</v>
      </c>
      <c r="I39" s="91" t="s">
        <v>473</v>
      </c>
      <c r="J39" s="91">
        <v>23.59</v>
      </c>
      <c r="K39" s="91">
        <v>23.78</v>
      </c>
      <c r="L39" s="91">
        <v>24.06</v>
      </c>
      <c r="M39" s="91">
        <v>23.5</v>
      </c>
      <c r="N39" s="91" t="s">
        <v>2429</v>
      </c>
      <c r="O39" s="145">
        <v>-2.4E-2</v>
      </c>
      <c r="Q39" s="91" t="s">
        <v>473</v>
      </c>
      <c r="R39" s="91">
        <v>103.54</v>
      </c>
      <c r="S39" s="91">
        <v>104.59</v>
      </c>
      <c r="T39" s="91">
        <v>105.95</v>
      </c>
      <c r="U39" s="91">
        <v>103.3</v>
      </c>
      <c r="V39" s="91" t="s">
        <v>2611</v>
      </c>
      <c r="W39" s="145">
        <v>-8.3999999999999995E-3</v>
      </c>
      <c r="Y39" s="91" t="s">
        <v>473</v>
      </c>
      <c r="Z39" s="146">
        <v>33476.46</v>
      </c>
      <c r="AA39" s="146">
        <v>33746.71</v>
      </c>
      <c r="AB39" s="146">
        <v>33844.629999999997</v>
      </c>
      <c r="AC39" s="146">
        <v>33462.65</v>
      </c>
      <c r="AD39" s="91" t="s">
        <v>2612</v>
      </c>
      <c r="AE39" s="145">
        <v>-8.9999999999999993E-3</v>
      </c>
    </row>
    <row r="40" spans="1:31">
      <c r="A40" s="91" t="s">
        <v>481</v>
      </c>
      <c r="B40" s="91">
        <v>27.18</v>
      </c>
      <c r="C40" s="91">
        <v>26.33</v>
      </c>
      <c r="D40" s="91">
        <v>27.35</v>
      </c>
      <c r="E40" s="91">
        <v>26.23</v>
      </c>
      <c r="F40" s="91" t="s">
        <v>2215</v>
      </c>
      <c r="G40" s="145">
        <v>3.8600000000000002E-2</v>
      </c>
      <c r="I40" s="91" t="s">
        <v>481</v>
      </c>
      <c r="J40" s="91">
        <v>23.15</v>
      </c>
      <c r="K40" s="91">
        <v>23.76</v>
      </c>
      <c r="L40" s="91">
        <v>23.76</v>
      </c>
      <c r="M40" s="91">
        <v>23.01</v>
      </c>
      <c r="N40" s="91" t="s">
        <v>2613</v>
      </c>
      <c r="O40" s="145">
        <v>-1.8700000000000001E-2</v>
      </c>
      <c r="Q40" s="91" t="s">
        <v>481</v>
      </c>
      <c r="R40" s="91">
        <v>106.09</v>
      </c>
      <c r="S40" s="91">
        <v>103.83</v>
      </c>
      <c r="T40" s="91">
        <v>106.24</v>
      </c>
      <c r="U40" s="91">
        <v>103.58</v>
      </c>
      <c r="V40" s="91" t="s">
        <v>2614</v>
      </c>
      <c r="W40" s="145">
        <v>2.46E-2</v>
      </c>
      <c r="Y40" s="91" t="s">
        <v>481</v>
      </c>
      <c r="Z40" s="146">
        <v>34005.040000000001</v>
      </c>
      <c r="AA40" s="146">
        <v>33519.5</v>
      </c>
      <c r="AB40" s="146">
        <v>34005.040000000001</v>
      </c>
      <c r="AC40" s="146">
        <v>33519.5</v>
      </c>
      <c r="AD40" s="91" t="s">
        <v>2615</v>
      </c>
      <c r="AE40" s="145">
        <v>1.5800000000000002E-2</v>
      </c>
    </row>
    <row r="41" spans="1:31">
      <c r="A41" s="91" t="s">
        <v>489</v>
      </c>
      <c r="B41" s="91">
        <v>27.68</v>
      </c>
      <c r="C41" s="91">
        <v>28</v>
      </c>
      <c r="D41" s="91">
        <v>28.17</v>
      </c>
      <c r="E41" s="91">
        <v>27.24</v>
      </c>
      <c r="F41" s="91" t="s">
        <v>2616</v>
      </c>
      <c r="G41" s="145">
        <v>1.84E-2</v>
      </c>
      <c r="I41" s="91" t="s">
        <v>489</v>
      </c>
      <c r="J41" s="91">
        <v>23.11</v>
      </c>
      <c r="K41" s="91">
        <v>24.11</v>
      </c>
      <c r="L41" s="91">
        <v>24.25</v>
      </c>
      <c r="M41" s="91">
        <v>22.99</v>
      </c>
      <c r="N41" s="91" t="s">
        <v>2617</v>
      </c>
      <c r="O41" s="145">
        <v>-1.6999999999999999E-3</v>
      </c>
      <c r="Q41" s="91" t="s">
        <v>489</v>
      </c>
      <c r="R41" s="91">
        <v>107.25</v>
      </c>
      <c r="S41" s="91">
        <v>107.8</v>
      </c>
      <c r="T41" s="91">
        <v>108.54</v>
      </c>
      <c r="U41" s="91">
        <v>107.02</v>
      </c>
      <c r="V41" s="91" t="s">
        <v>2618</v>
      </c>
      <c r="W41" s="145">
        <v>1.09E-2</v>
      </c>
      <c r="Y41" s="91" t="s">
        <v>489</v>
      </c>
      <c r="Z41" s="146">
        <v>34108.639999999999</v>
      </c>
      <c r="AA41" s="146">
        <v>34268.44</v>
      </c>
      <c r="AB41" s="146">
        <v>34712.28</v>
      </c>
      <c r="AC41" s="146">
        <v>33890.879999999997</v>
      </c>
      <c r="AD41" s="91" t="s">
        <v>2619</v>
      </c>
      <c r="AE41" s="145">
        <v>3.0000000000000001E-3</v>
      </c>
    </row>
    <row r="42" spans="1:31">
      <c r="A42" s="91" t="s">
        <v>497</v>
      </c>
      <c r="B42" s="91">
        <v>27.47</v>
      </c>
      <c r="C42" s="91">
        <v>28.03</v>
      </c>
      <c r="D42" s="91">
        <v>28.27</v>
      </c>
      <c r="E42" s="91">
        <v>27.21</v>
      </c>
      <c r="F42" s="91" t="s">
        <v>591</v>
      </c>
      <c r="G42" s="145">
        <v>-7.6E-3</v>
      </c>
      <c r="I42" s="91" t="s">
        <v>497</v>
      </c>
      <c r="J42" s="91">
        <v>23.21</v>
      </c>
      <c r="K42" s="91">
        <v>22.99</v>
      </c>
      <c r="L42" s="91">
        <v>23.46</v>
      </c>
      <c r="M42" s="91">
        <v>22.75</v>
      </c>
      <c r="N42" s="91" t="s">
        <v>2620</v>
      </c>
      <c r="O42" s="145">
        <v>4.3E-3</v>
      </c>
      <c r="Q42" s="91" t="s">
        <v>497</v>
      </c>
      <c r="R42" s="91">
        <v>106.46</v>
      </c>
      <c r="S42" s="91">
        <v>107.99</v>
      </c>
      <c r="T42" s="91">
        <v>108.3</v>
      </c>
      <c r="U42" s="91">
        <v>105.75</v>
      </c>
      <c r="V42" s="91" t="s">
        <v>2621</v>
      </c>
      <c r="W42" s="145">
        <v>-7.4000000000000003E-3</v>
      </c>
      <c r="Y42" s="91" t="s">
        <v>497</v>
      </c>
      <c r="Z42" s="146">
        <v>33966.35</v>
      </c>
      <c r="AA42" s="146">
        <v>34086.07</v>
      </c>
      <c r="AB42" s="146">
        <v>34395.65</v>
      </c>
      <c r="AC42" s="146">
        <v>33704.17</v>
      </c>
      <c r="AD42" s="91" t="s">
        <v>2622</v>
      </c>
      <c r="AE42" s="145">
        <v>-4.1999999999999997E-3</v>
      </c>
    </row>
    <row r="43" spans="1:31">
      <c r="A43" s="91" t="s">
        <v>505</v>
      </c>
      <c r="B43" s="91">
        <v>27.86</v>
      </c>
      <c r="C43" s="91">
        <v>27.24</v>
      </c>
      <c r="D43" s="91">
        <v>27.92</v>
      </c>
      <c r="E43" s="91">
        <v>27.09</v>
      </c>
      <c r="F43" s="91" t="s">
        <v>2623</v>
      </c>
      <c r="G43" s="145">
        <v>1.4200000000000001E-2</v>
      </c>
      <c r="I43" s="91" t="s">
        <v>505</v>
      </c>
      <c r="J43" s="91">
        <v>21.78</v>
      </c>
      <c r="K43" s="91">
        <v>22.79</v>
      </c>
      <c r="L43" s="91">
        <v>22.79</v>
      </c>
      <c r="M43" s="91">
        <v>21.72</v>
      </c>
      <c r="N43" s="91" t="s">
        <v>2624</v>
      </c>
      <c r="O43" s="145">
        <v>-6.1600000000000002E-2</v>
      </c>
      <c r="Q43" s="91" t="s">
        <v>505</v>
      </c>
      <c r="R43" s="91">
        <v>105.44</v>
      </c>
      <c r="S43" s="91">
        <v>105.33</v>
      </c>
      <c r="T43" s="91">
        <v>106.17</v>
      </c>
      <c r="U43" s="91">
        <v>103.7</v>
      </c>
      <c r="V43" s="91" t="s">
        <v>2625</v>
      </c>
      <c r="W43" s="145">
        <v>-9.5999999999999992E-3</v>
      </c>
      <c r="Y43" s="91" t="s">
        <v>505</v>
      </c>
      <c r="Z43" s="146">
        <v>33202.22</v>
      </c>
      <c r="AA43" s="146">
        <v>33773</v>
      </c>
      <c r="AB43" s="146">
        <v>33773</v>
      </c>
      <c r="AC43" s="146">
        <v>33016.160000000003</v>
      </c>
      <c r="AD43" s="91" t="s">
        <v>2626</v>
      </c>
      <c r="AE43" s="145">
        <v>-2.2499999999999999E-2</v>
      </c>
    </row>
    <row r="44" spans="1:31">
      <c r="A44" s="91" t="s">
        <v>513</v>
      </c>
      <c r="B44" s="91">
        <v>27.33</v>
      </c>
      <c r="C44" s="91">
        <v>27.13</v>
      </c>
      <c r="D44" s="91">
        <v>27.48</v>
      </c>
      <c r="E44" s="91">
        <v>26.73</v>
      </c>
      <c r="F44" s="91" t="s">
        <v>2627</v>
      </c>
      <c r="G44" s="145">
        <v>-1.9E-2</v>
      </c>
      <c r="I44" s="91" t="s">
        <v>513</v>
      </c>
      <c r="J44" s="91">
        <v>21.78</v>
      </c>
      <c r="K44" s="91">
        <v>21.61</v>
      </c>
      <c r="L44" s="91">
        <v>22.09</v>
      </c>
      <c r="M44" s="91">
        <v>21.47</v>
      </c>
      <c r="N44" s="91" t="s">
        <v>2628</v>
      </c>
      <c r="O44" s="145">
        <v>0</v>
      </c>
      <c r="Q44" s="91" t="s">
        <v>513</v>
      </c>
      <c r="R44" s="91">
        <v>104.7</v>
      </c>
      <c r="S44" s="91">
        <v>103.69</v>
      </c>
      <c r="T44" s="91">
        <v>105.58</v>
      </c>
      <c r="U44" s="91">
        <v>103.13</v>
      </c>
      <c r="V44" s="91" t="s">
        <v>2629</v>
      </c>
      <c r="W44" s="145">
        <v>-7.0000000000000001E-3</v>
      </c>
      <c r="Y44" s="91" t="s">
        <v>513</v>
      </c>
      <c r="Z44" s="146">
        <v>32920.46</v>
      </c>
      <c r="AA44" s="146">
        <v>33166.46</v>
      </c>
      <c r="AB44" s="146">
        <v>33166.46</v>
      </c>
      <c r="AC44" s="146">
        <v>32654.59</v>
      </c>
      <c r="AD44" s="91" t="s">
        <v>2630</v>
      </c>
      <c r="AE44" s="145">
        <v>-8.5000000000000006E-3</v>
      </c>
    </row>
    <row r="45" spans="1:31">
      <c r="A45" s="91" t="s">
        <v>521</v>
      </c>
      <c r="B45" s="91">
        <v>27.03</v>
      </c>
      <c r="C45" s="91">
        <v>27.61</v>
      </c>
      <c r="D45" s="91">
        <v>27.86</v>
      </c>
      <c r="E45" s="91">
        <v>26.82</v>
      </c>
      <c r="F45" s="91" t="s">
        <v>2631</v>
      </c>
      <c r="G45" s="145">
        <v>-1.0999999999999999E-2</v>
      </c>
      <c r="I45" s="91" t="s">
        <v>521</v>
      </c>
      <c r="J45" s="91">
        <v>21.71</v>
      </c>
      <c r="K45" s="91">
        <v>21.82</v>
      </c>
      <c r="L45" s="91">
        <v>22.04</v>
      </c>
      <c r="M45" s="91">
        <v>21.44</v>
      </c>
      <c r="N45" s="91" t="s">
        <v>2490</v>
      </c>
      <c r="O45" s="145">
        <v>-3.2000000000000002E-3</v>
      </c>
      <c r="Q45" s="91" t="s">
        <v>521</v>
      </c>
      <c r="R45" s="91">
        <v>105.17</v>
      </c>
      <c r="S45" s="91">
        <v>105.26</v>
      </c>
      <c r="T45" s="91">
        <v>106.2</v>
      </c>
      <c r="U45" s="91">
        <v>104.38</v>
      </c>
      <c r="V45" s="91" t="s">
        <v>1821</v>
      </c>
      <c r="W45" s="145">
        <v>4.4999999999999997E-3</v>
      </c>
      <c r="Y45" s="91" t="s">
        <v>521</v>
      </c>
      <c r="Z45" s="146">
        <v>32757.54</v>
      </c>
      <c r="AA45" s="146">
        <v>32921.449999999997</v>
      </c>
      <c r="AB45" s="146">
        <v>33038.94</v>
      </c>
      <c r="AC45" s="146">
        <v>32581.97</v>
      </c>
      <c r="AD45" s="91" t="s">
        <v>2632</v>
      </c>
      <c r="AE45" s="145">
        <v>-4.8999999999999998E-3</v>
      </c>
    </row>
    <row r="46" spans="1:31">
      <c r="A46" s="91" t="s">
        <v>529</v>
      </c>
      <c r="B46" s="91">
        <v>27.15</v>
      </c>
      <c r="C46" s="91">
        <v>27.02</v>
      </c>
      <c r="D46" s="91">
        <v>27.61</v>
      </c>
      <c r="E46" s="91">
        <v>26.98</v>
      </c>
      <c r="F46" s="91" t="s">
        <v>2616</v>
      </c>
      <c r="G46" s="145">
        <v>4.4000000000000003E-3</v>
      </c>
      <c r="I46" s="91" t="s">
        <v>529</v>
      </c>
      <c r="J46" s="91">
        <v>21.61</v>
      </c>
      <c r="K46" s="91">
        <v>21.73</v>
      </c>
      <c r="L46" s="91">
        <v>21.91</v>
      </c>
      <c r="M46" s="91">
        <v>21.27</v>
      </c>
      <c r="N46" s="91" t="s">
        <v>2533</v>
      </c>
      <c r="O46" s="145">
        <v>-4.5999999999999999E-3</v>
      </c>
      <c r="Q46" s="91" t="s">
        <v>529</v>
      </c>
      <c r="R46" s="91">
        <v>106.69</v>
      </c>
      <c r="S46" s="91">
        <v>105.17</v>
      </c>
      <c r="T46" s="91">
        <v>107.51</v>
      </c>
      <c r="U46" s="91">
        <v>105.07</v>
      </c>
      <c r="V46" s="91" t="s">
        <v>2633</v>
      </c>
      <c r="W46" s="145">
        <v>1.4500000000000001E-2</v>
      </c>
      <c r="Y46" s="91" t="s">
        <v>529</v>
      </c>
      <c r="Z46" s="146">
        <v>32849.74</v>
      </c>
      <c r="AA46" s="146">
        <v>32735.24</v>
      </c>
      <c r="AB46" s="146">
        <v>32992.230000000003</v>
      </c>
      <c r="AC46" s="146">
        <v>32649.45</v>
      </c>
      <c r="AD46" s="91" t="s">
        <v>2634</v>
      </c>
      <c r="AE46" s="145">
        <v>2.8E-3</v>
      </c>
    </row>
    <row r="47" spans="1:31">
      <c r="A47" s="91" t="s">
        <v>537</v>
      </c>
      <c r="B47" s="91">
        <v>27.74</v>
      </c>
      <c r="C47" s="91">
        <v>27.83</v>
      </c>
      <c r="D47" s="91">
        <v>27.94</v>
      </c>
      <c r="E47" s="91">
        <v>27.32</v>
      </c>
      <c r="F47" s="91" t="s">
        <v>2635</v>
      </c>
      <c r="G47" s="145">
        <v>2.1700000000000001E-2</v>
      </c>
      <c r="I47" s="91" t="s">
        <v>537</v>
      </c>
      <c r="J47" s="91">
        <v>21.92</v>
      </c>
      <c r="K47" s="91">
        <v>22.29</v>
      </c>
      <c r="L47" s="91">
        <v>22.6</v>
      </c>
      <c r="M47" s="91">
        <v>21.74</v>
      </c>
      <c r="N47" s="91" t="s">
        <v>2636</v>
      </c>
      <c r="O47" s="145">
        <v>1.43E-2</v>
      </c>
      <c r="Q47" s="91" t="s">
        <v>537</v>
      </c>
      <c r="R47" s="91">
        <v>108.06</v>
      </c>
      <c r="S47" s="91">
        <v>108.29</v>
      </c>
      <c r="T47" s="91">
        <v>108.58</v>
      </c>
      <c r="U47" s="91">
        <v>107.16</v>
      </c>
      <c r="V47" s="91" t="s">
        <v>2637</v>
      </c>
      <c r="W47" s="145">
        <v>1.2800000000000001E-2</v>
      </c>
      <c r="Y47" s="91" t="s">
        <v>537</v>
      </c>
      <c r="Z47" s="146">
        <v>33376.480000000003</v>
      </c>
      <c r="AA47" s="146">
        <v>33028.089999999997</v>
      </c>
      <c r="AB47" s="146">
        <v>33437.839999999997</v>
      </c>
      <c r="AC47" s="146">
        <v>33028.089999999997</v>
      </c>
      <c r="AD47" s="91" t="s">
        <v>2638</v>
      </c>
      <c r="AE47" s="145">
        <v>1.6E-2</v>
      </c>
    </row>
    <row r="48" spans="1:31">
      <c r="A48" s="91" t="s">
        <v>545</v>
      </c>
      <c r="B48" s="91">
        <v>26.7</v>
      </c>
      <c r="C48" s="91">
        <v>27.71</v>
      </c>
      <c r="D48" s="91">
        <v>27.78</v>
      </c>
      <c r="E48" s="91">
        <v>26.02</v>
      </c>
      <c r="F48" s="91" t="s">
        <v>2639</v>
      </c>
      <c r="G48" s="145">
        <v>-3.7499999999999999E-2</v>
      </c>
      <c r="I48" s="91" t="s">
        <v>545</v>
      </c>
      <c r="J48" s="91">
        <v>21.44</v>
      </c>
      <c r="K48" s="91">
        <v>21.52</v>
      </c>
      <c r="L48" s="91">
        <v>21.58</v>
      </c>
      <c r="M48" s="91">
        <v>21.03</v>
      </c>
      <c r="N48" s="91" t="s">
        <v>2640</v>
      </c>
      <c r="O48" s="145">
        <v>-2.1899999999999999E-2</v>
      </c>
      <c r="Q48" s="91" t="s">
        <v>545</v>
      </c>
      <c r="R48" s="91">
        <v>105.88</v>
      </c>
      <c r="S48" s="91">
        <v>107.89</v>
      </c>
      <c r="T48" s="91">
        <v>108.19</v>
      </c>
      <c r="U48" s="91">
        <v>104.1</v>
      </c>
      <c r="V48" s="91" t="s">
        <v>2641</v>
      </c>
      <c r="W48" s="145">
        <v>-2.0199999999999999E-2</v>
      </c>
      <c r="Y48" s="91" t="s">
        <v>545</v>
      </c>
      <c r="Z48" s="146">
        <v>33027.49</v>
      </c>
      <c r="AA48" s="146">
        <v>33233.35</v>
      </c>
      <c r="AB48" s="146">
        <v>33233.35</v>
      </c>
      <c r="AC48" s="146">
        <v>32573.43</v>
      </c>
      <c r="AD48" s="91" t="s">
        <v>2642</v>
      </c>
      <c r="AE48" s="145">
        <v>-1.0500000000000001E-2</v>
      </c>
    </row>
    <row r="49" spans="1:31">
      <c r="A49" s="91" t="s">
        <v>552</v>
      </c>
      <c r="B49" s="91">
        <v>27.44</v>
      </c>
      <c r="C49" s="91">
        <v>27.13</v>
      </c>
      <c r="D49" s="91">
        <v>27.51</v>
      </c>
      <c r="E49" s="91">
        <v>26.86</v>
      </c>
      <c r="F49" s="91" t="s">
        <v>2643</v>
      </c>
      <c r="G49" s="145">
        <v>2.7699999999999999E-2</v>
      </c>
      <c r="I49" s="91" t="s">
        <v>552</v>
      </c>
      <c r="J49" s="91">
        <v>22.26</v>
      </c>
      <c r="K49" s="91">
        <v>21.41</v>
      </c>
      <c r="L49" s="91">
        <v>22.61</v>
      </c>
      <c r="M49" s="91">
        <v>21.2</v>
      </c>
      <c r="N49" s="91" t="s">
        <v>2644</v>
      </c>
      <c r="O49" s="145">
        <v>3.8199999999999998E-2</v>
      </c>
      <c r="Q49" s="91" t="s">
        <v>552</v>
      </c>
      <c r="R49" s="91">
        <v>108.68</v>
      </c>
      <c r="S49" s="91">
        <v>106.95</v>
      </c>
      <c r="T49" s="91">
        <v>108.74</v>
      </c>
      <c r="U49" s="91">
        <v>106.9</v>
      </c>
      <c r="V49" s="91" t="s">
        <v>2645</v>
      </c>
      <c r="W49" s="145">
        <v>2.64E-2</v>
      </c>
      <c r="Y49" s="91" t="s">
        <v>552</v>
      </c>
      <c r="Z49" s="146">
        <v>33203.93</v>
      </c>
      <c r="AA49" s="146">
        <v>32961.06</v>
      </c>
      <c r="AB49" s="146">
        <v>33226.14</v>
      </c>
      <c r="AC49" s="146">
        <v>32814.019999999997</v>
      </c>
      <c r="AD49" s="91" t="s">
        <v>2646</v>
      </c>
      <c r="AE49" s="145">
        <v>5.3E-3</v>
      </c>
    </row>
    <row r="50" spans="1:31">
      <c r="A50" s="91" t="s">
        <v>560</v>
      </c>
      <c r="B50" s="91">
        <v>27.65</v>
      </c>
      <c r="C50" s="91">
        <v>27.67</v>
      </c>
      <c r="D50" s="91">
        <v>27.83</v>
      </c>
      <c r="E50" s="91">
        <v>27.41</v>
      </c>
      <c r="F50" s="91" t="s">
        <v>2647</v>
      </c>
      <c r="G50" s="145">
        <v>7.7000000000000002E-3</v>
      </c>
      <c r="I50" s="91" t="s">
        <v>560</v>
      </c>
      <c r="J50" s="91">
        <v>22.06</v>
      </c>
      <c r="K50" s="91">
        <v>22.17</v>
      </c>
      <c r="L50" s="91">
        <v>22.31</v>
      </c>
      <c r="M50" s="91">
        <v>21.8</v>
      </c>
      <c r="N50" s="91" t="s">
        <v>2493</v>
      </c>
      <c r="O50" s="145">
        <v>-8.9999999999999993E-3</v>
      </c>
      <c r="Q50" s="91" t="s">
        <v>560</v>
      </c>
      <c r="R50" s="91">
        <v>110.19</v>
      </c>
      <c r="S50" s="91">
        <v>109.27</v>
      </c>
      <c r="T50" s="91">
        <v>110.46</v>
      </c>
      <c r="U50" s="91">
        <v>108.83</v>
      </c>
      <c r="V50" s="91" t="s">
        <v>2648</v>
      </c>
      <c r="W50" s="145">
        <v>1.3899999999999999E-2</v>
      </c>
      <c r="Y50" s="91" t="s">
        <v>560</v>
      </c>
      <c r="Z50" s="146">
        <v>33241.56</v>
      </c>
      <c r="AA50" s="146">
        <v>33224.230000000003</v>
      </c>
      <c r="AB50" s="146">
        <v>33387.72</v>
      </c>
      <c r="AC50" s="146">
        <v>33069.58</v>
      </c>
      <c r="AD50" s="91" t="s">
        <v>2649</v>
      </c>
      <c r="AE50" s="145">
        <v>1.1000000000000001E-3</v>
      </c>
    </row>
    <row r="51" spans="1:31">
      <c r="A51" s="91" t="s">
        <v>568</v>
      </c>
      <c r="B51" s="91">
        <v>26.58</v>
      </c>
      <c r="C51" s="91">
        <v>27.4</v>
      </c>
      <c r="D51" s="91">
        <v>27.45</v>
      </c>
      <c r="E51" s="91">
        <v>26.51</v>
      </c>
      <c r="F51" s="91" t="s">
        <v>2650</v>
      </c>
      <c r="G51" s="145">
        <v>-3.8699999999999998E-2</v>
      </c>
      <c r="I51" s="91" t="s">
        <v>568</v>
      </c>
      <c r="J51" s="91">
        <v>22.36</v>
      </c>
      <c r="K51" s="91">
        <v>22.03</v>
      </c>
      <c r="L51" s="91">
        <v>22.43</v>
      </c>
      <c r="M51" s="91">
        <v>22.02</v>
      </c>
      <c r="N51" s="91" t="s">
        <v>2651</v>
      </c>
      <c r="O51" s="145">
        <v>1.3599999999999999E-2</v>
      </c>
      <c r="Q51" s="91" t="s">
        <v>568</v>
      </c>
      <c r="R51" s="91">
        <v>108.38</v>
      </c>
      <c r="S51" s="91">
        <v>109.91</v>
      </c>
      <c r="T51" s="91">
        <v>110</v>
      </c>
      <c r="U51" s="91">
        <v>107.9</v>
      </c>
      <c r="V51" s="91" t="s">
        <v>2652</v>
      </c>
      <c r="W51" s="145">
        <v>-1.6400000000000001E-2</v>
      </c>
      <c r="Y51" s="91" t="s">
        <v>568</v>
      </c>
      <c r="Z51" s="146">
        <v>32875.71</v>
      </c>
      <c r="AA51" s="146">
        <v>33264.76</v>
      </c>
      <c r="AB51" s="146">
        <v>33379.550000000003</v>
      </c>
      <c r="AC51" s="146">
        <v>32869.15</v>
      </c>
      <c r="AD51" s="91" t="s">
        <v>2653</v>
      </c>
      <c r="AE51" s="145">
        <v>-1.0999999999999999E-2</v>
      </c>
    </row>
    <row r="52" spans="1:31">
      <c r="A52" s="91" t="s">
        <v>576</v>
      </c>
      <c r="B52" s="91">
        <v>26.78</v>
      </c>
      <c r="C52" s="91">
        <v>26.35</v>
      </c>
      <c r="D52" s="91">
        <v>26.98</v>
      </c>
      <c r="E52" s="91">
        <v>26.26</v>
      </c>
      <c r="F52" s="91" t="s">
        <v>2654</v>
      </c>
      <c r="G52" s="145">
        <v>7.4999999999999997E-3</v>
      </c>
      <c r="I52" s="91" t="s">
        <v>576</v>
      </c>
      <c r="J52" s="91">
        <v>22.88</v>
      </c>
      <c r="K52" s="91">
        <v>22.53</v>
      </c>
      <c r="L52" s="91">
        <v>23.24</v>
      </c>
      <c r="M52" s="91">
        <v>22.46</v>
      </c>
      <c r="N52" s="91" t="s">
        <v>2655</v>
      </c>
      <c r="O52" s="145">
        <v>2.3300000000000001E-2</v>
      </c>
      <c r="Q52" s="91" t="s">
        <v>576</v>
      </c>
      <c r="R52" s="91">
        <v>109.2</v>
      </c>
      <c r="S52" s="91">
        <v>107.99</v>
      </c>
      <c r="T52" s="91">
        <v>109.72</v>
      </c>
      <c r="U52" s="91">
        <v>107.99</v>
      </c>
      <c r="V52" s="91" t="s">
        <v>2656</v>
      </c>
      <c r="W52" s="145">
        <v>7.6E-3</v>
      </c>
      <c r="Y52" s="91" t="s">
        <v>576</v>
      </c>
      <c r="Z52" s="146">
        <v>33220.800000000003</v>
      </c>
      <c r="AA52" s="146">
        <v>33021.43</v>
      </c>
      <c r="AB52" s="146">
        <v>33293.42</v>
      </c>
      <c r="AC52" s="146">
        <v>33020.35</v>
      </c>
      <c r="AD52" s="91" t="s">
        <v>2657</v>
      </c>
      <c r="AE52" s="145">
        <v>1.0500000000000001E-2</v>
      </c>
    </row>
    <row r="53" spans="1:31">
      <c r="A53" s="91" t="s">
        <v>584</v>
      </c>
      <c r="B53" s="91">
        <v>27.07</v>
      </c>
      <c r="C53" s="91">
        <v>26.59</v>
      </c>
      <c r="D53" s="91">
        <v>27.14</v>
      </c>
      <c r="E53" s="91">
        <v>26.51</v>
      </c>
      <c r="F53" s="91" t="s">
        <v>2658</v>
      </c>
      <c r="G53" s="145">
        <v>1.0800000000000001E-2</v>
      </c>
      <c r="I53" s="91" t="s">
        <v>584</v>
      </c>
      <c r="J53" s="91">
        <v>22.91</v>
      </c>
      <c r="K53" s="91">
        <v>22.62</v>
      </c>
      <c r="L53" s="91">
        <v>22.96</v>
      </c>
      <c r="M53" s="91">
        <v>22.17</v>
      </c>
      <c r="N53" s="91" t="s">
        <v>2659</v>
      </c>
      <c r="O53" s="145">
        <v>1.2999999999999999E-3</v>
      </c>
      <c r="Q53" s="91" t="s">
        <v>584</v>
      </c>
      <c r="R53" s="91">
        <v>110.3</v>
      </c>
      <c r="S53" s="91">
        <v>108.61</v>
      </c>
      <c r="T53" s="91">
        <v>110.5</v>
      </c>
      <c r="U53" s="91">
        <v>108.61</v>
      </c>
      <c r="V53" s="91" t="s">
        <v>2660</v>
      </c>
      <c r="W53" s="145">
        <v>1.01E-2</v>
      </c>
      <c r="Y53" s="91" t="s">
        <v>584</v>
      </c>
      <c r="Z53" s="146">
        <v>33147.25</v>
      </c>
      <c r="AA53" s="146">
        <v>33121.61</v>
      </c>
      <c r="AB53" s="146">
        <v>33152.550000000003</v>
      </c>
      <c r="AC53" s="146">
        <v>32847.82</v>
      </c>
      <c r="AD53" s="91" t="s">
        <v>2661</v>
      </c>
      <c r="AE53" s="145">
        <v>-2.2000000000000001E-3</v>
      </c>
    </row>
    <row r="54" spans="1:31">
      <c r="A54" s="91" t="s">
        <v>600</v>
      </c>
      <c r="B54" s="91">
        <v>25.64</v>
      </c>
      <c r="C54" s="91">
        <v>26.68</v>
      </c>
      <c r="D54" s="91">
        <v>26.99</v>
      </c>
      <c r="E54" s="91">
        <v>25.32</v>
      </c>
      <c r="F54" s="91" t="s">
        <v>2662</v>
      </c>
      <c r="G54" s="145">
        <v>-5.28E-2</v>
      </c>
      <c r="I54" s="91" t="s">
        <v>600</v>
      </c>
      <c r="J54" s="91">
        <v>23.6</v>
      </c>
      <c r="K54" s="91">
        <v>23.24</v>
      </c>
      <c r="L54" s="91">
        <v>24.11</v>
      </c>
      <c r="M54" s="91">
        <v>23.03</v>
      </c>
      <c r="N54" s="91" t="s">
        <v>2421</v>
      </c>
      <c r="O54" s="145">
        <v>3.0099999999999998E-2</v>
      </c>
      <c r="Q54" s="91" t="s">
        <v>600</v>
      </c>
      <c r="R54" s="91">
        <v>106.51</v>
      </c>
      <c r="S54" s="91">
        <v>109.78</v>
      </c>
      <c r="T54" s="91">
        <v>110.02</v>
      </c>
      <c r="U54" s="91">
        <v>105.49</v>
      </c>
      <c r="V54" s="91" t="s">
        <v>2663</v>
      </c>
      <c r="W54" s="145">
        <v>-3.44E-2</v>
      </c>
      <c r="Y54" s="91" t="s">
        <v>600</v>
      </c>
      <c r="Z54" s="146">
        <v>33136.370000000003</v>
      </c>
      <c r="AA54" s="146">
        <v>33148.9</v>
      </c>
      <c r="AB54" s="146">
        <v>33387.519999999997</v>
      </c>
      <c r="AC54" s="146">
        <v>32850.57</v>
      </c>
      <c r="AD54" s="91" t="s">
        <v>2664</v>
      </c>
      <c r="AE54" s="145">
        <v>-2.9999999999999997E-4</v>
      </c>
    </row>
    <row r="55" spans="1:31">
      <c r="A55" s="91" t="s">
        <v>608</v>
      </c>
      <c r="B55" s="91">
        <v>25.32</v>
      </c>
      <c r="C55" s="91">
        <v>25.02</v>
      </c>
      <c r="D55" s="91">
        <v>25.83</v>
      </c>
      <c r="E55" s="91">
        <v>24.78</v>
      </c>
      <c r="F55" s="91" t="s">
        <v>2665</v>
      </c>
      <c r="G55" s="145">
        <v>-1.2500000000000001E-2</v>
      </c>
      <c r="I55" s="91" t="s">
        <v>608</v>
      </c>
      <c r="J55" s="91">
        <v>25.21</v>
      </c>
      <c r="K55" s="91">
        <v>23.89</v>
      </c>
      <c r="L55" s="91">
        <v>25.34</v>
      </c>
      <c r="M55" s="91">
        <v>23.89</v>
      </c>
      <c r="N55" s="91" t="s">
        <v>2666</v>
      </c>
      <c r="O55" s="145">
        <v>6.8199999999999997E-2</v>
      </c>
      <c r="Q55" s="91" t="s">
        <v>608</v>
      </c>
      <c r="R55" s="91">
        <v>106.82</v>
      </c>
      <c r="S55" s="91">
        <v>104.8</v>
      </c>
      <c r="T55" s="91">
        <v>107.15</v>
      </c>
      <c r="U55" s="91">
        <v>104.76</v>
      </c>
      <c r="V55" s="91" t="s">
        <v>2522</v>
      </c>
      <c r="W55" s="145">
        <v>2.8999999999999998E-3</v>
      </c>
      <c r="Y55" s="91" t="s">
        <v>608</v>
      </c>
      <c r="Z55" s="146">
        <v>33269.769999999997</v>
      </c>
      <c r="AA55" s="146">
        <v>33165.14</v>
      </c>
      <c r="AB55" s="146">
        <v>33409.1</v>
      </c>
      <c r="AC55" s="146">
        <v>33033.480000000003</v>
      </c>
      <c r="AD55" s="91" t="s">
        <v>2667</v>
      </c>
      <c r="AE55" s="145">
        <v>4.0000000000000001E-3</v>
      </c>
    </row>
    <row r="56" spans="1:31">
      <c r="A56" s="91" t="s">
        <v>616</v>
      </c>
      <c r="B56" s="91">
        <v>25.87</v>
      </c>
      <c r="C56" s="91">
        <v>25.32</v>
      </c>
      <c r="D56" s="91">
        <v>26.17</v>
      </c>
      <c r="E56" s="91">
        <v>25.26</v>
      </c>
      <c r="F56" s="91" t="s">
        <v>2668</v>
      </c>
      <c r="G56" s="145">
        <v>2.1700000000000001E-2</v>
      </c>
      <c r="I56" s="91" t="s">
        <v>616</v>
      </c>
      <c r="J56" s="91">
        <v>24.74</v>
      </c>
      <c r="K56" s="91">
        <v>24.71</v>
      </c>
      <c r="L56" s="91">
        <v>25.16</v>
      </c>
      <c r="M56" s="91">
        <v>23.97</v>
      </c>
      <c r="N56" s="91" t="s">
        <v>2669</v>
      </c>
      <c r="O56" s="145">
        <v>-1.8599999999999998E-2</v>
      </c>
      <c r="Q56" s="91" t="s">
        <v>616</v>
      </c>
      <c r="R56" s="91">
        <v>109.21</v>
      </c>
      <c r="S56" s="91">
        <v>106.34</v>
      </c>
      <c r="T56" s="91">
        <v>109.95</v>
      </c>
      <c r="U56" s="91">
        <v>106.31</v>
      </c>
      <c r="V56" s="91" t="s">
        <v>2670</v>
      </c>
      <c r="W56" s="145">
        <v>2.24E-2</v>
      </c>
      <c r="Y56" s="91" t="s">
        <v>616</v>
      </c>
      <c r="Z56" s="146">
        <v>32930.080000000002</v>
      </c>
      <c r="AA56" s="146">
        <v>33191.72</v>
      </c>
      <c r="AB56" s="146">
        <v>33191.72</v>
      </c>
      <c r="AC56" s="146">
        <v>32812.33</v>
      </c>
      <c r="AD56" s="91" t="s">
        <v>2671</v>
      </c>
      <c r="AE56" s="145">
        <v>-1.0200000000000001E-2</v>
      </c>
    </row>
    <row r="57" spans="1:31">
      <c r="A57" s="91" t="s">
        <v>2672</v>
      </c>
      <c r="B57" s="91">
        <v>26.6</v>
      </c>
      <c r="C57" s="91">
        <v>26.31</v>
      </c>
      <c r="D57" s="91">
        <v>26.81</v>
      </c>
      <c r="E57" s="91">
        <v>26.24</v>
      </c>
      <c r="F57" s="91" t="s">
        <v>2673</v>
      </c>
      <c r="G57" s="145">
        <v>2.8199999999999999E-2</v>
      </c>
      <c r="I57" s="91" t="s">
        <v>2672</v>
      </c>
      <c r="J57" s="91">
        <v>25.2</v>
      </c>
      <c r="K57" s="91">
        <v>24.66</v>
      </c>
      <c r="L57" s="91">
        <v>26.01</v>
      </c>
      <c r="M57" s="91">
        <v>24.66</v>
      </c>
      <c r="N57" s="91" t="s">
        <v>2674</v>
      </c>
      <c r="O57" s="145">
        <v>1.8599999999999998E-2</v>
      </c>
      <c r="Q57" s="91" t="s">
        <v>2672</v>
      </c>
      <c r="R57" s="91">
        <v>110.53</v>
      </c>
      <c r="S57" s="91">
        <v>110.08</v>
      </c>
      <c r="T57" s="91">
        <v>111.99</v>
      </c>
      <c r="U57" s="91">
        <v>109.67</v>
      </c>
      <c r="V57" s="91" t="s">
        <v>2675</v>
      </c>
      <c r="W57" s="145">
        <v>1.21E-2</v>
      </c>
      <c r="Y57" s="91" t="s">
        <v>2672</v>
      </c>
      <c r="Z57" s="146">
        <v>33630.61</v>
      </c>
      <c r="AA57" s="146">
        <v>33055.300000000003</v>
      </c>
      <c r="AB57" s="146">
        <v>33710.660000000003</v>
      </c>
      <c r="AC57" s="146">
        <v>32997.39</v>
      </c>
      <c r="AD57" s="91" t="s">
        <v>2676</v>
      </c>
      <c r="AE57" s="145">
        <v>2.1299999999999999E-2</v>
      </c>
    </row>
    <row r="58" spans="1:31">
      <c r="A58" s="91" t="s">
        <v>624</v>
      </c>
      <c r="B58" s="91">
        <v>27.03</v>
      </c>
      <c r="C58" s="91">
        <v>27.35</v>
      </c>
      <c r="D58" s="91">
        <v>27.53</v>
      </c>
      <c r="E58" s="91">
        <v>26.91</v>
      </c>
      <c r="F58" s="91" t="s">
        <v>2677</v>
      </c>
      <c r="G58" s="145">
        <v>1.6199999999999999E-2</v>
      </c>
      <c r="I58" s="91" t="s">
        <v>624</v>
      </c>
      <c r="J58" s="91">
        <v>27.4</v>
      </c>
      <c r="K58" s="91">
        <v>26.44</v>
      </c>
      <c r="L58" s="91">
        <v>28.36</v>
      </c>
      <c r="M58" s="91">
        <v>25.95</v>
      </c>
      <c r="N58" s="91" t="s">
        <v>2678</v>
      </c>
      <c r="O58" s="145">
        <v>8.7300000000000003E-2</v>
      </c>
      <c r="Q58" s="91" t="s">
        <v>624</v>
      </c>
      <c r="R58" s="91">
        <v>108.47</v>
      </c>
      <c r="S58" s="91">
        <v>111.64</v>
      </c>
      <c r="T58" s="91">
        <v>111.64</v>
      </c>
      <c r="U58" s="91">
        <v>107.81</v>
      </c>
      <c r="V58" s="91" t="s">
        <v>2679</v>
      </c>
      <c r="W58" s="145">
        <v>-1.8599999999999998E-2</v>
      </c>
      <c r="Y58" s="91" t="s">
        <v>624</v>
      </c>
      <c r="Z58" s="146">
        <v>33517.65</v>
      </c>
      <c r="AA58" s="146">
        <v>33664.39</v>
      </c>
      <c r="AB58" s="146">
        <v>33935.11</v>
      </c>
      <c r="AC58" s="146">
        <v>33487.660000000003</v>
      </c>
      <c r="AD58" s="91" t="s">
        <v>2680</v>
      </c>
      <c r="AE58" s="145">
        <v>-3.3999999999999998E-3</v>
      </c>
    </row>
    <row r="59" spans="1:31">
      <c r="A59" s="91" t="s">
        <v>632</v>
      </c>
      <c r="B59" s="91">
        <v>27.01</v>
      </c>
      <c r="C59" s="91">
        <v>27.11</v>
      </c>
      <c r="D59" s="91">
        <v>27.25</v>
      </c>
      <c r="E59" s="91">
        <v>26.53</v>
      </c>
      <c r="F59" s="91" t="s">
        <v>2681</v>
      </c>
      <c r="G59" s="145">
        <v>-6.9999999999999999E-4</v>
      </c>
      <c r="I59" s="91" t="s">
        <v>632</v>
      </c>
      <c r="J59" s="91">
        <v>27.8</v>
      </c>
      <c r="K59" s="91">
        <v>27.59</v>
      </c>
      <c r="L59" s="91">
        <v>27.89</v>
      </c>
      <c r="M59" s="91">
        <v>26.93</v>
      </c>
      <c r="N59" s="91" t="s">
        <v>2682</v>
      </c>
      <c r="O59" s="145">
        <v>1.46E-2</v>
      </c>
      <c r="Q59" s="91" t="s">
        <v>632</v>
      </c>
      <c r="R59" s="91">
        <v>110.09</v>
      </c>
      <c r="S59" s="91">
        <v>109.79</v>
      </c>
      <c r="T59" s="91">
        <v>110.33</v>
      </c>
      <c r="U59" s="91">
        <v>108</v>
      </c>
      <c r="V59" s="91" t="s">
        <v>2683</v>
      </c>
      <c r="W59" s="145">
        <v>1.49E-2</v>
      </c>
      <c r="Y59" s="91" t="s">
        <v>632</v>
      </c>
      <c r="Z59" s="146">
        <v>33704.1</v>
      </c>
      <c r="AA59" s="146">
        <v>33516.43</v>
      </c>
      <c r="AB59" s="146">
        <v>33726.54</v>
      </c>
      <c r="AC59" s="146">
        <v>33421.800000000003</v>
      </c>
      <c r="AD59" s="91" t="s">
        <v>2684</v>
      </c>
      <c r="AE59" s="145">
        <v>5.5999999999999999E-3</v>
      </c>
    </row>
    <row r="60" spans="1:31">
      <c r="A60" s="91" t="s">
        <v>640</v>
      </c>
      <c r="B60" s="91">
        <v>27.05</v>
      </c>
      <c r="C60" s="91">
        <v>27.39</v>
      </c>
      <c r="D60" s="91">
        <v>27.45</v>
      </c>
      <c r="E60" s="91">
        <v>26.65</v>
      </c>
      <c r="F60" s="91" t="s">
        <v>2685</v>
      </c>
      <c r="G60" s="145">
        <v>1.5E-3</v>
      </c>
      <c r="I60" s="91" t="s">
        <v>640</v>
      </c>
      <c r="J60" s="91">
        <v>27.23</v>
      </c>
      <c r="K60" s="91">
        <v>28.17</v>
      </c>
      <c r="L60" s="91">
        <v>28.32</v>
      </c>
      <c r="M60" s="91">
        <v>27.11</v>
      </c>
      <c r="N60" s="91" t="s">
        <v>2686</v>
      </c>
      <c r="O60" s="145">
        <v>-2.0500000000000001E-2</v>
      </c>
      <c r="Q60" s="91" t="s">
        <v>640</v>
      </c>
      <c r="R60" s="91">
        <v>111.37</v>
      </c>
      <c r="S60" s="91">
        <v>110.99</v>
      </c>
      <c r="T60" s="91">
        <v>111.45</v>
      </c>
      <c r="U60" s="91">
        <v>109.08</v>
      </c>
      <c r="V60" s="91" t="s">
        <v>2687</v>
      </c>
      <c r="W60" s="145">
        <v>1.1599999999999999E-2</v>
      </c>
      <c r="Y60" s="91" t="s">
        <v>640</v>
      </c>
      <c r="Z60" s="146">
        <v>33973.01</v>
      </c>
      <c r="AA60" s="146">
        <v>33754.03</v>
      </c>
      <c r="AB60" s="146">
        <v>33974.69</v>
      </c>
      <c r="AC60" s="146">
        <v>33711.040000000001</v>
      </c>
      <c r="AD60" s="91" t="s">
        <v>2688</v>
      </c>
      <c r="AE60" s="145">
        <v>8.0000000000000002E-3</v>
      </c>
    </row>
    <row r="61" spans="1:31">
      <c r="A61" s="91" t="s">
        <v>647</v>
      </c>
      <c r="B61" s="91">
        <v>27.38</v>
      </c>
      <c r="C61" s="91">
        <v>27.2</v>
      </c>
      <c r="D61" s="91">
        <v>27.74</v>
      </c>
      <c r="E61" s="91">
        <v>27.07</v>
      </c>
      <c r="F61" s="91" t="s">
        <v>2544</v>
      </c>
      <c r="G61" s="145">
        <v>1.2200000000000001E-2</v>
      </c>
      <c r="I61" s="91" t="s">
        <v>647</v>
      </c>
      <c r="J61" s="91">
        <v>26.91</v>
      </c>
      <c r="K61" s="91">
        <v>27.55</v>
      </c>
      <c r="L61" s="91">
        <v>27.66</v>
      </c>
      <c r="M61" s="91">
        <v>26.5</v>
      </c>
      <c r="N61" s="91" t="s">
        <v>2689</v>
      </c>
      <c r="O61" s="145">
        <v>-1.18E-2</v>
      </c>
      <c r="Q61" s="91" t="s">
        <v>647</v>
      </c>
      <c r="R61" s="91">
        <v>113.22</v>
      </c>
      <c r="S61" s="91">
        <v>111.82</v>
      </c>
      <c r="T61" s="91">
        <v>113.74</v>
      </c>
      <c r="U61" s="91">
        <v>111.74</v>
      </c>
      <c r="V61" s="91" t="s">
        <v>2690</v>
      </c>
      <c r="W61" s="145">
        <v>1.66E-2</v>
      </c>
      <c r="Y61" s="91" t="s">
        <v>647</v>
      </c>
      <c r="Z61" s="146">
        <v>34189.97</v>
      </c>
      <c r="AA61" s="146">
        <v>34047.86</v>
      </c>
      <c r="AB61" s="146">
        <v>34292.67</v>
      </c>
      <c r="AC61" s="146">
        <v>33792.1</v>
      </c>
      <c r="AD61" s="91" t="s">
        <v>2691</v>
      </c>
      <c r="AE61" s="145">
        <v>6.4000000000000003E-3</v>
      </c>
    </row>
    <row r="62" spans="1:31">
      <c r="A62" s="91" t="s">
        <v>655</v>
      </c>
      <c r="B62" s="91">
        <v>27.08</v>
      </c>
      <c r="C62" s="91">
        <v>27.16</v>
      </c>
      <c r="D62" s="91">
        <v>27.35</v>
      </c>
      <c r="E62" s="91">
        <v>26.72</v>
      </c>
      <c r="F62" s="91" t="s">
        <v>2692</v>
      </c>
      <c r="G62" s="145">
        <v>-1.0999999999999999E-2</v>
      </c>
      <c r="I62" s="91" t="s">
        <v>655</v>
      </c>
      <c r="J62" s="91">
        <v>27.98</v>
      </c>
      <c r="K62" s="91">
        <v>26.52</v>
      </c>
      <c r="L62" s="91">
        <v>28.07</v>
      </c>
      <c r="M62" s="91">
        <v>26.38</v>
      </c>
      <c r="N62" s="91" t="s">
        <v>2693</v>
      </c>
      <c r="O62" s="145">
        <v>3.9800000000000002E-2</v>
      </c>
      <c r="Q62" s="91" t="s">
        <v>655</v>
      </c>
      <c r="R62" s="91">
        <v>113.15</v>
      </c>
      <c r="S62" s="91">
        <v>113.11</v>
      </c>
      <c r="T62" s="91">
        <v>113.49</v>
      </c>
      <c r="U62" s="91">
        <v>112.16</v>
      </c>
      <c r="V62" s="91" t="s">
        <v>2694</v>
      </c>
      <c r="W62" s="145">
        <v>-5.9999999999999995E-4</v>
      </c>
      <c r="Y62" s="91" t="s">
        <v>655</v>
      </c>
      <c r="Z62" s="146">
        <v>34302.61</v>
      </c>
      <c r="AA62" s="146">
        <v>34075.31</v>
      </c>
      <c r="AB62" s="146">
        <v>34342.32</v>
      </c>
      <c r="AC62" s="146">
        <v>33915.49</v>
      </c>
      <c r="AD62" s="91" t="s">
        <v>2695</v>
      </c>
      <c r="AE62" s="145">
        <v>3.3E-3</v>
      </c>
    </row>
    <row r="63" spans="1:31">
      <c r="A63" s="91" t="s">
        <v>671</v>
      </c>
      <c r="B63" s="91">
        <v>26.8</v>
      </c>
      <c r="C63" s="91">
        <v>27.18</v>
      </c>
      <c r="D63" s="91">
        <v>27.42</v>
      </c>
      <c r="E63" s="91">
        <v>26.66</v>
      </c>
      <c r="F63" s="91" t="s">
        <v>2696</v>
      </c>
      <c r="G63" s="145">
        <v>-1.03E-2</v>
      </c>
      <c r="I63" s="91" t="s">
        <v>671</v>
      </c>
      <c r="J63" s="91">
        <v>27.11</v>
      </c>
      <c r="K63" s="91">
        <v>27.95</v>
      </c>
      <c r="L63" s="91">
        <v>27.95</v>
      </c>
      <c r="M63" s="91">
        <v>27.02</v>
      </c>
      <c r="N63" s="91" t="s">
        <v>2697</v>
      </c>
      <c r="O63" s="145">
        <v>-3.1099999999999999E-2</v>
      </c>
      <c r="Q63" s="91" t="s">
        <v>671</v>
      </c>
      <c r="R63" s="91">
        <v>112.93</v>
      </c>
      <c r="S63" s="91">
        <v>113.41</v>
      </c>
      <c r="T63" s="91">
        <v>114.08</v>
      </c>
      <c r="U63" s="91">
        <v>112.67</v>
      </c>
      <c r="V63" s="91" t="s">
        <v>2698</v>
      </c>
      <c r="W63" s="145">
        <v>-1.9E-3</v>
      </c>
      <c r="Y63" s="91" t="s">
        <v>671</v>
      </c>
      <c r="Z63" s="146">
        <v>33910.85</v>
      </c>
      <c r="AA63" s="146">
        <v>34222.32</v>
      </c>
      <c r="AB63" s="146">
        <v>34269.97</v>
      </c>
      <c r="AC63" s="146">
        <v>33860.67</v>
      </c>
      <c r="AD63" s="91" t="s">
        <v>2699</v>
      </c>
      <c r="AE63" s="145">
        <v>-1.14E-2</v>
      </c>
    </row>
    <row r="64" spans="1:31">
      <c r="A64" s="91" t="s">
        <v>679</v>
      </c>
      <c r="B64" s="91">
        <v>26.88</v>
      </c>
      <c r="C64" s="91">
        <v>27.08</v>
      </c>
      <c r="D64" s="91">
        <v>27.95</v>
      </c>
      <c r="E64" s="91">
        <v>26.81</v>
      </c>
      <c r="F64" s="91" t="s">
        <v>241</v>
      </c>
      <c r="G64" s="145">
        <v>3.0000000000000001E-3</v>
      </c>
      <c r="I64" s="91" t="s">
        <v>679</v>
      </c>
      <c r="J64" s="91">
        <v>27.13</v>
      </c>
      <c r="K64" s="91">
        <v>27.1</v>
      </c>
      <c r="L64" s="91">
        <v>27.66</v>
      </c>
      <c r="M64" s="91">
        <v>26.92</v>
      </c>
      <c r="N64" s="91" t="s">
        <v>2700</v>
      </c>
      <c r="O64" s="145">
        <v>6.9999999999999999E-4</v>
      </c>
      <c r="Q64" s="91" t="s">
        <v>679</v>
      </c>
      <c r="R64" s="91">
        <v>110.61</v>
      </c>
      <c r="S64" s="91">
        <v>113.26</v>
      </c>
      <c r="T64" s="91">
        <v>114.12</v>
      </c>
      <c r="U64" s="91">
        <v>110.4</v>
      </c>
      <c r="V64" s="91" t="s">
        <v>2701</v>
      </c>
      <c r="W64" s="145">
        <v>-2.0500000000000001E-2</v>
      </c>
      <c r="Y64" s="91" t="s">
        <v>679</v>
      </c>
      <c r="Z64" s="146">
        <v>33296.959999999999</v>
      </c>
      <c r="AA64" s="146">
        <v>33948.49</v>
      </c>
      <c r="AB64" s="146">
        <v>34016.53</v>
      </c>
      <c r="AC64" s="146">
        <v>33269.9</v>
      </c>
      <c r="AD64" s="91" t="s">
        <v>2702</v>
      </c>
      <c r="AE64" s="145">
        <v>-1.8100000000000002E-2</v>
      </c>
    </row>
    <row r="65" spans="1:31">
      <c r="A65" s="91" t="s">
        <v>687</v>
      </c>
      <c r="B65" s="91">
        <v>27.39</v>
      </c>
      <c r="C65" s="91">
        <v>26.77</v>
      </c>
      <c r="D65" s="91">
        <v>27.47</v>
      </c>
      <c r="E65" s="91">
        <v>26.54</v>
      </c>
      <c r="F65" s="91" t="s">
        <v>2703</v>
      </c>
      <c r="G65" s="145">
        <v>1.9E-2</v>
      </c>
      <c r="I65" s="91" t="s">
        <v>687</v>
      </c>
      <c r="J65" s="91">
        <v>27.06</v>
      </c>
      <c r="K65" s="91">
        <v>26.9</v>
      </c>
      <c r="L65" s="91">
        <v>27.21</v>
      </c>
      <c r="M65" s="91">
        <v>26.63</v>
      </c>
      <c r="N65" s="91" t="s">
        <v>2704</v>
      </c>
      <c r="O65" s="145">
        <v>-2.5999999999999999E-3</v>
      </c>
      <c r="Q65" s="91" t="s">
        <v>687</v>
      </c>
      <c r="R65" s="91">
        <v>111.32</v>
      </c>
      <c r="S65" s="91">
        <v>110.07</v>
      </c>
      <c r="T65" s="91">
        <v>112.13</v>
      </c>
      <c r="U65" s="91">
        <v>109.58</v>
      </c>
      <c r="V65" s="91" t="s">
        <v>2705</v>
      </c>
      <c r="W65" s="145">
        <v>6.4000000000000003E-3</v>
      </c>
      <c r="Y65" s="91" t="s">
        <v>687</v>
      </c>
      <c r="Z65" s="146">
        <v>33044.559999999998</v>
      </c>
      <c r="AA65" s="146">
        <v>33171.35</v>
      </c>
      <c r="AB65" s="146">
        <v>33227.49</v>
      </c>
      <c r="AC65" s="146">
        <v>32982.050000000003</v>
      </c>
      <c r="AD65" s="91" t="s">
        <v>2706</v>
      </c>
      <c r="AE65" s="145">
        <v>-7.6E-3</v>
      </c>
    </row>
    <row r="66" spans="1:31">
      <c r="A66" s="91" t="s">
        <v>695</v>
      </c>
      <c r="B66" s="91">
        <v>27.88</v>
      </c>
      <c r="C66" s="91">
        <v>27.48</v>
      </c>
      <c r="D66" s="91">
        <v>27.95</v>
      </c>
      <c r="E66" s="91">
        <v>27.18</v>
      </c>
      <c r="F66" s="91" t="s">
        <v>2707</v>
      </c>
      <c r="G66" s="145">
        <v>1.7899999999999999E-2</v>
      </c>
      <c r="I66" s="91" t="s">
        <v>695</v>
      </c>
      <c r="J66" s="91">
        <v>27.79</v>
      </c>
      <c r="K66" s="91">
        <v>27.08</v>
      </c>
      <c r="L66" s="91">
        <v>28.16</v>
      </c>
      <c r="M66" s="91">
        <v>26.8</v>
      </c>
      <c r="N66" s="91" t="s">
        <v>2704</v>
      </c>
      <c r="O66" s="145">
        <v>2.7E-2</v>
      </c>
      <c r="Q66" s="91" t="s">
        <v>695</v>
      </c>
      <c r="R66" s="91">
        <v>113.35</v>
      </c>
      <c r="S66" s="91">
        <v>111.36</v>
      </c>
      <c r="T66" s="91">
        <v>113.44</v>
      </c>
      <c r="U66" s="91">
        <v>110.61</v>
      </c>
      <c r="V66" s="91" t="s">
        <v>2708</v>
      </c>
      <c r="W66" s="145">
        <v>1.8200000000000001E-2</v>
      </c>
      <c r="Y66" s="91" t="s">
        <v>695</v>
      </c>
      <c r="Z66" s="146">
        <v>33375.49</v>
      </c>
      <c r="AA66" s="146">
        <v>33073.46</v>
      </c>
      <c r="AB66" s="146">
        <v>33381.949999999997</v>
      </c>
      <c r="AC66" s="146">
        <v>32948.93</v>
      </c>
      <c r="AD66" s="91" t="s">
        <v>2709</v>
      </c>
      <c r="AE66" s="145">
        <v>0.01</v>
      </c>
    </row>
    <row r="67" spans="1:31">
      <c r="A67" s="91" t="s">
        <v>703</v>
      </c>
      <c r="B67" s="91">
        <v>28.1</v>
      </c>
      <c r="C67" s="91">
        <v>28.1</v>
      </c>
      <c r="D67" s="91">
        <v>28.35</v>
      </c>
      <c r="E67" s="91">
        <v>27.86</v>
      </c>
      <c r="F67" s="91" t="s">
        <v>2710</v>
      </c>
      <c r="G67" s="145">
        <v>7.9000000000000008E-3</v>
      </c>
      <c r="I67" s="91" t="s">
        <v>703</v>
      </c>
      <c r="J67" s="91">
        <v>28.86</v>
      </c>
      <c r="K67" s="91">
        <v>28.19</v>
      </c>
      <c r="L67" s="91">
        <v>29.25</v>
      </c>
      <c r="M67" s="91">
        <v>28.04</v>
      </c>
      <c r="N67" s="91" t="s">
        <v>2711</v>
      </c>
      <c r="O67" s="145">
        <v>3.85E-2</v>
      </c>
      <c r="Q67" s="91" t="s">
        <v>703</v>
      </c>
      <c r="R67" s="91">
        <v>112.76</v>
      </c>
      <c r="S67" s="91">
        <v>113.64</v>
      </c>
      <c r="T67" s="91">
        <v>114.59</v>
      </c>
      <c r="U67" s="91">
        <v>112.64</v>
      </c>
      <c r="V67" s="91" t="s">
        <v>2066</v>
      </c>
      <c r="W67" s="145">
        <v>-5.1999999999999998E-3</v>
      </c>
      <c r="Y67" s="91" t="s">
        <v>703</v>
      </c>
      <c r="Z67" s="146">
        <v>33629.56</v>
      </c>
      <c r="AA67" s="146">
        <v>33439.56</v>
      </c>
      <c r="AB67" s="146">
        <v>33782.879999999997</v>
      </c>
      <c r="AC67" s="146">
        <v>33316.25</v>
      </c>
      <c r="AD67" s="91" t="s">
        <v>2712</v>
      </c>
      <c r="AE67" s="145">
        <v>7.6E-3</v>
      </c>
    </row>
    <row r="68" spans="1:31">
      <c r="A68" s="91" t="s">
        <v>711</v>
      </c>
      <c r="B68" s="91">
        <v>27.85</v>
      </c>
      <c r="C68" s="91">
        <v>29.85</v>
      </c>
      <c r="D68" s="91">
        <v>29.85</v>
      </c>
      <c r="E68" s="91">
        <v>27.25</v>
      </c>
      <c r="F68" s="91" t="s">
        <v>2713</v>
      </c>
      <c r="G68" s="145">
        <v>-8.8999999999999999E-3</v>
      </c>
      <c r="I68" s="91" t="s">
        <v>711</v>
      </c>
      <c r="J68" s="91">
        <v>28.09</v>
      </c>
      <c r="K68" s="91">
        <v>28.86</v>
      </c>
      <c r="L68" s="91">
        <v>29.04</v>
      </c>
      <c r="M68" s="91">
        <v>28.08</v>
      </c>
      <c r="N68" s="91" t="s">
        <v>2617</v>
      </c>
      <c r="O68" s="145">
        <v>-2.6700000000000002E-2</v>
      </c>
      <c r="Q68" s="91" t="s">
        <v>711</v>
      </c>
      <c r="R68" s="91">
        <v>113.81</v>
      </c>
      <c r="S68" s="91">
        <v>109.16</v>
      </c>
      <c r="T68" s="91">
        <v>114.02</v>
      </c>
      <c r="U68" s="91">
        <v>104.87</v>
      </c>
      <c r="V68" s="91" t="s">
        <v>2714</v>
      </c>
      <c r="W68" s="145">
        <v>9.2999999999999992E-3</v>
      </c>
      <c r="Y68" s="91" t="s">
        <v>711</v>
      </c>
      <c r="Z68" s="146">
        <v>33733.96</v>
      </c>
      <c r="AA68" s="146">
        <v>33444.720000000001</v>
      </c>
      <c r="AB68" s="146">
        <v>33782.92</v>
      </c>
      <c r="AC68" s="146">
        <v>33310.559999999998</v>
      </c>
      <c r="AD68" s="91" t="s">
        <v>2715</v>
      </c>
      <c r="AE68" s="145">
        <v>3.0999999999999999E-3</v>
      </c>
    </row>
    <row r="69" spans="1:31">
      <c r="A69" s="91" t="s">
        <v>719</v>
      </c>
      <c r="B69" s="91">
        <v>27.86</v>
      </c>
      <c r="C69" s="91">
        <v>27.79</v>
      </c>
      <c r="D69" s="91">
        <v>27.91</v>
      </c>
      <c r="E69" s="91">
        <v>27.25</v>
      </c>
      <c r="F69" s="91" t="s">
        <v>2716</v>
      </c>
      <c r="G69" s="145">
        <v>4.0000000000000002E-4</v>
      </c>
      <c r="I69" s="91" t="s">
        <v>719</v>
      </c>
      <c r="J69" s="91">
        <v>27.99</v>
      </c>
      <c r="K69" s="91">
        <v>27.81</v>
      </c>
      <c r="L69" s="91">
        <v>28.24</v>
      </c>
      <c r="M69" s="91">
        <v>27.56</v>
      </c>
      <c r="N69" s="91" t="s">
        <v>2717</v>
      </c>
      <c r="O69" s="145">
        <v>-3.5999999999999999E-3</v>
      </c>
      <c r="Q69" s="91" t="s">
        <v>719</v>
      </c>
      <c r="R69" s="91">
        <v>113.21</v>
      </c>
      <c r="S69" s="91">
        <v>113.23</v>
      </c>
      <c r="T69" s="91">
        <v>113.65</v>
      </c>
      <c r="U69" s="91">
        <v>111.39</v>
      </c>
      <c r="V69" s="91" t="s">
        <v>2718</v>
      </c>
      <c r="W69" s="145">
        <v>-5.3E-3</v>
      </c>
      <c r="Y69" s="91" t="s">
        <v>719</v>
      </c>
      <c r="Z69" s="146">
        <v>33743.839999999997</v>
      </c>
      <c r="AA69" s="146">
        <v>33538.36</v>
      </c>
      <c r="AB69" s="146">
        <v>33773.089999999997</v>
      </c>
      <c r="AC69" s="146">
        <v>33273.21</v>
      </c>
      <c r="AD69" s="91" t="s">
        <v>2719</v>
      </c>
      <c r="AE69" s="145">
        <v>2.9999999999999997E-4</v>
      </c>
    </row>
    <row r="70" spans="1:31">
      <c r="A70" s="91" t="s">
        <v>727</v>
      </c>
      <c r="B70" s="91">
        <v>28.76</v>
      </c>
      <c r="C70" s="91">
        <v>28.26</v>
      </c>
      <c r="D70" s="91">
        <v>28.77</v>
      </c>
      <c r="E70" s="91">
        <v>27.76</v>
      </c>
      <c r="F70" s="91" t="s">
        <v>2635</v>
      </c>
      <c r="G70" s="145">
        <v>3.2300000000000002E-2</v>
      </c>
      <c r="I70" s="91" t="s">
        <v>727</v>
      </c>
      <c r="J70" s="91">
        <v>27.84</v>
      </c>
      <c r="K70" s="91">
        <v>28.33</v>
      </c>
      <c r="L70" s="91">
        <v>28.96</v>
      </c>
      <c r="M70" s="91">
        <v>27.57</v>
      </c>
      <c r="N70" s="91" t="s">
        <v>2704</v>
      </c>
      <c r="O70" s="145">
        <v>-5.4000000000000003E-3</v>
      </c>
      <c r="Q70" s="91" t="s">
        <v>727</v>
      </c>
      <c r="R70" s="91">
        <v>117.76</v>
      </c>
      <c r="S70" s="91">
        <v>114.72</v>
      </c>
      <c r="T70" s="91">
        <v>117.78</v>
      </c>
      <c r="U70" s="91">
        <v>114.33</v>
      </c>
      <c r="V70" s="91" t="s">
        <v>2720</v>
      </c>
      <c r="W70" s="145">
        <v>4.02E-2</v>
      </c>
      <c r="Y70" s="91" t="s">
        <v>727</v>
      </c>
      <c r="Z70" s="146">
        <v>33949.410000000003</v>
      </c>
      <c r="AA70" s="146">
        <v>33771.660000000003</v>
      </c>
      <c r="AB70" s="146">
        <v>33953.79</v>
      </c>
      <c r="AC70" s="146">
        <v>33635.599999999999</v>
      </c>
      <c r="AD70" s="91" t="s">
        <v>2721</v>
      </c>
      <c r="AE70" s="145">
        <v>6.1000000000000004E-3</v>
      </c>
    </row>
    <row r="71" spans="1:31">
      <c r="A71" s="91" t="s">
        <v>735</v>
      </c>
      <c r="B71" s="91">
        <v>28.31</v>
      </c>
      <c r="C71" s="91">
        <v>28.7</v>
      </c>
      <c r="D71" s="91">
        <v>29.27</v>
      </c>
      <c r="E71" s="91">
        <v>28.29</v>
      </c>
      <c r="F71" s="91" t="s">
        <v>2567</v>
      </c>
      <c r="G71" s="145">
        <v>-1.5599999999999999E-2</v>
      </c>
      <c r="I71" s="91" t="s">
        <v>735</v>
      </c>
      <c r="J71" s="91">
        <v>27.31</v>
      </c>
      <c r="K71" s="91">
        <v>27.75</v>
      </c>
      <c r="L71" s="91">
        <v>28.01</v>
      </c>
      <c r="M71" s="91">
        <v>27.27</v>
      </c>
      <c r="N71" s="91" t="s">
        <v>2722</v>
      </c>
      <c r="O71" s="145">
        <v>-1.9E-2</v>
      </c>
      <c r="Q71" s="91" t="s">
        <v>735</v>
      </c>
      <c r="R71" s="91">
        <v>115.61</v>
      </c>
      <c r="S71" s="91">
        <v>116.95</v>
      </c>
      <c r="T71" s="91">
        <v>117.67</v>
      </c>
      <c r="U71" s="91">
        <v>115.39</v>
      </c>
      <c r="V71" s="91" t="s">
        <v>2723</v>
      </c>
      <c r="W71" s="145">
        <v>-1.83E-2</v>
      </c>
      <c r="Y71" s="91" t="s">
        <v>735</v>
      </c>
      <c r="Z71" s="146">
        <v>33978.080000000002</v>
      </c>
      <c r="AA71" s="146">
        <v>33952.93</v>
      </c>
      <c r="AB71" s="146">
        <v>34164.33</v>
      </c>
      <c r="AC71" s="146">
        <v>33830.85</v>
      </c>
      <c r="AD71" s="91" t="s">
        <v>2724</v>
      </c>
      <c r="AE71" s="145">
        <v>8.0000000000000004E-4</v>
      </c>
    </row>
    <row r="72" spans="1:31">
      <c r="A72" s="91" t="s">
        <v>743</v>
      </c>
      <c r="B72" s="91">
        <v>27.09</v>
      </c>
      <c r="C72" s="91">
        <v>27.89</v>
      </c>
      <c r="D72" s="91">
        <v>28.08</v>
      </c>
      <c r="E72" s="91">
        <v>27.05</v>
      </c>
      <c r="F72" s="91" t="s">
        <v>2725</v>
      </c>
      <c r="G72" s="145">
        <v>-4.3099999999999999E-2</v>
      </c>
      <c r="I72" s="91" t="s">
        <v>743</v>
      </c>
      <c r="J72" s="91">
        <v>27.59</v>
      </c>
      <c r="K72" s="91">
        <v>27</v>
      </c>
      <c r="L72" s="91">
        <v>27.7</v>
      </c>
      <c r="M72" s="91">
        <v>26.86</v>
      </c>
      <c r="N72" s="91" t="s">
        <v>2726</v>
      </c>
      <c r="O72" s="145">
        <v>1.03E-2</v>
      </c>
      <c r="Q72" s="91" t="s">
        <v>743</v>
      </c>
      <c r="R72" s="91">
        <v>113.56</v>
      </c>
      <c r="S72" s="91">
        <v>115.09</v>
      </c>
      <c r="T72" s="91">
        <v>115.49</v>
      </c>
      <c r="U72" s="91">
        <v>113.15</v>
      </c>
      <c r="V72" s="91" t="s">
        <v>2727</v>
      </c>
      <c r="W72" s="145">
        <v>-1.77E-2</v>
      </c>
      <c r="Y72" s="91" t="s">
        <v>743</v>
      </c>
      <c r="Z72" s="146">
        <v>33717.089999999997</v>
      </c>
      <c r="AA72" s="146">
        <v>33909.21</v>
      </c>
      <c r="AB72" s="146">
        <v>34055.29</v>
      </c>
      <c r="AC72" s="146">
        <v>33695.18</v>
      </c>
      <c r="AD72" s="91" t="s">
        <v>2728</v>
      </c>
      <c r="AE72" s="145">
        <v>-7.7000000000000002E-3</v>
      </c>
    </row>
    <row r="73" spans="1:31">
      <c r="A73" s="91" t="s">
        <v>751</v>
      </c>
      <c r="B73" s="91">
        <v>27.47</v>
      </c>
      <c r="C73" s="91">
        <v>27</v>
      </c>
      <c r="D73" s="91">
        <v>27.68</v>
      </c>
      <c r="E73" s="91">
        <v>26.81</v>
      </c>
      <c r="F73" s="91" t="s">
        <v>2729</v>
      </c>
      <c r="G73" s="145">
        <v>1.4E-2</v>
      </c>
      <c r="I73" s="91" t="s">
        <v>751</v>
      </c>
      <c r="J73" s="91">
        <v>28.96</v>
      </c>
      <c r="K73" s="91">
        <v>27.69</v>
      </c>
      <c r="L73" s="91">
        <v>28.99</v>
      </c>
      <c r="M73" s="91">
        <v>27.64</v>
      </c>
      <c r="N73" s="91" t="s">
        <v>2730</v>
      </c>
      <c r="O73" s="145">
        <v>4.9700000000000001E-2</v>
      </c>
      <c r="Q73" s="91" t="s">
        <v>751</v>
      </c>
      <c r="R73" s="91">
        <v>116.01</v>
      </c>
      <c r="S73" s="91">
        <v>112.1</v>
      </c>
      <c r="T73" s="91">
        <v>116.4</v>
      </c>
      <c r="U73" s="91">
        <v>110.43</v>
      </c>
      <c r="V73" s="91" t="s">
        <v>2731</v>
      </c>
      <c r="W73" s="145">
        <v>2.1600000000000001E-2</v>
      </c>
      <c r="Y73" s="91" t="s">
        <v>751</v>
      </c>
      <c r="Z73" s="146">
        <v>34086.04</v>
      </c>
      <c r="AA73" s="146">
        <v>33803.56</v>
      </c>
      <c r="AB73" s="146">
        <v>34095.230000000003</v>
      </c>
      <c r="AC73" s="146">
        <v>33664.910000000003</v>
      </c>
      <c r="AD73" s="91" t="s">
        <v>2732</v>
      </c>
      <c r="AE73" s="145">
        <v>1.09E-2</v>
      </c>
    </row>
    <row r="74" spans="1:31">
      <c r="A74" s="91" t="s">
        <v>759</v>
      </c>
      <c r="B74" s="91">
        <v>26.78</v>
      </c>
      <c r="C74" s="91">
        <v>27.33</v>
      </c>
      <c r="D74" s="91">
        <v>27.86</v>
      </c>
      <c r="E74" s="91">
        <v>26.24</v>
      </c>
      <c r="F74" s="91" t="s">
        <v>2584</v>
      </c>
      <c r="G74" s="145">
        <v>-2.5100000000000001E-2</v>
      </c>
      <c r="I74" s="91" t="s">
        <v>759</v>
      </c>
      <c r="J74" s="91">
        <v>29.23</v>
      </c>
      <c r="K74" s="91">
        <v>28.77</v>
      </c>
      <c r="L74" s="91">
        <v>29.5</v>
      </c>
      <c r="M74" s="91">
        <v>28.18</v>
      </c>
      <c r="N74" s="91" t="s">
        <v>2556</v>
      </c>
      <c r="O74" s="145">
        <v>9.2999999999999992E-3</v>
      </c>
      <c r="Q74" s="91" t="s">
        <v>759</v>
      </c>
      <c r="R74" s="91">
        <v>114.74</v>
      </c>
      <c r="S74" s="91">
        <v>115.83</v>
      </c>
      <c r="T74" s="91">
        <v>117.38</v>
      </c>
      <c r="U74" s="91">
        <v>113.34</v>
      </c>
      <c r="V74" s="91" t="s">
        <v>2733</v>
      </c>
      <c r="W74" s="145">
        <v>-1.09E-2</v>
      </c>
      <c r="Y74" s="91" t="s">
        <v>759</v>
      </c>
      <c r="Z74" s="146">
        <v>34092.959999999999</v>
      </c>
      <c r="AA74" s="146">
        <v>34039.599999999999</v>
      </c>
      <c r="AB74" s="146">
        <v>34334.699999999997</v>
      </c>
      <c r="AC74" s="146">
        <v>33581.42</v>
      </c>
      <c r="AD74" s="91" t="s">
        <v>2734</v>
      </c>
      <c r="AE74" s="145">
        <v>2.0000000000000001E-4</v>
      </c>
    </row>
    <row r="75" spans="1:31">
      <c r="A75" s="91" t="s">
        <v>767</v>
      </c>
      <c r="B75" s="91">
        <v>26.19</v>
      </c>
      <c r="C75" s="91">
        <v>26.75</v>
      </c>
      <c r="D75" s="91">
        <v>26.76</v>
      </c>
      <c r="E75" s="91">
        <v>25.8</v>
      </c>
      <c r="F75" s="91" t="s">
        <v>2508</v>
      </c>
      <c r="G75" s="145">
        <v>-2.1999999999999999E-2</v>
      </c>
      <c r="I75" s="91" t="s">
        <v>767</v>
      </c>
      <c r="J75" s="91">
        <v>29.87</v>
      </c>
      <c r="K75" s="91">
        <v>29.73</v>
      </c>
      <c r="L75" s="91">
        <v>29.96</v>
      </c>
      <c r="M75" s="91">
        <v>29.13</v>
      </c>
      <c r="N75" s="91" t="s">
        <v>2735</v>
      </c>
      <c r="O75" s="145">
        <v>2.1899999999999999E-2</v>
      </c>
      <c r="Q75" s="91" t="s">
        <v>767</v>
      </c>
      <c r="R75" s="91">
        <v>111.15</v>
      </c>
      <c r="S75" s="91">
        <v>114.85</v>
      </c>
      <c r="T75" s="91">
        <v>115.07</v>
      </c>
      <c r="U75" s="91">
        <v>109.83</v>
      </c>
      <c r="V75" s="91" t="s">
        <v>2736</v>
      </c>
      <c r="W75" s="145">
        <v>-3.1300000000000001E-2</v>
      </c>
      <c r="Y75" s="91" t="s">
        <v>767</v>
      </c>
      <c r="Z75" s="146">
        <v>34053.94</v>
      </c>
      <c r="AA75" s="146">
        <v>34129.300000000003</v>
      </c>
      <c r="AB75" s="146">
        <v>34145.14</v>
      </c>
      <c r="AC75" s="146">
        <v>33814.78</v>
      </c>
      <c r="AD75" s="91" t="s">
        <v>2737</v>
      </c>
      <c r="AE75" s="145">
        <v>-1.1000000000000001E-3</v>
      </c>
    </row>
    <row r="76" spans="1:31">
      <c r="A76" s="91" t="s">
        <v>775</v>
      </c>
      <c r="B76" s="91">
        <v>26.03</v>
      </c>
      <c r="C76" s="91">
        <v>26.23</v>
      </c>
      <c r="D76" s="91">
        <v>26.86</v>
      </c>
      <c r="E76" s="91">
        <v>25.99</v>
      </c>
      <c r="F76" s="91" t="s">
        <v>2738</v>
      </c>
      <c r="G76" s="145">
        <v>-6.1000000000000004E-3</v>
      </c>
      <c r="I76" s="91" t="s">
        <v>775</v>
      </c>
      <c r="J76" s="91">
        <v>30.07</v>
      </c>
      <c r="K76" s="91">
        <v>29.43</v>
      </c>
      <c r="L76" s="91">
        <v>31.14</v>
      </c>
      <c r="M76" s="91">
        <v>29.43</v>
      </c>
      <c r="N76" s="91" t="s">
        <v>2624</v>
      </c>
      <c r="O76" s="145">
        <v>6.7000000000000002E-3</v>
      </c>
      <c r="Q76" s="91" t="s">
        <v>775</v>
      </c>
      <c r="R76" s="91">
        <v>111.92</v>
      </c>
      <c r="S76" s="91">
        <v>111.9</v>
      </c>
      <c r="T76" s="91">
        <v>114.11</v>
      </c>
      <c r="U76" s="91">
        <v>111.56</v>
      </c>
      <c r="V76" s="91" t="s">
        <v>2739</v>
      </c>
      <c r="W76" s="145">
        <v>6.8999999999999999E-3</v>
      </c>
      <c r="Y76" s="91" t="s">
        <v>775</v>
      </c>
      <c r="Z76" s="146">
        <v>33926.01</v>
      </c>
      <c r="AA76" s="146">
        <v>33926.300000000003</v>
      </c>
      <c r="AB76" s="146">
        <v>34179.58</v>
      </c>
      <c r="AC76" s="146">
        <v>33813.86</v>
      </c>
      <c r="AD76" s="91" t="s">
        <v>2740</v>
      </c>
      <c r="AE76" s="145">
        <v>-3.8E-3</v>
      </c>
    </row>
    <row r="77" spans="1:31">
      <c r="A77" s="91" t="s">
        <v>783</v>
      </c>
      <c r="B77" s="91">
        <v>25.79</v>
      </c>
      <c r="C77" s="91">
        <v>26.06</v>
      </c>
      <c r="D77" s="91">
        <v>26.34</v>
      </c>
      <c r="E77" s="91">
        <v>25.4</v>
      </c>
      <c r="F77" s="91" t="s">
        <v>2741</v>
      </c>
      <c r="G77" s="145">
        <v>-9.1999999999999998E-3</v>
      </c>
      <c r="I77" s="91" t="s">
        <v>783</v>
      </c>
      <c r="J77" s="91">
        <v>30.51</v>
      </c>
      <c r="K77" s="91">
        <v>29.81</v>
      </c>
      <c r="L77" s="91">
        <v>30.54</v>
      </c>
      <c r="M77" s="91">
        <v>29.56</v>
      </c>
      <c r="N77" s="91" t="s">
        <v>2742</v>
      </c>
      <c r="O77" s="145">
        <v>1.46E-2</v>
      </c>
      <c r="Q77" s="91" t="s">
        <v>783</v>
      </c>
      <c r="R77" s="91">
        <v>111.73</v>
      </c>
      <c r="S77" s="91">
        <v>112.36</v>
      </c>
      <c r="T77" s="91">
        <v>113.09</v>
      </c>
      <c r="U77" s="91">
        <v>110.32</v>
      </c>
      <c r="V77" s="91" t="s">
        <v>2743</v>
      </c>
      <c r="W77" s="145">
        <v>-1.6999999999999999E-3</v>
      </c>
      <c r="Y77" s="91" t="s">
        <v>783</v>
      </c>
      <c r="Z77" s="146">
        <v>33891.019999999997</v>
      </c>
      <c r="AA77" s="146">
        <v>33874.44</v>
      </c>
      <c r="AB77" s="146">
        <v>33962.839999999997</v>
      </c>
      <c r="AC77" s="146">
        <v>33683.58</v>
      </c>
      <c r="AD77" s="91" t="s">
        <v>2744</v>
      </c>
      <c r="AE77" s="145">
        <v>-1E-3</v>
      </c>
    </row>
    <row r="78" spans="1:31">
      <c r="A78" s="91" t="s">
        <v>791</v>
      </c>
      <c r="B78" s="91">
        <v>26.87</v>
      </c>
      <c r="C78" s="91">
        <v>26.05</v>
      </c>
      <c r="D78" s="91">
        <v>26.93</v>
      </c>
      <c r="E78" s="91">
        <v>25.64</v>
      </c>
      <c r="F78" s="91" t="s">
        <v>2738</v>
      </c>
      <c r="G78" s="145">
        <v>4.19E-2</v>
      </c>
      <c r="I78" s="91" t="s">
        <v>791</v>
      </c>
      <c r="J78" s="91">
        <v>31.25</v>
      </c>
      <c r="K78" s="91">
        <v>30.1</v>
      </c>
      <c r="L78" s="91">
        <v>31.33</v>
      </c>
      <c r="M78" s="91">
        <v>29.82</v>
      </c>
      <c r="N78" s="91" t="s">
        <v>2745</v>
      </c>
      <c r="O78" s="145">
        <v>2.4299999999999999E-2</v>
      </c>
      <c r="Q78" s="91" t="s">
        <v>791</v>
      </c>
      <c r="R78" s="91">
        <v>114.92</v>
      </c>
      <c r="S78" s="91">
        <v>112.39</v>
      </c>
      <c r="T78" s="91">
        <v>115.31</v>
      </c>
      <c r="U78" s="91">
        <v>112.02</v>
      </c>
      <c r="V78" s="91" t="s">
        <v>2528</v>
      </c>
      <c r="W78" s="145">
        <v>2.86E-2</v>
      </c>
      <c r="Y78" s="91" t="s">
        <v>791</v>
      </c>
      <c r="Z78" s="146">
        <v>34156.69</v>
      </c>
      <c r="AA78" s="146">
        <v>33769.78</v>
      </c>
      <c r="AB78" s="146">
        <v>34240</v>
      </c>
      <c r="AC78" s="146">
        <v>33634.1</v>
      </c>
      <c r="AD78" s="91" t="s">
        <v>2746</v>
      </c>
      <c r="AE78" s="145">
        <v>7.7999999999999996E-3</v>
      </c>
    </row>
    <row r="79" spans="1:31">
      <c r="A79" s="91" t="s">
        <v>798</v>
      </c>
      <c r="B79" s="91">
        <v>26.6</v>
      </c>
      <c r="C79" s="91">
        <v>26.9</v>
      </c>
      <c r="D79" s="91">
        <v>27.22</v>
      </c>
      <c r="E79" s="91">
        <v>26.33</v>
      </c>
      <c r="F79" s="91" t="s">
        <v>2747</v>
      </c>
      <c r="G79" s="145">
        <v>-0.01</v>
      </c>
      <c r="I79" s="91" t="s">
        <v>798</v>
      </c>
      <c r="J79" s="91">
        <v>30.1</v>
      </c>
      <c r="K79" s="91">
        <v>30.5</v>
      </c>
      <c r="L79" s="91">
        <v>30.72</v>
      </c>
      <c r="M79" s="91">
        <v>29.67</v>
      </c>
      <c r="N79" s="91" t="s">
        <v>2748</v>
      </c>
      <c r="O79" s="145">
        <v>-3.6799999999999999E-2</v>
      </c>
      <c r="Q79" s="91" t="s">
        <v>798</v>
      </c>
      <c r="R79" s="91">
        <v>113.92</v>
      </c>
      <c r="S79" s="91">
        <v>115.05</v>
      </c>
      <c r="T79" s="91">
        <v>115.83</v>
      </c>
      <c r="U79" s="91">
        <v>113.85</v>
      </c>
      <c r="V79" s="91" t="s">
        <v>1769</v>
      </c>
      <c r="W79" s="145">
        <v>-8.6999999999999994E-3</v>
      </c>
      <c r="Y79" s="91" t="s">
        <v>798</v>
      </c>
      <c r="Z79" s="146">
        <v>33949.01</v>
      </c>
      <c r="AA79" s="146">
        <v>34132.9</v>
      </c>
      <c r="AB79" s="146">
        <v>34161.65</v>
      </c>
      <c r="AC79" s="146">
        <v>33899.79</v>
      </c>
      <c r="AD79" s="91" t="s">
        <v>2749</v>
      </c>
      <c r="AE79" s="145">
        <v>-6.1000000000000004E-3</v>
      </c>
    </row>
    <row r="80" spans="1:31">
      <c r="A80" s="91" t="s">
        <v>806</v>
      </c>
      <c r="B80" s="91">
        <v>26.13</v>
      </c>
      <c r="C80" s="91">
        <v>26.6</v>
      </c>
      <c r="D80" s="91">
        <v>26.73</v>
      </c>
      <c r="E80" s="91">
        <v>26.08</v>
      </c>
      <c r="F80" s="91" t="s">
        <v>2750</v>
      </c>
      <c r="G80" s="145">
        <v>-1.77E-2</v>
      </c>
      <c r="I80" s="91" t="s">
        <v>806</v>
      </c>
      <c r="J80" s="91">
        <v>30.41</v>
      </c>
      <c r="K80" s="91">
        <v>30.67</v>
      </c>
      <c r="L80" s="91">
        <v>31.2</v>
      </c>
      <c r="M80" s="91">
        <v>30.31</v>
      </c>
      <c r="N80" s="91" t="s">
        <v>2751</v>
      </c>
      <c r="O80" s="145">
        <v>1.03E-2</v>
      </c>
      <c r="Q80" s="91" t="s">
        <v>806</v>
      </c>
      <c r="R80" s="91">
        <v>114.35</v>
      </c>
      <c r="S80" s="91">
        <v>114.62</v>
      </c>
      <c r="T80" s="91">
        <v>116.24</v>
      </c>
      <c r="U80" s="91">
        <v>114.18</v>
      </c>
      <c r="V80" s="91" t="s">
        <v>1613</v>
      </c>
      <c r="W80" s="145">
        <v>3.8E-3</v>
      </c>
      <c r="Y80" s="91" t="s">
        <v>806</v>
      </c>
      <c r="Z80" s="146">
        <v>33699.879999999997</v>
      </c>
      <c r="AA80" s="146">
        <v>34105.61</v>
      </c>
      <c r="AB80" s="146">
        <v>34252.57</v>
      </c>
      <c r="AC80" s="146">
        <v>33607.129999999997</v>
      </c>
      <c r="AD80" s="91" t="s">
        <v>2752</v>
      </c>
      <c r="AE80" s="145">
        <v>-7.3000000000000001E-3</v>
      </c>
    </row>
    <row r="81" spans="1:31">
      <c r="A81" s="91" t="s">
        <v>814</v>
      </c>
      <c r="B81" s="91">
        <v>27.75</v>
      </c>
      <c r="C81" s="91">
        <v>26.66</v>
      </c>
      <c r="D81" s="91">
        <v>27.82</v>
      </c>
      <c r="E81" s="91">
        <v>26.65</v>
      </c>
      <c r="F81" s="91" t="s">
        <v>2753</v>
      </c>
      <c r="G81" s="145">
        <v>6.2E-2</v>
      </c>
      <c r="I81" s="91" t="s">
        <v>814</v>
      </c>
      <c r="J81" s="91">
        <v>30.49</v>
      </c>
      <c r="K81" s="91">
        <v>30.01</v>
      </c>
      <c r="L81" s="91">
        <v>30.92</v>
      </c>
      <c r="M81" s="91">
        <v>30.01</v>
      </c>
      <c r="N81" s="91" t="s">
        <v>2754</v>
      </c>
      <c r="O81" s="145">
        <v>2.5999999999999999E-3</v>
      </c>
      <c r="Q81" s="91" t="s">
        <v>814</v>
      </c>
      <c r="R81" s="91">
        <v>119.17</v>
      </c>
      <c r="S81" s="91">
        <v>116.51</v>
      </c>
      <c r="T81" s="91">
        <v>119.63</v>
      </c>
      <c r="U81" s="91">
        <v>116.16</v>
      </c>
      <c r="V81" s="91" t="s">
        <v>2755</v>
      </c>
      <c r="W81" s="145">
        <v>4.2200000000000001E-2</v>
      </c>
      <c r="Y81" s="91" t="s">
        <v>814</v>
      </c>
      <c r="Z81" s="146">
        <v>33869.269999999997</v>
      </c>
      <c r="AA81" s="146">
        <v>33671.54</v>
      </c>
      <c r="AB81" s="146">
        <v>33897.31</v>
      </c>
      <c r="AC81" s="146">
        <v>33591.99</v>
      </c>
      <c r="AD81" s="91" t="s">
        <v>2756</v>
      </c>
      <c r="AE81" s="145">
        <v>5.0000000000000001E-3</v>
      </c>
    </row>
    <row r="82" spans="1:31">
      <c r="A82" s="91" t="s">
        <v>822</v>
      </c>
      <c r="B82" s="91">
        <v>27.33</v>
      </c>
      <c r="C82" s="91">
        <v>27.46</v>
      </c>
      <c r="D82" s="91">
        <v>27.72</v>
      </c>
      <c r="E82" s="91">
        <v>27.2</v>
      </c>
      <c r="F82" s="91" t="s">
        <v>2757</v>
      </c>
      <c r="G82" s="145">
        <v>-1.5100000000000001E-2</v>
      </c>
      <c r="I82" s="91" t="s">
        <v>822</v>
      </c>
      <c r="J82" s="91">
        <v>31.05</v>
      </c>
      <c r="K82" s="91">
        <v>30.48</v>
      </c>
      <c r="L82" s="91">
        <v>31.31</v>
      </c>
      <c r="M82" s="91">
        <v>30.24</v>
      </c>
      <c r="N82" s="91" t="s">
        <v>2758</v>
      </c>
      <c r="O82" s="145">
        <v>1.84E-2</v>
      </c>
      <c r="Q82" s="91" t="s">
        <v>822</v>
      </c>
      <c r="R82" s="91">
        <v>117.8</v>
      </c>
      <c r="S82" s="91">
        <v>117.72</v>
      </c>
      <c r="T82" s="91">
        <v>118.18</v>
      </c>
      <c r="U82" s="91">
        <v>115.9</v>
      </c>
      <c r="V82" s="91" t="s">
        <v>2759</v>
      </c>
      <c r="W82" s="145">
        <v>-1.15E-2</v>
      </c>
      <c r="Y82" s="91" t="s">
        <v>822</v>
      </c>
      <c r="Z82" s="146">
        <v>34245.93</v>
      </c>
      <c r="AA82" s="146">
        <v>33887.39</v>
      </c>
      <c r="AB82" s="146">
        <v>34249.599999999999</v>
      </c>
      <c r="AC82" s="146">
        <v>33887.39</v>
      </c>
      <c r="AD82" s="91" t="s">
        <v>2760</v>
      </c>
      <c r="AE82" s="145">
        <v>1.11E-2</v>
      </c>
    </row>
    <row r="83" spans="1:31">
      <c r="A83" s="91" t="s">
        <v>830</v>
      </c>
      <c r="B83" s="91">
        <v>27.16</v>
      </c>
      <c r="C83" s="91">
        <v>26.9</v>
      </c>
      <c r="D83" s="91">
        <v>27.38</v>
      </c>
      <c r="E83" s="91">
        <v>26.63</v>
      </c>
      <c r="F83" s="91" t="s">
        <v>2761</v>
      </c>
      <c r="G83" s="145">
        <v>-6.1999999999999998E-3</v>
      </c>
      <c r="I83" s="91" t="s">
        <v>830</v>
      </c>
      <c r="J83" s="91">
        <v>31.01</v>
      </c>
      <c r="K83" s="91">
        <v>30.86</v>
      </c>
      <c r="L83" s="91">
        <v>31.69</v>
      </c>
      <c r="M83" s="91">
        <v>30.55</v>
      </c>
      <c r="N83" s="91" t="s">
        <v>2762</v>
      </c>
      <c r="O83" s="145">
        <v>-1.2999999999999999E-3</v>
      </c>
      <c r="Q83" s="91" t="s">
        <v>830</v>
      </c>
      <c r="R83" s="91">
        <v>116.42</v>
      </c>
      <c r="S83" s="91">
        <v>117.01</v>
      </c>
      <c r="T83" s="91">
        <v>117.81</v>
      </c>
      <c r="U83" s="91">
        <v>116.02</v>
      </c>
      <c r="V83" s="91" t="s">
        <v>2763</v>
      </c>
      <c r="W83" s="145">
        <v>-1.17E-2</v>
      </c>
      <c r="Y83" s="91" t="s">
        <v>830</v>
      </c>
      <c r="Z83" s="146">
        <v>34089.269999999997</v>
      </c>
      <c r="AA83" s="146">
        <v>34194.089999999997</v>
      </c>
      <c r="AB83" s="146">
        <v>34331.47</v>
      </c>
      <c r="AC83" s="146">
        <v>33827.449999999997</v>
      </c>
      <c r="AD83" s="91" t="s">
        <v>2764</v>
      </c>
      <c r="AE83" s="145">
        <v>-4.5999999999999999E-3</v>
      </c>
    </row>
    <row r="84" spans="1:31">
      <c r="A84" s="91" t="s">
        <v>838</v>
      </c>
      <c r="B84" s="91">
        <v>26.07</v>
      </c>
      <c r="C84" s="91">
        <v>26.62</v>
      </c>
      <c r="D84" s="91">
        <v>26.69</v>
      </c>
      <c r="E84" s="91">
        <v>25.43</v>
      </c>
      <c r="F84" s="91" t="s">
        <v>2765</v>
      </c>
      <c r="G84" s="145">
        <v>-4.0099999999999997E-2</v>
      </c>
      <c r="I84" s="91" t="s">
        <v>838</v>
      </c>
      <c r="J84" s="91">
        <v>30.8</v>
      </c>
      <c r="K84" s="91">
        <v>30.92</v>
      </c>
      <c r="L84" s="91">
        <v>31.44</v>
      </c>
      <c r="M84" s="91">
        <v>30.77</v>
      </c>
      <c r="N84" s="91" t="s">
        <v>2766</v>
      </c>
      <c r="O84" s="145">
        <v>-6.7999999999999996E-3</v>
      </c>
      <c r="Q84" s="91" t="s">
        <v>838</v>
      </c>
      <c r="R84" s="91">
        <v>116.07</v>
      </c>
      <c r="S84" s="91">
        <v>115.72</v>
      </c>
      <c r="T84" s="91">
        <v>116.09</v>
      </c>
      <c r="U84" s="91">
        <v>114.14</v>
      </c>
      <c r="V84" s="91" t="s">
        <v>2767</v>
      </c>
      <c r="W84" s="145">
        <v>-3.0000000000000001E-3</v>
      </c>
      <c r="Y84" s="91" t="s">
        <v>838</v>
      </c>
      <c r="Z84" s="146">
        <v>34128.050000000003</v>
      </c>
      <c r="AA84" s="146">
        <v>34008.629999999997</v>
      </c>
      <c r="AB84" s="146">
        <v>34130.49</v>
      </c>
      <c r="AC84" s="146">
        <v>33833.1</v>
      </c>
      <c r="AD84" s="91" t="s">
        <v>2768</v>
      </c>
      <c r="AE84" s="145">
        <v>1.1000000000000001E-3</v>
      </c>
    </row>
    <row r="85" spans="1:31">
      <c r="A85" s="91" t="s">
        <v>846</v>
      </c>
      <c r="B85" s="91">
        <v>26.78</v>
      </c>
      <c r="C85" s="91">
        <v>26.08</v>
      </c>
      <c r="D85" s="91">
        <v>27.45</v>
      </c>
      <c r="E85" s="91">
        <v>26</v>
      </c>
      <c r="F85" s="91" t="s">
        <v>2769</v>
      </c>
      <c r="G85" s="145">
        <v>2.7199999999999998E-2</v>
      </c>
      <c r="I85" s="91" t="s">
        <v>846</v>
      </c>
      <c r="J85" s="91">
        <v>30.09</v>
      </c>
      <c r="K85" s="91">
        <v>30.36</v>
      </c>
      <c r="L85" s="91">
        <v>30.73</v>
      </c>
      <c r="M85" s="91">
        <v>29.99</v>
      </c>
      <c r="N85" s="91" t="s">
        <v>2770</v>
      </c>
      <c r="O85" s="145">
        <v>-2.3099999999999999E-2</v>
      </c>
      <c r="Q85" s="91" t="s">
        <v>846</v>
      </c>
      <c r="R85" s="91">
        <v>115.73</v>
      </c>
      <c r="S85" s="91">
        <v>115.31</v>
      </c>
      <c r="T85" s="91">
        <v>116.78</v>
      </c>
      <c r="U85" s="91">
        <v>114.8</v>
      </c>
      <c r="V85" s="91" t="s">
        <v>2771</v>
      </c>
      <c r="W85" s="145">
        <v>-2.8999999999999998E-3</v>
      </c>
      <c r="Y85" s="91" t="s">
        <v>846</v>
      </c>
      <c r="Z85" s="146">
        <v>33696.85</v>
      </c>
      <c r="AA85" s="146">
        <v>33992.089999999997</v>
      </c>
      <c r="AB85" s="146">
        <v>34041.160000000003</v>
      </c>
      <c r="AC85" s="146">
        <v>33686.589999999997</v>
      </c>
      <c r="AD85" s="91" t="s">
        <v>2772</v>
      </c>
      <c r="AE85" s="145">
        <v>-1.26E-2</v>
      </c>
    </row>
    <row r="86" spans="1:31">
      <c r="A86" s="91" t="s">
        <v>854</v>
      </c>
      <c r="B86" s="91">
        <v>25.86</v>
      </c>
      <c r="C86" s="91">
        <v>26.16</v>
      </c>
      <c r="D86" s="91">
        <v>26.23</v>
      </c>
      <c r="E86" s="91">
        <v>25.51</v>
      </c>
      <c r="F86" s="91" t="s">
        <v>2773</v>
      </c>
      <c r="G86" s="145">
        <v>-3.44E-2</v>
      </c>
      <c r="I86" s="91" t="s">
        <v>854</v>
      </c>
      <c r="J86" s="91">
        <v>31.19</v>
      </c>
      <c r="K86" s="91">
        <v>30.34</v>
      </c>
      <c r="L86" s="91">
        <v>31.25</v>
      </c>
      <c r="M86" s="91">
        <v>30.1</v>
      </c>
      <c r="N86" s="91" t="s">
        <v>2597</v>
      </c>
      <c r="O86" s="145">
        <v>3.6600000000000001E-2</v>
      </c>
      <c r="Q86" s="91" t="s">
        <v>854</v>
      </c>
      <c r="R86" s="91">
        <v>111.28</v>
      </c>
      <c r="S86" s="91">
        <v>114.19</v>
      </c>
      <c r="T86" s="91">
        <v>114.19</v>
      </c>
      <c r="U86" s="91">
        <v>110.98</v>
      </c>
      <c r="V86" s="91" t="s">
        <v>2774</v>
      </c>
      <c r="W86" s="145">
        <v>-3.85E-2</v>
      </c>
      <c r="Y86" s="91" t="s">
        <v>854</v>
      </c>
      <c r="Z86" s="146">
        <v>33826.69</v>
      </c>
      <c r="AA86" s="146">
        <v>33677.01</v>
      </c>
      <c r="AB86" s="146">
        <v>33846.639999999999</v>
      </c>
      <c r="AC86" s="146">
        <v>33517.730000000003</v>
      </c>
      <c r="AD86" s="91" t="s">
        <v>2775</v>
      </c>
      <c r="AE86" s="145">
        <v>3.8999999999999998E-3</v>
      </c>
    </row>
    <row r="87" spans="1:31">
      <c r="A87" s="91" t="s">
        <v>870</v>
      </c>
      <c r="B87" s="91">
        <v>25.42</v>
      </c>
      <c r="C87" s="91">
        <v>25.85</v>
      </c>
      <c r="D87" s="91">
        <v>25.99</v>
      </c>
      <c r="E87" s="91">
        <v>25.31</v>
      </c>
      <c r="F87" s="91" t="s">
        <v>2776</v>
      </c>
      <c r="G87" s="145">
        <v>-1.7000000000000001E-2</v>
      </c>
      <c r="I87" s="91" t="s">
        <v>870</v>
      </c>
      <c r="J87" s="91">
        <v>28.9</v>
      </c>
      <c r="K87" s="91">
        <v>30.67</v>
      </c>
      <c r="L87" s="91">
        <v>30.67</v>
      </c>
      <c r="M87" s="91">
        <v>28.74</v>
      </c>
      <c r="N87" s="91" t="s">
        <v>2509</v>
      </c>
      <c r="O87" s="145">
        <v>-7.3400000000000007E-2</v>
      </c>
      <c r="Q87" s="91" t="s">
        <v>870</v>
      </c>
      <c r="R87" s="91">
        <v>111.17</v>
      </c>
      <c r="S87" s="91">
        <v>110.81</v>
      </c>
      <c r="T87" s="91">
        <v>112.38</v>
      </c>
      <c r="U87" s="91">
        <v>110.81</v>
      </c>
      <c r="V87" s="91" t="s">
        <v>2530</v>
      </c>
      <c r="W87" s="145">
        <v>-1E-3</v>
      </c>
      <c r="Y87" s="91" t="s">
        <v>870</v>
      </c>
      <c r="Z87" s="146">
        <v>33129.589999999997</v>
      </c>
      <c r="AA87" s="146">
        <v>33699.69</v>
      </c>
      <c r="AB87" s="146">
        <v>33699.69</v>
      </c>
      <c r="AC87" s="146">
        <v>33115.74</v>
      </c>
      <c r="AD87" s="91" t="s">
        <v>2777</v>
      </c>
      <c r="AE87" s="145">
        <v>-2.06E-2</v>
      </c>
    </row>
    <row r="88" spans="1:31">
      <c r="A88" s="91" t="s">
        <v>878</v>
      </c>
      <c r="B88" s="91">
        <v>25.11</v>
      </c>
      <c r="C88" s="91">
        <v>25.32</v>
      </c>
      <c r="D88" s="91">
        <v>25.67</v>
      </c>
      <c r="E88" s="91">
        <v>24.87</v>
      </c>
      <c r="F88" s="91" t="s">
        <v>599</v>
      </c>
      <c r="G88" s="145">
        <v>-1.2200000000000001E-2</v>
      </c>
      <c r="I88" s="91" t="s">
        <v>878</v>
      </c>
      <c r="J88" s="91">
        <v>29.31</v>
      </c>
      <c r="K88" s="91">
        <v>28.95</v>
      </c>
      <c r="L88" s="91">
        <v>29.87</v>
      </c>
      <c r="M88" s="91">
        <v>28.68</v>
      </c>
      <c r="N88" s="91" t="s">
        <v>706</v>
      </c>
      <c r="O88" s="145">
        <v>1.4200000000000001E-2</v>
      </c>
      <c r="Q88" s="91" t="s">
        <v>878</v>
      </c>
      <c r="R88" s="91">
        <v>109.73</v>
      </c>
      <c r="S88" s="91">
        <v>110.48</v>
      </c>
      <c r="T88" s="91">
        <v>110.97</v>
      </c>
      <c r="U88" s="91">
        <v>108.64</v>
      </c>
      <c r="V88" s="91" t="s">
        <v>2778</v>
      </c>
      <c r="W88" s="145">
        <v>-1.2999999999999999E-2</v>
      </c>
      <c r="Y88" s="91" t="s">
        <v>878</v>
      </c>
      <c r="Z88" s="146">
        <v>33045.089999999997</v>
      </c>
      <c r="AA88" s="146">
        <v>33169.33</v>
      </c>
      <c r="AB88" s="146">
        <v>33245.97</v>
      </c>
      <c r="AC88" s="146">
        <v>32948.269999999997</v>
      </c>
      <c r="AD88" s="91" t="s">
        <v>2779</v>
      </c>
      <c r="AE88" s="145">
        <v>-2.5999999999999999E-3</v>
      </c>
    </row>
    <row r="89" spans="1:31">
      <c r="A89" s="91" t="s">
        <v>885</v>
      </c>
      <c r="B89" s="91">
        <v>25.48</v>
      </c>
      <c r="C89" s="91">
        <v>25.6</v>
      </c>
      <c r="D89" s="91">
        <v>25.82</v>
      </c>
      <c r="E89" s="91">
        <v>24.99</v>
      </c>
      <c r="F89" s="91" t="s">
        <v>2780</v>
      </c>
      <c r="G89" s="145">
        <v>1.47E-2</v>
      </c>
      <c r="I89" s="91" t="s">
        <v>885</v>
      </c>
      <c r="J89" s="91">
        <v>28.96</v>
      </c>
      <c r="K89" s="91">
        <v>29.31</v>
      </c>
      <c r="L89" s="91">
        <v>29.58</v>
      </c>
      <c r="M89" s="91">
        <v>28.29</v>
      </c>
      <c r="N89" s="91" t="s">
        <v>2493</v>
      </c>
      <c r="O89" s="145">
        <v>-1.1900000000000001E-2</v>
      </c>
      <c r="Q89" s="91" t="s">
        <v>885</v>
      </c>
      <c r="R89" s="91">
        <v>110.74</v>
      </c>
      <c r="S89" s="91">
        <v>110.73</v>
      </c>
      <c r="T89" s="91">
        <v>111.83</v>
      </c>
      <c r="U89" s="91">
        <v>109.9</v>
      </c>
      <c r="V89" s="91" t="s">
        <v>2781</v>
      </c>
      <c r="W89" s="145">
        <v>9.1999999999999998E-3</v>
      </c>
      <c r="Y89" s="91" t="s">
        <v>885</v>
      </c>
      <c r="Z89" s="146">
        <v>33153.910000000003</v>
      </c>
      <c r="AA89" s="146">
        <v>33175.39</v>
      </c>
      <c r="AB89" s="146">
        <v>33272.400000000001</v>
      </c>
      <c r="AC89" s="146">
        <v>32795.67</v>
      </c>
      <c r="AD89" s="91" t="s">
        <v>2782</v>
      </c>
      <c r="AE89" s="145">
        <v>3.3E-3</v>
      </c>
    </row>
    <row r="90" spans="1:31">
      <c r="A90" s="91" t="s">
        <v>892</v>
      </c>
      <c r="B90" s="91">
        <v>25.59</v>
      </c>
      <c r="C90" s="91">
        <v>25.09</v>
      </c>
      <c r="D90" s="91">
        <v>25.66</v>
      </c>
      <c r="E90" s="91">
        <v>24.93</v>
      </c>
      <c r="F90" s="91" t="s">
        <v>2631</v>
      </c>
      <c r="G90" s="145">
        <v>4.3E-3</v>
      </c>
      <c r="I90" s="91" t="s">
        <v>892</v>
      </c>
      <c r="J90" s="91">
        <v>28.99</v>
      </c>
      <c r="K90" s="91">
        <v>28.44</v>
      </c>
      <c r="L90" s="91">
        <v>29.11</v>
      </c>
      <c r="M90" s="91">
        <v>27.92</v>
      </c>
      <c r="N90" s="91" t="s">
        <v>2770</v>
      </c>
      <c r="O90" s="145">
        <v>1E-3</v>
      </c>
      <c r="Q90" s="91" t="s">
        <v>892</v>
      </c>
      <c r="R90" s="91">
        <v>110.75</v>
      </c>
      <c r="S90" s="91">
        <v>109.33</v>
      </c>
      <c r="T90" s="91">
        <v>110.96</v>
      </c>
      <c r="U90" s="91">
        <v>109.02</v>
      </c>
      <c r="V90" s="91" t="s">
        <v>2783</v>
      </c>
      <c r="W90" s="145">
        <v>1E-4</v>
      </c>
      <c r="Y90" s="91" t="s">
        <v>892</v>
      </c>
      <c r="Z90" s="146">
        <v>32816.92</v>
      </c>
      <c r="AA90" s="146">
        <v>32999.19</v>
      </c>
      <c r="AB90" s="146">
        <v>32999.19</v>
      </c>
      <c r="AC90" s="146">
        <v>32643.48</v>
      </c>
      <c r="AD90" s="91" t="s">
        <v>2784</v>
      </c>
      <c r="AE90" s="145">
        <v>-1.0200000000000001E-2</v>
      </c>
    </row>
    <row r="91" spans="1:31">
      <c r="A91" s="91" t="s">
        <v>2785</v>
      </c>
      <c r="B91" s="91">
        <v>25.83</v>
      </c>
      <c r="C91" s="91">
        <v>25.58</v>
      </c>
      <c r="D91" s="91">
        <v>26.02</v>
      </c>
      <c r="E91" s="91">
        <v>25.33</v>
      </c>
      <c r="F91" s="91" t="s">
        <v>2786</v>
      </c>
      <c r="G91" s="145">
        <v>9.4000000000000004E-3</v>
      </c>
      <c r="I91" s="91" t="s">
        <v>2785</v>
      </c>
      <c r="J91" s="91">
        <v>28.73</v>
      </c>
      <c r="K91" s="91">
        <v>29.38</v>
      </c>
      <c r="L91" s="91">
        <v>29.52</v>
      </c>
      <c r="M91" s="91">
        <v>28.64</v>
      </c>
      <c r="N91" s="91" t="s">
        <v>2787</v>
      </c>
      <c r="O91" s="145">
        <v>-8.9999999999999993E-3</v>
      </c>
      <c r="Q91" s="91" t="s">
        <v>2785</v>
      </c>
      <c r="R91" s="91">
        <v>110.55</v>
      </c>
      <c r="S91" s="91">
        <v>110.8</v>
      </c>
      <c r="T91" s="91">
        <v>111.26</v>
      </c>
      <c r="U91" s="91">
        <v>109.96</v>
      </c>
      <c r="V91" s="91" t="s">
        <v>2788</v>
      </c>
      <c r="W91" s="145">
        <v>-1.8E-3</v>
      </c>
      <c r="Y91" s="91" t="s">
        <v>2785</v>
      </c>
      <c r="Z91" s="146">
        <v>32889.089999999997</v>
      </c>
      <c r="AA91" s="146">
        <v>32906.160000000003</v>
      </c>
      <c r="AB91" s="146">
        <v>33189.279999999999</v>
      </c>
      <c r="AC91" s="146">
        <v>32814.18</v>
      </c>
      <c r="AD91" s="91" t="s">
        <v>2789</v>
      </c>
      <c r="AE91" s="145">
        <v>2.2000000000000001E-3</v>
      </c>
    </row>
    <row r="92" spans="1:31">
      <c r="A92" s="91" t="s">
        <v>900</v>
      </c>
      <c r="B92" s="91">
        <v>25.15</v>
      </c>
      <c r="C92" s="91">
        <v>26.08</v>
      </c>
      <c r="D92" s="91">
        <v>26.15</v>
      </c>
      <c r="E92" s="91">
        <v>25.13</v>
      </c>
      <c r="F92" s="91" t="s">
        <v>2790</v>
      </c>
      <c r="G92" s="145">
        <v>-2.63E-2</v>
      </c>
      <c r="I92" s="91" t="s">
        <v>900</v>
      </c>
      <c r="J92" s="91">
        <v>29.41</v>
      </c>
      <c r="K92" s="91">
        <v>28.97</v>
      </c>
      <c r="L92" s="91">
        <v>30.12</v>
      </c>
      <c r="M92" s="91">
        <v>28.83</v>
      </c>
      <c r="N92" s="91" t="s">
        <v>2791</v>
      </c>
      <c r="O92" s="145">
        <v>2.3699999999999999E-2</v>
      </c>
      <c r="Q92" s="91" t="s">
        <v>900</v>
      </c>
      <c r="R92" s="91">
        <v>109.91</v>
      </c>
      <c r="S92" s="91">
        <v>111.24</v>
      </c>
      <c r="T92" s="91">
        <v>111.36</v>
      </c>
      <c r="U92" s="91">
        <v>109.22</v>
      </c>
      <c r="V92" s="91" t="s">
        <v>1635</v>
      </c>
      <c r="W92" s="145">
        <v>-5.7999999999999996E-3</v>
      </c>
      <c r="Y92" s="91" t="s">
        <v>900</v>
      </c>
      <c r="Z92" s="146">
        <v>32656.7</v>
      </c>
      <c r="AA92" s="146">
        <v>32873.47</v>
      </c>
      <c r="AB92" s="146">
        <v>32873.47</v>
      </c>
      <c r="AC92" s="146">
        <v>32636.43</v>
      </c>
      <c r="AD92" s="91" t="s">
        <v>2792</v>
      </c>
      <c r="AE92" s="145">
        <v>-7.1000000000000004E-3</v>
      </c>
    </row>
    <row r="93" spans="1:31">
      <c r="A93" s="91" t="s">
        <v>908</v>
      </c>
      <c r="B93" s="91">
        <v>25.79</v>
      </c>
      <c r="C93" s="91">
        <v>25.17</v>
      </c>
      <c r="D93" s="91">
        <v>25.99</v>
      </c>
      <c r="E93" s="91">
        <v>25.08</v>
      </c>
      <c r="F93" s="91" t="s">
        <v>2793</v>
      </c>
      <c r="G93" s="145">
        <v>2.5399999999999999E-2</v>
      </c>
      <c r="I93" s="91" t="s">
        <v>908</v>
      </c>
      <c r="J93" s="91">
        <v>29.23</v>
      </c>
      <c r="K93" s="91">
        <v>29.1</v>
      </c>
      <c r="L93" s="91">
        <v>30</v>
      </c>
      <c r="M93" s="91">
        <v>27.41</v>
      </c>
      <c r="N93" s="91" t="s">
        <v>2794</v>
      </c>
      <c r="O93" s="145">
        <v>-6.1000000000000004E-3</v>
      </c>
      <c r="Q93" s="91" t="s">
        <v>908</v>
      </c>
      <c r="R93" s="91">
        <v>110.89</v>
      </c>
      <c r="S93" s="91">
        <v>109.31</v>
      </c>
      <c r="T93" s="91">
        <v>111.86</v>
      </c>
      <c r="U93" s="91">
        <v>109.24</v>
      </c>
      <c r="V93" s="91" t="s">
        <v>2795</v>
      </c>
      <c r="W93" s="145">
        <v>8.8999999999999999E-3</v>
      </c>
      <c r="Y93" s="91" t="s">
        <v>908</v>
      </c>
      <c r="Z93" s="146">
        <v>32661.84</v>
      </c>
      <c r="AA93" s="146">
        <v>32656.37</v>
      </c>
      <c r="AB93" s="146">
        <v>32746.15</v>
      </c>
      <c r="AC93" s="146">
        <v>32500.71</v>
      </c>
      <c r="AD93" s="91" t="s">
        <v>2796</v>
      </c>
      <c r="AE93" s="145">
        <v>2.0000000000000001E-4</v>
      </c>
    </row>
    <row r="94" spans="1:31">
      <c r="A94" s="91" t="s">
        <v>916</v>
      </c>
      <c r="B94" s="91">
        <v>26.1</v>
      </c>
      <c r="C94" s="91">
        <v>25.66</v>
      </c>
      <c r="D94" s="91">
        <v>26.25</v>
      </c>
      <c r="E94" s="91">
        <v>25.58</v>
      </c>
      <c r="F94" s="91" t="s">
        <v>2797</v>
      </c>
      <c r="G94" s="145">
        <v>1.2E-2</v>
      </c>
      <c r="I94" s="91" t="s">
        <v>916</v>
      </c>
      <c r="J94" s="91">
        <v>28.34</v>
      </c>
      <c r="K94" s="91">
        <v>29.1</v>
      </c>
      <c r="L94" s="91">
        <v>29.72</v>
      </c>
      <c r="M94" s="91">
        <v>27.95</v>
      </c>
      <c r="N94" s="91" t="s">
        <v>2798</v>
      </c>
      <c r="O94" s="145">
        <v>-3.04E-2</v>
      </c>
      <c r="Q94" s="91" t="s">
        <v>916</v>
      </c>
      <c r="R94" s="91">
        <v>111.4</v>
      </c>
      <c r="S94" s="91">
        <v>110.61</v>
      </c>
      <c r="T94" s="91">
        <v>111.69</v>
      </c>
      <c r="U94" s="91">
        <v>110.17</v>
      </c>
      <c r="V94" s="91" t="s">
        <v>2799</v>
      </c>
      <c r="W94" s="145">
        <v>4.5999999999999999E-3</v>
      </c>
      <c r="Y94" s="91" t="s">
        <v>916</v>
      </c>
      <c r="Z94" s="146">
        <v>33003.57</v>
      </c>
      <c r="AA94" s="146">
        <v>32780.97</v>
      </c>
      <c r="AB94" s="146">
        <v>33083.449999999997</v>
      </c>
      <c r="AC94" s="146">
        <v>32665.85</v>
      </c>
      <c r="AD94" s="91" t="s">
        <v>2800</v>
      </c>
      <c r="AE94" s="145">
        <v>1.0500000000000001E-2</v>
      </c>
    </row>
    <row r="95" spans="1:31">
      <c r="A95" s="91" t="s">
        <v>924</v>
      </c>
      <c r="B95" s="91">
        <v>26.53</v>
      </c>
      <c r="C95" s="91">
        <v>25.64</v>
      </c>
      <c r="D95" s="91">
        <v>26.65</v>
      </c>
      <c r="E95" s="91">
        <v>25.53</v>
      </c>
      <c r="F95" s="91" t="s">
        <v>2801</v>
      </c>
      <c r="G95" s="145">
        <v>1.6500000000000001E-2</v>
      </c>
      <c r="I95" s="91" t="s">
        <v>924</v>
      </c>
      <c r="J95" s="91">
        <v>28.52</v>
      </c>
      <c r="K95" s="91">
        <v>28.4</v>
      </c>
      <c r="L95" s="91">
        <v>28.88</v>
      </c>
      <c r="M95" s="91">
        <v>27.99</v>
      </c>
      <c r="N95" s="91" t="s">
        <v>2730</v>
      </c>
      <c r="O95" s="145">
        <v>6.4000000000000003E-3</v>
      </c>
      <c r="Q95" s="91" t="s">
        <v>924</v>
      </c>
      <c r="R95" s="91">
        <v>112.81</v>
      </c>
      <c r="S95" s="91">
        <v>110.05</v>
      </c>
      <c r="T95" s="91">
        <v>113.37</v>
      </c>
      <c r="U95" s="91">
        <v>109.95</v>
      </c>
      <c r="V95" s="91" t="s">
        <v>2073</v>
      </c>
      <c r="W95" s="145">
        <v>1.2699999999999999E-2</v>
      </c>
      <c r="Y95" s="91" t="s">
        <v>924</v>
      </c>
      <c r="Z95" s="146">
        <v>33390.97</v>
      </c>
      <c r="AA95" s="146">
        <v>33076.33</v>
      </c>
      <c r="AB95" s="146">
        <v>33405.82</v>
      </c>
      <c r="AC95" s="146">
        <v>33008.410000000003</v>
      </c>
      <c r="AD95" s="91" t="s">
        <v>2802</v>
      </c>
      <c r="AE95" s="145">
        <v>1.17E-2</v>
      </c>
    </row>
    <row r="96" spans="1:31">
      <c r="A96" s="91" t="s">
        <v>932</v>
      </c>
      <c r="B96" s="91">
        <v>26.24</v>
      </c>
      <c r="C96" s="91">
        <v>26.27</v>
      </c>
      <c r="D96" s="91">
        <v>26.44</v>
      </c>
      <c r="E96" s="91">
        <v>26.06</v>
      </c>
      <c r="F96" s="91" t="s">
        <v>2803</v>
      </c>
      <c r="G96" s="145">
        <v>-1.09E-2</v>
      </c>
      <c r="I96" s="91" t="s">
        <v>932</v>
      </c>
      <c r="J96" s="91">
        <v>27.73</v>
      </c>
      <c r="K96" s="91">
        <v>28.52</v>
      </c>
      <c r="L96" s="91">
        <v>28.86</v>
      </c>
      <c r="M96" s="91">
        <v>27.6</v>
      </c>
      <c r="N96" s="91" t="s">
        <v>2693</v>
      </c>
      <c r="O96" s="145">
        <v>-2.7699999999999999E-2</v>
      </c>
      <c r="Q96" s="91" t="s">
        <v>932</v>
      </c>
      <c r="R96" s="91">
        <v>113.81</v>
      </c>
      <c r="S96" s="91">
        <v>111.99</v>
      </c>
      <c r="T96" s="91">
        <v>113.84</v>
      </c>
      <c r="U96" s="91">
        <v>111.87</v>
      </c>
      <c r="V96" s="91" t="s">
        <v>2783</v>
      </c>
      <c r="W96" s="145">
        <v>8.8999999999999999E-3</v>
      </c>
      <c r="Y96" s="91" t="s">
        <v>932</v>
      </c>
      <c r="Z96" s="146">
        <v>33431.440000000002</v>
      </c>
      <c r="AA96" s="146">
        <v>33425.32</v>
      </c>
      <c r="AB96" s="146">
        <v>33572.22</v>
      </c>
      <c r="AC96" s="146">
        <v>33383.47</v>
      </c>
      <c r="AD96" s="91" t="s">
        <v>2804</v>
      </c>
      <c r="AE96" s="145">
        <v>1.1999999999999999E-3</v>
      </c>
    </row>
    <row r="97" spans="1:31">
      <c r="A97" s="91" t="s">
        <v>940</v>
      </c>
      <c r="B97" s="91">
        <v>25.66</v>
      </c>
      <c r="C97" s="91">
        <v>26.05</v>
      </c>
      <c r="D97" s="91">
        <v>26.13</v>
      </c>
      <c r="E97" s="91">
        <v>25.59</v>
      </c>
      <c r="F97" s="91" t="s">
        <v>2805</v>
      </c>
      <c r="G97" s="145">
        <v>-2.2100000000000002E-2</v>
      </c>
      <c r="I97" s="91" t="s">
        <v>940</v>
      </c>
      <c r="J97" s="91">
        <v>28.36</v>
      </c>
      <c r="K97" s="91">
        <v>27.86</v>
      </c>
      <c r="L97" s="91">
        <v>28.71</v>
      </c>
      <c r="M97" s="91">
        <v>27.79</v>
      </c>
      <c r="N97" s="91" t="s">
        <v>2745</v>
      </c>
      <c r="O97" s="145">
        <v>2.2700000000000001E-2</v>
      </c>
      <c r="Q97" s="91" t="s">
        <v>940</v>
      </c>
      <c r="R97" s="91">
        <v>111.61</v>
      </c>
      <c r="S97" s="91">
        <v>112.81</v>
      </c>
      <c r="T97" s="91">
        <v>113.17</v>
      </c>
      <c r="U97" s="91">
        <v>111.17</v>
      </c>
      <c r="V97" s="91" t="s">
        <v>2496</v>
      </c>
      <c r="W97" s="145">
        <v>-1.9300000000000001E-2</v>
      </c>
      <c r="Y97" s="91" t="s">
        <v>940</v>
      </c>
      <c r="Z97" s="146">
        <v>32856.46</v>
      </c>
      <c r="AA97" s="146">
        <v>33428.31</v>
      </c>
      <c r="AB97" s="146">
        <v>33453.25</v>
      </c>
      <c r="AC97" s="146">
        <v>32838.21</v>
      </c>
      <c r="AD97" s="91" t="s">
        <v>2806</v>
      </c>
      <c r="AE97" s="145">
        <v>-1.72E-2</v>
      </c>
    </row>
    <row r="98" spans="1:31">
      <c r="A98" s="91" t="s">
        <v>948</v>
      </c>
      <c r="B98" s="91">
        <v>25.39</v>
      </c>
      <c r="C98" s="91">
        <v>25.55</v>
      </c>
      <c r="D98" s="91">
        <v>25.99</v>
      </c>
      <c r="E98" s="91">
        <v>25.08</v>
      </c>
      <c r="F98" s="91" t="s">
        <v>2786</v>
      </c>
      <c r="G98" s="145">
        <v>-1.0500000000000001E-2</v>
      </c>
      <c r="I98" s="91" t="s">
        <v>948</v>
      </c>
      <c r="J98" s="91">
        <v>27.68</v>
      </c>
      <c r="K98" s="91">
        <v>28.19</v>
      </c>
      <c r="L98" s="91">
        <v>28.4</v>
      </c>
      <c r="M98" s="91">
        <v>27.6</v>
      </c>
      <c r="N98" s="91" t="s">
        <v>2807</v>
      </c>
      <c r="O98" s="145">
        <v>-2.4E-2</v>
      </c>
      <c r="Q98" s="91" t="s">
        <v>948</v>
      </c>
      <c r="R98" s="91">
        <v>109.98</v>
      </c>
      <c r="S98" s="91">
        <v>111.23</v>
      </c>
      <c r="T98" s="91">
        <v>112.42</v>
      </c>
      <c r="U98" s="91">
        <v>109.07</v>
      </c>
      <c r="V98" s="91" t="s">
        <v>2808</v>
      </c>
      <c r="W98" s="145">
        <v>-1.46E-2</v>
      </c>
      <c r="Y98" s="91" t="s">
        <v>948</v>
      </c>
      <c r="Z98" s="146">
        <v>32798.400000000001</v>
      </c>
      <c r="AA98" s="146">
        <v>32872.080000000002</v>
      </c>
      <c r="AB98" s="146">
        <v>32903.440000000002</v>
      </c>
      <c r="AC98" s="146">
        <v>32612.7</v>
      </c>
      <c r="AD98" s="91" t="s">
        <v>2809</v>
      </c>
      <c r="AE98" s="145">
        <v>-1.8E-3</v>
      </c>
    </row>
    <row r="99" spans="1:31">
      <c r="A99" s="91" t="s">
        <v>956</v>
      </c>
      <c r="B99" s="91">
        <v>24.58</v>
      </c>
      <c r="C99" s="91">
        <v>25.5</v>
      </c>
      <c r="D99" s="91">
        <v>25.86</v>
      </c>
      <c r="E99" s="91">
        <v>24.52</v>
      </c>
      <c r="F99" s="91" t="s">
        <v>2810</v>
      </c>
      <c r="G99" s="145">
        <v>-3.1899999999999998E-2</v>
      </c>
      <c r="I99" s="91" t="s">
        <v>956</v>
      </c>
      <c r="J99" s="91">
        <v>27.03</v>
      </c>
      <c r="K99" s="91">
        <v>27.59</v>
      </c>
      <c r="L99" s="91">
        <v>27.77</v>
      </c>
      <c r="M99" s="91">
        <v>26.87</v>
      </c>
      <c r="N99" s="91" t="s">
        <v>2700</v>
      </c>
      <c r="O99" s="145">
        <v>-2.35E-2</v>
      </c>
      <c r="Q99" s="91" t="s">
        <v>956</v>
      </c>
      <c r="R99" s="91">
        <v>109.13</v>
      </c>
      <c r="S99" s="91">
        <v>110.87</v>
      </c>
      <c r="T99" s="91">
        <v>112.23</v>
      </c>
      <c r="U99" s="91">
        <v>109.03</v>
      </c>
      <c r="V99" s="91" t="s">
        <v>2811</v>
      </c>
      <c r="W99" s="145">
        <v>-7.7000000000000002E-3</v>
      </c>
      <c r="Y99" s="91" t="s">
        <v>956</v>
      </c>
      <c r="Z99" s="146">
        <v>32254.86</v>
      </c>
      <c r="AA99" s="146">
        <v>32876.83</v>
      </c>
      <c r="AB99" s="146">
        <v>32990.46</v>
      </c>
      <c r="AC99" s="146">
        <v>32190.6</v>
      </c>
      <c r="AD99" s="91" t="s">
        <v>2812</v>
      </c>
      <c r="AE99" s="145">
        <v>-1.66E-2</v>
      </c>
    </row>
    <row r="100" spans="1:31">
      <c r="A100" s="91" t="s">
        <v>964</v>
      </c>
      <c r="B100" s="91">
        <v>23.97</v>
      </c>
      <c r="C100" s="91">
        <v>24.51</v>
      </c>
      <c r="D100" s="91">
        <v>24.9</v>
      </c>
      <c r="E100" s="91">
        <v>23.82</v>
      </c>
      <c r="F100" s="91" t="s">
        <v>2813</v>
      </c>
      <c r="G100" s="145">
        <v>-2.4799999999999999E-2</v>
      </c>
      <c r="I100" s="91" t="s">
        <v>964</v>
      </c>
      <c r="J100" s="91">
        <v>26.97</v>
      </c>
      <c r="K100" s="91">
        <v>26.53</v>
      </c>
      <c r="L100" s="91">
        <v>27</v>
      </c>
      <c r="M100" s="91">
        <v>26.18</v>
      </c>
      <c r="N100" s="91" t="s">
        <v>418</v>
      </c>
      <c r="O100" s="145">
        <v>-2.2000000000000001E-3</v>
      </c>
      <c r="Q100" s="91" t="s">
        <v>964</v>
      </c>
      <c r="R100" s="91">
        <v>107.78</v>
      </c>
      <c r="S100" s="91">
        <v>109.56</v>
      </c>
      <c r="T100" s="91">
        <v>111.04</v>
      </c>
      <c r="U100" s="91">
        <v>107.15</v>
      </c>
      <c r="V100" s="91" t="s">
        <v>225</v>
      </c>
      <c r="W100" s="145">
        <v>-1.24E-2</v>
      </c>
      <c r="Y100" s="91" t="s">
        <v>964</v>
      </c>
      <c r="Z100" s="146">
        <v>31909.64</v>
      </c>
      <c r="AA100" s="146">
        <v>32185.14</v>
      </c>
      <c r="AB100" s="146">
        <v>32422.1</v>
      </c>
      <c r="AC100" s="146">
        <v>31783.41</v>
      </c>
      <c r="AD100" s="91" t="s">
        <v>2814</v>
      </c>
      <c r="AE100" s="145">
        <v>-1.0699999999999999E-2</v>
      </c>
    </row>
    <row r="101" spans="1:31">
      <c r="A101" s="91" t="s">
        <v>972</v>
      </c>
      <c r="B101" s="91">
        <v>22.95</v>
      </c>
      <c r="C101" s="91">
        <v>23.34</v>
      </c>
      <c r="D101" s="91">
        <v>23.59</v>
      </c>
      <c r="E101" s="91">
        <v>22.6</v>
      </c>
      <c r="F101" s="91" t="s">
        <v>2815</v>
      </c>
      <c r="G101" s="145">
        <v>-4.2599999999999999E-2</v>
      </c>
      <c r="I101" s="91" t="s">
        <v>972</v>
      </c>
      <c r="J101" s="91">
        <v>25.62</v>
      </c>
      <c r="K101" s="91">
        <v>26.21</v>
      </c>
      <c r="L101" s="91">
        <v>26.47</v>
      </c>
      <c r="M101" s="91">
        <v>25</v>
      </c>
      <c r="N101" s="91" t="s">
        <v>2816</v>
      </c>
      <c r="O101" s="145">
        <v>-5.0099999999999999E-2</v>
      </c>
      <c r="Q101" s="91" t="s">
        <v>972</v>
      </c>
      <c r="R101" s="91">
        <v>106.54</v>
      </c>
      <c r="S101" s="91">
        <v>105.34</v>
      </c>
      <c r="T101" s="91">
        <v>107.86</v>
      </c>
      <c r="U101" s="91">
        <v>103.72</v>
      </c>
      <c r="V101" s="91" t="s">
        <v>2817</v>
      </c>
      <c r="W101" s="145">
        <v>-1.15E-2</v>
      </c>
      <c r="Y101" s="91" t="s">
        <v>972</v>
      </c>
      <c r="Z101" s="146">
        <v>31819.14</v>
      </c>
      <c r="AA101" s="146">
        <v>31819.93</v>
      </c>
      <c r="AB101" s="146">
        <v>32240.35</v>
      </c>
      <c r="AC101" s="146">
        <v>31624.87</v>
      </c>
      <c r="AD101" s="91" t="s">
        <v>2818</v>
      </c>
      <c r="AE101" s="145">
        <v>-2.8E-3</v>
      </c>
    </row>
    <row r="102" spans="1:31">
      <c r="A102" s="91" t="s">
        <v>980</v>
      </c>
      <c r="B102" s="91">
        <v>23.23</v>
      </c>
      <c r="C102" s="91">
        <v>23.09</v>
      </c>
      <c r="D102" s="91">
        <v>23.98</v>
      </c>
      <c r="E102" s="91">
        <v>22.79</v>
      </c>
      <c r="F102" s="91" t="s">
        <v>2750</v>
      </c>
      <c r="G102" s="145">
        <v>1.2200000000000001E-2</v>
      </c>
      <c r="I102" s="91" t="s">
        <v>980</v>
      </c>
      <c r="J102" s="91">
        <v>26.79</v>
      </c>
      <c r="K102" s="91">
        <v>26.53</v>
      </c>
      <c r="L102" s="91">
        <v>27.03</v>
      </c>
      <c r="M102" s="91">
        <v>26.11</v>
      </c>
      <c r="N102" s="91" t="s">
        <v>2819</v>
      </c>
      <c r="O102" s="145">
        <v>4.5699999999999998E-2</v>
      </c>
      <c r="Q102" s="91" t="s">
        <v>980</v>
      </c>
      <c r="R102" s="91">
        <v>106.94</v>
      </c>
      <c r="S102" s="91">
        <v>106.35</v>
      </c>
      <c r="T102" s="91">
        <v>109.01</v>
      </c>
      <c r="U102" s="91">
        <v>104.96</v>
      </c>
      <c r="V102" s="91" t="s">
        <v>615</v>
      </c>
      <c r="W102" s="145">
        <v>3.8E-3</v>
      </c>
      <c r="Y102" s="91" t="s">
        <v>980</v>
      </c>
      <c r="Z102" s="146">
        <v>32155.4</v>
      </c>
      <c r="AA102" s="146">
        <v>32055.29</v>
      </c>
      <c r="AB102" s="146">
        <v>32306.59</v>
      </c>
      <c r="AC102" s="146">
        <v>31805.4</v>
      </c>
      <c r="AD102" s="91" t="s">
        <v>2820</v>
      </c>
      <c r="AE102" s="145">
        <v>1.06E-2</v>
      </c>
    </row>
    <row r="103" spans="1:31">
      <c r="A103" s="91" t="s">
        <v>986</v>
      </c>
      <c r="B103" s="91">
        <v>21.26</v>
      </c>
      <c r="C103" s="91">
        <v>22.2</v>
      </c>
      <c r="D103" s="91">
        <v>22.28</v>
      </c>
      <c r="E103" s="91">
        <v>20.66</v>
      </c>
      <c r="F103" s="91" t="s">
        <v>2821</v>
      </c>
      <c r="G103" s="145">
        <v>-8.48E-2</v>
      </c>
      <c r="I103" s="91" t="s">
        <v>986</v>
      </c>
      <c r="J103" s="91">
        <v>26.6</v>
      </c>
      <c r="K103" s="91">
        <v>25.86</v>
      </c>
      <c r="L103" s="91">
        <v>26.73</v>
      </c>
      <c r="M103" s="91">
        <v>25.76</v>
      </c>
      <c r="N103" s="91" t="s">
        <v>2624</v>
      </c>
      <c r="O103" s="145">
        <v>-7.1000000000000004E-3</v>
      </c>
      <c r="Q103" s="91" t="s">
        <v>986</v>
      </c>
      <c r="R103" s="91">
        <v>101.62</v>
      </c>
      <c r="S103" s="91">
        <v>102.82</v>
      </c>
      <c r="T103" s="91">
        <v>104.2</v>
      </c>
      <c r="U103" s="91">
        <v>100.22</v>
      </c>
      <c r="V103" s="91" t="s">
        <v>2822</v>
      </c>
      <c r="W103" s="145">
        <v>-4.9700000000000001E-2</v>
      </c>
      <c r="Y103" s="91" t="s">
        <v>986</v>
      </c>
      <c r="Z103" s="146">
        <v>31874.57</v>
      </c>
      <c r="AA103" s="146">
        <v>31759.87</v>
      </c>
      <c r="AB103" s="146">
        <v>31906.47</v>
      </c>
      <c r="AC103" s="146">
        <v>31429.82</v>
      </c>
      <c r="AD103" s="91" t="s">
        <v>2823</v>
      </c>
      <c r="AE103" s="145">
        <v>-8.6999999999999994E-3</v>
      </c>
    </row>
    <row r="104" spans="1:31">
      <c r="A104" s="91" t="s">
        <v>994</v>
      </c>
      <c r="B104" s="91">
        <v>22.01</v>
      </c>
      <c r="C104" s="91">
        <v>20.72</v>
      </c>
      <c r="D104" s="91">
        <v>22.03</v>
      </c>
      <c r="E104" s="91">
        <v>20.57</v>
      </c>
      <c r="F104" s="91" t="s">
        <v>193</v>
      </c>
      <c r="G104" s="145">
        <v>3.5299999999999998E-2</v>
      </c>
      <c r="I104" s="91" t="s">
        <v>994</v>
      </c>
      <c r="J104" s="91">
        <v>26.61</v>
      </c>
      <c r="K104" s="91">
        <v>26.33</v>
      </c>
      <c r="L104" s="91">
        <v>27.02</v>
      </c>
      <c r="M104" s="91">
        <v>25.91</v>
      </c>
      <c r="N104" s="91" t="s">
        <v>2824</v>
      </c>
      <c r="O104" s="145">
        <v>4.0000000000000002E-4</v>
      </c>
      <c r="Q104" s="91" t="s">
        <v>994</v>
      </c>
      <c r="R104" s="91">
        <v>101.03</v>
      </c>
      <c r="S104" s="91">
        <v>99.11</v>
      </c>
      <c r="T104" s="91">
        <v>101.68</v>
      </c>
      <c r="U104" s="91">
        <v>98.02</v>
      </c>
      <c r="V104" s="91" t="s">
        <v>2825</v>
      </c>
      <c r="W104" s="145">
        <v>-5.7999999999999996E-3</v>
      </c>
      <c r="Y104" s="91" t="s">
        <v>994</v>
      </c>
      <c r="Z104" s="146">
        <v>32246.55</v>
      </c>
      <c r="AA104" s="146">
        <v>31827.65</v>
      </c>
      <c r="AB104" s="146">
        <v>32281.61</v>
      </c>
      <c r="AC104" s="146">
        <v>31571.46</v>
      </c>
      <c r="AD104" s="91" t="s">
        <v>2826</v>
      </c>
      <c r="AE104" s="145">
        <v>1.17E-2</v>
      </c>
    </row>
    <row r="105" spans="1:31">
      <c r="A105" s="91" t="s">
        <v>1002</v>
      </c>
      <c r="B105" s="91">
        <v>21.2</v>
      </c>
      <c r="C105" s="91">
        <v>21.76</v>
      </c>
      <c r="D105" s="91">
        <v>21.98</v>
      </c>
      <c r="E105" s="91">
        <v>21.01</v>
      </c>
      <c r="F105" s="91" t="s">
        <v>2827</v>
      </c>
      <c r="G105" s="145">
        <v>-3.6799999999999999E-2</v>
      </c>
      <c r="I105" s="91" t="s">
        <v>1002</v>
      </c>
      <c r="J105" s="91">
        <v>25.96</v>
      </c>
      <c r="K105" s="91">
        <v>26.24</v>
      </c>
      <c r="L105" s="91">
        <v>26.57</v>
      </c>
      <c r="M105" s="91">
        <v>25.91</v>
      </c>
      <c r="N105" s="91" t="s">
        <v>2828</v>
      </c>
      <c r="O105" s="145">
        <v>-2.4400000000000002E-2</v>
      </c>
      <c r="Q105" s="91" t="s">
        <v>1002</v>
      </c>
      <c r="R105" s="91">
        <v>99.84</v>
      </c>
      <c r="S105" s="91">
        <v>100.6</v>
      </c>
      <c r="T105" s="91">
        <v>101.61</v>
      </c>
      <c r="U105" s="91">
        <v>99.14</v>
      </c>
      <c r="V105" s="91" t="s">
        <v>2829</v>
      </c>
      <c r="W105" s="145">
        <v>-1.18E-2</v>
      </c>
      <c r="Y105" s="91" t="s">
        <v>1002</v>
      </c>
      <c r="Z105" s="146">
        <v>31861.98</v>
      </c>
      <c r="AA105" s="146">
        <v>32217.32</v>
      </c>
      <c r="AB105" s="146">
        <v>32217.32</v>
      </c>
      <c r="AC105" s="146">
        <v>31728.7</v>
      </c>
      <c r="AD105" s="91" t="s">
        <v>2830</v>
      </c>
      <c r="AE105" s="145">
        <v>-1.1900000000000001E-2</v>
      </c>
    </row>
    <row r="106" spans="1:31">
      <c r="A106" s="91" t="s">
        <v>1010</v>
      </c>
      <c r="B106" s="91">
        <v>21.74</v>
      </c>
      <c r="C106" s="91">
        <v>21.16</v>
      </c>
      <c r="D106" s="91">
        <v>22.01</v>
      </c>
      <c r="E106" s="91">
        <v>21.16</v>
      </c>
      <c r="F106" s="91" t="s">
        <v>2831</v>
      </c>
      <c r="G106" s="145">
        <v>2.5499999999999998E-2</v>
      </c>
      <c r="I106" s="91" t="s">
        <v>1010</v>
      </c>
      <c r="J106" s="91">
        <v>26.06</v>
      </c>
      <c r="K106" s="91">
        <v>26.31</v>
      </c>
      <c r="L106" s="91">
        <v>27.06</v>
      </c>
      <c r="M106" s="91">
        <v>25.74</v>
      </c>
      <c r="N106" s="91" t="s">
        <v>2832</v>
      </c>
      <c r="O106" s="145">
        <v>3.8999999999999998E-3</v>
      </c>
      <c r="Q106" s="91" t="s">
        <v>1010</v>
      </c>
      <c r="R106" s="91">
        <v>102.45</v>
      </c>
      <c r="S106" s="91">
        <v>99.63</v>
      </c>
      <c r="T106" s="91">
        <v>102.48</v>
      </c>
      <c r="U106" s="91">
        <v>99.5</v>
      </c>
      <c r="V106" s="91" t="s">
        <v>2833</v>
      </c>
      <c r="W106" s="145">
        <v>2.6100000000000002E-2</v>
      </c>
      <c r="Y106" s="91" t="s">
        <v>1010</v>
      </c>
      <c r="Z106" s="146">
        <v>32244.58</v>
      </c>
      <c r="AA106" s="146">
        <v>31872.33</v>
      </c>
      <c r="AB106" s="146">
        <v>32280.07</v>
      </c>
      <c r="AC106" s="146">
        <v>31872.33</v>
      </c>
      <c r="AD106" s="91" t="s">
        <v>2834</v>
      </c>
      <c r="AE106" s="145">
        <v>1.2E-2</v>
      </c>
    </row>
    <row r="107" spans="1:31">
      <c r="A107" s="91" t="s">
        <v>1018</v>
      </c>
      <c r="B107" s="91">
        <v>22.96</v>
      </c>
      <c r="C107" s="91">
        <v>22.4</v>
      </c>
      <c r="D107" s="91">
        <v>23.12</v>
      </c>
      <c r="E107" s="91">
        <v>22.3</v>
      </c>
      <c r="F107" s="91" t="s">
        <v>2835</v>
      </c>
      <c r="G107" s="145">
        <v>5.6099999999999997E-2</v>
      </c>
      <c r="I107" s="91" t="s">
        <v>1018</v>
      </c>
      <c r="J107" s="91">
        <v>25.83</v>
      </c>
      <c r="K107" s="91">
        <v>26.71</v>
      </c>
      <c r="L107" s="91">
        <v>27.21</v>
      </c>
      <c r="M107" s="91">
        <v>25.72</v>
      </c>
      <c r="N107" s="91" t="s">
        <v>2770</v>
      </c>
      <c r="O107" s="145">
        <v>-8.8000000000000005E-3</v>
      </c>
      <c r="Q107" s="91" t="s">
        <v>1018</v>
      </c>
      <c r="R107" s="91">
        <v>107.04</v>
      </c>
      <c r="S107" s="91">
        <v>104.17</v>
      </c>
      <c r="T107" s="91">
        <v>107.28</v>
      </c>
      <c r="U107" s="91">
        <v>104.13</v>
      </c>
      <c r="V107" s="91" t="s">
        <v>2836</v>
      </c>
      <c r="W107" s="145">
        <v>4.48E-2</v>
      </c>
      <c r="Y107" s="91" t="s">
        <v>1018</v>
      </c>
      <c r="Z107" s="146">
        <v>32560.6</v>
      </c>
      <c r="AA107" s="146">
        <v>32420.71</v>
      </c>
      <c r="AB107" s="146">
        <v>32593.68</v>
      </c>
      <c r="AC107" s="146">
        <v>32346.12</v>
      </c>
      <c r="AD107" s="91" t="s">
        <v>2837</v>
      </c>
      <c r="AE107" s="145">
        <v>9.7999999999999997E-3</v>
      </c>
    </row>
    <row r="108" spans="1:31">
      <c r="A108" s="91" t="s">
        <v>1026</v>
      </c>
      <c r="B108" s="91">
        <v>22.28</v>
      </c>
      <c r="C108" s="91">
        <v>23.01</v>
      </c>
      <c r="D108" s="91">
        <v>23.17</v>
      </c>
      <c r="E108" s="91">
        <v>22.25</v>
      </c>
      <c r="F108" s="91" t="s">
        <v>2838</v>
      </c>
      <c r="G108" s="145">
        <v>-2.9600000000000001E-2</v>
      </c>
      <c r="I108" s="91" t="s">
        <v>1026</v>
      </c>
      <c r="J108" s="91">
        <v>25.31</v>
      </c>
      <c r="K108" s="91">
        <v>25.96</v>
      </c>
      <c r="L108" s="91">
        <v>26.39</v>
      </c>
      <c r="M108" s="91">
        <v>25.31</v>
      </c>
      <c r="N108" s="91" t="s">
        <v>2742</v>
      </c>
      <c r="O108" s="145">
        <v>-2.01E-2</v>
      </c>
      <c r="Q108" s="91" t="s">
        <v>1026</v>
      </c>
      <c r="R108" s="91">
        <v>104.59</v>
      </c>
      <c r="S108" s="91">
        <v>106.8</v>
      </c>
      <c r="T108" s="91">
        <v>107.18</v>
      </c>
      <c r="U108" s="91">
        <v>104.56</v>
      </c>
      <c r="V108" s="91" t="s">
        <v>2839</v>
      </c>
      <c r="W108" s="145">
        <v>-2.29E-2</v>
      </c>
      <c r="Y108" s="91" t="s">
        <v>1026</v>
      </c>
      <c r="Z108" s="146">
        <v>32030.11</v>
      </c>
      <c r="AA108" s="146">
        <v>32570.19</v>
      </c>
      <c r="AB108" s="146">
        <v>32761.89</v>
      </c>
      <c r="AC108" s="146">
        <v>32020.46</v>
      </c>
      <c r="AD108" s="91" t="s">
        <v>2840</v>
      </c>
      <c r="AE108" s="145">
        <v>-1.6299999999999999E-2</v>
      </c>
    </row>
    <row r="109" spans="1:31">
      <c r="A109" s="91" t="s">
        <v>1033</v>
      </c>
      <c r="B109" s="91">
        <v>22</v>
      </c>
      <c r="C109" s="91">
        <v>22.5</v>
      </c>
      <c r="D109" s="91">
        <v>22.83</v>
      </c>
      <c r="E109" s="91">
        <v>21.74</v>
      </c>
      <c r="F109" s="91" t="s">
        <v>2841</v>
      </c>
      <c r="G109" s="145">
        <v>-1.26E-2</v>
      </c>
      <c r="I109" s="91" t="s">
        <v>1033</v>
      </c>
      <c r="J109" s="91">
        <v>24.62</v>
      </c>
      <c r="K109" s="91">
        <v>25.56</v>
      </c>
      <c r="L109" s="91">
        <v>25.75</v>
      </c>
      <c r="M109" s="91">
        <v>24.08</v>
      </c>
      <c r="N109" s="91" t="s">
        <v>2842</v>
      </c>
      <c r="O109" s="145">
        <v>-2.7300000000000001E-2</v>
      </c>
      <c r="Q109" s="91" t="s">
        <v>1033</v>
      </c>
      <c r="R109" s="91">
        <v>103.41</v>
      </c>
      <c r="S109" s="91">
        <v>105.36</v>
      </c>
      <c r="T109" s="91">
        <v>106.34</v>
      </c>
      <c r="U109" s="91">
        <v>102.44</v>
      </c>
      <c r="V109" s="91" t="s">
        <v>2843</v>
      </c>
      <c r="W109" s="145">
        <v>-1.1299999999999999E-2</v>
      </c>
      <c r="Y109" s="91" t="s">
        <v>1033</v>
      </c>
      <c r="Z109" s="146">
        <v>32105.25</v>
      </c>
      <c r="AA109" s="146">
        <v>32101.49</v>
      </c>
      <c r="AB109" s="146">
        <v>32511.49</v>
      </c>
      <c r="AC109" s="146">
        <v>31864.74</v>
      </c>
      <c r="AD109" s="91" t="s">
        <v>2844</v>
      </c>
      <c r="AE109" s="145">
        <v>2.3E-3</v>
      </c>
    </row>
    <row r="110" spans="1:31">
      <c r="A110" s="91" t="s">
        <v>1041</v>
      </c>
      <c r="B110" s="91">
        <v>22.16</v>
      </c>
      <c r="C110" s="91">
        <v>21.53</v>
      </c>
      <c r="D110" s="91">
        <v>22.2</v>
      </c>
      <c r="E110" s="91">
        <v>21.41</v>
      </c>
      <c r="F110" s="91" t="s">
        <v>2845</v>
      </c>
      <c r="G110" s="145">
        <v>7.3000000000000001E-3</v>
      </c>
      <c r="I110" s="91" t="s">
        <v>1041</v>
      </c>
      <c r="J110" s="91">
        <v>24.62</v>
      </c>
      <c r="K110" s="91">
        <v>24.44</v>
      </c>
      <c r="L110" s="91">
        <v>24.86</v>
      </c>
      <c r="M110" s="91">
        <v>24.13</v>
      </c>
      <c r="N110" s="91" t="s">
        <v>2493</v>
      </c>
      <c r="O110" s="145">
        <v>0</v>
      </c>
      <c r="Q110" s="91" t="s">
        <v>1041</v>
      </c>
      <c r="R110" s="91">
        <v>103.53</v>
      </c>
      <c r="S110" s="91">
        <v>101.47</v>
      </c>
      <c r="T110" s="91">
        <v>103.85</v>
      </c>
      <c r="U110" s="91">
        <v>100.91</v>
      </c>
      <c r="V110" s="91" t="s">
        <v>2846</v>
      </c>
      <c r="W110" s="145">
        <v>1.1999999999999999E-3</v>
      </c>
      <c r="Y110" s="91" t="s">
        <v>1041</v>
      </c>
      <c r="Z110" s="146">
        <v>32237.53</v>
      </c>
      <c r="AA110" s="146">
        <v>32038.22</v>
      </c>
      <c r="AB110" s="146">
        <v>32257.24</v>
      </c>
      <c r="AC110" s="146">
        <v>31805.18</v>
      </c>
      <c r="AD110" s="91" t="s">
        <v>2847</v>
      </c>
      <c r="AE110" s="145">
        <v>4.1000000000000003E-3</v>
      </c>
    </row>
    <row r="111" spans="1:31">
      <c r="A111" s="91" t="s">
        <v>1049</v>
      </c>
      <c r="B111" s="91">
        <v>22.9</v>
      </c>
      <c r="C111" s="91">
        <v>22.52</v>
      </c>
      <c r="D111" s="91">
        <v>23.03</v>
      </c>
      <c r="E111" s="91">
        <v>22.16</v>
      </c>
      <c r="F111" s="91" t="s">
        <v>2848</v>
      </c>
      <c r="G111" s="145">
        <v>3.3399999999999999E-2</v>
      </c>
      <c r="I111" s="91" t="s">
        <v>1049</v>
      </c>
      <c r="J111" s="91">
        <v>25.2</v>
      </c>
      <c r="K111" s="91">
        <v>24.99</v>
      </c>
      <c r="L111" s="91">
        <v>25.29</v>
      </c>
      <c r="M111" s="91">
        <v>24.31</v>
      </c>
      <c r="N111" s="91" t="s">
        <v>2849</v>
      </c>
      <c r="O111" s="145">
        <v>2.3599999999999999E-2</v>
      </c>
      <c r="Q111" s="91" t="s">
        <v>1049</v>
      </c>
      <c r="R111" s="91">
        <v>105.8</v>
      </c>
      <c r="S111" s="91">
        <v>104.74</v>
      </c>
      <c r="T111" s="91">
        <v>106.48</v>
      </c>
      <c r="U111" s="91">
        <v>103.91</v>
      </c>
      <c r="V111" s="91" t="s">
        <v>2850</v>
      </c>
      <c r="W111" s="145">
        <v>2.1899999999999999E-2</v>
      </c>
      <c r="Y111" s="91" t="s">
        <v>1049</v>
      </c>
      <c r="Z111" s="146">
        <v>32432.080000000002</v>
      </c>
      <c r="AA111" s="146">
        <v>32276.720000000001</v>
      </c>
      <c r="AB111" s="146">
        <v>32564</v>
      </c>
      <c r="AC111" s="146">
        <v>32276.720000000001</v>
      </c>
      <c r="AD111" s="91" t="s">
        <v>2851</v>
      </c>
      <c r="AE111" s="145">
        <v>6.0000000000000001E-3</v>
      </c>
    </row>
    <row r="112" spans="1:31">
      <c r="A112" s="91" t="s">
        <v>1056</v>
      </c>
      <c r="B112" s="91">
        <v>23.27</v>
      </c>
      <c r="C112" s="91">
        <v>22.81</v>
      </c>
      <c r="D112" s="91">
        <v>23.55</v>
      </c>
      <c r="E112" s="91">
        <v>22.75</v>
      </c>
      <c r="F112" s="91" t="s">
        <v>2831</v>
      </c>
      <c r="G112" s="145">
        <v>1.6199999999999999E-2</v>
      </c>
      <c r="I112" s="91" t="s">
        <v>1056</v>
      </c>
      <c r="J112" s="91">
        <v>25.73</v>
      </c>
      <c r="K112" s="91">
        <v>25.33</v>
      </c>
      <c r="L112" s="91">
        <v>25.96</v>
      </c>
      <c r="M112" s="91">
        <v>25.12</v>
      </c>
      <c r="N112" s="91" t="s">
        <v>2852</v>
      </c>
      <c r="O112" s="145">
        <v>2.1000000000000001E-2</v>
      </c>
      <c r="Q112" s="91" t="s">
        <v>1056</v>
      </c>
      <c r="R112" s="91">
        <v>107.12</v>
      </c>
      <c r="S112" s="91">
        <v>105.44</v>
      </c>
      <c r="T112" s="91">
        <v>107.65</v>
      </c>
      <c r="U112" s="91">
        <v>105.19</v>
      </c>
      <c r="V112" s="91" t="s">
        <v>2853</v>
      </c>
      <c r="W112" s="145">
        <v>1.2500000000000001E-2</v>
      </c>
      <c r="Y112" s="91" t="s">
        <v>1056</v>
      </c>
      <c r="Z112" s="146">
        <v>32394.25</v>
      </c>
      <c r="AA112" s="146">
        <v>32434.85</v>
      </c>
      <c r="AB112" s="146">
        <v>32551.01</v>
      </c>
      <c r="AC112" s="146">
        <v>32295.5</v>
      </c>
      <c r="AD112" s="91" t="s">
        <v>2854</v>
      </c>
      <c r="AE112" s="145">
        <v>-1.1999999999999999E-3</v>
      </c>
    </row>
    <row r="113" spans="1:31">
      <c r="A113" s="91" t="s">
        <v>1063</v>
      </c>
      <c r="B113" s="91">
        <v>23.64</v>
      </c>
      <c r="C113" s="91">
        <v>23.63</v>
      </c>
      <c r="D113" s="91">
        <v>23.82</v>
      </c>
      <c r="E113" s="91">
        <v>23.48</v>
      </c>
      <c r="F113" s="91" t="s">
        <v>2855</v>
      </c>
      <c r="G113" s="145">
        <v>1.5900000000000001E-2</v>
      </c>
      <c r="I113" s="91" t="s">
        <v>1063</v>
      </c>
      <c r="J113" s="91">
        <v>26.16</v>
      </c>
      <c r="K113" s="91">
        <v>25.78</v>
      </c>
      <c r="L113" s="91">
        <v>26.19</v>
      </c>
      <c r="M113" s="91">
        <v>24.99</v>
      </c>
      <c r="N113" s="91" t="s">
        <v>2819</v>
      </c>
      <c r="O113" s="145">
        <v>1.67E-2</v>
      </c>
      <c r="Q113" s="91" t="s">
        <v>1063</v>
      </c>
      <c r="R113" s="91">
        <v>108.96</v>
      </c>
      <c r="S113" s="91">
        <v>108.06</v>
      </c>
      <c r="T113" s="91">
        <v>109.16</v>
      </c>
      <c r="U113" s="91">
        <v>107.49</v>
      </c>
      <c r="V113" s="91" t="s">
        <v>2856</v>
      </c>
      <c r="W113" s="145">
        <v>1.72E-2</v>
      </c>
      <c r="Y113" s="91" t="s">
        <v>1063</v>
      </c>
      <c r="Z113" s="146">
        <v>32717.599999999999</v>
      </c>
      <c r="AA113" s="146">
        <v>32566.54</v>
      </c>
      <c r="AB113" s="146">
        <v>32728.04</v>
      </c>
      <c r="AC113" s="146">
        <v>32539.94</v>
      </c>
      <c r="AD113" s="91" t="s">
        <v>2857</v>
      </c>
      <c r="AE113" s="145">
        <v>0.01</v>
      </c>
    </row>
    <row r="114" spans="1:31">
      <c r="A114" s="91" t="s">
        <v>1071</v>
      </c>
      <c r="B114" s="91">
        <v>23.71</v>
      </c>
      <c r="C114" s="91">
        <v>23.96</v>
      </c>
      <c r="D114" s="91">
        <v>24.04</v>
      </c>
      <c r="E114" s="91">
        <v>23.56</v>
      </c>
      <c r="F114" s="91" t="s">
        <v>2650</v>
      </c>
      <c r="G114" s="145">
        <v>3.0000000000000001E-3</v>
      </c>
      <c r="I114" s="91" t="s">
        <v>1071</v>
      </c>
      <c r="J114" s="91">
        <v>26.75</v>
      </c>
      <c r="K114" s="91">
        <v>26.5</v>
      </c>
      <c r="L114" s="91">
        <v>27.43</v>
      </c>
      <c r="M114" s="91">
        <v>26.49</v>
      </c>
      <c r="N114" s="91" t="s">
        <v>2858</v>
      </c>
      <c r="O114" s="145">
        <v>2.2599999999999999E-2</v>
      </c>
      <c r="Q114" s="91" t="s">
        <v>1071</v>
      </c>
      <c r="R114" s="91">
        <v>109.49</v>
      </c>
      <c r="S114" s="91">
        <v>109.55</v>
      </c>
      <c r="T114" s="91">
        <v>109.57</v>
      </c>
      <c r="U114" s="91">
        <v>108.52</v>
      </c>
      <c r="V114" s="91" t="s">
        <v>2859</v>
      </c>
      <c r="W114" s="145">
        <v>4.8999999999999998E-3</v>
      </c>
      <c r="Y114" s="91" t="s">
        <v>1071</v>
      </c>
      <c r="Z114" s="146">
        <v>32859.03</v>
      </c>
      <c r="AA114" s="146">
        <v>32807.43</v>
      </c>
      <c r="AB114" s="146">
        <v>32905.800000000003</v>
      </c>
      <c r="AC114" s="146">
        <v>32682.87</v>
      </c>
      <c r="AD114" s="91" t="s">
        <v>2860</v>
      </c>
      <c r="AE114" s="145">
        <v>4.3E-3</v>
      </c>
    </row>
    <row r="115" spans="1:31">
      <c r="A115" s="91" t="s">
        <v>1079</v>
      </c>
      <c r="B115" s="91">
        <v>23.96</v>
      </c>
      <c r="C115" s="91">
        <v>23.8</v>
      </c>
      <c r="D115" s="91">
        <v>24.25</v>
      </c>
      <c r="E115" s="91">
        <v>23.8</v>
      </c>
      <c r="F115" s="91" t="s">
        <v>2588</v>
      </c>
      <c r="G115" s="145">
        <v>1.0500000000000001E-2</v>
      </c>
      <c r="I115" s="91" t="s">
        <v>1079</v>
      </c>
      <c r="J115" s="91">
        <v>27.75</v>
      </c>
      <c r="K115" s="91">
        <v>27</v>
      </c>
      <c r="L115" s="91">
        <v>27.8</v>
      </c>
      <c r="M115" s="91">
        <v>26.88</v>
      </c>
      <c r="N115" s="91" t="s">
        <v>2861</v>
      </c>
      <c r="O115" s="145">
        <v>3.7400000000000003E-2</v>
      </c>
      <c r="Q115" s="91" t="s">
        <v>1079</v>
      </c>
      <c r="R115" s="91">
        <v>109.66</v>
      </c>
      <c r="S115" s="91">
        <v>109.68</v>
      </c>
      <c r="T115" s="91">
        <v>110.17</v>
      </c>
      <c r="U115" s="91">
        <v>109.05</v>
      </c>
      <c r="V115" s="91" t="s">
        <v>2147</v>
      </c>
      <c r="W115" s="145">
        <v>1.6000000000000001E-3</v>
      </c>
      <c r="Y115" s="91" t="s">
        <v>1079</v>
      </c>
      <c r="Z115" s="146">
        <v>33274.15</v>
      </c>
      <c r="AA115" s="146">
        <v>32901.96</v>
      </c>
      <c r="AB115" s="146">
        <v>33291</v>
      </c>
      <c r="AC115" s="146">
        <v>32901.96</v>
      </c>
      <c r="AD115" s="91" t="s">
        <v>2862</v>
      </c>
      <c r="AE115" s="145">
        <v>1.26E-2</v>
      </c>
    </row>
    <row r="116" spans="1:31">
      <c r="A116" s="91" t="s">
        <v>1087</v>
      </c>
      <c r="B116" s="91">
        <v>26.33</v>
      </c>
      <c r="C116" s="91">
        <v>26.06</v>
      </c>
      <c r="D116" s="91">
        <v>26.59</v>
      </c>
      <c r="E116" s="91">
        <v>25.75</v>
      </c>
      <c r="F116" s="91" t="s">
        <v>2863</v>
      </c>
      <c r="G116" s="145">
        <v>9.8900000000000002E-2</v>
      </c>
      <c r="I116" s="91" t="s">
        <v>1087</v>
      </c>
      <c r="J116" s="91">
        <v>27.9</v>
      </c>
      <c r="K116" s="91">
        <v>27.8</v>
      </c>
      <c r="L116" s="91">
        <v>28.39</v>
      </c>
      <c r="M116" s="91">
        <v>27.57</v>
      </c>
      <c r="N116" s="91" t="s">
        <v>2864</v>
      </c>
      <c r="O116" s="145">
        <v>5.4000000000000003E-3</v>
      </c>
      <c r="Q116" s="91" t="s">
        <v>1087</v>
      </c>
      <c r="R116" s="91">
        <v>116.13</v>
      </c>
      <c r="S116" s="91">
        <v>113.39</v>
      </c>
      <c r="T116" s="91">
        <v>116.85</v>
      </c>
      <c r="U116" s="91">
        <v>113.12</v>
      </c>
      <c r="V116" s="91" t="s">
        <v>2865</v>
      </c>
      <c r="W116" s="145">
        <v>5.8999999999999997E-2</v>
      </c>
      <c r="Y116" s="91" t="s">
        <v>1087</v>
      </c>
      <c r="Z116" s="146">
        <v>33601.15</v>
      </c>
      <c r="AA116" s="146">
        <v>33245.78</v>
      </c>
      <c r="AB116" s="146">
        <v>33632.9</v>
      </c>
      <c r="AC116" s="146">
        <v>33245.78</v>
      </c>
      <c r="AD116" s="91" t="s">
        <v>2866</v>
      </c>
      <c r="AE116" s="145">
        <v>9.7999999999999997E-3</v>
      </c>
    </row>
    <row r="117" spans="1:31">
      <c r="A117" s="91" t="s">
        <v>1095</v>
      </c>
      <c r="B117" s="91">
        <v>25.73</v>
      </c>
      <c r="C117" s="91">
        <v>26.66</v>
      </c>
      <c r="D117" s="91">
        <v>26.68</v>
      </c>
      <c r="E117" s="91">
        <v>25.38</v>
      </c>
      <c r="F117" s="91" t="s">
        <v>2867</v>
      </c>
      <c r="G117" s="145">
        <v>-2.2800000000000001E-2</v>
      </c>
      <c r="I117" s="91" t="s">
        <v>1095</v>
      </c>
      <c r="J117" s="91">
        <v>27.55</v>
      </c>
      <c r="K117" s="91">
        <v>27.97</v>
      </c>
      <c r="L117" s="91">
        <v>28.2</v>
      </c>
      <c r="M117" s="91">
        <v>27.42</v>
      </c>
      <c r="N117" s="91" t="s">
        <v>2868</v>
      </c>
      <c r="O117" s="145">
        <v>-1.2500000000000001E-2</v>
      </c>
      <c r="Q117" s="91" t="s">
        <v>1095</v>
      </c>
      <c r="R117" s="91">
        <v>115.02</v>
      </c>
      <c r="S117" s="91">
        <v>116.26</v>
      </c>
      <c r="T117" s="91">
        <v>116.7</v>
      </c>
      <c r="U117" s="91">
        <v>114.17</v>
      </c>
      <c r="V117" s="91" t="s">
        <v>2869</v>
      </c>
      <c r="W117" s="145">
        <v>-9.5999999999999992E-3</v>
      </c>
      <c r="Y117" s="91" t="s">
        <v>1095</v>
      </c>
      <c r="Z117" s="146">
        <v>33402.379999999997</v>
      </c>
      <c r="AA117" s="146">
        <v>33594.79</v>
      </c>
      <c r="AB117" s="146">
        <v>33634.720000000001</v>
      </c>
      <c r="AC117" s="146">
        <v>33275.620000000003</v>
      </c>
      <c r="AD117" s="91" t="s">
        <v>2870</v>
      </c>
      <c r="AE117" s="145">
        <v>-5.8999999999999999E-3</v>
      </c>
    </row>
    <row r="118" spans="1:31">
      <c r="A118" s="91" t="s">
        <v>1103</v>
      </c>
      <c r="B118" s="91">
        <v>25.7</v>
      </c>
      <c r="C118" s="91">
        <v>25.61</v>
      </c>
      <c r="D118" s="91">
        <v>25.77</v>
      </c>
      <c r="E118" s="91">
        <v>25.13</v>
      </c>
      <c r="F118" s="91" t="s">
        <v>2781</v>
      </c>
      <c r="G118" s="145">
        <v>-1.1999999999999999E-3</v>
      </c>
      <c r="I118" s="91" t="s">
        <v>1103</v>
      </c>
      <c r="J118" s="91">
        <v>26.6</v>
      </c>
      <c r="K118" s="91">
        <v>27.26</v>
      </c>
      <c r="L118" s="91">
        <v>27.41</v>
      </c>
      <c r="M118" s="91">
        <v>26.14</v>
      </c>
      <c r="N118" s="91" t="s">
        <v>2871</v>
      </c>
      <c r="O118" s="145">
        <v>-3.4500000000000003E-2</v>
      </c>
      <c r="Q118" s="91" t="s">
        <v>1103</v>
      </c>
      <c r="R118" s="91">
        <v>116.99</v>
      </c>
      <c r="S118" s="91">
        <v>115.35</v>
      </c>
      <c r="T118" s="91">
        <v>117</v>
      </c>
      <c r="U118" s="91">
        <v>114.31</v>
      </c>
      <c r="V118" s="91" t="s">
        <v>2872</v>
      </c>
      <c r="W118" s="145">
        <v>1.7100000000000001E-2</v>
      </c>
      <c r="Y118" s="91" t="s">
        <v>1103</v>
      </c>
      <c r="Z118" s="146">
        <v>33482.720000000001</v>
      </c>
      <c r="AA118" s="146">
        <v>33394.6</v>
      </c>
      <c r="AB118" s="146">
        <v>33543.839999999997</v>
      </c>
      <c r="AC118" s="146">
        <v>33376.269999999997</v>
      </c>
      <c r="AD118" s="91" t="s">
        <v>2873</v>
      </c>
      <c r="AE118" s="145">
        <v>2.3999999999999998E-3</v>
      </c>
    </row>
    <row r="119" spans="1:31">
      <c r="A119" s="91" t="s">
        <v>1110</v>
      </c>
      <c r="B119" s="91">
        <v>25.52</v>
      </c>
      <c r="C119" s="91">
        <v>25.51</v>
      </c>
      <c r="D119" s="91">
        <v>25.7</v>
      </c>
      <c r="E119" s="91">
        <v>25.25</v>
      </c>
      <c r="F119" s="91" t="s">
        <v>2681</v>
      </c>
      <c r="G119" s="145">
        <v>-7.0000000000000001E-3</v>
      </c>
      <c r="I119" s="91" t="s">
        <v>1110</v>
      </c>
      <c r="J119" s="91">
        <v>26.34</v>
      </c>
      <c r="K119" s="91">
        <v>26.19</v>
      </c>
      <c r="L119" s="91">
        <v>26.36</v>
      </c>
      <c r="M119" s="91">
        <v>25.53</v>
      </c>
      <c r="N119" s="91" t="s">
        <v>2868</v>
      </c>
      <c r="O119" s="145">
        <v>-9.7999999999999997E-3</v>
      </c>
      <c r="Q119" s="91" t="s">
        <v>1110</v>
      </c>
      <c r="R119" s="91">
        <v>115.05</v>
      </c>
      <c r="S119" s="91">
        <v>116.86</v>
      </c>
      <c r="T119" s="91">
        <v>117.18</v>
      </c>
      <c r="U119" s="91">
        <v>114.77</v>
      </c>
      <c r="V119" s="91" t="s">
        <v>2874</v>
      </c>
      <c r="W119" s="145">
        <v>-1.66E-2</v>
      </c>
      <c r="Y119" s="91" t="s">
        <v>1110</v>
      </c>
      <c r="Z119" s="146">
        <v>33485.29</v>
      </c>
      <c r="AA119" s="146">
        <v>33420.959999999999</v>
      </c>
      <c r="AB119" s="146">
        <v>33525.96</v>
      </c>
      <c r="AC119" s="146">
        <v>33325.370000000003</v>
      </c>
      <c r="AD119" s="91" t="s">
        <v>2875</v>
      </c>
      <c r="AE119" s="145">
        <v>1E-4</v>
      </c>
    </row>
    <row r="120" spans="1:31">
      <c r="A120" s="91" t="s">
        <v>2876</v>
      </c>
      <c r="B120" s="91">
        <v>25.76</v>
      </c>
      <c r="C120" s="91">
        <v>25.72</v>
      </c>
      <c r="D120" s="91">
        <v>26.28</v>
      </c>
      <c r="E120" s="91">
        <v>25.64</v>
      </c>
      <c r="F120" s="91" t="s">
        <v>2877</v>
      </c>
      <c r="G120" s="145">
        <v>9.4000000000000004E-3</v>
      </c>
      <c r="I120" s="91" t="s">
        <v>2876</v>
      </c>
      <c r="J120" s="91">
        <v>27.28</v>
      </c>
      <c r="K120" s="91">
        <v>26.2</v>
      </c>
      <c r="L120" s="91">
        <v>27.5</v>
      </c>
      <c r="M120" s="91">
        <v>26.02</v>
      </c>
      <c r="N120" s="91" t="s">
        <v>2347</v>
      </c>
      <c r="O120" s="145">
        <v>3.5700000000000003E-2</v>
      </c>
      <c r="Q120" s="91" t="s">
        <v>2876</v>
      </c>
      <c r="R120" s="91">
        <v>114.54</v>
      </c>
      <c r="S120" s="91">
        <v>114.78</v>
      </c>
      <c r="T120" s="91">
        <v>116.18</v>
      </c>
      <c r="U120" s="91">
        <v>114.17</v>
      </c>
      <c r="V120" s="91" t="s">
        <v>2073</v>
      </c>
      <c r="W120" s="145">
        <v>-4.4000000000000003E-3</v>
      </c>
      <c r="Y120" s="91" t="s">
        <v>2876</v>
      </c>
      <c r="Z120" s="146">
        <v>33586.519999999997</v>
      </c>
      <c r="AA120" s="146">
        <v>33425.25</v>
      </c>
      <c r="AB120" s="146">
        <v>33590.239999999998</v>
      </c>
      <c r="AC120" s="146">
        <v>33343.43</v>
      </c>
      <c r="AD120" s="91" t="s">
        <v>2878</v>
      </c>
      <c r="AE120" s="145">
        <v>3.0000000000000001E-3</v>
      </c>
    </row>
    <row r="121" spans="1:31">
      <c r="A121" s="91" t="s">
        <v>1118</v>
      </c>
      <c r="B121" s="91">
        <v>26.11</v>
      </c>
      <c r="C121" s="91">
        <v>26.02</v>
      </c>
      <c r="D121" s="91">
        <v>26.31</v>
      </c>
      <c r="E121" s="91">
        <v>25.65</v>
      </c>
      <c r="F121" s="91" t="s">
        <v>2879</v>
      </c>
      <c r="G121" s="145">
        <v>1.3599999999999999E-2</v>
      </c>
      <c r="I121" s="91" t="s">
        <v>1118</v>
      </c>
      <c r="J121" s="91">
        <v>27.43</v>
      </c>
      <c r="K121" s="91">
        <v>27.35</v>
      </c>
      <c r="L121" s="91">
        <v>27.61</v>
      </c>
      <c r="M121" s="91">
        <v>27.07</v>
      </c>
      <c r="N121" s="91" t="s">
        <v>2880</v>
      </c>
      <c r="O121" s="145">
        <v>5.4999999999999997E-3</v>
      </c>
      <c r="Q121" s="91" t="s">
        <v>1118</v>
      </c>
      <c r="R121" s="91">
        <v>115.35</v>
      </c>
      <c r="S121" s="91">
        <v>114.96</v>
      </c>
      <c r="T121" s="91">
        <v>116.2</v>
      </c>
      <c r="U121" s="91">
        <v>114.38</v>
      </c>
      <c r="V121" s="91" t="s">
        <v>2881</v>
      </c>
      <c r="W121" s="145">
        <v>7.1000000000000004E-3</v>
      </c>
      <c r="Y121" s="91" t="s">
        <v>1118</v>
      </c>
      <c r="Z121" s="146">
        <v>33684.79</v>
      </c>
      <c r="AA121" s="146">
        <v>33586.75</v>
      </c>
      <c r="AB121" s="146">
        <v>33781.29</v>
      </c>
      <c r="AC121" s="146">
        <v>33586.75</v>
      </c>
      <c r="AD121" s="91" t="s">
        <v>2882</v>
      </c>
      <c r="AE121" s="145">
        <v>2.8999999999999998E-3</v>
      </c>
    </row>
    <row r="122" spans="1:31">
      <c r="A122" s="91" t="s">
        <v>1125</v>
      </c>
      <c r="B122" s="91">
        <v>25.62</v>
      </c>
      <c r="C122" s="91">
        <v>26.13</v>
      </c>
      <c r="D122" s="91">
        <v>26.18</v>
      </c>
      <c r="E122" s="91">
        <v>25.53</v>
      </c>
      <c r="F122" s="91" t="s">
        <v>2881</v>
      </c>
      <c r="G122" s="145">
        <v>-1.8800000000000001E-2</v>
      </c>
      <c r="I122" s="91" t="s">
        <v>1125</v>
      </c>
      <c r="J122" s="91">
        <v>25.6</v>
      </c>
      <c r="K122" s="91">
        <v>26.85</v>
      </c>
      <c r="L122" s="91">
        <v>27.3</v>
      </c>
      <c r="M122" s="91">
        <v>25.57</v>
      </c>
      <c r="N122" s="91" t="s">
        <v>2556</v>
      </c>
      <c r="O122" s="145">
        <v>-6.6699999999999995E-2</v>
      </c>
      <c r="Q122" s="91" t="s">
        <v>1125</v>
      </c>
      <c r="R122" s="91">
        <v>115.23</v>
      </c>
      <c r="S122" s="91">
        <v>116.16</v>
      </c>
      <c r="T122" s="91">
        <v>116.59</v>
      </c>
      <c r="U122" s="91">
        <v>114.93</v>
      </c>
      <c r="V122" s="91" t="s">
        <v>2883</v>
      </c>
      <c r="W122" s="145">
        <v>-1E-3</v>
      </c>
      <c r="Y122" s="91" t="s">
        <v>1125</v>
      </c>
      <c r="Z122" s="146">
        <v>33646.5</v>
      </c>
      <c r="AA122" s="146">
        <v>33764.21</v>
      </c>
      <c r="AB122" s="146">
        <v>33895.43</v>
      </c>
      <c r="AC122" s="146">
        <v>33593.32</v>
      </c>
      <c r="AD122" s="91" t="s">
        <v>2884</v>
      </c>
      <c r="AE122" s="145">
        <v>-1.1000000000000001E-3</v>
      </c>
    </row>
    <row r="123" spans="1:31">
      <c r="A123" s="91" t="s">
        <v>1133</v>
      </c>
      <c r="B123" s="91">
        <v>25.66</v>
      </c>
      <c r="C123" s="91">
        <v>25.59</v>
      </c>
      <c r="D123" s="91">
        <v>25.91</v>
      </c>
      <c r="E123" s="91">
        <v>25.51</v>
      </c>
      <c r="F123" s="91" t="s">
        <v>2885</v>
      </c>
      <c r="G123" s="145">
        <v>1.6000000000000001E-3</v>
      </c>
      <c r="I123" s="91" t="s">
        <v>1133</v>
      </c>
      <c r="J123" s="91">
        <v>25.49</v>
      </c>
      <c r="K123" s="91">
        <v>25.71</v>
      </c>
      <c r="L123" s="91">
        <v>25.71</v>
      </c>
      <c r="M123" s="91">
        <v>24.96</v>
      </c>
      <c r="N123" s="91" t="s">
        <v>2886</v>
      </c>
      <c r="O123" s="145">
        <v>-4.3E-3</v>
      </c>
      <c r="Q123" s="91" t="s">
        <v>1133</v>
      </c>
      <c r="R123" s="91">
        <v>115.77</v>
      </c>
      <c r="S123" s="91">
        <v>114.6</v>
      </c>
      <c r="T123" s="91">
        <v>115.89</v>
      </c>
      <c r="U123" s="91">
        <v>114.13</v>
      </c>
      <c r="V123" s="91" t="s">
        <v>2887</v>
      </c>
      <c r="W123" s="145">
        <v>4.7000000000000002E-3</v>
      </c>
      <c r="Y123" s="91" t="s">
        <v>1133</v>
      </c>
      <c r="Z123" s="146">
        <v>34029.69</v>
      </c>
      <c r="AA123" s="146">
        <v>33668.97</v>
      </c>
      <c r="AB123" s="146">
        <v>34054.99</v>
      </c>
      <c r="AC123" s="146">
        <v>33605.17</v>
      </c>
      <c r="AD123" s="91" t="s">
        <v>2888</v>
      </c>
      <c r="AE123" s="145">
        <v>1.14E-2</v>
      </c>
    </row>
    <row r="124" spans="1:31">
      <c r="A124" s="91" t="s">
        <v>2889</v>
      </c>
      <c r="B124" s="91">
        <v>25.73</v>
      </c>
      <c r="C124" s="91">
        <v>25.81</v>
      </c>
      <c r="D124" s="91">
        <v>25.94</v>
      </c>
      <c r="E124" s="91">
        <v>25.52</v>
      </c>
      <c r="F124" s="91" t="s">
        <v>2890</v>
      </c>
      <c r="G124" s="145">
        <v>2.7000000000000001E-3</v>
      </c>
      <c r="I124" s="91" t="s">
        <v>2889</v>
      </c>
      <c r="J124" s="91">
        <v>25.56</v>
      </c>
      <c r="K124" s="91">
        <v>25.68</v>
      </c>
      <c r="L124" s="91">
        <v>26.51</v>
      </c>
      <c r="M124" s="91">
        <v>25.38</v>
      </c>
      <c r="N124" s="91" t="s">
        <v>2891</v>
      </c>
      <c r="O124" s="145">
        <v>2.7000000000000001E-3</v>
      </c>
      <c r="Q124" s="91" t="s">
        <v>2889</v>
      </c>
      <c r="R124" s="91">
        <v>116.05</v>
      </c>
      <c r="S124" s="91">
        <v>115.9</v>
      </c>
      <c r="T124" s="91">
        <v>116.66</v>
      </c>
      <c r="U124" s="91">
        <v>115.12</v>
      </c>
      <c r="V124" s="91" t="s">
        <v>2496</v>
      </c>
      <c r="W124" s="145">
        <v>2.3999999999999998E-3</v>
      </c>
      <c r="Y124" s="91" t="s">
        <v>2889</v>
      </c>
      <c r="Z124" s="146">
        <v>33886.47</v>
      </c>
      <c r="AA124" s="146">
        <v>33981.71</v>
      </c>
      <c r="AB124" s="146">
        <v>34082.94</v>
      </c>
      <c r="AC124" s="146">
        <v>33730.85</v>
      </c>
      <c r="AD124" s="91" t="s">
        <v>2892</v>
      </c>
      <c r="AE124" s="145">
        <v>-4.1999999999999997E-3</v>
      </c>
    </row>
    <row r="125" spans="1:31">
      <c r="A125" s="91" t="s">
        <v>2893</v>
      </c>
      <c r="B125" s="91">
        <v>24.8</v>
      </c>
      <c r="C125" s="91">
        <v>25.71</v>
      </c>
      <c r="D125" s="91">
        <v>25.75</v>
      </c>
      <c r="E125" s="91">
        <v>24.74</v>
      </c>
      <c r="F125" s="91" t="s">
        <v>2894</v>
      </c>
      <c r="G125" s="145">
        <v>-3.61E-2</v>
      </c>
      <c r="I125" s="91" t="s">
        <v>2893</v>
      </c>
      <c r="J125" s="91">
        <v>24.89</v>
      </c>
      <c r="K125" s="91">
        <v>25.75</v>
      </c>
      <c r="L125" s="91">
        <v>25.75</v>
      </c>
      <c r="M125" s="91">
        <v>24.77</v>
      </c>
      <c r="N125" s="91" t="s">
        <v>2624</v>
      </c>
      <c r="O125" s="145">
        <v>-2.6200000000000001E-2</v>
      </c>
      <c r="Q125" s="91" t="s">
        <v>2893</v>
      </c>
      <c r="R125" s="91">
        <v>114.7</v>
      </c>
      <c r="S125" s="91">
        <v>115.49</v>
      </c>
      <c r="T125" s="91">
        <v>116.51</v>
      </c>
      <c r="U125" s="91">
        <v>114.42</v>
      </c>
      <c r="V125" s="91" t="s">
        <v>2895</v>
      </c>
      <c r="W125" s="145">
        <v>-1.1599999999999999E-2</v>
      </c>
      <c r="Y125" s="91" t="s">
        <v>2893</v>
      </c>
      <c r="Z125" s="146">
        <v>33987.18</v>
      </c>
      <c r="AA125" s="146">
        <v>33930.46</v>
      </c>
      <c r="AB125" s="146">
        <v>33991.230000000003</v>
      </c>
      <c r="AC125" s="146">
        <v>33796.910000000003</v>
      </c>
      <c r="AD125" s="91" t="s">
        <v>2896</v>
      </c>
      <c r="AE125" s="145">
        <v>3.0000000000000001E-3</v>
      </c>
    </row>
    <row r="126" spans="1:31">
      <c r="A126" s="91" t="s">
        <v>1141</v>
      </c>
      <c r="B126" s="91">
        <v>24.74</v>
      </c>
      <c r="C126" s="91">
        <v>24.67</v>
      </c>
      <c r="D126" s="91">
        <v>24.85</v>
      </c>
      <c r="E126" s="91">
        <v>24.29</v>
      </c>
      <c r="F126" s="91" t="s">
        <v>2897</v>
      </c>
      <c r="G126" s="145">
        <v>-2.3999999999999998E-3</v>
      </c>
      <c r="I126" s="91" t="s">
        <v>1141</v>
      </c>
      <c r="J126" s="91">
        <v>25.15</v>
      </c>
      <c r="K126" s="91">
        <v>24.96</v>
      </c>
      <c r="L126" s="91">
        <v>25.34</v>
      </c>
      <c r="M126" s="91">
        <v>24.48</v>
      </c>
      <c r="N126" s="91" t="s">
        <v>2898</v>
      </c>
      <c r="O126" s="145">
        <v>1.04E-2</v>
      </c>
      <c r="Q126" s="91" t="s">
        <v>1141</v>
      </c>
      <c r="R126" s="91">
        <v>116.94</v>
      </c>
      <c r="S126" s="91">
        <v>114.39</v>
      </c>
      <c r="T126" s="91">
        <v>117.21</v>
      </c>
      <c r="U126" s="91">
        <v>114.3</v>
      </c>
      <c r="V126" s="91" t="s">
        <v>1613</v>
      </c>
      <c r="W126" s="145">
        <v>1.95E-2</v>
      </c>
      <c r="Y126" s="91" t="s">
        <v>1141</v>
      </c>
      <c r="Z126" s="146">
        <v>33976.629999999997</v>
      </c>
      <c r="AA126" s="146">
        <v>33965.160000000003</v>
      </c>
      <c r="AB126" s="146">
        <v>34018.620000000003</v>
      </c>
      <c r="AC126" s="146">
        <v>33791.89</v>
      </c>
      <c r="AD126" s="91" t="s">
        <v>2899</v>
      </c>
      <c r="AE126" s="145">
        <v>-2.9999999999999997E-4</v>
      </c>
    </row>
    <row r="127" spans="1:31">
      <c r="A127" s="91" t="s">
        <v>1149</v>
      </c>
      <c r="B127" s="91">
        <v>24.66</v>
      </c>
      <c r="C127" s="91">
        <v>24.29</v>
      </c>
      <c r="D127" s="91">
        <v>24.75</v>
      </c>
      <c r="E127" s="91">
        <v>24.13</v>
      </c>
      <c r="F127" s="91" t="s">
        <v>2900</v>
      </c>
      <c r="G127" s="145">
        <v>-3.2000000000000002E-3</v>
      </c>
      <c r="I127" s="91" t="s">
        <v>1149</v>
      </c>
      <c r="J127" s="91">
        <v>24.67</v>
      </c>
      <c r="K127" s="91">
        <v>24.98</v>
      </c>
      <c r="L127" s="91">
        <v>24.99</v>
      </c>
      <c r="M127" s="91">
        <v>24.52</v>
      </c>
      <c r="N127" s="91" t="s">
        <v>2762</v>
      </c>
      <c r="O127" s="145">
        <v>-1.9099999999999999E-2</v>
      </c>
      <c r="Q127" s="91" t="s">
        <v>1149</v>
      </c>
      <c r="R127" s="91">
        <v>116.57</v>
      </c>
      <c r="S127" s="91">
        <v>116.08</v>
      </c>
      <c r="T127" s="91">
        <v>116.9</v>
      </c>
      <c r="U127" s="91">
        <v>115.77</v>
      </c>
      <c r="V127" s="91" t="s">
        <v>2901</v>
      </c>
      <c r="W127" s="145">
        <v>-3.2000000000000002E-3</v>
      </c>
      <c r="Y127" s="91" t="s">
        <v>1149</v>
      </c>
      <c r="Z127" s="146">
        <v>33897.01</v>
      </c>
      <c r="AA127" s="146">
        <v>33889.83</v>
      </c>
      <c r="AB127" s="146">
        <v>33957.980000000003</v>
      </c>
      <c r="AC127" s="146">
        <v>33814.65</v>
      </c>
      <c r="AD127" s="91" t="s">
        <v>2902</v>
      </c>
      <c r="AE127" s="145">
        <v>-2.3E-3</v>
      </c>
    </row>
    <row r="128" spans="1:31">
      <c r="A128" s="91" t="s">
        <v>1156</v>
      </c>
      <c r="B128" s="91">
        <v>24.27</v>
      </c>
      <c r="C128" s="91">
        <v>24.21</v>
      </c>
      <c r="D128" s="91">
        <v>24.37</v>
      </c>
      <c r="E128" s="91">
        <v>23.93</v>
      </c>
      <c r="F128" s="91" t="s">
        <v>2903</v>
      </c>
      <c r="G128" s="145">
        <v>-1.5800000000000002E-2</v>
      </c>
      <c r="I128" s="91" t="s">
        <v>1156</v>
      </c>
      <c r="J128" s="91">
        <v>24.35</v>
      </c>
      <c r="K128" s="91">
        <v>24.55</v>
      </c>
      <c r="L128" s="91">
        <v>25.14</v>
      </c>
      <c r="M128" s="91">
        <v>23.99</v>
      </c>
      <c r="N128" s="91" t="s">
        <v>2904</v>
      </c>
      <c r="O128" s="145">
        <v>-1.2999999999999999E-2</v>
      </c>
      <c r="Q128" s="91" t="s">
        <v>1156</v>
      </c>
      <c r="R128" s="91">
        <v>115.64</v>
      </c>
      <c r="S128" s="91">
        <v>115.13</v>
      </c>
      <c r="T128" s="91">
        <v>115.68</v>
      </c>
      <c r="U128" s="91">
        <v>113.23</v>
      </c>
      <c r="V128" s="91" t="s">
        <v>2905</v>
      </c>
      <c r="W128" s="145">
        <v>-8.0000000000000002E-3</v>
      </c>
      <c r="Y128" s="91" t="s">
        <v>1156</v>
      </c>
      <c r="Z128" s="146">
        <v>33786.620000000003</v>
      </c>
      <c r="AA128" s="146">
        <v>33740.6</v>
      </c>
      <c r="AB128" s="146">
        <v>33875.39</v>
      </c>
      <c r="AC128" s="146">
        <v>33677.74</v>
      </c>
      <c r="AD128" s="91" t="s">
        <v>2906</v>
      </c>
      <c r="AE128" s="145">
        <v>-3.3E-3</v>
      </c>
    </row>
    <row r="129" spans="1:31">
      <c r="A129" s="91" t="s">
        <v>1164</v>
      </c>
      <c r="B129" s="91">
        <v>24.09</v>
      </c>
      <c r="C129" s="91">
        <v>24.31</v>
      </c>
      <c r="D129" s="91">
        <v>24.48</v>
      </c>
      <c r="E129" s="91">
        <v>23.91</v>
      </c>
      <c r="F129" s="91" t="s">
        <v>2907</v>
      </c>
      <c r="G129" s="145">
        <v>-7.4000000000000003E-3</v>
      </c>
      <c r="I129" s="91" t="s">
        <v>1164</v>
      </c>
      <c r="J129" s="91">
        <v>24.24</v>
      </c>
      <c r="K129" s="91">
        <v>24.23</v>
      </c>
      <c r="L129" s="91">
        <v>24.45</v>
      </c>
      <c r="M129" s="91">
        <v>23.96</v>
      </c>
      <c r="N129" s="91" t="s">
        <v>2908</v>
      </c>
      <c r="O129" s="145">
        <v>-4.4999999999999997E-3</v>
      </c>
      <c r="Q129" s="91" t="s">
        <v>1164</v>
      </c>
      <c r="R129" s="91">
        <v>116.01</v>
      </c>
      <c r="S129" s="91">
        <v>116.49</v>
      </c>
      <c r="T129" s="91">
        <v>116.88</v>
      </c>
      <c r="U129" s="91">
        <v>115.26</v>
      </c>
      <c r="V129" s="91" t="s">
        <v>2909</v>
      </c>
      <c r="W129" s="145">
        <v>3.2000000000000002E-3</v>
      </c>
      <c r="Y129" s="91" t="s">
        <v>1164</v>
      </c>
      <c r="Z129" s="146">
        <v>33808.959999999999</v>
      </c>
      <c r="AA129" s="146">
        <v>33793.599999999999</v>
      </c>
      <c r="AB129" s="146">
        <v>33858.83</v>
      </c>
      <c r="AC129" s="146">
        <v>33688.57</v>
      </c>
      <c r="AD129" s="91" t="s">
        <v>2910</v>
      </c>
      <c r="AE129" s="145">
        <v>6.9999999999999999E-4</v>
      </c>
    </row>
    <row r="130" spans="1:31">
      <c r="A130" s="91" t="s">
        <v>1172</v>
      </c>
      <c r="B130" s="91">
        <v>24.73</v>
      </c>
      <c r="C130" s="91">
        <v>24.03</v>
      </c>
      <c r="D130" s="91">
        <v>24.93</v>
      </c>
      <c r="E130" s="91">
        <v>23.99</v>
      </c>
      <c r="F130" s="91" t="s">
        <v>2911</v>
      </c>
      <c r="G130" s="145">
        <v>2.6599999999999999E-2</v>
      </c>
      <c r="I130" s="91" t="s">
        <v>1172</v>
      </c>
      <c r="J130" s="91">
        <v>24.2</v>
      </c>
      <c r="K130" s="91">
        <v>24.21</v>
      </c>
      <c r="L130" s="91">
        <v>24.33</v>
      </c>
      <c r="M130" s="91">
        <v>23.73</v>
      </c>
      <c r="N130" s="91" t="s">
        <v>706</v>
      </c>
      <c r="O130" s="145">
        <v>-1.6999999999999999E-3</v>
      </c>
      <c r="Q130" s="91" t="s">
        <v>1172</v>
      </c>
      <c r="R130" s="91">
        <v>118.2</v>
      </c>
      <c r="S130" s="91">
        <v>115.92</v>
      </c>
      <c r="T130" s="91">
        <v>118.89</v>
      </c>
      <c r="U130" s="91">
        <v>115.88</v>
      </c>
      <c r="V130" s="91" t="s">
        <v>2912</v>
      </c>
      <c r="W130" s="145">
        <v>1.89E-2</v>
      </c>
      <c r="Y130" s="91" t="s">
        <v>1172</v>
      </c>
      <c r="Z130" s="146">
        <v>33875.4</v>
      </c>
      <c r="AA130" s="146">
        <v>33805.040000000001</v>
      </c>
      <c r="AB130" s="146">
        <v>33891.15</v>
      </c>
      <c r="AC130" s="146">
        <v>33726.089999999997</v>
      </c>
      <c r="AD130" s="91" t="s">
        <v>2913</v>
      </c>
      <c r="AE130" s="145">
        <v>2E-3</v>
      </c>
    </row>
    <row r="131" spans="1:31">
      <c r="A131" s="91" t="s">
        <v>1180</v>
      </c>
      <c r="B131" s="91">
        <v>23.74</v>
      </c>
      <c r="C131" s="91">
        <v>24.19</v>
      </c>
      <c r="D131" s="91">
        <v>24.3</v>
      </c>
      <c r="E131" s="91">
        <v>23.6</v>
      </c>
      <c r="F131" s="91" t="s">
        <v>2914</v>
      </c>
      <c r="G131" s="145">
        <v>-0.04</v>
      </c>
      <c r="I131" s="91" t="s">
        <v>1180</v>
      </c>
      <c r="J131" s="91">
        <v>22.96</v>
      </c>
      <c r="K131" s="91">
        <v>23.8</v>
      </c>
      <c r="L131" s="91">
        <v>23.96</v>
      </c>
      <c r="M131" s="91">
        <v>22.82</v>
      </c>
      <c r="N131" s="91" t="s">
        <v>2429</v>
      </c>
      <c r="O131" s="145">
        <v>-5.1200000000000002E-2</v>
      </c>
      <c r="Q131" s="91" t="s">
        <v>1180</v>
      </c>
      <c r="R131" s="91">
        <v>116.52</v>
      </c>
      <c r="S131" s="91">
        <v>117.55</v>
      </c>
      <c r="T131" s="91">
        <v>117.74</v>
      </c>
      <c r="U131" s="91">
        <v>115.63</v>
      </c>
      <c r="V131" s="91" t="s">
        <v>2915</v>
      </c>
      <c r="W131" s="145">
        <v>-1.4200000000000001E-2</v>
      </c>
      <c r="Y131" s="91" t="s">
        <v>1180</v>
      </c>
      <c r="Z131" s="146">
        <v>33530.83</v>
      </c>
      <c r="AA131" s="146">
        <v>33828.339999999997</v>
      </c>
      <c r="AB131" s="146">
        <v>33875.49</v>
      </c>
      <c r="AC131" s="146">
        <v>33525.39</v>
      </c>
      <c r="AD131" s="91" t="s">
        <v>2916</v>
      </c>
      <c r="AE131" s="145">
        <v>-1.0200000000000001E-2</v>
      </c>
    </row>
    <row r="132" spans="1:31">
      <c r="A132" s="91" t="s">
        <v>1185</v>
      </c>
      <c r="B132" s="91">
        <v>23.29</v>
      </c>
      <c r="C132" s="91">
        <v>23.54</v>
      </c>
      <c r="D132" s="91">
        <v>23.77</v>
      </c>
      <c r="E132" s="91">
        <v>23</v>
      </c>
      <c r="F132" s="91" t="s">
        <v>2831</v>
      </c>
      <c r="G132" s="145">
        <v>-1.9E-2</v>
      </c>
      <c r="I132" s="91" t="s">
        <v>1185</v>
      </c>
      <c r="J132" s="91">
        <v>23</v>
      </c>
      <c r="K132" s="91">
        <v>22.94</v>
      </c>
      <c r="L132" s="91">
        <v>23.23</v>
      </c>
      <c r="M132" s="91">
        <v>22.82</v>
      </c>
      <c r="N132" s="91" t="s">
        <v>2704</v>
      </c>
      <c r="O132" s="145">
        <v>1.6999999999999999E-3</v>
      </c>
      <c r="Q132" s="91" t="s">
        <v>1185</v>
      </c>
      <c r="R132" s="91">
        <v>115.45</v>
      </c>
      <c r="S132" s="91">
        <v>116.03</v>
      </c>
      <c r="T132" s="91">
        <v>117.09</v>
      </c>
      <c r="U132" s="91">
        <v>114.68</v>
      </c>
      <c r="V132" s="91" t="s">
        <v>2917</v>
      </c>
      <c r="W132" s="145">
        <v>-9.1999999999999998E-3</v>
      </c>
      <c r="Y132" s="91" t="s">
        <v>1185</v>
      </c>
      <c r="Z132" s="146">
        <v>33301.870000000003</v>
      </c>
      <c r="AA132" s="146">
        <v>33596.339999999997</v>
      </c>
      <c r="AB132" s="146">
        <v>33645.83</v>
      </c>
      <c r="AC132" s="146">
        <v>33235.85</v>
      </c>
      <c r="AD132" s="91" t="s">
        <v>2918</v>
      </c>
      <c r="AE132" s="145">
        <v>-6.7999999999999996E-3</v>
      </c>
    </row>
    <row r="133" spans="1:31">
      <c r="A133" s="91" t="s">
        <v>1193</v>
      </c>
      <c r="B133" s="91">
        <v>23.48</v>
      </c>
      <c r="C133" s="91">
        <v>23.31</v>
      </c>
      <c r="D133" s="91">
        <v>23.57</v>
      </c>
      <c r="E133" s="91">
        <v>23.03</v>
      </c>
      <c r="F133" s="91" t="s">
        <v>2559</v>
      </c>
      <c r="G133" s="145">
        <v>8.2000000000000007E-3</v>
      </c>
      <c r="I133" s="91" t="s">
        <v>1193</v>
      </c>
      <c r="J133" s="91">
        <v>23.39</v>
      </c>
      <c r="K133" s="91">
        <v>23.16</v>
      </c>
      <c r="L133" s="91">
        <v>23.43</v>
      </c>
      <c r="M133" s="91">
        <v>22.78</v>
      </c>
      <c r="N133" s="91" t="s">
        <v>2919</v>
      </c>
      <c r="O133" s="145">
        <v>1.7000000000000001E-2</v>
      </c>
      <c r="Q133" s="91" t="s">
        <v>1193</v>
      </c>
      <c r="R133" s="91">
        <v>116.83</v>
      </c>
      <c r="S133" s="91">
        <v>115.62</v>
      </c>
      <c r="T133" s="91">
        <v>117.01</v>
      </c>
      <c r="U133" s="91">
        <v>114.88</v>
      </c>
      <c r="V133" s="91" t="s">
        <v>2920</v>
      </c>
      <c r="W133" s="145">
        <v>1.2E-2</v>
      </c>
      <c r="Y133" s="91" t="s">
        <v>1193</v>
      </c>
      <c r="Z133" s="146">
        <v>33826.160000000003</v>
      </c>
      <c r="AA133" s="146">
        <v>33381.660000000003</v>
      </c>
      <c r="AB133" s="146">
        <v>33859.75</v>
      </c>
      <c r="AC133" s="146">
        <v>33374.65</v>
      </c>
      <c r="AD133" s="91" t="s">
        <v>2921</v>
      </c>
      <c r="AE133" s="145">
        <v>1.5699999999999999E-2</v>
      </c>
    </row>
    <row r="134" spans="1:31">
      <c r="A134" s="91" t="s">
        <v>1200</v>
      </c>
      <c r="B134" s="91">
        <v>24.16</v>
      </c>
      <c r="C134" s="91">
        <v>23.54</v>
      </c>
      <c r="D134" s="91">
        <v>24.37</v>
      </c>
      <c r="E134" s="91">
        <v>23.34</v>
      </c>
      <c r="F134" s="91" t="s">
        <v>2922</v>
      </c>
      <c r="G134" s="145">
        <v>2.9000000000000001E-2</v>
      </c>
      <c r="I134" s="91" t="s">
        <v>1200</v>
      </c>
      <c r="J134" s="91">
        <v>23.54</v>
      </c>
      <c r="K134" s="91">
        <v>23.26</v>
      </c>
      <c r="L134" s="91">
        <v>23.65</v>
      </c>
      <c r="M134" s="91">
        <v>23.14</v>
      </c>
      <c r="N134" s="91" t="s">
        <v>2923</v>
      </c>
      <c r="O134" s="145">
        <v>6.4000000000000003E-3</v>
      </c>
      <c r="Q134" s="91" t="s">
        <v>1200</v>
      </c>
      <c r="R134" s="91">
        <v>118.34</v>
      </c>
      <c r="S134" s="91">
        <v>117.25</v>
      </c>
      <c r="T134" s="91">
        <v>119.92</v>
      </c>
      <c r="U134" s="91">
        <v>116.83</v>
      </c>
      <c r="V134" s="91" t="s">
        <v>2924</v>
      </c>
      <c r="W134" s="145">
        <v>1.29E-2</v>
      </c>
      <c r="Y134" s="91" t="s">
        <v>1200</v>
      </c>
      <c r="Z134" s="146">
        <v>34098.160000000003</v>
      </c>
      <c r="AA134" s="146">
        <v>33797.43</v>
      </c>
      <c r="AB134" s="146">
        <v>34104.559999999998</v>
      </c>
      <c r="AC134" s="146">
        <v>33728.370000000003</v>
      </c>
      <c r="AD134" s="91" t="s">
        <v>2925</v>
      </c>
      <c r="AE134" s="145">
        <v>8.0000000000000002E-3</v>
      </c>
    </row>
    <row r="135" spans="1:31">
      <c r="A135" s="91" t="s">
        <v>2926</v>
      </c>
      <c r="B135" s="91">
        <v>24.04</v>
      </c>
      <c r="C135" s="91">
        <v>23.71</v>
      </c>
      <c r="D135" s="91">
        <v>24.33</v>
      </c>
      <c r="E135" s="91">
        <v>23.69</v>
      </c>
      <c r="F135" s="91" t="s">
        <v>2927</v>
      </c>
      <c r="G135" s="145">
        <v>-5.0000000000000001E-3</v>
      </c>
      <c r="I135" s="91" t="s">
        <v>2926</v>
      </c>
      <c r="J135" s="91">
        <v>23.3</v>
      </c>
      <c r="K135" s="91">
        <v>23.58</v>
      </c>
      <c r="L135" s="91">
        <v>23.91</v>
      </c>
      <c r="M135" s="91">
        <v>23.14</v>
      </c>
      <c r="N135" s="91" t="s">
        <v>2928</v>
      </c>
      <c r="O135" s="145">
        <v>-1.0200000000000001E-2</v>
      </c>
      <c r="Q135" s="91" t="s">
        <v>2926</v>
      </c>
      <c r="R135" s="91">
        <v>114.67</v>
      </c>
      <c r="S135" s="91">
        <v>115.99</v>
      </c>
      <c r="T135" s="91">
        <v>117.3</v>
      </c>
      <c r="U135" s="91">
        <v>114.45</v>
      </c>
      <c r="V135" s="91" t="s">
        <v>2929</v>
      </c>
      <c r="W135" s="145">
        <v>-3.1E-2</v>
      </c>
      <c r="Y135" s="91" t="s">
        <v>2926</v>
      </c>
      <c r="Z135" s="146">
        <v>34051.699999999997</v>
      </c>
      <c r="AA135" s="146">
        <v>34116.81</v>
      </c>
      <c r="AB135" s="146">
        <v>34257.83</v>
      </c>
      <c r="AC135" s="146">
        <v>34030.14</v>
      </c>
      <c r="AD135" s="91" t="s">
        <v>2930</v>
      </c>
      <c r="AE135" s="145">
        <v>-1.4E-3</v>
      </c>
    </row>
    <row r="136" spans="1:31">
      <c r="A136" s="91" t="s">
        <v>1208</v>
      </c>
      <c r="B136" s="91">
        <v>22.74</v>
      </c>
      <c r="C136" s="91">
        <v>23.53</v>
      </c>
      <c r="D136" s="91">
        <v>23.61</v>
      </c>
      <c r="E136" s="91">
        <v>22.26</v>
      </c>
      <c r="F136" s="91" t="s">
        <v>2835</v>
      </c>
      <c r="G136" s="145">
        <v>-5.4100000000000002E-2</v>
      </c>
      <c r="I136" s="91" t="s">
        <v>1208</v>
      </c>
      <c r="J136" s="91">
        <v>23.06</v>
      </c>
      <c r="K136" s="91">
        <v>23.17</v>
      </c>
      <c r="L136" s="91">
        <v>23.17</v>
      </c>
      <c r="M136" s="91">
        <v>22.26</v>
      </c>
      <c r="N136" s="91" t="s">
        <v>418</v>
      </c>
      <c r="O136" s="145">
        <v>-1.03E-2</v>
      </c>
      <c r="Q136" s="91" t="s">
        <v>1208</v>
      </c>
      <c r="R136" s="91">
        <v>110.1</v>
      </c>
      <c r="S136" s="91">
        <v>113.94</v>
      </c>
      <c r="T136" s="91">
        <v>113.94</v>
      </c>
      <c r="U136" s="91">
        <v>109.29</v>
      </c>
      <c r="V136" s="91" t="s">
        <v>2931</v>
      </c>
      <c r="W136" s="145">
        <v>-3.9899999999999998E-2</v>
      </c>
      <c r="Y136" s="91" t="s">
        <v>1208</v>
      </c>
      <c r="Z136" s="146">
        <v>33684.53</v>
      </c>
      <c r="AA136" s="146">
        <v>34017.620000000003</v>
      </c>
      <c r="AB136" s="146">
        <v>34017.75</v>
      </c>
      <c r="AC136" s="146">
        <v>33436.660000000003</v>
      </c>
      <c r="AD136" s="91" t="s">
        <v>2932</v>
      </c>
      <c r="AE136" s="145">
        <v>-1.0800000000000001E-2</v>
      </c>
    </row>
    <row r="137" spans="1:31">
      <c r="A137" s="91" t="s">
        <v>1215</v>
      </c>
      <c r="B137" s="91">
        <v>22.27</v>
      </c>
      <c r="C137" s="91">
        <v>22.25</v>
      </c>
      <c r="D137" s="91">
        <v>22.69</v>
      </c>
      <c r="E137" s="91">
        <v>22.1</v>
      </c>
      <c r="F137" s="91" t="s">
        <v>2933</v>
      </c>
      <c r="G137" s="145">
        <v>-2.07E-2</v>
      </c>
      <c r="I137" s="91" t="s">
        <v>1215</v>
      </c>
      <c r="J137" s="91">
        <v>22.77</v>
      </c>
      <c r="K137" s="91">
        <v>23.07</v>
      </c>
      <c r="L137" s="91">
        <v>23.4</v>
      </c>
      <c r="M137" s="91">
        <v>22.73</v>
      </c>
      <c r="N137" s="91" t="s">
        <v>2934</v>
      </c>
      <c r="O137" s="145">
        <v>-1.26E-2</v>
      </c>
      <c r="Q137" s="91" t="s">
        <v>1215</v>
      </c>
      <c r="R137" s="91">
        <v>107.93</v>
      </c>
      <c r="S137" s="91">
        <v>109.08</v>
      </c>
      <c r="T137" s="91">
        <v>109.81</v>
      </c>
      <c r="U137" s="91">
        <v>107.75</v>
      </c>
      <c r="V137" s="91" t="s">
        <v>2935</v>
      </c>
      <c r="W137" s="145">
        <v>-1.9699999999999999E-2</v>
      </c>
      <c r="Y137" s="91" t="s">
        <v>1215</v>
      </c>
      <c r="Z137" s="146">
        <v>33414.239999999998</v>
      </c>
      <c r="AA137" s="146">
        <v>33726.639999999999</v>
      </c>
      <c r="AB137" s="146">
        <v>33811.839999999997</v>
      </c>
      <c r="AC137" s="146">
        <v>33396.050000000003</v>
      </c>
      <c r="AD137" s="91" t="s">
        <v>2936</v>
      </c>
      <c r="AE137" s="145">
        <v>-8.0000000000000002E-3</v>
      </c>
    </row>
    <row r="138" spans="1:31">
      <c r="A138" s="91" t="s">
        <v>1223</v>
      </c>
      <c r="B138" s="91">
        <v>22.08</v>
      </c>
      <c r="C138" s="91">
        <v>22</v>
      </c>
      <c r="D138" s="91">
        <v>22.64</v>
      </c>
      <c r="E138" s="91">
        <v>21.63</v>
      </c>
      <c r="F138" s="91" t="s">
        <v>2937</v>
      </c>
      <c r="G138" s="145">
        <v>-8.5000000000000006E-3</v>
      </c>
      <c r="I138" s="91" t="s">
        <v>1223</v>
      </c>
      <c r="J138" s="91">
        <v>21.83</v>
      </c>
      <c r="K138" s="91">
        <v>22.59</v>
      </c>
      <c r="L138" s="91">
        <v>22.81</v>
      </c>
      <c r="M138" s="91">
        <v>21.74</v>
      </c>
      <c r="N138" s="91" t="s">
        <v>2556</v>
      </c>
      <c r="O138" s="145">
        <v>-4.1300000000000003E-2</v>
      </c>
      <c r="Q138" s="91" t="s">
        <v>1223</v>
      </c>
      <c r="R138" s="91">
        <v>106.04</v>
      </c>
      <c r="S138" s="91">
        <v>107.9</v>
      </c>
      <c r="T138" s="91">
        <v>108.75</v>
      </c>
      <c r="U138" s="91">
        <v>105.91</v>
      </c>
      <c r="V138" s="91" t="s">
        <v>1713</v>
      </c>
      <c r="W138" s="145">
        <v>-1.7500000000000002E-2</v>
      </c>
      <c r="Y138" s="91" t="s">
        <v>1223</v>
      </c>
      <c r="Z138" s="146">
        <v>33127.74</v>
      </c>
      <c r="AA138" s="146">
        <v>33347.78</v>
      </c>
      <c r="AB138" s="146">
        <v>33354.86</v>
      </c>
      <c r="AC138" s="146">
        <v>32937.5</v>
      </c>
      <c r="AD138" s="91" t="s">
        <v>2938</v>
      </c>
      <c r="AE138" s="145">
        <v>-8.6E-3</v>
      </c>
    </row>
    <row r="139" spans="1:31">
      <c r="A139" s="91" t="s">
        <v>1230</v>
      </c>
      <c r="B139" s="91">
        <v>22.93</v>
      </c>
      <c r="C139" s="91">
        <v>23</v>
      </c>
      <c r="D139" s="91">
        <v>23.23</v>
      </c>
      <c r="E139" s="91">
        <v>22.79</v>
      </c>
      <c r="F139" s="91" t="s">
        <v>2939</v>
      </c>
      <c r="G139" s="145">
        <v>3.85E-2</v>
      </c>
      <c r="I139" s="91" t="s">
        <v>1230</v>
      </c>
      <c r="J139" s="91">
        <v>22.72</v>
      </c>
      <c r="K139" s="91">
        <v>22.24</v>
      </c>
      <c r="L139" s="91">
        <v>22.75</v>
      </c>
      <c r="M139" s="91">
        <v>22.24</v>
      </c>
      <c r="N139" s="91" t="s">
        <v>2940</v>
      </c>
      <c r="O139" s="145">
        <v>4.0800000000000003E-2</v>
      </c>
      <c r="Q139" s="91" t="s">
        <v>1230</v>
      </c>
      <c r="R139" s="91">
        <v>108.68</v>
      </c>
      <c r="S139" s="91">
        <v>108.55</v>
      </c>
      <c r="T139" s="91">
        <v>109.43</v>
      </c>
      <c r="U139" s="91">
        <v>107.53</v>
      </c>
      <c r="V139" s="91" t="s">
        <v>2941</v>
      </c>
      <c r="W139" s="145">
        <v>2.4899999999999999E-2</v>
      </c>
      <c r="Y139" s="91" t="s">
        <v>1230</v>
      </c>
      <c r="Z139" s="146">
        <v>33674.379999999997</v>
      </c>
      <c r="AA139" s="146">
        <v>33248.550000000003</v>
      </c>
      <c r="AB139" s="146">
        <v>33748.43</v>
      </c>
      <c r="AC139" s="146">
        <v>33248.550000000003</v>
      </c>
      <c r="AD139" s="91" t="s">
        <v>2942</v>
      </c>
      <c r="AE139" s="145">
        <v>1.6500000000000001E-2</v>
      </c>
    </row>
    <row r="140" spans="1:31">
      <c r="A140" s="91" t="s">
        <v>1238</v>
      </c>
      <c r="B140" s="91">
        <v>22.82</v>
      </c>
      <c r="C140" s="91">
        <v>23.44</v>
      </c>
      <c r="D140" s="91">
        <v>23.61</v>
      </c>
      <c r="E140" s="91">
        <v>22.82</v>
      </c>
      <c r="F140" s="91" t="s">
        <v>2943</v>
      </c>
      <c r="G140" s="145">
        <v>-4.7999999999999996E-3</v>
      </c>
      <c r="I140" s="91" t="s">
        <v>1238</v>
      </c>
      <c r="J140" s="91">
        <v>23.29</v>
      </c>
      <c r="K140" s="91">
        <v>22.94</v>
      </c>
      <c r="L140" s="91">
        <v>23.41</v>
      </c>
      <c r="M140" s="91">
        <v>22.56</v>
      </c>
      <c r="N140" s="91" t="s">
        <v>2640</v>
      </c>
      <c r="O140" s="145">
        <v>2.5100000000000001E-2</v>
      </c>
      <c r="Q140" s="91" t="s">
        <v>1238</v>
      </c>
      <c r="R140" s="91">
        <v>109.11</v>
      </c>
      <c r="S140" s="91">
        <v>110.5</v>
      </c>
      <c r="T140" s="91">
        <v>110.97</v>
      </c>
      <c r="U140" s="91">
        <v>109.04</v>
      </c>
      <c r="V140" s="91" t="s">
        <v>2944</v>
      </c>
      <c r="W140" s="145">
        <v>4.0000000000000001E-3</v>
      </c>
      <c r="Y140" s="91" t="s">
        <v>1238</v>
      </c>
      <c r="Z140" s="146">
        <v>33618.69</v>
      </c>
      <c r="AA140" s="146">
        <v>33715.15</v>
      </c>
      <c r="AB140" s="146">
        <v>33747.49</v>
      </c>
      <c r="AC140" s="146">
        <v>33509.230000000003</v>
      </c>
      <c r="AD140" s="91" t="s">
        <v>2945</v>
      </c>
      <c r="AE140" s="145">
        <v>-1.6999999999999999E-3</v>
      </c>
    </row>
    <row r="141" spans="1:31">
      <c r="A141" s="91" t="s">
        <v>1245</v>
      </c>
      <c r="B141" s="91">
        <v>22.9</v>
      </c>
      <c r="C141" s="91">
        <v>22.59</v>
      </c>
      <c r="D141" s="91">
        <v>23.18</v>
      </c>
      <c r="E141" s="91">
        <v>22.46</v>
      </c>
      <c r="F141" s="91" t="s">
        <v>2914</v>
      </c>
      <c r="G141" s="145">
        <v>3.5000000000000001E-3</v>
      </c>
      <c r="I141" s="91" t="s">
        <v>1245</v>
      </c>
      <c r="J141" s="91">
        <v>23.44</v>
      </c>
      <c r="K141" s="91">
        <v>23.02</v>
      </c>
      <c r="L141" s="91">
        <v>23.6</v>
      </c>
      <c r="M141" s="91">
        <v>22.82</v>
      </c>
      <c r="N141" s="91" t="s">
        <v>2617</v>
      </c>
      <c r="O141" s="145">
        <v>6.4000000000000003E-3</v>
      </c>
      <c r="Q141" s="91" t="s">
        <v>1245</v>
      </c>
      <c r="R141" s="91">
        <v>109.14</v>
      </c>
      <c r="S141" s="91">
        <v>108.34</v>
      </c>
      <c r="T141" s="91">
        <v>110.23</v>
      </c>
      <c r="U141" s="91">
        <v>108.21</v>
      </c>
      <c r="V141" s="91" t="s">
        <v>2946</v>
      </c>
      <c r="W141" s="145">
        <v>2.9999999999999997E-4</v>
      </c>
      <c r="Y141" s="91" t="s">
        <v>1245</v>
      </c>
      <c r="Z141" s="146">
        <v>33561.81</v>
      </c>
      <c r="AA141" s="146">
        <v>33589.85</v>
      </c>
      <c r="AB141" s="146">
        <v>33656.400000000001</v>
      </c>
      <c r="AC141" s="146">
        <v>33509.72</v>
      </c>
      <c r="AD141" s="91" t="s">
        <v>2947</v>
      </c>
      <c r="AE141" s="145">
        <v>-1.6999999999999999E-3</v>
      </c>
    </row>
    <row r="142" spans="1:31">
      <c r="A142" s="91" t="s">
        <v>1252</v>
      </c>
      <c r="B142" s="91">
        <v>22.67</v>
      </c>
      <c r="C142" s="91">
        <v>23.1</v>
      </c>
      <c r="D142" s="91">
        <v>23.21</v>
      </c>
      <c r="E142" s="91">
        <v>22.4</v>
      </c>
      <c r="F142" s="91" t="s">
        <v>2948</v>
      </c>
      <c r="G142" s="145">
        <v>-0.01</v>
      </c>
      <c r="I142" s="91" t="s">
        <v>1252</v>
      </c>
      <c r="J142" s="91">
        <v>22.95</v>
      </c>
      <c r="K142" s="91">
        <v>23.9</v>
      </c>
      <c r="L142" s="91">
        <v>24.07</v>
      </c>
      <c r="M142" s="91">
        <v>22.86</v>
      </c>
      <c r="N142" s="91" t="s">
        <v>2949</v>
      </c>
      <c r="O142" s="145">
        <v>-2.0899999999999998E-2</v>
      </c>
      <c r="Q142" s="91" t="s">
        <v>1252</v>
      </c>
      <c r="R142" s="91">
        <v>107.74</v>
      </c>
      <c r="S142" s="91">
        <v>109.74</v>
      </c>
      <c r="T142" s="91">
        <v>110.01</v>
      </c>
      <c r="U142" s="91">
        <v>106.71</v>
      </c>
      <c r="V142" s="91" t="s">
        <v>2950</v>
      </c>
      <c r="W142" s="145">
        <v>-1.2800000000000001E-2</v>
      </c>
      <c r="Y142" s="91" t="s">
        <v>1252</v>
      </c>
      <c r="Z142" s="146">
        <v>33531.33</v>
      </c>
      <c r="AA142" s="146">
        <v>33707.199999999997</v>
      </c>
      <c r="AB142" s="146">
        <v>33772.089999999997</v>
      </c>
      <c r="AC142" s="146">
        <v>33239.449999999997</v>
      </c>
      <c r="AD142" s="91" t="s">
        <v>2951</v>
      </c>
      <c r="AE142" s="145">
        <v>-8.9999999999999998E-4</v>
      </c>
    </row>
    <row r="143" spans="1:31">
      <c r="A143" s="91" t="s">
        <v>1260</v>
      </c>
      <c r="B143" s="91">
        <v>22.47</v>
      </c>
      <c r="C143" s="91">
        <v>22.28</v>
      </c>
      <c r="D143" s="91">
        <v>22.6</v>
      </c>
      <c r="E143" s="91">
        <v>22.12</v>
      </c>
      <c r="F143" s="91" t="s">
        <v>2952</v>
      </c>
      <c r="G143" s="145">
        <v>-8.8000000000000005E-3</v>
      </c>
      <c r="I143" s="91" t="s">
        <v>1260</v>
      </c>
      <c r="J143" s="91">
        <v>23.34</v>
      </c>
      <c r="K143" s="91">
        <v>22.91</v>
      </c>
      <c r="L143" s="91">
        <v>23.44</v>
      </c>
      <c r="M143" s="91">
        <v>22.9</v>
      </c>
      <c r="N143" s="91" t="s">
        <v>2953</v>
      </c>
      <c r="O143" s="145">
        <v>1.7000000000000001E-2</v>
      </c>
      <c r="Q143" s="91" t="s">
        <v>1260</v>
      </c>
      <c r="R143" s="91">
        <v>105.79</v>
      </c>
      <c r="S143" s="91">
        <v>106.49</v>
      </c>
      <c r="T143" s="91">
        <v>106.82</v>
      </c>
      <c r="U143" s="91">
        <v>104.93</v>
      </c>
      <c r="V143" s="91" t="s">
        <v>2954</v>
      </c>
      <c r="W143" s="145">
        <v>-1.8100000000000002E-2</v>
      </c>
      <c r="Y143" s="91" t="s">
        <v>1260</v>
      </c>
      <c r="Z143" s="146">
        <v>33309.51</v>
      </c>
      <c r="AA143" s="146">
        <v>33383.89</v>
      </c>
      <c r="AB143" s="146">
        <v>33389.879999999997</v>
      </c>
      <c r="AC143" s="146">
        <v>33127.699999999997</v>
      </c>
      <c r="AD143" s="91" t="s">
        <v>2955</v>
      </c>
      <c r="AE143" s="145">
        <v>-6.6E-3</v>
      </c>
    </row>
    <row r="144" spans="1:31">
      <c r="A144" s="91" t="s">
        <v>1268</v>
      </c>
      <c r="B144" s="91">
        <v>22.39</v>
      </c>
      <c r="C144" s="91">
        <v>22.72</v>
      </c>
      <c r="D144" s="91">
        <v>22.92</v>
      </c>
      <c r="E144" s="91">
        <v>22.19</v>
      </c>
      <c r="F144" s="91" t="s">
        <v>2956</v>
      </c>
      <c r="G144" s="145">
        <v>-3.5999999999999999E-3</v>
      </c>
      <c r="I144" s="91" t="s">
        <v>1268</v>
      </c>
      <c r="J144" s="91">
        <v>23.96</v>
      </c>
      <c r="K144" s="91">
        <v>23.4</v>
      </c>
      <c r="L144" s="91">
        <v>23.98</v>
      </c>
      <c r="M144" s="91">
        <v>23.32</v>
      </c>
      <c r="N144" s="91" t="s">
        <v>2957</v>
      </c>
      <c r="O144" s="145">
        <v>2.6599999999999999E-2</v>
      </c>
      <c r="Q144" s="91" t="s">
        <v>1268</v>
      </c>
      <c r="R144" s="91">
        <v>105.78</v>
      </c>
      <c r="S144" s="91">
        <v>106.31</v>
      </c>
      <c r="T144" s="91">
        <v>107.01</v>
      </c>
      <c r="U144" s="91">
        <v>104.78</v>
      </c>
      <c r="V144" s="91" t="s">
        <v>2958</v>
      </c>
      <c r="W144" s="145">
        <v>-1E-4</v>
      </c>
      <c r="Y144" s="91" t="s">
        <v>1268</v>
      </c>
      <c r="Z144" s="146">
        <v>33300.620000000003</v>
      </c>
      <c r="AA144" s="146">
        <v>33370.58</v>
      </c>
      <c r="AB144" s="146">
        <v>33406.400000000001</v>
      </c>
      <c r="AC144" s="146">
        <v>33110.61</v>
      </c>
      <c r="AD144" s="91" t="s">
        <v>2959</v>
      </c>
      <c r="AE144" s="145">
        <v>-2.9999999999999997E-4</v>
      </c>
    </row>
    <row r="145" spans="1:31">
      <c r="A145" s="91" t="s">
        <v>1276</v>
      </c>
      <c r="B145" s="91">
        <v>22.67</v>
      </c>
      <c r="C145" s="91">
        <v>22.57</v>
      </c>
      <c r="D145" s="91">
        <v>22.93</v>
      </c>
      <c r="E145" s="91">
        <v>22.3</v>
      </c>
      <c r="F145" s="91" t="s">
        <v>2960</v>
      </c>
      <c r="G145" s="145">
        <v>1.2500000000000001E-2</v>
      </c>
      <c r="I145" s="91" t="s">
        <v>1276</v>
      </c>
      <c r="J145" s="91">
        <v>24.45</v>
      </c>
      <c r="K145" s="91">
        <v>23.97</v>
      </c>
      <c r="L145" s="91">
        <v>24.48</v>
      </c>
      <c r="M145" s="91">
        <v>23.76</v>
      </c>
      <c r="N145" s="91" t="s">
        <v>2651</v>
      </c>
      <c r="O145" s="145">
        <v>2.0500000000000001E-2</v>
      </c>
      <c r="Q145" s="91" t="s">
        <v>1276</v>
      </c>
      <c r="R145" s="91">
        <v>105.07</v>
      </c>
      <c r="S145" s="91">
        <v>105.51</v>
      </c>
      <c r="T145" s="91">
        <v>105.93</v>
      </c>
      <c r="U145" s="91">
        <v>104.58</v>
      </c>
      <c r="V145" s="91" t="s">
        <v>2961</v>
      </c>
      <c r="W145" s="145">
        <v>-6.7000000000000002E-3</v>
      </c>
      <c r="Y145" s="91" t="s">
        <v>1276</v>
      </c>
      <c r="Z145" s="146">
        <v>33348.6</v>
      </c>
      <c r="AA145" s="146">
        <v>33321.21</v>
      </c>
      <c r="AB145" s="146">
        <v>33400.300000000003</v>
      </c>
      <c r="AC145" s="146">
        <v>33161.93</v>
      </c>
      <c r="AD145" s="91" t="s">
        <v>2962</v>
      </c>
      <c r="AE145" s="145">
        <v>1.4E-3</v>
      </c>
    </row>
    <row r="146" spans="1:31">
      <c r="A146" s="91" t="s">
        <v>1284</v>
      </c>
      <c r="B146" s="91">
        <v>21.97</v>
      </c>
      <c r="C146" s="91">
        <v>22.51</v>
      </c>
      <c r="D146" s="91">
        <v>22.66</v>
      </c>
      <c r="E146" s="91">
        <v>21.95</v>
      </c>
      <c r="F146" s="91" t="s">
        <v>2963</v>
      </c>
      <c r="G146" s="145">
        <v>-3.09E-2</v>
      </c>
      <c r="I146" s="91" t="s">
        <v>1284</v>
      </c>
      <c r="J146" s="91">
        <v>23.07</v>
      </c>
      <c r="K146" s="91">
        <v>24.25</v>
      </c>
      <c r="L146" s="91">
        <v>24.26</v>
      </c>
      <c r="M146" s="91">
        <v>23.05</v>
      </c>
      <c r="N146" s="91" t="s">
        <v>2770</v>
      </c>
      <c r="O146" s="145">
        <v>-5.6399999999999999E-2</v>
      </c>
      <c r="Q146" s="91" t="s">
        <v>1284</v>
      </c>
      <c r="R146" s="91">
        <v>102.52</v>
      </c>
      <c r="S146" s="91">
        <v>104.63</v>
      </c>
      <c r="T146" s="91">
        <v>104.81</v>
      </c>
      <c r="U146" s="91">
        <v>102.02</v>
      </c>
      <c r="V146" s="91" t="s">
        <v>2964</v>
      </c>
      <c r="W146" s="145">
        <v>-2.4299999999999999E-2</v>
      </c>
      <c r="Y146" s="91" t="s">
        <v>1284</v>
      </c>
      <c r="Z146" s="146">
        <v>33012.14</v>
      </c>
      <c r="AA146" s="146">
        <v>33275.370000000003</v>
      </c>
      <c r="AB146" s="146">
        <v>33290.85</v>
      </c>
      <c r="AC146" s="146">
        <v>33006.19</v>
      </c>
      <c r="AD146" s="91" t="s">
        <v>2965</v>
      </c>
      <c r="AE146" s="145">
        <v>-1.01E-2</v>
      </c>
    </row>
    <row r="147" spans="1:31">
      <c r="A147" s="91" t="s">
        <v>1292</v>
      </c>
      <c r="B147" s="91">
        <v>22.71</v>
      </c>
      <c r="C147" s="91">
        <v>22.31</v>
      </c>
      <c r="D147" s="91">
        <v>22.96</v>
      </c>
      <c r="E147" s="91">
        <v>22.07</v>
      </c>
      <c r="F147" s="91" t="s">
        <v>2648</v>
      </c>
      <c r="G147" s="145">
        <v>3.3700000000000001E-2</v>
      </c>
      <c r="I147" s="91" t="s">
        <v>1292</v>
      </c>
      <c r="J147" s="91">
        <v>24.23</v>
      </c>
      <c r="K147" s="91">
        <v>23.17</v>
      </c>
      <c r="L147" s="91">
        <v>24.45</v>
      </c>
      <c r="M147" s="91">
        <v>22.9</v>
      </c>
      <c r="N147" s="91" t="s">
        <v>2748</v>
      </c>
      <c r="O147" s="145">
        <v>5.0299999999999997E-2</v>
      </c>
      <c r="Q147" s="91" t="s">
        <v>1292</v>
      </c>
      <c r="R147" s="91">
        <v>104.82</v>
      </c>
      <c r="S147" s="91">
        <v>103.39</v>
      </c>
      <c r="T147" s="91">
        <v>105.23</v>
      </c>
      <c r="U147" s="91">
        <v>102.85</v>
      </c>
      <c r="V147" s="91" t="s">
        <v>2319</v>
      </c>
      <c r="W147" s="145">
        <v>2.24E-2</v>
      </c>
      <c r="Y147" s="91" t="s">
        <v>1292</v>
      </c>
      <c r="Z147" s="146">
        <v>33420.769999999997</v>
      </c>
      <c r="AA147" s="146">
        <v>33092.480000000003</v>
      </c>
      <c r="AB147" s="146">
        <v>33472.379999999997</v>
      </c>
      <c r="AC147" s="146">
        <v>33050.410000000003</v>
      </c>
      <c r="AD147" s="91" t="s">
        <v>2966</v>
      </c>
      <c r="AE147" s="145">
        <v>1.24E-2</v>
      </c>
    </row>
    <row r="148" spans="1:31">
      <c r="A148" s="91" t="s">
        <v>1299</v>
      </c>
      <c r="B148" s="91">
        <v>23.05</v>
      </c>
      <c r="C148" s="91">
        <v>22.55</v>
      </c>
      <c r="D148" s="91">
        <v>23.12</v>
      </c>
      <c r="E148" s="91">
        <v>22.33</v>
      </c>
      <c r="F148" s="91" t="s">
        <v>2967</v>
      </c>
      <c r="G148" s="145">
        <v>1.4999999999999999E-2</v>
      </c>
      <c r="I148" s="91" t="s">
        <v>1299</v>
      </c>
      <c r="J148" s="91">
        <v>24.13</v>
      </c>
      <c r="K148" s="91">
        <v>23.92</v>
      </c>
      <c r="L148" s="91">
        <v>24.37</v>
      </c>
      <c r="M148" s="91">
        <v>23.72</v>
      </c>
      <c r="N148" s="91" t="s">
        <v>2762</v>
      </c>
      <c r="O148" s="145">
        <v>-4.1000000000000003E-3</v>
      </c>
      <c r="Q148" s="91" t="s">
        <v>1299</v>
      </c>
      <c r="R148" s="91">
        <v>105.77</v>
      </c>
      <c r="S148" s="91">
        <v>104.55</v>
      </c>
      <c r="T148" s="91">
        <v>105.91</v>
      </c>
      <c r="U148" s="91">
        <v>104.13</v>
      </c>
      <c r="V148" s="91" t="s">
        <v>2968</v>
      </c>
      <c r="W148" s="145">
        <v>9.1000000000000004E-3</v>
      </c>
      <c r="Y148" s="91" t="s">
        <v>1299</v>
      </c>
      <c r="Z148" s="146">
        <v>33535.910000000003</v>
      </c>
      <c r="AA148" s="146">
        <v>33374.559999999998</v>
      </c>
      <c r="AB148" s="146">
        <v>33579.910000000003</v>
      </c>
      <c r="AC148" s="146">
        <v>33212.089999999997</v>
      </c>
      <c r="AD148" s="91" t="s">
        <v>2969</v>
      </c>
      <c r="AE148" s="145">
        <v>3.3999999999999998E-3</v>
      </c>
    </row>
    <row r="149" spans="1:31">
      <c r="A149" s="91" t="s">
        <v>1307</v>
      </c>
      <c r="B149" s="91">
        <v>23.07</v>
      </c>
      <c r="C149" s="91">
        <v>23.3</v>
      </c>
      <c r="D149" s="91">
        <v>23.49</v>
      </c>
      <c r="E149" s="91">
        <v>22.92</v>
      </c>
      <c r="F149" s="91" t="s">
        <v>2970</v>
      </c>
      <c r="G149" s="145">
        <v>8.9999999999999998E-4</v>
      </c>
      <c r="I149" s="91" t="s">
        <v>1307</v>
      </c>
      <c r="J149" s="91">
        <v>22.86</v>
      </c>
      <c r="K149" s="91">
        <v>23.79</v>
      </c>
      <c r="L149" s="91">
        <v>23.89</v>
      </c>
      <c r="M149" s="91">
        <v>22.35</v>
      </c>
      <c r="N149" s="91" t="s">
        <v>2971</v>
      </c>
      <c r="O149" s="145">
        <v>-5.2600000000000001E-2</v>
      </c>
      <c r="Q149" s="91" t="s">
        <v>1307</v>
      </c>
      <c r="R149" s="91">
        <v>106.26</v>
      </c>
      <c r="S149" s="91">
        <v>106.57</v>
      </c>
      <c r="T149" s="91">
        <v>107.05</v>
      </c>
      <c r="U149" s="91">
        <v>105.82</v>
      </c>
      <c r="V149" s="91" t="s">
        <v>2972</v>
      </c>
      <c r="W149" s="145">
        <v>4.5999999999999999E-3</v>
      </c>
      <c r="Y149" s="91" t="s">
        <v>1307</v>
      </c>
      <c r="Z149" s="146">
        <v>33426.629999999997</v>
      </c>
      <c r="AA149" s="146">
        <v>33582.949999999997</v>
      </c>
      <c r="AB149" s="146">
        <v>33652.9</v>
      </c>
      <c r="AC149" s="146">
        <v>33336.660000000003</v>
      </c>
      <c r="AD149" s="91" t="s">
        <v>2973</v>
      </c>
      <c r="AE149" s="145">
        <v>-3.3E-3</v>
      </c>
    </row>
    <row r="150" spans="1:31">
      <c r="A150" s="91" t="s">
        <v>1315</v>
      </c>
      <c r="B150" s="91">
        <v>23.43</v>
      </c>
      <c r="C150" s="91">
        <v>23.13</v>
      </c>
      <c r="D150" s="91">
        <v>23.65</v>
      </c>
      <c r="E150" s="91">
        <v>23.01</v>
      </c>
      <c r="F150" s="91" t="s">
        <v>2974</v>
      </c>
      <c r="G150" s="145">
        <v>1.5599999999999999E-2</v>
      </c>
      <c r="I150" s="91" t="s">
        <v>1315</v>
      </c>
      <c r="J150" s="91">
        <v>22.76</v>
      </c>
      <c r="K150" s="91">
        <v>23.01</v>
      </c>
      <c r="L150" s="91">
        <v>23.01</v>
      </c>
      <c r="M150" s="91">
        <v>22.21</v>
      </c>
      <c r="N150" s="91" t="s">
        <v>2798</v>
      </c>
      <c r="O150" s="145">
        <v>-4.4000000000000003E-3</v>
      </c>
      <c r="Q150" s="91" t="s">
        <v>1315</v>
      </c>
      <c r="R150" s="91">
        <v>104.97</v>
      </c>
      <c r="S150" s="91">
        <v>105.84</v>
      </c>
      <c r="T150" s="91">
        <v>107.04</v>
      </c>
      <c r="U150" s="91">
        <v>104.88</v>
      </c>
      <c r="V150" s="91" t="s">
        <v>2975</v>
      </c>
      <c r="W150" s="145">
        <v>-1.21E-2</v>
      </c>
      <c r="Y150" s="91" t="s">
        <v>1315</v>
      </c>
      <c r="Z150" s="146">
        <v>33286.58</v>
      </c>
      <c r="AA150" s="146">
        <v>33408.54</v>
      </c>
      <c r="AB150" s="146">
        <v>33512.300000000003</v>
      </c>
      <c r="AC150" s="146">
        <v>33207.85</v>
      </c>
      <c r="AD150" s="91" t="s">
        <v>2976</v>
      </c>
      <c r="AE150" s="145">
        <v>-4.1999999999999997E-3</v>
      </c>
    </row>
    <row r="151" spans="1:31">
      <c r="A151" s="91" t="s">
        <v>1323</v>
      </c>
      <c r="B151" s="91">
        <v>23.64</v>
      </c>
      <c r="C151" s="91">
        <v>23.6</v>
      </c>
      <c r="D151" s="91">
        <v>24.09</v>
      </c>
      <c r="E151" s="91">
        <v>23.47</v>
      </c>
      <c r="F151" s="91" t="s">
        <v>2977</v>
      </c>
      <c r="G151" s="145">
        <v>8.9999999999999993E-3</v>
      </c>
      <c r="I151" s="91" t="s">
        <v>1323</v>
      </c>
      <c r="J151" s="91">
        <v>23.01</v>
      </c>
      <c r="K151" s="91">
        <v>22.69</v>
      </c>
      <c r="L151" s="91">
        <v>23.43</v>
      </c>
      <c r="M151" s="91">
        <v>22.65</v>
      </c>
      <c r="N151" s="91" t="s">
        <v>2978</v>
      </c>
      <c r="O151" s="145">
        <v>1.0999999999999999E-2</v>
      </c>
      <c r="Q151" s="91" t="s">
        <v>1323</v>
      </c>
      <c r="R151" s="91">
        <v>106.4</v>
      </c>
      <c r="S151" s="91">
        <v>105.99</v>
      </c>
      <c r="T151" s="91">
        <v>108.22</v>
      </c>
      <c r="U151" s="91">
        <v>105.75</v>
      </c>
      <c r="V151" s="91" t="s">
        <v>2783</v>
      </c>
      <c r="W151" s="145">
        <v>1.3599999999999999E-2</v>
      </c>
      <c r="Y151" s="91" t="s">
        <v>1323</v>
      </c>
      <c r="Z151" s="146">
        <v>33055.51</v>
      </c>
      <c r="AA151" s="146">
        <v>33190.6</v>
      </c>
      <c r="AB151" s="146">
        <v>33310.17</v>
      </c>
      <c r="AC151" s="146">
        <v>33013.29</v>
      </c>
      <c r="AD151" s="91" t="s">
        <v>2979</v>
      </c>
      <c r="AE151" s="145">
        <v>-6.8999999999999999E-3</v>
      </c>
    </row>
    <row r="152" spans="1:31">
      <c r="A152" s="91" t="s">
        <v>1330</v>
      </c>
      <c r="B152" s="91">
        <v>24.02</v>
      </c>
      <c r="C152" s="91">
        <v>23.97</v>
      </c>
      <c r="D152" s="91">
        <v>24.25</v>
      </c>
      <c r="E152" s="91">
        <v>23.6</v>
      </c>
      <c r="F152" s="91" t="s">
        <v>2980</v>
      </c>
      <c r="G152" s="145">
        <v>1.61E-2</v>
      </c>
      <c r="I152" s="91" t="s">
        <v>1330</v>
      </c>
      <c r="J152" s="91">
        <v>30.16</v>
      </c>
      <c r="K152" s="91">
        <v>27.35</v>
      </c>
      <c r="L152" s="91">
        <v>30.29</v>
      </c>
      <c r="M152" s="91">
        <v>26.61</v>
      </c>
      <c r="N152" s="91" t="s">
        <v>2553</v>
      </c>
      <c r="O152" s="145">
        <v>0.31069999999999998</v>
      </c>
      <c r="Q152" s="91" t="s">
        <v>1330</v>
      </c>
      <c r="R152" s="91">
        <v>107.59</v>
      </c>
      <c r="S152" s="91">
        <v>107.38</v>
      </c>
      <c r="T152" s="91">
        <v>108.51</v>
      </c>
      <c r="U152" s="91">
        <v>106.73</v>
      </c>
      <c r="V152" s="91" t="s">
        <v>2920</v>
      </c>
      <c r="W152" s="145">
        <v>1.12E-2</v>
      </c>
      <c r="Y152" s="91" t="s">
        <v>1330</v>
      </c>
      <c r="Z152" s="146">
        <v>32799.919999999998</v>
      </c>
      <c r="AA152" s="146">
        <v>33021.760000000002</v>
      </c>
      <c r="AB152" s="146">
        <v>33031.75</v>
      </c>
      <c r="AC152" s="146">
        <v>32752.44</v>
      </c>
      <c r="AD152" s="91" t="s">
        <v>2981</v>
      </c>
      <c r="AE152" s="145">
        <v>-7.7000000000000002E-3</v>
      </c>
    </row>
    <row r="153" spans="1:31">
      <c r="A153" s="91" t="s">
        <v>1338</v>
      </c>
      <c r="B153" s="91">
        <v>23.33</v>
      </c>
      <c r="C153" s="91">
        <v>23.51</v>
      </c>
      <c r="D153" s="91">
        <v>23.63</v>
      </c>
      <c r="E153" s="91">
        <v>23.02</v>
      </c>
      <c r="F153" s="91" t="s">
        <v>2982</v>
      </c>
      <c r="G153" s="145">
        <v>-2.87E-2</v>
      </c>
      <c r="I153" s="91" t="s">
        <v>1338</v>
      </c>
      <c r="J153" s="91">
        <v>28.56</v>
      </c>
      <c r="K153" s="91">
        <v>30.2</v>
      </c>
      <c r="L153" s="91">
        <v>30.88</v>
      </c>
      <c r="M153" s="91">
        <v>28.43</v>
      </c>
      <c r="N153" s="91" t="s">
        <v>2983</v>
      </c>
      <c r="O153" s="145">
        <v>-5.3100000000000001E-2</v>
      </c>
      <c r="Q153" s="91" t="s">
        <v>1338</v>
      </c>
      <c r="R153" s="91">
        <v>105.66</v>
      </c>
      <c r="S153" s="91">
        <v>105.94</v>
      </c>
      <c r="T153" s="91">
        <v>106.43</v>
      </c>
      <c r="U153" s="91">
        <v>104.71</v>
      </c>
      <c r="V153" s="91" t="s">
        <v>2984</v>
      </c>
      <c r="W153" s="145">
        <v>-1.7899999999999999E-2</v>
      </c>
      <c r="Y153" s="91" t="s">
        <v>1338</v>
      </c>
      <c r="Z153" s="146">
        <v>32764.65</v>
      </c>
      <c r="AA153" s="146">
        <v>32854.26</v>
      </c>
      <c r="AB153" s="146">
        <v>32870.43</v>
      </c>
      <c r="AC153" s="146">
        <v>32586.560000000001</v>
      </c>
      <c r="AD153" s="91" t="s">
        <v>2985</v>
      </c>
      <c r="AE153" s="145">
        <v>-1.1000000000000001E-3</v>
      </c>
    </row>
    <row r="154" spans="1:31">
      <c r="A154" s="91" t="s">
        <v>1346</v>
      </c>
      <c r="B154" s="91">
        <v>23.26</v>
      </c>
      <c r="C154" s="91">
        <v>23.55</v>
      </c>
      <c r="D154" s="91">
        <v>23.63</v>
      </c>
      <c r="E154" s="91">
        <v>23.03</v>
      </c>
      <c r="F154" s="91" t="s">
        <v>2986</v>
      </c>
      <c r="G154" s="145">
        <v>-3.0000000000000001E-3</v>
      </c>
      <c r="I154" s="91" t="s">
        <v>1346</v>
      </c>
      <c r="J154" s="91">
        <v>29.95</v>
      </c>
      <c r="K154" s="91">
        <v>29.11</v>
      </c>
      <c r="L154" s="91">
        <v>30.64</v>
      </c>
      <c r="M154" s="91">
        <v>28.97</v>
      </c>
      <c r="N154" s="91" t="s">
        <v>2987</v>
      </c>
      <c r="O154" s="145">
        <v>4.87E-2</v>
      </c>
      <c r="Q154" s="91" t="s">
        <v>1346</v>
      </c>
      <c r="R154" s="91">
        <v>104.97</v>
      </c>
      <c r="S154" s="91">
        <v>106.47</v>
      </c>
      <c r="T154" s="91">
        <v>106.95</v>
      </c>
      <c r="U154" s="91">
        <v>104.83</v>
      </c>
      <c r="V154" s="91" t="s">
        <v>2988</v>
      </c>
      <c r="W154" s="145">
        <v>-6.4999999999999997E-3</v>
      </c>
      <c r="Y154" s="91" t="s">
        <v>1346</v>
      </c>
      <c r="Z154" s="146">
        <v>33093.339999999997</v>
      </c>
      <c r="AA154" s="146">
        <v>32795.5</v>
      </c>
      <c r="AB154" s="146">
        <v>33162.06</v>
      </c>
      <c r="AC154" s="146">
        <v>32795.5</v>
      </c>
      <c r="AD154" s="91" t="s">
        <v>2989</v>
      </c>
      <c r="AE154" s="145">
        <v>0.01</v>
      </c>
    </row>
    <row r="155" spans="1:31">
      <c r="A155" s="91" t="s">
        <v>1361</v>
      </c>
      <c r="B155" s="91">
        <v>22.84</v>
      </c>
      <c r="C155" s="91">
        <v>22.76</v>
      </c>
      <c r="D155" s="91">
        <v>22.89</v>
      </c>
      <c r="E155" s="91">
        <v>22.44</v>
      </c>
      <c r="F155" s="91" t="s">
        <v>2559</v>
      </c>
      <c r="G155" s="145">
        <v>-1.8100000000000002E-2</v>
      </c>
      <c r="I155" s="91" t="s">
        <v>1361</v>
      </c>
      <c r="J155" s="91">
        <v>31.4</v>
      </c>
      <c r="K155" s="91">
        <v>30</v>
      </c>
      <c r="L155" s="91">
        <v>31.42</v>
      </c>
      <c r="M155" s="91">
        <v>29.7</v>
      </c>
      <c r="N155" s="91" t="s">
        <v>2990</v>
      </c>
      <c r="O155" s="145">
        <v>4.8399999999999999E-2</v>
      </c>
      <c r="Q155" s="91" t="s">
        <v>1361</v>
      </c>
      <c r="R155" s="91">
        <v>104.04</v>
      </c>
      <c r="S155" s="91">
        <v>103.29</v>
      </c>
      <c r="T155" s="91">
        <v>104.12</v>
      </c>
      <c r="U155" s="91">
        <v>102.61</v>
      </c>
      <c r="V155" s="91" t="s">
        <v>2991</v>
      </c>
      <c r="W155" s="145">
        <v>-8.8999999999999999E-3</v>
      </c>
      <c r="Y155" s="91" t="s">
        <v>1361</v>
      </c>
      <c r="Z155" s="146">
        <v>33042.78</v>
      </c>
      <c r="AA155" s="146">
        <v>33103.65</v>
      </c>
      <c r="AB155" s="146">
        <v>33132.699999999997</v>
      </c>
      <c r="AC155" s="146">
        <v>32893.97</v>
      </c>
      <c r="AD155" s="91" t="s">
        <v>2992</v>
      </c>
      <c r="AE155" s="145">
        <v>-1.5E-3</v>
      </c>
    </row>
    <row r="156" spans="1:31">
      <c r="A156" s="91" t="s">
        <v>1369</v>
      </c>
      <c r="B156" s="91">
        <v>22.16</v>
      </c>
      <c r="C156" s="91">
        <v>22.36</v>
      </c>
      <c r="D156" s="91">
        <v>22.56</v>
      </c>
      <c r="E156" s="91">
        <v>22.14</v>
      </c>
      <c r="F156" s="91" t="s">
        <v>2993</v>
      </c>
      <c r="G156" s="145">
        <v>-2.98E-2</v>
      </c>
      <c r="I156" s="91" t="s">
        <v>1369</v>
      </c>
      <c r="J156" s="91">
        <v>31.03</v>
      </c>
      <c r="K156" s="91">
        <v>31.25</v>
      </c>
      <c r="L156" s="91">
        <v>31.46</v>
      </c>
      <c r="M156" s="91">
        <v>30.69</v>
      </c>
      <c r="N156" s="91" t="s">
        <v>2994</v>
      </c>
      <c r="O156" s="145">
        <v>-1.18E-2</v>
      </c>
      <c r="Q156" s="91" t="s">
        <v>1369</v>
      </c>
      <c r="R156" s="91">
        <v>102.18</v>
      </c>
      <c r="S156" s="91">
        <v>102.29</v>
      </c>
      <c r="T156" s="91">
        <v>103.04</v>
      </c>
      <c r="U156" s="91">
        <v>101.74</v>
      </c>
      <c r="V156" s="91" t="s">
        <v>2995</v>
      </c>
      <c r="W156" s="145">
        <v>-1.7899999999999999E-2</v>
      </c>
      <c r="Y156" s="91" t="s">
        <v>1369</v>
      </c>
      <c r="Z156" s="146">
        <v>32908.269999999997</v>
      </c>
      <c r="AA156" s="146">
        <v>32948.71</v>
      </c>
      <c r="AB156" s="146">
        <v>32984.83</v>
      </c>
      <c r="AC156" s="146">
        <v>32739.73</v>
      </c>
      <c r="AD156" s="91" t="s">
        <v>2996</v>
      </c>
      <c r="AE156" s="145">
        <v>-4.1000000000000003E-3</v>
      </c>
    </row>
    <row r="157" spans="1:31">
      <c r="A157" s="91" t="s">
        <v>1376</v>
      </c>
      <c r="B157" s="91">
        <v>22.47</v>
      </c>
      <c r="C157" s="91">
        <v>22.2</v>
      </c>
      <c r="D157" s="91">
        <v>22.94</v>
      </c>
      <c r="E157" s="91">
        <v>22.13</v>
      </c>
      <c r="F157" s="91" t="s">
        <v>2997</v>
      </c>
      <c r="G157" s="145">
        <v>1.4E-2</v>
      </c>
      <c r="I157" s="91" t="s">
        <v>1376</v>
      </c>
      <c r="J157" s="91">
        <v>30.31</v>
      </c>
      <c r="K157" s="91">
        <v>30.73</v>
      </c>
      <c r="L157" s="91">
        <v>30.79</v>
      </c>
      <c r="M157" s="91">
        <v>29.88</v>
      </c>
      <c r="N157" s="91" t="s">
        <v>2998</v>
      </c>
      <c r="O157" s="145">
        <v>-2.3199999999999998E-2</v>
      </c>
      <c r="Q157" s="91" t="s">
        <v>1376</v>
      </c>
      <c r="R157" s="91">
        <v>103.36</v>
      </c>
      <c r="S157" s="91">
        <v>101.75</v>
      </c>
      <c r="T157" s="91">
        <v>105.58</v>
      </c>
      <c r="U157" s="91">
        <v>101.26</v>
      </c>
      <c r="V157" s="91" t="s">
        <v>2999</v>
      </c>
      <c r="W157" s="145">
        <v>1.15E-2</v>
      </c>
      <c r="Y157" s="91" t="s">
        <v>1376</v>
      </c>
      <c r="Z157" s="146">
        <v>33061.57</v>
      </c>
      <c r="AA157" s="146">
        <v>32929.85</v>
      </c>
      <c r="AB157" s="146">
        <v>33167.75</v>
      </c>
      <c r="AC157" s="146">
        <v>32704.51</v>
      </c>
      <c r="AD157" s="91" t="s">
        <v>3000</v>
      </c>
      <c r="AE157" s="145">
        <v>4.7000000000000002E-3</v>
      </c>
    </row>
    <row r="158" spans="1:31">
      <c r="A158" s="91" t="s">
        <v>1383</v>
      </c>
      <c r="B158" s="91">
        <v>23.26</v>
      </c>
      <c r="C158" s="91">
        <v>23</v>
      </c>
      <c r="D158" s="91">
        <v>23.46</v>
      </c>
      <c r="E158" s="91">
        <v>22.75</v>
      </c>
      <c r="F158" s="91" t="s">
        <v>3001</v>
      </c>
      <c r="G158" s="145">
        <v>3.5200000000000002E-2</v>
      </c>
      <c r="I158" s="91" t="s">
        <v>1383</v>
      </c>
      <c r="J158" s="91">
        <v>31.8</v>
      </c>
      <c r="K158" s="91">
        <v>30.83</v>
      </c>
      <c r="L158" s="91">
        <v>31.99</v>
      </c>
      <c r="M158" s="91">
        <v>30.4</v>
      </c>
      <c r="N158" s="91" t="s">
        <v>3002</v>
      </c>
      <c r="O158" s="145">
        <v>4.9200000000000001E-2</v>
      </c>
      <c r="Q158" s="91" t="s">
        <v>1383</v>
      </c>
      <c r="R158" s="91">
        <v>105.76</v>
      </c>
      <c r="S158" s="91">
        <v>105.16</v>
      </c>
      <c r="T158" s="91">
        <v>106.13</v>
      </c>
      <c r="U158" s="91">
        <v>104.53</v>
      </c>
      <c r="V158" s="91" t="s">
        <v>2319</v>
      </c>
      <c r="W158" s="145">
        <v>2.3199999999999998E-2</v>
      </c>
      <c r="Y158" s="91" t="s">
        <v>1383</v>
      </c>
      <c r="Z158" s="146">
        <v>33762.76</v>
      </c>
      <c r="AA158" s="146">
        <v>33187.58</v>
      </c>
      <c r="AB158" s="146">
        <v>33805</v>
      </c>
      <c r="AC158" s="146">
        <v>33187.58</v>
      </c>
      <c r="AD158" s="91" t="s">
        <v>3003</v>
      </c>
      <c r="AE158" s="145">
        <v>2.12E-2</v>
      </c>
    </row>
    <row r="159" spans="1:31">
      <c r="A159" s="91" t="s">
        <v>3004</v>
      </c>
      <c r="B159" s="91">
        <v>22.94</v>
      </c>
      <c r="C159" s="91">
        <v>24.03</v>
      </c>
      <c r="D159" s="91">
        <v>23.94</v>
      </c>
      <c r="E159" s="91">
        <v>22.92</v>
      </c>
      <c r="F159" s="91" t="s">
        <v>3005</v>
      </c>
      <c r="G159" s="145">
        <v>-1.38E-2</v>
      </c>
      <c r="I159" s="91" t="s">
        <v>3004</v>
      </c>
      <c r="J159" s="91">
        <v>31.6</v>
      </c>
      <c r="K159" s="91">
        <v>31.65</v>
      </c>
      <c r="L159" s="91">
        <v>31.83</v>
      </c>
      <c r="M159" s="91">
        <v>31.06</v>
      </c>
      <c r="N159" s="91" t="s">
        <v>3006</v>
      </c>
      <c r="O159" s="145">
        <v>-6.3E-3</v>
      </c>
      <c r="Q159" s="91" t="s">
        <v>3004</v>
      </c>
      <c r="R159" s="91">
        <v>105.29</v>
      </c>
      <c r="S159" s="91">
        <v>107.19</v>
      </c>
      <c r="T159" s="91">
        <v>107.03</v>
      </c>
      <c r="U159" s="91">
        <v>105.09</v>
      </c>
      <c r="V159" s="91" t="s">
        <v>3007</v>
      </c>
      <c r="W159" s="145">
        <v>-4.4000000000000003E-3</v>
      </c>
      <c r="Y159" s="91" t="s">
        <v>3004</v>
      </c>
      <c r="Z159" s="146">
        <v>33562.86</v>
      </c>
      <c r="AA159" s="146">
        <v>33771.129999999997</v>
      </c>
      <c r="AB159" s="146">
        <v>33804.22</v>
      </c>
      <c r="AC159" s="146">
        <v>33552.79</v>
      </c>
      <c r="AD159" s="91" t="s">
        <v>3008</v>
      </c>
      <c r="AE159" s="145">
        <v>-5.8999999999999999E-3</v>
      </c>
    </row>
    <row r="160" spans="1:31">
      <c r="A160" s="91" t="s">
        <v>1390</v>
      </c>
      <c r="B160" s="91">
        <v>23.18</v>
      </c>
      <c r="C160" s="91">
        <v>22.5</v>
      </c>
      <c r="D160" s="91">
        <v>23.3</v>
      </c>
      <c r="E160" s="91">
        <v>22.45</v>
      </c>
      <c r="F160" s="91" t="s">
        <v>3009</v>
      </c>
      <c r="G160" s="145">
        <v>1.0500000000000001E-2</v>
      </c>
      <c r="I160" s="91" t="s">
        <v>1390</v>
      </c>
      <c r="J160" s="91">
        <v>32.729999999999997</v>
      </c>
      <c r="K160" s="91">
        <v>31.59</v>
      </c>
      <c r="L160" s="91">
        <v>33.32</v>
      </c>
      <c r="M160" s="91">
        <v>31.51</v>
      </c>
      <c r="N160" s="91" t="s">
        <v>3010</v>
      </c>
      <c r="O160" s="145">
        <v>3.5799999999999998E-2</v>
      </c>
      <c r="Q160" s="91" t="s">
        <v>1390</v>
      </c>
      <c r="R160" s="91">
        <v>106.15</v>
      </c>
      <c r="S160" s="91">
        <v>104.15</v>
      </c>
      <c r="T160" s="91">
        <v>106.27</v>
      </c>
      <c r="U160" s="91">
        <v>103.98</v>
      </c>
      <c r="V160" s="91" t="s">
        <v>3011</v>
      </c>
      <c r="W160" s="145">
        <v>8.2000000000000007E-3</v>
      </c>
      <c r="Y160" s="91" t="s">
        <v>1390</v>
      </c>
      <c r="Z160" s="146">
        <v>33573.279999999999</v>
      </c>
      <c r="AA160" s="146">
        <v>33547.67</v>
      </c>
      <c r="AB160" s="146">
        <v>33631.25</v>
      </c>
      <c r="AC160" s="146">
        <v>33399.69</v>
      </c>
      <c r="AD160" s="91" t="s">
        <v>3012</v>
      </c>
      <c r="AE160" s="145">
        <v>2.9999999999999997E-4</v>
      </c>
    </row>
    <row r="161" spans="1:31">
      <c r="A161" s="91" t="s">
        <v>1398</v>
      </c>
      <c r="B161" s="91">
        <v>24.31</v>
      </c>
      <c r="C161" s="91">
        <v>23.33</v>
      </c>
      <c r="D161" s="91">
        <v>24.38</v>
      </c>
      <c r="E161" s="91">
        <v>23.33</v>
      </c>
      <c r="F161" s="91" t="s">
        <v>3013</v>
      </c>
      <c r="G161" s="145">
        <v>4.87E-2</v>
      </c>
      <c r="I161" s="91" t="s">
        <v>1398</v>
      </c>
      <c r="J161" s="91">
        <v>33.75</v>
      </c>
      <c r="K161" s="91">
        <v>33.07</v>
      </c>
      <c r="L161" s="91">
        <v>34.299999999999997</v>
      </c>
      <c r="M161" s="91">
        <v>33.07</v>
      </c>
      <c r="N161" s="91" t="s">
        <v>3014</v>
      </c>
      <c r="O161" s="145">
        <v>3.1199999999999999E-2</v>
      </c>
      <c r="Q161" s="91" t="s">
        <v>1398</v>
      </c>
      <c r="R161" s="91">
        <v>108.53</v>
      </c>
      <c r="S161" s="91">
        <v>106.79</v>
      </c>
      <c r="T161" s="91">
        <v>108.89</v>
      </c>
      <c r="U161" s="91">
        <v>106.73</v>
      </c>
      <c r="V161" s="91" t="s">
        <v>3015</v>
      </c>
      <c r="W161" s="145">
        <v>2.24E-2</v>
      </c>
      <c r="Y161" s="91" t="s">
        <v>1398</v>
      </c>
      <c r="Z161" s="146">
        <v>33665.019999999997</v>
      </c>
      <c r="AA161" s="146">
        <v>33562.47</v>
      </c>
      <c r="AB161" s="146">
        <v>33708.78</v>
      </c>
      <c r="AC161" s="146">
        <v>33546.11</v>
      </c>
      <c r="AD161" s="91" t="s">
        <v>3016</v>
      </c>
      <c r="AE161" s="145">
        <v>2.7000000000000001E-3</v>
      </c>
    </row>
    <row r="162" spans="1:31">
      <c r="A162" s="91" t="s">
        <v>1405</v>
      </c>
      <c r="B162" s="91">
        <v>23.95</v>
      </c>
      <c r="C162" s="91">
        <v>24.3</v>
      </c>
      <c r="D162" s="91">
        <v>24.45</v>
      </c>
      <c r="E162" s="91">
        <v>23.49</v>
      </c>
      <c r="F162" s="91" t="s">
        <v>2531</v>
      </c>
      <c r="G162" s="145">
        <v>-1.4800000000000001E-2</v>
      </c>
      <c r="I162" s="91" t="s">
        <v>1405</v>
      </c>
      <c r="J162" s="91">
        <v>34.950000000000003</v>
      </c>
      <c r="K162" s="91">
        <v>33.61</v>
      </c>
      <c r="L162" s="91">
        <v>35.020000000000003</v>
      </c>
      <c r="M162" s="91">
        <v>33.11</v>
      </c>
      <c r="N162" s="91" t="s">
        <v>3017</v>
      </c>
      <c r="O162" s="145">
        <v>3.56E-2</v>
      </c>
      <c r="Q162" s="91" t="s">
        <v>1405</v>
      </c>
      <c r="R162" s="91">
        <v>108.19</v>
      </c>
      <c r="S162" s="91">
        <v>108.77</v>
      </c>
      <c r="T162" s="91">
        <v>109.14</v>
      </c>
      <c r="U162" s="91">
        <v>105.9</v>
      </c>
      <c r="V162" s="91" t="s">
        <v>2999</v>
      </c>
      <c r="W162" s="145">
        <v>-3.0999999999999999E-3</v>
      </c>
      <c r="Y162" s="91" t="s">
        <v>1405</v>
      </c>
      <c r="Z162" s="146">
        <v>33833.61</v>
      </c>
      <c r="AA162" s="146">
        <v>33656.980000000003</v>
      </c>
      <c r="AB162" s="146">
        <v>33873.81</v>
      </c>
      <c r="AC162" s="146">
        <v>33630.04</v>
      </c>
      <c r="AD162" s="91" t="s">
        <v>3018</v>
      </c>
      <c r="AE162" s="145">
        <v>5.0000000000000001E-3</v>
      </c>
    </row>
    <row r="163" spans="1:31">
      <c r="A163" s="91" t="s">
        <v>1413</v>
      </c>
      <c r="B163" s="91">
        <v>23.55</v>
      </c>
      <c r="C163" s="91">
        <v>23.92</v>
      </c>
      <c r="D163" s="91">
        <v>24.11</v>
      </c>
      <c r="E163" s="91">
        <v>23.44</v>
      </c>
      <c r="F163" s="91" t="s">
        <v>2980</v>
      </c>
      <c r="G163" s="145">
        <v>-1.67E-2</v>
      </c>
      <c r="I163" s="91" t="s">
        <v>1413</v>
      </c>
      <c r="J163" s="91">
        <v>34.24</v>
      </c>
      <c r="K163" s="91">
        <v>35.25</v>
      </c>
      <c r="L163" s="91">
        <v>35.380000000000003</v>
      </c>
      <c r="M163" s="91">
        <v>34.090000000000003</v>
      </c>
      <c r="N163" s="91" t="s">
        <v>3019</v>
      </c>
      <c r="O163" s="145">
        <v>-2.0299999999999999E-2</v>
      </c>
      <c r="Q163" s="91" t="s">
        <v>1413</v>
      </c>
      <c r="R163" s="91">
        <v>107.39</v>
      </c>
      <c r="S163" s="91">
        <v>108.46</v>
      </c>
      <c r="T163" s="91">
        <v>108.61</v>
      </c>
      <c r="U163" s="91">
        <v>107.16</v>
      </c>
      <c r="V163" s="91" t="s">
        <v>3020</v>
      </c>
      <c r="W163" s="145">
        <v>-7.4000000000000003E-3</v>
      </c>
      <c r="Y163" s="91" t="s">
        <v>1413</v>
      </c>
      <c r="Z163" s="146">
        <v>33876.78</v>
      </c>
      <c r="AA163" s="146">
        <v>33852.44</v>
      </c>
      <c r="AB163" s="146">
        <v>33975.32</v>
      </c>
      <c r="AC163" s="146">
        <v>33787.160000000003</v>
      </c>
      <c r="AD163" s="91" t="s">
        <v>3021</v>
      </c>
      <c r="AE163" s="145">
        <v>1.2999999999999999E-3</v>
      </c>
    </row>
    <row r="164" spans="1:31">
      <c r="A164" s="91" t="s">
        <v>1421</v>
      </c>
      <c r="B164" s="91">
        <v>23.25</v>
      </c>
      <c r="C164" s="91">
        <v>23.12</v>
      </c>
      <c r="D164" s="91">
        <v>23.62</v>
      </c>
      <c r="E164" s="91">
        <v>22.95</v>
      </c>
      <c r="F164" s="91" t="s">
        <v>3022</v>
      </c>
      <c r="G164" s="145">
        <v>-1.2699999999999999E-2</v>
      </c>
      <c r="I164" s="91" t="s">
        <v>1421</v>
      </c>
      <c r="J164" s="91">
        <v>34.39</v>
      </c>
      <c r="K164" s="91">
        <v>34.700000000000003</v>
      </c>
      <c r="L164" s="91">
        <v>34.700000000000003</v>
      </c>
      <c r="M164" s="91">
        <v>33.630000000000003</v>
      </c>
      <c r="N164" s="91" t="s">
        <v>2949</v>
      </c>
      <c r="O164" s="145">
        <v>4.4000000000000003E-3</v>
      </c>
      <c r="Q164" s="91" t="s">
        <v>1421</v>
      </c>
      <c r="R164" s="91">
        <v>106.42</v>
      </c>
      <c r="S164" s="91">
        <v>105.81</v>
      </c>
      <c r="T164" s="91">
        <v>107.06</v>
      </c>
      <c r="U164" s="91">
        <v>105.56</v>
      </c>
      <c r="V164" s="91" t="s">
        <v>2562</v>
      </c>
      <c r="W164" s="145">
        <v>-8.9999999999999993E-3</v>
      </c>
      <c r="Y164" s="91" t="s">
        <v>1421</v>
      </c>
      <c r="Z164" s="146">
        <v>34066.33</v>
      </c>
      <c r="AA164" s="146">
        <v>33906.800000000003</v>
      </c>
      <c r="AB164" s="146">
        <v>34077.839999999997</v>
      </c>
      <c r="AC164" s="146">
        <v>33878.46</v>
      </c>
      <c r="AD164" s="91" t="s">
        <v>3023</v>
      </c>
      <c r="AE164" s="145">
        <v>5.5999999999999999E-3</v>
      </c>
    </row>
    <row r="165" spans="1:31">
      <c r="A165" s="91" t="s">
        <v>1427</v>
      </c>
      <c r="B165" s="91">
        <v>23.34</v>
      </c>
      <c r="C165" s="91">
        <v>23.6</v>
      </c>
      <c r="D165" s="91">
        <v>24.1</v>
      </c>
      <c r="E165" s="91">
        <v>23.32</v>
      </c>
      <c r="F165" s="91" t="s">
        <v>3024</v>
      </c>
      <c r="G165" s="145">
        <v>3.8999999999999998E-3</v>
      </c>
      <c r="I165" s="91" t="s">
        <v>1427</v>
      </c>
      <c r="J165" s="91">
        <v>34.99</v>
      </c>
      <c r="K165" s="91">
        <v>34.76</v>
      </c>
      <c r="L165" s="91">
        <v>35.270000000000003</v>
      </c>
      <c r="M165" s="91">
        <v>34.11</v>
      </c>
      <c r="N165" s="91" t="s">
        <v>2787</v>
      </c>
      <c r="O165" s="145">
        <v>1.7399999999999999E-2</v>
      </c>
      <c r="Q165" s="91" t="s">
        <v>1427</v>
      </c>
      <c r="R165" s="91">
        <v>106.44</v>
      </c>
      <c r="S165" s="91">
        <v>107.38</v>
      </c>
      <c r="T165" s="91">
        <v>108.34</v>
      </c>
      <c r="U165" s="91">
        <v>106.28</v>
      </c>
      <c r="V165" s="91" t="s">
        <v>3025</v>
      </c>
      <c r="W165" s="145">
        <v>2.0000000000000001E-4</v>
      </c>
      <c r="Y165" s="91" t="s">
        <v>1427</v>
      </c>
      <c r="Z165" s="146">
        <v>34212.120000000003</v>
      </c>
      <c r="AA165" s="146">
        <v>34111.08</v>
      </c>
      <c r="AB165" s="146">
        <v>34310.28</v>
      </c>
      <c r="AC165" s="146">
        <v>34107.980000000003</v>
      </c>
      <c r="AD165" s="91" t="s">
        <v>3026</v>
      </c>
      <c r="AE165" s="145">
        <v>4.3E-3</v>
      </c>
    </row>
    <row r="166" spans="1:31">
      <c r="A166" s="91" t="s">
        <v>1435</v>
      </c>
      <c r="B166" s="91">
        <v>22.81</v>
      </c>
      <c r="C166" s="91">
        <v>23.65</v>
      </c>
      <c r="D166" s="91">
        <v>23.84</v>
      </c>
      <c r="E166" s="91">
        <v>22.65</v>
      </c>
      <c r="F166" s="91" t="s">
        <v>2767</v>
      </c>
      <c r="G166" s="145">
        <v>-2.2700000000000001E-2</v>
      </c>
      <c r="I166" s="91" t="s">
        <v>1435</v>
      </c>
      <c r="J166" s="91">
        <v>35.590000000000003</v>
      </c>
      <c r="K166" s="91">
        <v>35.020000000000003</v>
      </c>
      <c r="L166" s="91">
        <v>35.700000000000003</v>
      </c>
      <c r="M166" s="91">
        <v>34.69</v>
      </c>
      <c r="N166" s="91" t="s">
        <v>2758</v>
      </c>
      <c r="O166" s="145">
        <v>1.7100000000000001E-2</v>
      </c>
      <c r="Q166" s="91" t="s">
        <v>1435</v>
      </c>
      <c r="R166" s="91">
        <v>105.16</v>
      </c>
      <c r="S166" s="91">
        <v>107.45</v>
      </c>
      <c r="T166" s="91">
        <v>108.11</v>
      </c>
      <c r="U166" s="91">
        <v>104.39</v>
      </c>
      <c r="V166" s="91" t="s">
        <v>2540</v>
      </c>
      <c r="W166" s="145">
        <v>-1.2E-2</v>
      </c>
      <c r="Y166" s="91" t="s">
        <v>1435</v>
      </c>
      <c r="Z166" s="146">
        <v>33979.33</v>
      </c>
      <c r="AA166" s="146">
        <v>34044.699999999997</v>
      </c>
      <c r="AB166" s="146">
        <v>34151.42</v>
      </c>
      <c r="AC166" s="146">
        <v>33783.550000000003</v>
      </c>
      <c r="AD166" s="91" t="s">
        <v>3027</v>
      </c>
      <c r="AE166" s="145">
        <v>-6.7999999999999996E-3</v>
      </c>
    </row>
    <row r="167" spans="1:31">
      <c r="A167" s="91" t="s">
        <v>1443</v>
      </c>
      <c r="B167" s="91">
        <v>23.29</v>
      </c>
      <c r="C167" s="91">
        <v>22.92</v>
      </c>
      <c r="D167" s="91">
        <v>23.6</v>
      </c>
      <c r="E167" s="91">
        <v>22.91</v>
      </c>
      <c r="F167" s="91" t="s">
        <v>2415</v>
      </c>
      <c r="G167" s="145">
        <v>2.1000000000000001E-2</v>
      </c>
      <c r="I167" s="91" t="s">
        <v>1443</v>
      </c>
      <c r="J167" s="91">
        <v>36.24</v>
      </c>
      <c r="K167" s="91">
        <v>35.1</v>
      </c>
      <c r="L167" s="91">
        <v>36.26</v>
      </c>
      <c r="M167" s="91">
        <v>35.1</v>
      </c>
      <c r="N167" s="91" t="s">
        <v>2490</v>
      </c>
      <c r="O167" s="145">
        <v>1.83E-2</v>
      </c>
      <c r="Q167" s="91" t="s">
        <v>1443</v>
      </c>
      <c r="R167" s="91">
        <v>105.89</v>
      </c>
      <c r="S167" s="91">
        <v>105.5</v>
      </c>
      <c r="T167" s="91">
        <v>107.03</v>
      </c>
      <c r="U167" s="91">
        <v>105.44</v>
      </c>
      <c r="V167" s="91" t="s">
        <v>3028</v>
      </c>
      <c r="W167" s="145">
        <v>6.8999999999999999E-3</v>
      </c>
      <c r="Y167" s="91" t="s">
        <v>1443</v>
      </c>
      <c r="Z167" s="146">
        <v>34408.06</v>
      </c>
      <c r="AA167" s="146">
        <v>33945.980000000003</v>
      </c>
      <c r="AB167" s="146">
        <v>34488.980000000003</v>
      </c>
      <c r="AC167" s="146">
        <v>33945.980000000003</v>
      </c>
      <c r="AD167" s="91" t="s">
        <v>3029</v>
      </c>
      <c r="AE167" s="145">
        <v>1.26E-2</v>
      </c>
    </row>
    <row r="168" spans="1:31">
      <c r="A168" s="91" t="s">
        <v>1451</v>
      </c>
      <c r="B168" s="91">
        <v>23.5</v>
      </c>
      <c r="C168" s="91">
        <v>23.44</v>
      </c>
      <c r="D168" s="91">
        <v>23.59</v>
      </c>
      <c r="E168" s="91">
        <v>23.25</v>
      </c>
      <c r="F168" s="91" t="s">
        <v>3030</v>
      </c>
      <c r="G168" s="145">
        <v>8.9999999999999993E-3</v>
      </c>
      <c r="I168" s="91" t="s">
        <v>1451</v>
      </c>
      <c r="J168" s="91">
        <v>36.08</v>
      </c>
      <c r="K168" s="91">
        <v>36.479999999999997</v>
      </c>
      <c r="L168" s="91">
        <v>36.6</v>
      </c>
      <c r="M168" s="91">
        <v>35.549999999999997</v>
      </c>
      <c r="N168" s="91" t="s">
        <v>3031</v>
      </c>
      <c r="O168" s="145">
        <v>-4.4000000000000003E-3</v>
      </c>
      <c r="Q168" s="91" t="s">
        <v>1451</v>
      </c>
      <c r="R168" s="91">
        <v>105.13</v>
      </c>
      <c r="S168" s="91">
        <v>106.36</v>
      </c>
      <c r="T168" s="91">
        <v>106.77</v>
      </c>
      <c r="U168" s="91">
        <v>104.96</v>
      </c>
      <c r="V168" s="91" t="s">
        <v>3032</v>
      </c>
      <c r="W168" s="145">
        <v>-7.1999999999999998E-3</v>
      </c>
      <c r="Y168" s="91" t="s">
        <v>1451</v>
      </c>
      <c r="Z168" s="146">
        <v>34299.120000000003</v>
      </c>
      <c r="AA168" s="146">
        <v>34464.019999999997</v>
      </c>
      <c r="AB168" s="146">
        <v>34588.68</v>
      </c>
      <c r="AC168" s="146">
        <v>34285.69</v>
      </c>
      <c r="AD168" s="91" t="s">
        <v>3033</v>
      </c>
      <c r="AE168" s="145">
        <v>-3.2000000000000002E-3</v>
      </c>
    </row>
    <row r="169" spans="1:31">
      <c r="A169" s="91" t="s">
        <v>1465</v>
      </c>
      <c r="B169" s="91">
        <v>22.82</v>
      </c>
      <c r="C169" s="91">
        <v>23.22</v>
      </c>
      <c r="D169" s="91">
        <v>23.3</v>
      </c>
      <c r="E169" s="91">
        <v>22.51</v>
      </c>
      <c r="F169" s="91" t="s">
        <v>2988</v>
      </c>
      <c r="G169" s="145">
        <v>-2.8899999999999999E-2</v>
      </c>
      <c r="I169" s="91" t="s">
        <v>1465</v>
      </c>
      <c r="J169" s="91">
        <v>36.24</v>
      </c>
      <c r="K169" s="91">
        <v>36.159999999999997</v>
      </c>
      <c r="L169" s="91">
        <v>36.5</v>
      </c>
      <c r="M169" s="91">
        <v>35.909999999999997</v>
      </c>
      <c r="N169" s="91" t="s">
        <v>2849</v>
      </c>
      <c r="O169" s="145">
        <v>4.4000000000000003E-3</v>
      </c>
      <c r="Q169" s="91" t="s">
        <v>1465</v>
      </c>
      <c r="R169" s="91">
        <v>102.72</v>
      </c>
      <c r="S169" s="91">
        <v>104.68</v>
      </c>
      <c r="T169" s="91">
        <v>104.77</v>
      </c>
      <c r="U169" s="91">
        <v>102.12</v>
      </c>
      <c r="V169" s="91" t="s">
        <v>1713</v>
      </c>
      <c r="W169" s="145">
        <v>-2.29E-2</v>
      </c>
      <c r="Y169" s="91" t="s">
        <v>1465</v>
      </c>
      <c r="Z169" s="146">
        <v>34053.870000000003</v>
      </c>
      <c r="AA169" s="146">
        <v>34206.660000000003</v>
      </c>
      <c r="AB169" s="146">
        <v>34206.660000000003</v>
      </c>
      <c r="AC169" s="146">
        <v>33915.93</v>
      </c>
      <c r="AD169" s="91" t="s">
        <v>3034</v>
      </c>
      <c r="AE169" s="145">
        <v>-7.1999999999999998E-3</v>
      </c>
    </row>
    <row r="170" spans="1:31">
      <c r="A170" s="91" t="s">
        <v>1473</v>
      </c>
      <c r="B170" s="91">
        <v>23.04</v>
      </c>
      <c r="C170" s="91">
        <v>22.75</v>
      </c>
      <c r="D170" s="91">
        <v>23.32</v>
      </c>
      <c r="E170" s="91">
        <v>22.67</v>
      </c>
      <c r="F170" s="91" t="s">
        <v>3035</v>
      </c>
      <c r="G170" s="145">
        <v>9.5999999999999992E-3</v>
      </c>
      <c r="I170" s="91" t="s">
        <v>1473</v>
      </c>
      <c r="J170" s="91">
        <v>36.9</v>
      </c>
      <c r="K170" s="91">
        <v>36.28</v>
      </c>
      <c r="L170" s="91">
        <v>37.96</v>
      </c>
      <c r="M170" s="91">
        <v>36.21</v>
      </c>
      <c r="N170" s="91" t="s">
        <v>2994</v>
      </c>
      <c r="O170" s="145">
        <v>1.8200000000000001E-2</v>
      </c>
      <c r="Q170" s="91" t="s">
        <v>1473</v>
      </c>
      <c r="R170" s="91">
        <v>103.87</v>
      </c>
      <c r="S170" s="91">
        <v>102.5</v>
      </c>
      <c r="T170" s="91">
        <v>104.63</v>
      </c>
      <c r="U170" s="91">
        <v>102.33</v>
      </c>
      <c r="V170" s="91" t="s">
        <v>3036</v>
      </c>
      <c r="W170" s="145">
        <v>1.12E-2</v>
      </c>
      <c r="Y170" s="91" t="s">
        <v>1473</v>
      </c>
      <c r="Z170" s="146">
        <v>33951.519999999997</v>
      </c>
      <c r="AA170" s="146">
        <v>33990.559999999998</v>
      </c>
      <c r="AB170" s="146">
        <v>34097.93</v>
      </c>
      <c r="AC170" s="146">
        <v>33876.17</v>
      </c>
      <c r="AD170" s="91" t="s">
        <v>3037</v>
      </c>
      <c r="AE170" s="145">
        <v>-3.0000000000000001E-3</v>
      </c>
    </row>
    <row r="171" spans="1:31">
      <c r="A171" s="91" t="s">
        <v>1480</v>
      </c>
      <c r="B171" s="91">
        <v>22.25</v>
      </c>
      <c r="C171" s="91">
        <v>22.64</v>
      </c>
      <c r="D171" s="91">
        <v>22.71</v>
      </c>
      <c r="E171" s="91">
        <v>22.08</v>
      </c>
      <c r="F171" s="91" t="s">
        <v>3038</v>
      </c>
      <c r="G171" s="145">
        <v>-3.4299999999999997E-2</v>
      </c>
      <c r="I171" s="91" t="s">
        <v>1480</v>
      </c>
      <c r="J171" s="91">
        <v>37.21</v>
      </c>
      <c r="K171" s="91">
        <v>37.200000000000003</v>
      </c>
      <c r="L171" s="91">
        <v>37.450000000000003</v>
      </c>
      <c r="M171" s="91">
        <v>36.68</v>
      </c>
      <c r="N171" s="91" t="s">
        <v>2640</v>
      </c>
      <c r="O171" s="145">
        <v>8.3999999999999995E-3</v>
      </c>
      <c r="Q171" s="91" t="s">
        <v>1480</v>
      </c>
      <c r="R171" s="91">
        <v>103.3</v>
      </c>
      <c r="S171" s="91">
        <v>102.84</v>
      </c>
      <c r="T171" s="91">
        <v>103.89</v>
      </c>
      <c r="U171" s="91">
        <v>102.65</v>
      </c>
      <c r="V171" s="91" t="s">
        <v>3039</v>
      </c>
      <c r="W171" s="145">
        <v>-5.4999999999999997E-3</v>
      </c>
      <c r="Y171" s="91" t="s">
        <v>1480</v>
      </c>
      <c r="Z171" s="146">
        <v>33946.71</v>
      </c>
      <c r="AA171" s="146">
        <v>33900.47</v>
      </c>
      <c r="AB171" s="146">
        <v>34003.56</v>
      </c>
      <c r="AC171" s="146">
        <v>33835.39</v>
      </c>
      <c r="AD171" s="91" t="s">
        <v>3040</v>
      </c>
      <c r="AE171" s="145">
        <v>-1E-4</v>
      </c>
    </row>
    <row r="172" spans="1:31">
      <c r="A172" s="91" t="s">
        <v>1487</v>
      </c>
      <c r="B172" s="91">
        <v>21.95</v>
      </c>
      <c r="C172" s="91">
        <v>21.89</v>
      </c>
      <c r="D172" s="91">
        <v>22.19</v>
      </c>
      <c r="E172" s="91">
        <v>21.86</v>
      </c>
      <c r="F172" s="91" t="s">
        <v>3041</v>
      </c>
      <c r="G172" s="145">
        <v>-1.35E-2</v>
      </c>
      <c r="I172" s="91" t="s">
        <v>1487</v>
      </c>
      <c r="J172" s="91">
        <v>36.93</v>
      </c>
      <c r="K172" s="91">
        <v>37.049999999999997</v>
      </c>
      <c r="L172" s="91">
        <v>37.51</v>
      </c>
      <c r="M172" s="91">
        <v>36.58</v>
      </c>
      <c r="N172" s="91" t="s">
        <v>3042</v>
      </c>
      <c r="O172" s="145">
        <v>-7.4999999999999997E-3</v>
      </c>
      <c r="Q172" s="91" t="s">
        <v>1487</v>
      </c>
      <c r="R172" s="91">
        <v>102.4</v>
      </c>
      <c r="S172" s="91">
        <v>102.59</v>
      </c>
      <c r="T172" s="91">
        <v>102.82</v>
      </c>
      <c r="U172" s="91">
        <v>101.62</v>
      </c>
      <c r="V172" s="91" t="s">
        <v>3043</v>
      </c>
      <c r="W172" s="145">
        <v>-8.6999999999999994E-3</v>
      </c>
      <c r="Y172" s="91" t="s">
        <v>1487</v>
      </c>
      <c r="Z172" s="146">
        <v>33727.43</v>
      </c>
      <c r="AA172" s="146">
        <v>33835.660000000003</v>
      </c>
      <c r="AB172" s="146">
        <v>33835.660000000003</v>
      </c>
      <c r="AC172" s="146">
        <v>33646.49</v>
      </c>
      <c r="AD172" s="91" t="s">
        <v>3044</v>
      </c>
      <c r="AE172" s="145">
        <v>-6.4999999999999997E-3</v>
      </c>
    </row>
    <row r="173" spans="1:31">
      <c r="A173" s="91" t="s">
        <v>1493</v>
      </c>
      <c r="B173" s="91">
        <v>22.16</v>
      </c>
      <c r="C173" s="91">
        <v>22.04</v>
      </c>
      <c r="D173" s="91">
        <v>22.43</v>
      </c>
      <c r="E173" s="91">
        <v>22.03</v>
      </c>
      <c r="F173" s="91" t="s">
        <v>3045</v>
      </c>
      <c r="G173" s="145">
        <v>9.5999999999999992E-3</v>
      </c>
      <c r="I173" s="91" t="s">
        <v>1493</v>
      </c>
      <c r="J173" s="91">
        <v>37.18</v>
      </c>
      <c r="K173" s="91">
        <v>37.01</v>
      </c>
      <c r="L173" s="91">
        <v>37.76</v>
      </c>
      <c r="M173" s="91">
        <v>36.869999999999997</v>
      </c>
      <c r="N173" s="91" t="s">
        <v>2513</v>
      </c>
      <c r="O173" s="145">
        <v>6.7999999999999996E-3</v>
      </c>
      <c r="Q173" s="91" t="s">
        <v>1493</v>
      </c>
      <c r="R173" s="91">
        <v>104.29</v>
      </c>
      <c r="S173" s="91">
        <v>102.2</v>
      </c>
      <c r="T173" s="91">
        <v>104.9</v>
      </c>
      <c r="U173" s="91">
        <v>102.2</v>
      </c>
      <c r="V173" s="91" t="s">
        <v>3046</v>
      </c>
      <c r="W173" s="145">
        <v>1.8499999999999999E-2</v>
      </c>
      <c r="Y173" s="91" t="s">
        <v>1493</v>
      </c>
      <c r="Z173" s="146">
        <v>33714.71</v>
      </c>
      <c r="AA173" s="146">
        <v>33730.79</v>
      </c>
      <c r="AB173" s="146">
        <v>33819.49</v>
      </c>
      <c r="AC173" s="146">
        <v>33610.32</v>
      </c>
      <c r="AD173" s="91" t="s">
        <v>3047</v>
      </c>
      <c r="AE173" s="145">
        <v>-4.0000000000000002E-4</v>
      </c>
    </row>
    <row r="174" spans="1:31">
      <c r="A174" s="91" t="s">
        <v>1500</v>
      </c>
      <c r="B174" s="91">
        <v>22.11</v>
      </c>
      <c r="C174" s="91">
        <v>22</v>
      </c>
      <c r="D174" s="91">
        <v>22.3</v>
      </c>
      <c r="E174" s="91">
        <v>21.88</v>
      </c>
      <c r="F174" s="91" t="s">
        <v>3048</v>
      </c>
      <c r="G174" s="145">
        <v>-2.3E-3</v>
      </c>
      <c r="I174" s="91" t="s">
        <v>1500</v>
      </c>
      <c r="J174" s="91">
        <v>37.47</v>
      </c>
      <c r="K174" s="91">
        <v>37.06</v>
      </c>
      <c r="L174" s="91">
        <v>37.74</v>
      </c>
      <c r="M174" s="91">
        <v>37.06</v>
      </c>
      <c r="N174" s="91" t="s">
        <v>3049</v>
      </c>
      <c r="O174" s="145">
        <v>7.7999999999999996E-3</v>
      </c>
      <c r="Q174" s="91" t="s">
        <v>1500</v>
      </c>
      <c r="R174" s="91">
        <v>104.55</v>
      </c>
      <c r="S174" s="91">
        <v>104.04</v>
      </c>
      <c r="T174" s="91">
        <v>104.61</v>
      </c>
      <c r="U174" s="91">
        <v>103.27</v>
      </c>
      <c r="V174" s="91" t="s">
        <v>3050</v>
      </c>
      <c r="W174" s="145">
        <v>2.5000000000000001E-3</v>
      </c>
      <c r="Y174" s="91" t="s">
        <v>1500</v>
      </c>
      <c r="Z174" s="146">
        <v>33926.74</v>
      </c>
      <c r="AA174" s="146">
        <v>33739.03</v>
      </c>
      <c r="AB174" s="146">
        <v>33975.65</v>
      </c>
      <c r="AC174" s="146">
        <v>33730.39</v>
      </c>
      <c r="AD174" s="91" t="s">
        <v>3051</v>
      </c>
      <c r="AE174" s="145">
        <v>6.3E-3</v>
      </c>
    </row>
    <row r="175" spans="1:31">
      <c r="A175" s="91" t="s">
        <v>1508</v>
      </c>
      <c r="B175" s="91">
        <v>22.34</v>
      </c>
      <c r="C175" s="91">
        <v>22.21</v>
      </c>
      <c r="D175" s="91">
        <v>22.39</v>
      </c>
      <c r="E175" s="91">
        <v>21.9</v>
      </c>
      <c r="F175" s="91" t="s">
        <v>3052</v>
      </c>
      <c r="G175" s="145">
        <v>1.04E-2</v>
      </c>
      <c r="I175" s="91" t="s">
        <v>1508</v>
      </c>
      <c r="J175" s="91">
        <v>36.700000000000003</v>
      </c>
      <c r="K175" s="91">
        <v>37.270000000000003</v>
      </c>
      <c r="L175" s="91">
        <v>37.47</v>
      </c>
      <c r="M175" s="91">
        <v>36.33</v>
      </c>
      <c r="N175" s="91" t="s">
        <v>3053</v>
      </c>
      <c r="O175" s="145">
        <v>-2.0500000000000001E-2</v>
      </c>
      <c r="Q175" s="91" t="s">
        <v>1508</v>
      </c>
      <c r="R175" s="91">
        <v>105.4</v>
      </c>
      <c r="S175" s="91">
        <v>104.31</v>
      </c>
      <c r="T175" s="91">
        <v>105.82</v>
      </c>
      <c r="U175" s="91">
        <v>103.2</v>
      </c>
      <c r="V175" s="91" t="s">
        <v>3054</v>
      </c>
      <c r="W175" s="145">
        <v>8.0999999999999996E-3</v>
      </c>
      <c r="Y175" s="91" t="s">
        <v>1508</v>
      </c>
      <c r="Z175" s="146">
        <v>33852.660000000003</v>
      </c>
      <c r="AA175" s="146">
        <v>33881.379999999997</v>
      </c>
      <c r="AB175" s="146">
        <v>33903.760000000002</v>
      </c>
      <c r="AC175" s="146">
        <v>33755.919999999998</v>
      </c>
      <c r="AD175" s="91" t="s">
        <v>3055</v>
      </c>
      <c r="AE175" s="145">
        <v>-2.2000000000000001E-3</v>
      </c>
    </row>
    <row r="176" spans="1:31">
      <c r="A176" s="91" t="s">
        <v>1515</v>
      </c>
      <c r="B176" s="91">
        <v>22.93</v>
      </c>
      <c r="C176" s="91">
        <v>22.52</v>
      </c>
      <c r="D176" s="91">
        <v>22.93</v>
      </c>
      <c r="E176" s="91">
        <v>22.43</v>
      </c>
      <c r="F176" s="91" t="s">
        <v>2171</v>
      </c>
      <c r="G176" s="145">
        <v>2.64E-2</v>
      </c>
      <c r="I176" s="91" t="s">
        <v>1515</v>
      </c>
      <c r="J176" s="91">
        <v>37.85</v>
      </c>
      <c r="K176" s="91">
        <v>37.36</v>
      </c>
      <c r="L176" s="91">
        <v>38.200000000000003</v>
      </c>
      <c r="M176" s="91">
        <v>37.19</v>
      </c>
      <c r="N176" s="91" t="s">
        <v>2787</v>
      </c>
      <c r="O176" s="145">
        <v>3.1300000000000001E-2</v>
      </c>
      <c r="Q176" s="91" t="s">
        <v>1515</v>
      </c>
      <c r="R176" s="91">
        <v>106.7</v>
      </c>
      <c r="S176" s="91">
        <v>105.66</v>
      </c>
      <c r="T176" s="91">
        <v>106.73</v>
      </c>
      <c r="U176" s="91">
        <v>105.13</v>
      </c>
      <c r="V176" s="91" t="s">
        <v>3056</v>
      </c>
      <c r="W176" s="145">
        <v>1.23E-2</v>
      </c>
      <c r="Y176" s="91" t="s">
        <v>1515</v>
      </c>
      <c r="Z176" s="146">
        <v>34122.42</v>
      </c>
      <c r="AA176" s="146">
        <v>33854.57</v>
      </c>
      <c r="AB176" s="146">
        <v>34147.68</v>
      </c>
      <c r="AC176" s="146">
        <v>33828.629999999997</v>
      </c>
      <c r="AD176" s="91" t="s">
        <v>3057</v>
      </c>
      <c r="AE176" s="145">
        <v>8.0000000000000002E-3</v>
      </c>
    </row>
    <row r="177" spans="1:31">
      <c r="A177" s="91" t="s">
        <v>1523</v>
      </c>
      <c r="B177" s="91">
        <v>23.02</v>
      </c>
      <c r="C177" s="91">
        <v>23.16</v>
      </c>
      <c r="D177" s="91">
        <v>23.27</v>
      </c>
      <c r="E177" s="91">
        <v>22.84</v>
      </c>
      <c r="F177" s="91" t="s">
        <v>2738</v>
      </c>
      <c r="G177" s="145">
        <v>3.8999999999999998E-3</v>
      </c>
      <c r="I177" s="91" t="s">
        <v>1523</v>
      </c>
      <c r="J177" s="91">
        <v>37.68</v>
      </c>
      <c r="K177" s="91">
        <v>38.1</v>
      </c>
      <c r="L177" s="91">
        <v>38.21</v>
      </c>
      <c r="M177" s="91">
        <v>37.15</v>
      </c>
      <c r="N177" s="91" t="s">
        <v>3058</v>
      </c>
      <c r="O177" s="145">
        <v>-4.4999999999999997E-3</v>
      </c>
      <c r="Q177" s="91" t="s">
        <v>1523</v>
      </c>
      <c r="R177" s="91">
        <v>107.25</v>
      </c>
      <c r="S177" s="91">
        <v>107.32</v>
      </c>
      <c r="T177" s="91">
        <v>107.88</v>
      </c>
      <c r="U177" s="91">
        <v>106.81</v>
      </c>
      <c r="V177" s="91" t="s">
        <v>3059</v>
      </c>
      <c r="W177" s="145">
        <v>5.1999999999999998E-3</v>
      </c>
      <c r="Y177" s="91" t="s">
        <v>1523</v>
      </c>
      <c r="Z177" s="146">
        <v>34407.599999999999</v>
      </c>
      <c r="AA177" s="146">
        <v>34269.919999999998</v>
      </c>
      <c r="AB177" s="146">
        <v>34467.35</v>
      </c>
      <c r="AC177" s="146">
        <v>34269.919999999998</v>
      </c>
      <c r="AD177" s="91" t="s">
        <v>3060</v>
      </c>
      <c r="AE177" s="145">
        <v>8.3999999999999995E-3</v>
      </c>
    </row>
    <row r="178" spans="1:31">
      <c r="A178" s="91" t="s">
        <v>1531</v>
      </c>
      <c r="B178" s="91">
        <v>23</v>
      </c>
      <c r="C178" s="91">
        <v>23.02</v>
      </c>
      <c r="D178" s="91">
        <v>23.3</v>
      </c>
      <c r="E178" s="91">
        <v>22.89</v>
      </c>
      <c r="F178" s="91" t="s">
        <v>3061</v>
      </c>
      <c r="G178" s="145">
        <v>-8.9999999999999998E-4</v>
      </c>
      <c r="I178" s="91" t="s">
        <v>1531</v>
      </c>
      <c r="J178" s="91">
        <v>37.29</v>
      </c>
      <c r="K178" s="91">
        <v>37.700000000000003</v>
      </c>
      <c r="L178" s="91">
        <v>38.15</v>
      </c>
      <c r="M178" s="91">
        <v>37.200000000000003</v>
      </c>
      <c r="N178" s="91" t="s">
        <v>3062</v>
      </c>
      <c r="O178" s="145">
        <v>-1.04E-2</v>
      </c>
      <c r="Q178" s="91" t="s">
        <v>1531</v>
      </c>
      <c r="R178" s="91">
        <v>107.46</v>
      </c>
      <c r="S178" s="91">
        <v>107.56</v>
      </c>
      <c r="T178" s="91">
        <v>108.45</v>
      </c>
      <c r="U178" s="91">
        <v>107.1</v>
      </c>
      <c r="V178" s="91" t="s">
        <v>2793</v>
      </c>
      <c r="W178" s="145">
        <v>2E-3</v>
      </c>
      <c r="Y178" s="91" t="s">
        <v>1531</v>
      </c>
      <c r="Z178" s="146">
        <v>34418.47</v>
      </c>
      <c r="AA178" s="146">
        <v>34369.78</v>
      </c>
      <c r="AB178" s="146">
        <v>34465.599999999999</v>
      </c>
      <c r="AC178" s="146">
        <v>34286.54</v>
      </c>
      <c r="AD178" s="91" t="s">
        <v>3063</v>
      </c>
      <c r="AE178" s="145">
        <v>2.9999999999999997E-4</v>
      </c>
    </row>
    <row r="179" spans="1:31">
      <c r="A179" s="91" t="s">
        <v>1547</v>
      </c>
      <c r="B179" s="91">
        <v>22.9</v>
      </c>
      <c r="C179" s="91">
        <v>23.24</v>
      </c>
      <c r="D179" s="91">
        <v>23.26</v>
      </c>
      <c r="E179" s="91">
        <v>22.78</v>
      </c>
      <c r="F179" s="91" t="s">
        <v>2703</v>
      </c>
      <c r="G179" s="145">
        <v>-4.3E-3</v>
      </c>
      <c r="I179" s="91" t="s">
        <v>1547</v>
      </c>
      <c r="J179" s="91">
        <v>36.119999999999997</v>
      </c>
      <c r="K179" s="91">
        <v>37.39</v>
      </c>
      <c r="L179" s="91">
        <v>37.39</v>
      </c>
      <c r="M179" s="91">
        <v>36.090000000000003</v>
      </c>
      <c r="N179" s="91" t="s">
        <v>2593</v>
      </c>
      <c r="O179" s="145">
        <v>-3.1399999999999997E-2</v>
      </c>
      <c r="Q179" s="91" t="s">
        <v>1547</v>
      </c>
      <c r="R179" s="91">
        <v>106.91</v>
      </c>
      <c r="S179" s="91">
        <v>107.63</v>
      </c>
      <c r="T179" s="91">
        <v>107.92</v>
      </c>
      <c r="U179" s="91">
        <v>106.1</v>
      </c>
      <c r="V179" s="91" t="s">
        <v>3064</v>
      </c>
      <c r="W179" s="145">
        <v>-5.1000000000000004E-3</v>
      </c>
      <c r="Y179" s="91" t="s">
        <v>1547</v>
      </c>
      <c r="Z179" s="146">
        <v>34288.639999999999</v>
      </c>
      <c r="AA179" s="146">
        <v>34344.720000000001</v>
      </c>
      <c r="AB179" s="146">
        <v>34376.11</v>
      </c>
      <c r="AC179" s="146">
        <v>34226.980000000003</v>
      </c>
      <c r="AD179" s="91" t="s">
        <v>3065</v>
      </c>
      <c r="AE179" s="145">
        <v>-3.8E-3</v>
      </c>
    </row>
    <row r="180" spans="1:31">
      <c r="A180" s="91" t="s">
        <v>1554</v>
      </c>
      <c r="B180" s="91">
        <v>22.54</v>
      </c>
      <c r="C180" s="91">
        <v>22.65</v>
      </c>
      <c r="D180" s="91">
        <v>22.91</v>
      </c>
      <c r="E180" s="91">
        <v>21.97</v>
      </c>
      <c r="F180" s="91" t="s">
        <v>3066</v>
      </c>
      <c r="G180" s="145">
        <v>-1.5699999999999999E-2</v>
      </c>
      <c r="I180" s="91" t="s">
        <v>1554</v>
      </c>
      <c r="J180" s="91">
        <v>35.520000000000003</v>
      </c>
      <c r="K180" s="91">
        <v>35.72</v>
      </c>
      <c r="L180" s="91">
        <v>36</v>
      </c>
      <c r="M180" s="91">
        <v>35.07</v>
      </c>
      <c r="N180" s="91" t="s">
        <v>418</v>
      </c>
      <c r="O180" s="145">
        <v>-1.66E-2</v>
      </c>
      <c r="Q180" s="91" t="s">
        <v>1554</v>
      </c>
      <c r="R180" s="91">
        <v>102.92</v>
      </c>
      <c r="S180" s="91">
        <v>105.09</v>
      </c>
      <c r="T180" s="91">
        <v>105.72</v>
      </c>
      <c r="U180" s="91">
        <v>102.43</v>
      </c>
      <c r="V180" s="91" t="s">
        <v>3067</v>
      </c>
      <c r="W180" s="145">
        <v>-3.73E-2</v>
      </c>
      <c r="Y180" s="91" t="s">
        <v>1554</v>
      </c>
      <c r="Z180" s="146">
        <v>33922.26</v>
      </c>
      <c r="AA180" s="146">
        <v>34171.39</v>
      </c>
      <c r="AB180" s="146">
        <v>34171.39</v>
      </c>
      <c r="AC180" s="146">
        <v>33771.47</v>
      </c>
      <c r="AD180" s="91" t="s">
        <v>3068</v>
      </c>
      <c r="AE180" s="145">
        <v>-1.0699999999999999E-2</v>
      </c>
    </row>
    <row r="181" spans="1:31">
      <c r="A181" s="91" t="s">
        <v>1562</v>
      </c>
      <c r="B181" s="91">
        <v>23.52</v>
      </c>
      <c r="C181" s="91">
        <v>22.46</v>
      </c>
      <c r="D181" s="91">
        <v>23.75</v>
      </c>
      <c r="E181" s="91">
        <v>22.46</v>
      </c>
      <c r="F181" s="91" t="s">
        <v>3069</v>
      </c>
      <c r="G181" s="145">
        <v>4.3499999999999997E-2</v>
      </c>
      <c r="I181" s="91" t="s">
        <v>1562</v>
      </c>
      <c r="J181" s="91">
        <v>35.54</v>
      </c>
      <c r="K181" s="91">
        <v>35.4</v>
      </c>
      <c r="L181" s="91">
        <v>35.76</v>
      </c>
      <c r="M181" s="91">
        <v>35.25</v>
      </c>
      <c r="N181" s="91" t="s">
        <v>2868</v>
      </c>
      <c r="O181" s="145">
        <v>5.9999999999999995E-4</v>
      </c>
      <c r="Q181" s="91" t="s">
        <v>1562</v>
      </c>
      <c r="R181" s="91">
        <v>103.16</v>
      </c>
      <c r="S181" s="91">
        <v>101.92</v>
      </c>
      <c r="T181" s="91">
        <v>104</v>
      </c>
      <c r="U181" s="91">
        <v>101.56</v>
      </c>
      <c r="V181" s="91" t="s">
        <v>3070</v>
      </c>
      <c r="W181" s="145">
        <v>2.3E-3</v>
      </c>
      <c r="Y181" s="91" t="s">
        <v>1562</v>
      </c>
      <c r="Z181" s="146">
        <v>33734.879999999997</v>
      </c>
      <c r="AA181" s="146">
        <v>33837.07</v>
      </c>
      <c r="AB181" s="146">
        <v>34036.379999999997</v>
      </c>
      <c r="AC181" s="146">
        <v>33716.75</v>
      </c>
      <c r="AD181" s="91" t="s">
        <v>3071</v>
      </c>
      <c r="AE181" s="145">
        <v>-5.4999999999999997E-3</v>
      </c>
    </row>
    <row r="182" spans="1:31">
      <c r="A182" s="91" t="s">
        <v>1570</v>
      </c>
      <c r="B182" s="91">
        <v>23.8</v>
      </c>
      <c r="C182" s="91">
        <v>23.32</v>
      </c>
      <c r="D182" s="91">
        <v>23.81</v>
      </c>
      <c r="E182" s="91">
        <v>23.23</v>
      </c>
      <c r="F182" s="91" t="s">
        <v>3072</v>
      </c>
      <c r="G182" s="145">
        <v>1.1900000000000001E-2</v>
      </c>
      <c r="I182" s="91" t="s">
        <v>1570</v>
      </c>
      <c r="J182" s="91">
        <v>35.32</v>
      </c>
      <c r="K182" s="91">
        <v>35.47</v>
      </c>
      <c r="L182" s="91">
        <v>35.96</v>
      </c>
      <c r="M182" s="91">
        <v>35.020000000000003</v>
      </c>
      <c r="N182" s="91" t="s">
        <v>2994</v>
      </c>
      <c r="O182" s="145">
        <v>-6.1999999999999998E-3</v>
      </c>
      <c r="Q182" s="91" t="s">
        <v>1570</v>
      </c>
      <c r="R182" s="91">
        <v>104.69</v>
      </c>
      <c r="S182" s="91">
        <v>102.97</v>
      </c>
      <c r="T182" s="91">
        <v>104.75</v>
      </c>
      <c r="U182" s="91">
        <v>102.75</v>
      </c>
      <c r="V182" s="91" t="s">
        <v>2950</v>
      </c>
      <c r="W182" s="145">
        <v>1.4800000000000001E-2</v>
      </c>
      <c r="Y182" s="91" t="s">
        <v>1570</v>
      </c>
      <c r="Z182" s="146">
        <v>33944.400000000001</v>
      </c>
      <c r="AA182" s="146">
        <v>33705.68</v>
      </c>
      <c r="AB182" s="146">
        <v>33958.36</v>
      </c>
      <c r="AC182" s="146">
        <v>33705.68</v>
      </c>
      <c r="AD182" s="91" t="s">
        <v>3073</v>
      </c>
      <c r="AE182" s="145">
        <v>6.1999999999999998E-3</v>
      </c>
    </row>
    <row r="183" spans="1:31">
      <c r="A183" s="91" t="s">
        <v>1578</v>
      </c>
      <c r="B183" s="91">
        <v>24.33</v>
      </c>
      <c r="C183" s="91">
        <v>24.09</v>
      </c>
      <c r="D183" s="91">
        <v>24.56</v>
      </c>
      <c r="E183" s="91">
        <v>23.94</v>
      </c>
      <c r="F183" s="91" t="s">
        <v>3074</v>
      </c>
      <c r="G183" s="145">
        <v>2.23E-2</v>
      </c>
      <c r="I183" s="91" t="s">
        <v>1578</v>
      </c>
      <c r="J183" s="91">
        <v>35.799999999999997</v>
      </c>
      <c r="K183" s="91">
        <v>35.54</v>
      </c>
      <c r="L183" s="91">
        <v>36.03</v>
      </c>
      <c r="M183" s="91">
        <v>35.22</v>
      </c>
      <c r="N183" s="91" t="s">
        <v>3075</v>
      </c>
      <c r="O183" s="145">
        <v>1.3599999999999999E-2</v>
      </c>
      <c r="Q183" s="91" t="s">
        <v>1578</v>
      </c>
      <c r="R183" s="91">
        <v>105.97</v>
      </c>
      <c r="S183" s="91">
        <v>105.26</v>
      </c>
      <c r="T183" s="91">
        <v>106.16</v>
      </c>
      <c r="U183" s="91">
        <v>104.81</v>
      </c>
      <c r="V183" s="91" t="s">
        <v>3076</v>
      </c>
      <c r="W183" s="145">
        <v>1.2200000000000001E-2</v>
      </c>
      <c r="Y183" s="91" t="s">
        <v>1578</v>
      </c>
      <c r="Z183" s="146">
        <v>34261.42</v>
      </c>
      <c r="AA183" s="146">
        <v>34056.94</v>
      </c>
      <c r="AB183" s="146">
        <v>34288.870000000003</v>
      </c>
      <c r="AC183" s="146">
        <v>33993.01</v>
      </c>
      <c r="AD183" s="91" t="s">
        <v>3077</v>
      </c>
      <c r="AE183" s="145">
        <v>9.2999999999999992E-3</v>
      </c>
    </row>
    <row r="184" spans="1:31">
      <c r="A184" s="91" t="s">
        <v>1586</v>
      </c>
      <c r="B184" s="91">
        <v>24.79</v>
      </c>
      <c r="C184" s="91">
        <v>24.61</v>
      </c>
      <c r="D184" s="91">
        <v>24.97</v>
      </c>
      <c r="E184" s="91">
        <v>24.54</v>
      </c>
      <c r="F184" s="91" t="s">
        <v>3078</v>
      </c>
      <c r="G184" s="145">
        <v>1.89E-2</v>
      </c>
      <c r="I184" s="91" t="s">
        <v>1586</v>
      </c>
      <c r="J184" s="91">
        <v>35.299999999999997</v>
      </c>
      <c r="K184" s="91">
        <v>36.26</v>
      </c>
      <c r="L184" s="91">
        <v>36.44</v>
      </c>
      <c r="M184" s="91">
        <v>35.29</v>
      </c>
      <c r="N184" s="91" t="s">
        <v>2745</v>
      </c>
      <c r="O184" s="145">
        <v>-1.4E-2</v>
      </c>
      <c r="Q184" s="91" t="s">
        <v>1586</v>
      </c>
      <c r="R184" s="91">
        <v>106.49</v>
      </c>
      <c r="S184" s="91">
        <v>107</v>
      </c>
      <c r="T184" s="91">
        <v>107.65</v>
      </c>
      <c r="U184" s="91">
        <v>106.13</v>
      </c>
      <c r="V184" s="91" t="s">
        <v>3079</v>
      </c>
      <c r="W184" s="145">
        <v>4.8999999999999998E-3</v>
      </c>
      <c r="Y184" s="91" t="s">
        <v>1586</v>
      </c>
      <c r="Z184" s="146">
        <v>34347.43</v>
      </c>
      <c r="AA184" s="146">
        <v>34395.279999999999</v>
      </c>
      <c r="AB184" s="146">
        <v>34586.94</v>
      </c>
      <c r="AC184" s="146">
        <v>34308.78</v>
      </c>
      <c r="AD184" s="91" t="s">
        <v>3080</v>
      </c>
      <c r="AE184" s="145">
        <v>2.5000000000000001E-3</v>
      </c>
    </row>
    <row r="185" spans="1:31">
      <c r="A185" s="91" t="s">
        <v>1594</v>
      </c>
      <c r="B185" s="91">
        <v>25.13</v>
      </c>
      <c r="C185" s="91">
        <v>24.79</v>
      </c>
      <c r="D185" s="91">
        <v>25.3</v>
      </c>
      <c r="E185" s="91">
        <v>24.62</v>
      </c>
      <c r="F185" s="91" t="s">
        <v>480</v>
      </c>
      <c r="G185" s="145">
        <v>1.37E-2</v>
      </c>
      <c r="I185" s="91" t="s">
        <v>1594</v>
      </c>
      <c r="J185" s="91">
        <v>33.979999999999997</v>
      </c>
      <c r="K185" s="91">
        <v>35.200000000000003</v>
      </c>
      <c r="L185" s="91">
        <v>35.22</v>
      </c>
      <c r="M185" s="91">
        <v>33.76</v>
      </c>
      <c r="N185" s="91" t="s">
        <v>3081</v>
      </c>
      <c r="O185" s="145">
        <v>-3.7400000000000003E-2</v>
      </c>
      <c r="Q185" s="91" t="s">
        <v>1594</v>
      </c>
      <c r="R185" s="91">
        <v>104.54</v>
      </c>
      <c r="S185" s="91">
        <v>105.97</v>
      </c>
      <c r="T185" s="91">
        <v>106.23</v>
      </c>
      <c r="U185" s="91">
        <v>103.32</v>
      </c>
      <c r="V185" s="91" t="s">
        <v>3082</v>
      </c>
      <c r="W185" s="145">
        <v>-1.83E-2</v>
      </c>
      <c r="Y185" s="91" t="s">
        <v>1594</v>
      </c>
      <c r="Z185" s="146">
        <v>34395.14</v>
      </c>
      <c r="AA185" s="146">
        <v>34412.31</v>
      </c>
      <c r="AB185" s="146">
        <v>34482.26</v>
      </c>
      <c r="AC185" s="146">
        <v>34365.33</v>
      </c>
      <c r="AD185" s="91" t="s">
        <v>3083</v>
      </c>
      <c r="AE185" s="145">
        <v>1.4E-3</v>
      </c>
    </row>
    <row r="186" spans="1:31">
      <c r="A186" s="91" t="s">
        <v>1600</v>
      </c>
      <c r="B186" s="91">
        <v>24.08</v>
      </c>
      <c r="C186" s="91">
        <v>24.91</v>
      </c>
      <c r="D186" s="91">
        <v>24.94</v>
      </c>
      <c r="E186" s="91">
        <v>23.97</v>
      </c>
      <c r="F186" s="91" t="s">
        <v>3084</v>
      </c>
      <c r="G186" s="145">
        <v>-4.1799999999999997E-2</v>
      </c>
      <c r="I186" s="91" t="s">
        <v>1600</v>
      </c>
      <c r="J186" s="91">
        <v>34.909999999999997</v>
      </c>
      <c r="K186" s="91">
        <v>33.79</v>
      </c>
      <c r="L186" s="91">
        <v>34.99</v>
      </c>
      <c r="M186" s="91">
        <v>33.380000000000003</v>
      </c>
      <c r="N186" s="91" t="s">
        <v>3085</v>
      </c>
      <c r="O186" s="145">
        <v>2.7400000000000001E-2</v>
      </c>
      <c r="Q186" s="91" t="s">
        <v>1600</v>
      </c>
      <c r="R186" s="91">
        <v>100.94</v>
      </c>
      <c r="S186" s="91">
        <v>104.05</v>
      </c>
      <c r="T186" s="91">
        <v>104.05</v>
      </c>
      <c r="U186" s="91">
        <v>100.53</v>
      </c>
      <c r="V186" s="91" t="s">
        <v>3086</v>
      </c>
      <c r="W186" s="145">
        <v>-3.44E-2</v>
      </c>
      <c r="Y186" s="91" t="s">
        <v>1600</v>
      </c>
      <c r="Z186" s="146">
        <v>34509.03</v>
      </c>
      <c r="AA186" s="146">
        <v>34425.33</v>
      </c>
      <c r="AB186" s="146">
        <v>34592.26</v>
      </c>
      <c r="AC186" s="146">
        <v>34425.33</v>
      </c>
      <c r="AD186" s="91" t="s">
        <v>3087</v>
      </c>
      <c r="AE186" s="145">
        <v>3.3E-3</v>
      </c>
    </row>
    <row r="187" spans="1:31">
      <c r="A187" s="91" t="s">
        <v>1608</v>
      </c>
      <c r="B187" s="91">
        <v>23.96</v>
      </c>
      <c r="C187" s="91">
        <v>24.05</v>
      </c>
      <c r="D187" s="91">
        <v>24.17</v>
      </c>
      <c r="E187" s="91">
        <v>23.85</v>
      </c>
      <c r="F187" s="91" t="s">
        <v>3088</v>
      </c>
      <c r="G187" s="145">
        <v>-5.0000000000000001E-3</v>
      </c>
      <c r="I187" s="91" t="s">
        <v>1608</v>
      </c>
      <c r="J187" s="91">
        <v>37.42</v>
      </c>
      <c r="K187" s="91">
        <v>35.659999999999997</v>
      </c>
      <c r="L187" s="91">
        <v>37.57</v>
      </c>
      <c r="M187" s="91">
        <v>35.35</v>
      </c>
      <c r="N187" s="91" t="s">
        <v>3089</v>
      </c>
      <c r="O187" s="145">
        <v>7.1900000000000006E-2</v>
      </c>
      <c r="Q187" s="91" t="s">
        <v>1608</v>
      </c>
      <c r="R187" s="91">
        <v>101.38</v>
      </c>
      <c r="S187" s="91">
        <v>100.72</v>
      </c>
      <c r="T187" s="91">
        <v>101.67</v>
      </c>
      <c r="U187" s="91">
        <v>100.22</v>
      </c>
      <c r="V187" s="91" t="s">
        <v>3090</v>
      </c>
      <c r="W187" s="145">
        <v>4.4000000000000003E-3</v>
      </c>
      <c r="Y187" s="91" t="s">
        <v>1608</v>
      </c>
      <c r="Z187" s="146">
        <v>34585.35</v>
      </c>
      <c r="AA187" s="146">
        <v>34499.74</v>
      </c>
      <c r="AB187" s="146">
        <v>34665.15</v>
      </c>
      <c r="AC187" s="146">
        <v>34418.720000000001</v>
      </c>
      <c r="AD187" s="91" t="s">
        <v>3091</v>
      </c>
      <c r="AE187" s="145">
        <v>2.2000000000000001E-3</v>
      </c>
    </row>
    <row r="188" spans="1:31">
      <c r="A188" s="91" t="s">
        <v>1614</v>
      </c>
      <c r="B188" s="91">
        <v>24.8</v>
      </c>
      <c r="C188" s="91">
        <v>23.94</v>
      </c>
      <c r="D188" s="91">
        <v>25.02</v>
      </c>
      <c r="E188" s="91">
        <v>23.89</v>
      </c>
      <c r="F188" s="91" t="s">
        <v>2499</v>
      </c>
      <c r="G188" s="145">
        <v>3.5099999999999999E-2</v>
      </c>
      <c r="I188" s="91" t="s">
        <v>1614</v>
      </c>
      <c r="J188" s="91">
        <v>37.159999999999997</v>
      </c>
      <c r="K188" s="91">
        <v>37.229999999999997</v>
      </c>
      <c r="L188" s="91">
        <v>37.99</v>
      </c>
      <c r="M188" s="91">
        <v>37.07</v>
      </c>
      <c r="N188" s="91" t="s">
        <v>2666</v>
      </c>
      <c r="O188" s="145">
        <v>-6.8999999999999999E-3</v>
      </c>
      <c r="Q188" s="91" t="s">
        <v>1614</v>
      </c>
      <c r="R188" s="91">
        <v>100.92</v>
      </c>
      <c r="S188" s="91">
        <v>100.92</v>
      </c>
      <c r="T188" s="91">
        <v>102.2</v>
      </c>
      <c r="U188" s="91">
        <v>100.34</v>
      </c>
      <c r="V188" s="91" t="s">
        <v>3092</v>
      </c>
      <c r="W188" s="145">
        <v>-4.4999999999999997E-3</v>
      </c>
      <c r="Y188" s="91" t="s">
        <v>1614</v>
      </c>
      <c r="Z188" s="146">
        <v>34951.93</v>
      </c>
      <c r="AA188" s="146">
        <v>34597.08</v>
      </c>
      <c r="AB188" s="146">
        <v>34986.36</v>
      </c>
      <c r="AC188" s="146">
        <v>34530.61</v>
      </c>
      <c r="AD188" s="91" t="s">
        <v>3093</v>
      </c>
      <c r="AE188" s="145">
        <v>1.06E-2</v>
      </c>
    </row>
    <row r="189" spans="1:31">
      <c r="A189" s="91" t="s">
        <v>1622</v>
      </c>
      <c r="B189" s="91">
        <v>24.87</v>
      </c>
      <c r="C189" s="91">
        <v>24.71</v>
      </c>
      <c r="D189" s="91">
        <v>25.18</v>
      </c>
      <c r="E189" s="91">
        <v>24.62</v>
      </c>
      <c r="F189" s="91" t="s">
        <v>3094</v>
      </c>
      <c r="G189" s="145">
        <v>2.8E-3</v>
      </c>
      <c r="I189" s="91" t="s">
        <v>1622</v>
      </c>
      <c r="J189" s="91">
        <v>37.03</v>
      </c>
      <c r="K189" s="91">
        <v>37.28</v>
      </c>
      <c r="L189" s="91">
        <v>37.5</v>
      </c>
      <c r="M189" s="91">
        <v>36.880000000000003</v>
      </c>
      <c r="N189" s="91" t="s">
        <v>3095</v>
      </c>
      <c r="O189" s="145">
        <v>-3.5000000000000001E-3</v>
      </c>
      <c r="Q189" s="91" t="s">
        <v>1622</v>
      </c>
      <c r="R189" s="91">
        <v>101.62</v>
      </c>
      <c r="S189" s="91">
        <v>101.05</v>
      </c>
      <c r="T189" s="91">
        <v>102.4</v>
      </c>
      <c r="U189" s="91">
        <v>100.8</v>
      </c>
      <c r="V189" s="91" t="s">
        <v>3096</v>
      </c>
      <c r="W189" s="145">
        <v>6.8999999999999999E-3</v>
      </c>
      <c r="Y189" s="91" t="s">
        <v>1622</v>
      </c>
      <c r="Z189" s="146">
        <v>35061.21</v>
      </c>
      <c r="AA189" s="146">
        <v>34991.21</v>
      </c>
      <c r="AB189" s="146">
        <v>35234.050000000003</v>
      </c>
      <c r="AC189" s="146">
        <v>34991.21</v>
      </c>
      <c r="AD189" s="91" t="s">
        <v>3097</v>
      </c>
      <c r="AE189" s="145">
        <v>3.0999999999999999E-3</v>
      </c>
    </row>
    <row r="190" spans="1:31">
      <c r="A190" s="91" t="s">
        <v>1630</v>
      </c>
      <c r="B190" s="91">
        <v>25.23</v>
      </c>
      <c r="C190" s="91">
        <v>25.18</v>
      </c>
      <c r="D190" s="91">
        <v>25.3</v>
      </c>
      <c r="E190" s="91">
        <v>24.92</v>
      </c>
      <c r="F190" s="91" t="s">
        <v>2508</v>
      </c>
      <c r="G190" s="145">
        <v>1.4500000000000001E-2</v>
      </c>
      <c r="I190" s="91" t="s">
        <v>1630</v>
      </c>
      <c r="J190" s="91">
        <v>36.33</v>
      </c>
      <c r="K190" s="91">
        <v>37.119999999999997</v>
      </c>
      <c r="L190" s="91">
        <v>37.35</v>
      </c>
      <c r="M190" s="91">
        <v>36.28</v>
      </c>
      <c r="N190" s="91" t="s">
        <v>2537</v>
      </c>
      <c r="O190" s="145">
        <v>-1.89E-2</v>
      </c>
      <c r="Q190" s="91" t="s">
        <v>1630</v>
      </c>
      <c r="R190" s="91">
        <v>103.41</v>
      </c>
      <c r="S190" s="91">
        <v>102.54</v>
      </c>
      <c r="T190" s="91">
        <v>103.66</v>
      </c>
      <c r="U190" s="91">
        <v>102.36</v>
      </c>
      <c r="V190" s="91" t="s">
        <v>1720</v>
      </c>
      <c r="W190" s="145">
        <v>1.7600000000000001E-2</v>
      </c>
      <c r="Y190" s="91" t="s">
        <v>1630</v>
      </c>
      <c r="Z190" s="146">
        <v>35225.18</v>
      </c>
      <c r="AA190" s="146">
        <v>35091.980000000003</v>
      </c>
      <c r="AB190" s="146">
        <v>35372.769999999997</v>
      </c>
      <c r="AC190" s="146">
        <v>35091.980000000003</v>
      </c>
      <c r="AD190" s="91" t="s">
        <v>3098</v>
      </c>
      <c r="AE190" s="145">
        <v>4.7000000000000002E-3</v>
      </c>
    </row>
    <row r="191" spans="1:31">
      <c r="A191" s="91" t="s">
        <v>1636</v>
      </c>
      <c r="B191" s="91">
        <v>25.29</v>
      </c>
      <c r="C191" s="91">
        <v>25.3</v>
      </c>
      <c r="D191" s="91">
        <v>25.36</v>
      </c>
      <c r="E191" s="91">
        <v>25.01</v>
      </c>
      <c r="F191" s="91" t="s">
        <v>3099</v>
      </c>
      <c r="G191" s="145">
        <v>2.3999999999999998E-3</v>
      </c>
      <c r="I191" s="91" t="s">
        <v>1636</v>
      </c>
      <c r="J191" s="91">
        <v>36.06</v>
      </c>
      <c r="K191" s="91">
        <v>36.57</v>
      </c>
      <c r="L191" s="91">
        <v>36.71</v>
      </c>
      <c r="M191" s="91">
        <v>35.69</v>
      </c>
      <c r="N191" s="91" t="s">
        <v>3049</v>
      </c>
      <c r="O191" s="145">
        <v>-7.4000000000000003E-3</v>
      </c>
      <c r="Q191" s="91" t="s">
        <v>1636</v>
      </c>
      <c r="R191" s="91">
        <v>103.89</v>
      </c>
      <c r="S191" s="91">
        <v>104.16</v>
      </c>
      <c r="T191" s="91">
        <v>104.38</v>
      </c>
      <c r="U191" s="91">
        <v>103.26</v>
      </c>
      <c r="V191" s="91" t="s">
        <v>3100</v>
      </c>
      <c r="W191" s="145">
        <v>4.5999999999999999E-3</v>
      </c>
      <c r="Y191" s="91" t="s">
        <v>1636</v>
      </c>
      <c r="Z191" s="146">
        <v>35227.69</v>
      </c>
      <c r="AA191" s="146">
        <v>35274.32</v>
      </c>
      <c r="AB191" s="146">
        <v>35340.660000000003</v>
      </c>
      <c r="AC191" s="146">
        <v>35186.050000000003</v>
      </c>
      <c r="AD191" s="91" t="s">
        <v>3101</v>
      </c>
      <c r="AE191" s="145">
        <v>1E-4</v>
      </c>
    </row>
    <row r="192" spans="1:31">
      <c r="A192" s="91" t="s">
        <v>1642</v>
      </c>
      <c r="B192" s="91">
        <v>25.64</v>
      </c>
      <c r="C192" s="91">
        <v>25.5</v>
      </c>
      <c r="D192" s="91">
        <v>25.97</v>
      </c>
      <c r="E192" s="91">
        <v>25.37</v>
      </c>
      <c r="F192" s="91" t="s">
        <v>3102</v>
      </c>
      <c r="G192" s="145">
        <v>1.38E-2</v>
      </c>
      <c r="I192" s="91" t="s">
        <v>1642</v>
      </c>
      <c r="J192" s="91">
        <v>37.21</v>
      </c>
      <c r="K192" s="91">
        <v>35.99</v>
      </c>
      <c r="L192" s="91">
        <v>37.24</v>
      </c>
      <c r="M192" s="91">
        <v>35.869999999999997</v>
      </c>
      <c r="N192" s="91" t="s">
        <v>3103</v>
      </c>
      <c r="O192" s="145">
        <v>3.1899999999999998E-2</v>
      </c>
      <c r="Q192" s="91" t="s">
        <v>1642</v>
      </c>
      <c r="R192" s="91">
        <v>105.52</v>
      </c>
      <c r="S192" s="91">
        <v>104.36</v>
      </c>
      <c r="T192" s="91">
        <v>106.16</v>
      </c>
      <c r="U192" s="91">
        <v>103.96</v>
      </c>
      <c r="V192" s="91" t="s">
        <v>3104</v>
      </c>
      <c r="W192" s="145">
        <v>1.5699999999999999E-2</v>
      </c>
      <c r="Y192" s="91" t="s">
        <v>1642</v>
      </c>
      <c r="Z192" s="146">
        <v>35411.24</v>
      </c>
      <c r="AA192" s="146">
        <v>35230.79</v>
      </c>
      <c r="AB192" s="146">
        <v>35463.97</v>
      </c>
      <c r="AC192" s="146">
        <v>35230.79</v>
      </c>
      <c r="AD192" s="91" t="s">
        <v>3105</v>
      </c>
      <c r="AE192" s="145">
        <v>5.1999999999999998E-3</v>
      </c>
    </row>
    <row r="193" spans="1:31">
      <c r="A193" s="91" t="s">
        <v>1649</v>
      </c>
      <c r="B193" s="91">
        <v>25.98</v>
      </c>
      <c r="C193" s="91">
        <v>25.64</v>
      </c>
      <c r="D193" s="91">
        <v>26.21</v>
      </c>
      <c r="E193" s="91">
        <v>25.5</v>
      </c>
      <c r="F193" s="91" t="s">
        <v>3106</v>
      </c>
      <c r="G193" s="145">
        <v>1.3299999999999999E-2</v>
      </c>
      <c r="I193" s="91" t="s">
        <v>1649</v>
      </c>
      <c r="J193" s="91">
        <v>37.700000000000003</v>
      </c>
      <c r="K193" s="91">
        <v>37.17</v>
      </c>
      <c r="L193" s="91">
        <v>37.99</v>
      </c>
      <c r="M193" s="91">
        <v>36.78</v>
      </c>
      <c r="N193" s="91" t="s">
        <v>3107</v>
      </c>
      <c r="O193" s="145">
        <v>1.32E-2</v>
      </c>
      <c r="Q193" s="91" t="s">
        <v>1649</v>
      </c>
      <c r="R193" s="91">
        <v>105.68</v>
      </c>
      <c r="S193" s="91">
        <v>105.06</v>
      </c>
      <c r="T193" s="91">
        <v>106.09</v>
      </c>
      <c r="U193" s="91">
        <v>104.54</v>
      </c>
      <c r="V193" s="91" t="s">
        <v>3108</v>
      </c>
      <c r="W193" s="145">
        <v>1.5E-3</v>
      </c>
      <c r="Y193" s="91" t="s">
        <v>1649</v>
      </c>
      <c r="Z193" s="146">
        <v>35438.07</v>
      </c>
      <c r="AA193" s="146">
        <v>35421.49</v>
      </c>
      <c r="AB193" s="146">
        <v>35527.57</v>
      </c>
      <c r="AC193" s="146">
        <v>35365.26</v>
      </c>
      <c r="AD193" s="91" t="s">
        <v>3109</v>
      </c>
      <c r="AE193" s="145">
        <v>8.0000000000000004E-4</v>
      </c>
    </row>
    <row r="194" spans="1:31">
      <c r="A194" s="91" t="s">
        <v>1657</v>
      </c>
      <c r="B194" s="91">
        <v>26.11</v>
      </c>
      <c r="C194" s="91">
        <v>25.75</v>
      </c>
      <c r="D194" s="91">
        <v>26.11</v>
      </c>
      <c r="E194" s="91">
        <v>25.67</v>
      </c>
      <c r="F194" s="91" t="s">
        <v>2479</v>
      </c>
      <c r="G194" s="145">
        <v>5.0000000000000001E-3</v>
      </c>
      <c r="I194" s="91" t="s">
        <v>1657</v>
      </c>
      <c r="J194" s="91">
        <v>38.71</v>
      </c>
      <c r="K194" s="91">
        <v>37.909999999999997</v>
      </c>
      <c r="L194" s="91">
        <v>38.78</v>
      </c>
      <c r="M194" s="91">
        <v>37.75</v>
      </c>
      <c r="N194" s="91" t="s">
        <v>2842</v>
      </c>
      <c r="O194" s="145">
        <v>2.6800000000000001E-2</v>
      </c>
      <c r="Q194" s="91" t="s">
        <v>1657</v>
      </c>
      <c r="R194" s="91">
        <v>105.09</v>
      </c>
      <c r="S194" s="91">
        <v>105.11</v>
      </c>
      <c r="T194" s="91">
        <v>105.72</v>
      </c>
      <c r="U194" s="91">
        <v>104.64</v>
      </c>
      <c r="V194" s="91" t="s">
        <v>3110</v>
      </c>
      <c r="W194" s="145">
        <v>-5.5999999999999999E-3</v>
      </c>
      <c r="Y194" s="91" t="s">
        <v>1657</v>
      </c>
      <c r="Z194" s="146">
        <v>35520.120000000003</v>
      </c>
      <c r="AA194" s="146">
        <v>35345.99</v>
      </c>
      <c r="AB194" s="146">
        <v>35633.61</v>
      </c>
      <c r="AC194" s="146">
        <v>35306.269999999997</v>
      </c>
      <c r="AD194" s="91" t="s">
        <v>3111</v>
      </c>
      <c r="AE194" s="145">
        <v>2.3E-3</v>
      </c>
    </row>
    <row r="195" spans="1:31">
      <c r="A195" s="91" t="s">
        <v>1663</v>
      </c>
      <c r="B195" s="91">
        <v>25.86</v>
      </c>
      <c r="C195" s="91">
        <v>26.3</v>
      </c>
      <c r="D195" s="91">
        <v>26.4</v>
      </c>
      <c r="E195" s="91">
        <v>25.81</v>
      </c>
      <c r="F195" s="91" t="s">
        <v>3112</v>
      </c>
      <c r="G195" s="145">
        <v>-9.5999999999999992E-3</v>
      </c>
      <c r="I195" s="91" t="s">
        <v>1663</v>
      </c>
      <c r="J195" s="91">
        <v>38.96</v>
      </c>
      <c r="K195" s="91">
        <v>38.97</v>
      </c>
      <c r="L195" s="91">
        <v>39.700000000000003</v>
      </c>
      <c r="M195" s="91">
        <v>38.659999999999997</v>
      </c>
      <c r="N195" s="91" t="s">
        <v>3113</v>
      </c>
      <c r="O195" s="145">
        <v>6.4999999999999997E-3</v>
      </c>
      <c r="Q195" s="91" t="s">
        <v>1663</v>
      </c>
      <c r="R195" s="91">
        <v>105.42</v>
      </c>
      <c r="S195" s="91">
        <v>106</v>
      </c>
      <c r="T195" s="91">
        <v>106.99</v>
      </c>
      <c r="U195" s="91">
        <v>104.74</v>
      </c>
      <c r="V195" s="91" t="s">
        <v>400</v>
      </c>
      <c r="W195" s="145">
        <v>3.0999999999999999E-3</v>
      </c>
      <c r="Y195" s="91" t="s">
        <v>1663</v>
      </c>
      <c r="Z195" s="146">
        <v>35282.720000000001</v>
      </c>
      <c r="AA195" s="146">
        <v>35558.79</v>
      </c>
      <c r="AB195" s="146">
        <v>35645.35</v>
      </c>
      <c r="AC195" s="146">
        <v>35216.58</v>
      </c>
      <c r="AD195" s="91" t="s">
        <v>3114</v>
      </c>
      <c r="AE195" s="145">
        <v>-6.7000000000000002E-3</v>
      </c>
    </row>
    <row r="196" spans="1:31">
      <c r="A196" s="91" t="s">
        <v>1670</v>
      </c>
      <c r="B196" s="91">
        <v>26.1</v>
      </c>
      <c r="C196" s="91">
        <v>26.04</v>
      </c>
      <c r="D196" s="91">
        <v>26.11</v>
      </c>
      <c r="E196" s="91">
        <v>25.71</v>
      </c>
      <c r="F196" s="91" t="s">
        <v>3115</v>
      </c>
      <c r="G196" s="145">
        <v>9.2999999999999992E-3</v>
      </c>
      <c r="I196" s="91" t="s">
        <v>1670</v>
      </c>
      <c r="J196" s="91">
        <v>39.979999999999997</v>
      </c>
      <c r="K196" s="91">
        <v>39.14</v>
      </c>
      <c r="L196" s="91">
        <v>40.5</v>
      </c>
      <c r="M196" s="91">
        <v>39.020000000000003</v>
      </c>
      <c r="N196" s="91" t="s">
        <v>3116</v>
      </c>
      <c r="O196" s="145">
        <v>2.6200000000000001E-2</v>
      </c>
      <c r="Q196" s="91" t="s">
        <v>1670</v>
      </c>
      <c r="R196" s="91">
        <v>104.16</v>
      </c>
      <c r="S196" s="91">
        <v>105.11</v>
      </c>
      <c r="T196" s="91">
        <v>105.16</v>
      </c>
      <c r="U196" s="91">
        <v>102.32</v>
      </c>
      <c r="V196" s="91" t="s">
        <v>3117</v>
      </c>
      <c r="W196" s="145">
        <v>-1.2E-2</v>
      </c>
      <c r="Y196" s="91" t="s">
        <v>1670</v>
      </c>
      <c r="Z196" s="146">
        <v>35459.29</v>
      </c>
      <c r="AA196" s="146">
        <v>35443.49</v>
      </c>
      <c r="AB196" s="146">
        <v>35565.51</v>
      </c>
      <c r="AC196" s="146">
        <v>35355.15</v>
      </c>
      <c r="AD196" s="91" t="s">
        <v>3118</v>
      </c>
      <c r="AE196" s="145">
        <v>5.0000000000000001E-3</v>
      </c>
    </row>
    <row r="197" spans="1:31">
      <c r="A197" s="91" t="s">
        <v>1678</v>
      </c>
      <c r="B197" s="91">
        <v>26.27</v>
      </c>
      <c r="C197" s="91">
        <v>26.38</v>
      </c>
      <c r="D197" s="91">
        <v>26.49</v>
      </c>
      <c r="E197" s="91">
        <v>26.13</v>
      </c>
      <c r="F197" s="91" t="s">
        <v>3119</v>
      </c>
      <c r="G197" s="145">
        <v>6.4999999999999997E-3</v>
      </c>
      <c r="I197" s="91" t="s">
        <v>1678</v>
      </c>
      <c r="J197" s="91">
        <v>39.61</v>
      </c>
      <c r="K197" s="91">
        <v>40.39</v>
      </c>
      <c r="L197" s="91">
        <v>40.47</v>
      </c>
      <c r="M197" s="91">
        <v>39.409999999999997</v>
      </c>
      <c r="N197" s="91" t="s">
        <v>2693</v>
      </c>
      <c r="O197" s="145">
        <v>-9.2999999999999992E-3</v>
      </c>
      <c r="Q197" s="91" t="s">
        <v>1678</v>
      </c>
      <c r="R197" s="91">
        <v>107.24</v>
      </c>
      <c r="S197" s="91">
        <v>105.19</v>
      </c>
      <c r="T197" s="91">
        <v>107.86</v>
      </c>
      <c r="U197" s="91">
        <v>105.19</v>
      </c>
      <c r="V197" s="91" t="s">
        <v>853</v>
      </c>
      <c r="W197" s="145">
        <v>2.9600000000000001E-2</v>
      </c>
      <c r="Y197" s="91" t="s">
        <v>1678</v>
      </c>
      <c r="Z197" s="146">
        <v>35559.53</v>
      </c>
      <c r="AA197" s="146">
        <v>35465.97</v>
      </c>
      <c r="AB197" s="146">
        <v>35566.949999999997</v>
      </c>
      <c r="AC197" s="146">
        <v>35430.22</v>
      </c>
      <c r="AD197" s="91" t="s">
        <v>3120</v>
      </c>
      <c r="AE197" s="145">
        <v>2.8E-3</v>
      </c>
    </row>
    <row r="198" spans="1:31">
      <c r="A198" s="91" t="s">
        <v>1686</v>
      </c>
      <c r="B198" s="91">
        <v>26.18</v>
      </c>
      <c r="C198" s="91">
        <v>26.03</v>
      </c>
      <c r="D198" s="91">
        <v>26.26</v>
      </c>
      <c r="E198" s="91">
        <v>25.74</v>
      </c>
      <c r="F198" s="91" t="s">
        <v>3121</v>
      </c>
      <c r="G198" s="145">
        <v>-3.3999999999999998E-3</v>
      </c>
      <c r="I198" s="91" t="s">
        <v>1686</v>
      </c>
      <c r="J198" s="91">
        <v>39.5</v>
      </c>
      <c r="K198" s="91">
        <v>39.64</v>
      </c>
      <c r="L198" s="91">
        <v>39.81</v>
      </c>
      <c r="M198" s="91">
        <v>39.25</v>
      </c>
      <c r="N198" s="91" t="s">
        <v>2871</v>
      </c>
      <c r="O198" s="145">
        <v>-2.8E-3</v>
      </c>
      <c r="Q198" s="91" t="s">
        <v>1686</v>
      </c>
      <c r="R198" s="91">
        <v>106.62</v>
      </c>
      <c r="S198" s="91">
        <v>106.95</v>
      </c>
      <c r="T198" s="91">
        <v>107.32</v>
      </c>
      <c r="U198" s="91">
        <v>105.53</v>
      </c>
      <c r="V198" s="91" t="s">
        <v>3122</v>
      </c>
      <c r="W198" s="145">
        <v>-5.7999999999999996E-3</v>
      </c>
      <c r="Y198" s="91" t="s">
        <v>1686</v>
      </c>
      <c r="Z198" s="146">
        <v>35630.68</v>
      </c>
      <c r="AA198" s="146">
        <v>35585.99</v>
      </c>
      <c r="AB198" s="146">
        <v>35679.129999999997</v>
      </c>
      <c r="AC198" s="146">
        <v>35526.61</v>
      </c>
      <c r="AD198" s="91" t="s">
        <v>3123</v>
      </c>
      <c r="AE198" s="145">
        <v>2E-3</v>
      </c>
    </row>
    <row r="199" spans="1:31">
      <c r="A199" s="91" t="s">
        <v>1693</v>
      </c>
      <c r="B199" s="91">
        <v>25.71</v>
      </c>
      <c r="C199" s="91">
        <v>25.88</v>
      </c>
      <c r="D199" s="91">
        <v>25.94</v>
      </c>
      <c r="E199" s="91">
        <v>25.28</v>
      </c>
      <c r="F199" s="91" t="s">
        <v>2584</v>
      </c>
      <c r="G199" s="145">
        <v>-1.7999999999999999E-2</v>
      </c>
      <c r="I199" s="91" t="s">
        <v>1693</v>
      </c>
      <c r="J199" s="91">
        <v>38.92</v>
      </c>
      <c r="K199" s="91">
        <v>38.89</v>
      </c>
      <c r="L199" s="91">
        <v>39.26</v>
      </c>
      <c r="M199" s="91">
        <v>38.53</v>
      </c>
      <c r="N199" s="91" t="s">
        <v>2730</v>
      </c>
      <c r="O199" s="145">
        <v>-1.47E-2</v>
      </c>
      <c r="Q199" s="91" t="s">
        <v>1693</v>
      </c>
      <c r="R199" s="91">
        <v>105.29</v>
      </c>
      <c r="S199" s="91">
        <v>106.26</v>
      </c>
      <c r="T199" s="91">
        <v>106.38</v>
      </c>
      <c r="U199" s="91">
        <v>104.57</v>
      </c>
      <c r="V199" s="91" t="s">
        <v>3124</v>
      </c>
      <c r="W199" s="145">
        <v>-1.2500000000000001E-2</v>
      </c>
      <c r="Y199" s="91" t="s">
        <v>1693</v>
      </c>
      <c r="Z199" s="146">
        <v>35282.519999999997</v>
      </c>
      <c r="AA199" s="146">
        <v>35551.919999999998</v>
      </c>
      <c r="AB199" s="146">
        <v>35551.919999999998</v>
      </c>
      <c r="AC199" s="146">
        <v>35226.26</v>
      </c>
      <c r="AD199" s="91" t="s">
        <v>3125</v>
      </c>
      <c r="AE199" s="145">
        <v>-9.7999999999999997E-3</v>
      </c>
    </row>
    <row r="200" spans="1:31">
      <c r="A200" s="91" t="s">
        <v>1700</v>
      </c>
      <c r="B200" s="91">
        <v>25.78</v>
      </c>
      <c r="C200" s="91">
        <v>25.62</v>
      </c>
      <c r="D200" s="91">
        <v>26.34</v>
      </c>
      <c r="E200" s="91">
        <v>25.03</v>
      </c>
      <c r="F200" s="91" t="s">
        <v>3046</v>
      </c>
      <c r="G200" s="145">
        <v>2.7000000000000001E-3</v>
      </c>
      <c r="I200" s="91" t="s">
        <v>1700</v>
      </c>
      <c r="J200" s="91">
        <v>39</v>
      </c>
      <c r="K200" s="91">
        <v>39.590000000000003</v>
      </c>
      <c r="L200" s="91">
        <v>39.68</v>
      </c>
      <c r="M200" s="91">
        <v>38.54</v>
      </c>
      <c r="N200" s="91" t="s">
        <v>2891</v>
      </c>
      <c r="O200" s="145">
        <v>2.0999999999999999E-3</v>
      </c>
      <c r="Q200" s="91" t="s">
        <v>1700</v>
      </c>
      <c r="R200" s="91">
        <v>107.12</v>
      </c>
      <c r="S200" s="91">
        <v>105.89</v>
      </c>
      <c r="T200" s="91">
        <v>107.88</v>
      </c>
      <c r="U200" s="91">
        <v>105.3</v>
      </c>
      <c r="V200" s="91" t="s">
        <v>217</v>
      </c>
      <c r="W200" s="145">
        <v>1.7399999999999999E-2</v>
      </c>
      <c r="Y200" s="91" t="s">
        <v>1700</v>
      </c>
      <c r="Z200" s="146">
        <v>35215.89</v>
      </c>
      <c r="AA200" s="146">
        <v>35194.559999999998</v>
      </c>
      <c r="AB200" s="146">
        <v>35348.199999999997</v>
      </c>
      <c r="AC200" s="146">
        <v>35122.32</v>
      </c>
      <c r="AD200" s="91" t="s">
        <v>3126</v>
      </c>
      <c r="AE200" s="145">
        <v>-1.9E-3</v>
      </c>
    </row>
    <row r="201" spans="1:31">
      <c r="A201" s="91" t="s">
        <v>1706</v>
      </c>
      <c r="B201" s="91">
        <v>26.18</v>
      </c>
      <c r="C201" s="91">
        <v>26.02</v>
      </c>
      <c r="D201" s="91">
        <v>26.53</v>
      </c>
      <c r="E201" s="91">
        <v>25.91</v>
      </c>
      <c r="F201" s="91" t="s">
        <v>3064</v>
      </c>
      <c r="G201" s="145">
        <v>1.55E-2</v>
      </c>
      <c r="I201" s="91" t="s">
        <v>1706</v>
      </c>
      <c r="J201" s="91">
        <v>39.229999999999997</v>
      </c>
      <c r="K201" s="91">
        <v>39</v>
      </c>
      <c r="L201" s="91">
        <v>39.340000000000003</v>
      </c>
      <c r="M201" s="91">
        <v>38.68</v>
      </c>
      <c r="N201" s="91" t="s">
        <v>3127</v>
      </c>
      <c r="O201" s="145">
        <v>5.8999999999999999E-3</v>
      </c>
      <c r="Q201" s="91" t="s">
        <v>1706</v>
      </c>
      <c r="R201" s="91">
        <v>107.42</v>
      </c>
      <c r="S201" s="91">
        <v>107.96</v>
      </c>
      <c r="T201" s="91">
        <v>109.24</v>
      </c>
      <c r="U201" s="91">
        <v>107.33</v>
      </c>
      <c r="V201" s="91" t="s">
        <v>3128</v>
      </c>
      <c r="W201" s="145">
        <v>2.8E-3</v>
      </c>
      <c r="Y201" s="91" t="s">
        <v>1706</v>
      </c>
      <c r="Z201" s="146">
        <v>35065.620000000003</v>
      </c>
      <c r="AA201" s="146">
        <v>35230.129999999997</v>
      </c>
      <c r="AB201" s="146">
        <v>35506.879999999997</v>
      </c>
      <c r="AC201" s="146">
        <v>35033.760000000002</v>
      </c>
      <c r="AD201" s="91" t="s">
        <v>3129</v>
      </c>
      <c r="AE201" s="145">
        <v>-4.3E-3</v>
      </c>
    </row>
    <row r="202" spans="1:31">
      <c r="A202" s="91" t="s">
        <v>1714</v>
      </c>
      <c r="B202" s="91">
        <v>26.02</v>
      </c>
      <c r="C202" s="91">
        <v>26.28</v>
      </c>
      <c r="D202" s="91">
        <v>26.44</v>
      </c>
      <c r="E202" s="91">
        <v>25.93</v>
      </c>
      <c r="F202" s="91" t="s">
        <v>3130</v>
      </c>
      <c r="G202" s="145">
        <v>-6.1000000000000004E-3</v>
      </c>
      <c r="I202" s="91" t="s">
        <v>1714</v>
      </c>
      <c r="J202" s="91">
        <v>39.450000000000003</v>
      </c>
      <c r="K202" s="91">
        <v>39.49</v>
      </c>
      <c r="L202" s="91">
        <v>39.659999999999997</v>
      </c>
      <c r="M202" s="91">
        <v>39.11</v>
      </c>
      <c r="N202" s="91" t="s">
        <v>2350</v>
      </c>
      <c r="O202" s="145">
        <v>5.5999999999999999E-3</v>
      </c>
      <c r="Q202" s="91" t="s">
        <v>1714</v>
      </c>
      <c r="R202" s="91">
        <v>107.2</v>
      </c>
      <c r="S202" s="91">
        <v>107.9</v>
      </c>
      <c r="T202" s="91">
        <v>108.42</v>
      </c>
      <c r="U202" s="91">
        <v>106.5</v>
      </c>
      <c r="V202" s="91" t="s">
        <v>2975</v>
      </c>
      <c r="W202" s="145">
        <v>-2E-3</v>
      </c>
      <c r="Y202" s="91" t="s">
        <v>1714</v>
      </c>
      <c r="Z202" s="146">
        <v>35473.129999999997</v>
      </c>
      <c r="AA202" s="146">
        <v>35125.599999999999</v>
      </c>
      <c r="AB202" s="146">
        <v>35497.379999999997</v>
      </c>
      <c r="AC202" s="146">
        <v>35125.599999999999</v>
      </c>
      <c r="AD202" s="91" t="s">
        <v>3131</v>
      </c>
      <c r="AE202" s="145">
        <v>1.1599999999999999E-2</v>
      </c>
    </row>
    <row r="203" spans="1:31">
      <c r="A203" s="91" t="s">
        <v>1721</v>
      </c>
      <c r="B203" s="91">
        <v>25.82</v>
      </c>
      <c r="C203" s="91">
        <v>25.47</v>
      </c>
      <c r="D203" s="91">
        <v>26</v>
      </c>
      <c r="E203" s="91">
        <v>25.2</v>
      </c>
      <c r="F203" s="91" t="s">
        <v>3132</v>
      </c>
      <c r="G203" s="145">
        <v>-7.7000000000000002E-3</v>
      </c>
      <c r="I203" s="91" t="s">
        <v>1721</v>
      </c>
      <c r="J203" s="91">
        <v>39.659999999999997</v>
      </c>
      <c r="K203" s="91">
        <v>39.25</v>
      </c>
      <c r="L203" s="91">
        <v>39.76</v>
      </c>
      <c r="M203" s="91">
        <v>38.619999999999997</v>
      </c>
      <c r="N203" s="91" t="s">
        <v>2700</v>
      </c>
      <c r="O203" s="145">
        <v>5.3E-3</v>
      </c>
      <c r="Q203" s="91" t="s">
        <v>1721</v>
      </c>
      <c r="R203" s="91">
        <v>107.73</v>
      </c>
      <c r="S203" s="91">
        <v>106.04</v>
      </c>
      <c r="T203" s="91">
        <v>107.75</v>
      </c>
      <c r="U203" s="91">
        <v>104.83</v>
      </c>
      <c r="V203" s="91" t="s">
        <v>3133</v>
      </c>
      <c r="W203" s="145">
        <v>4.8999999999999998E-3</v>
      </c>
      <c r="Y203" s="91" t="s">
        <v>1721</v>
      </c>
      <c r="Z203" s="146">
        <v>35314.49</v>
      </c>
      <c r="AA203" s="146">
        <v>35345.4</v>
      </c>
      <c r="AB203" s="146">
        <v>35346.639999999999</v>
      </c>
      <c r="AC203" s="146">
        <v>35007.410000000003</v>
      </c>
      <c r="AD203" s="91" t="s">
        <v>3134</v>
      </c>
      <c r="AE203" s="145">
        <v>-4.4999999999999997E-3</v>
      </c>
    </row>
    <row r="204" spans="1:31">
      <c r="A204" s="91" t="s">
        <v>1728</v>
      </c>
      <c r="B204" s="91">
        <v>26.27</v>
      </c>
      <c r="C204" s="91">
        <v>26.21</v>
      </c>
      <c r="D204" s="91">
        <v>26.82</v>
      </c>
      <c r="E204" s="91">
        <v>25.97</v>
      </c>
      <c r="F204" s="91" t="s">
        <v>2584</v>
      </c>
      <c r="G204" s="145">
        <v>1.7399999999999999E-2</v>
      </c>
      <c r="I204" s="91" t="s">
        <v>1728</v>
      </c>
      <c r="J204" s="91">
        <v>39.93</v>
      </c>
      <c r="K204" s="91">
        <v>39.64</v>
      </c>
      <c r="L204" s="91">
        <v>40.24</v>
      </c>
      <c r="M204" s="91">
        <v>39.24</v>
      </c>
      <c r="N204" s="91" t="s">
        <v>2533</v>
      </c>
      <c r="O204" s="145">
        <v>6.7999999999999996E-3</v>
      </c>
      <c r="Q204" s="91" t="s">
        <v>1728</v>
      </c>
      <c r="R204" s="91">
        <v>109.56</v>
      </c>
      <c r="S204" s="91">
        <v>108.71</v>
      </c>
      <c r="T204" s="91">
        <v>110.42</v>
      </c>
      <c r="U204" s="91">
        <v>108.31</v>
      </c>
      <c r="V204" s="91" t="s">
        <v>3135</v>
      </c>
      <c r="W204" s="145">
        <v>1.7000000000000001E-2</v>
      </c>
      <c r="Y204" s="91" t="s">
        <v>1728</v>
      </c>
      <c r="Z204" s="146">
        <v>35123.360000000001</v>
      </c>
      <c r="AA204" s="146">
        <v>35324.28</v>
      </c>
      <c r="AB204" s="146">
        <v>35370.89</v>
      </c>
      <c r="AC204" s="146">
        <v>35058.730000000003</v>
      </c>
      <c r="AD204" s="91" t="s">
        <v>3136</v>
      </c>
      <c r="AE204" s="145">
        <v>-5.4000000000000003E-3</v>
      </c>
    </row>
    <row r="205" spans="1:31">
      <c r="A205" s="91" t="s">
        <v>1734</v>
      </c>
      <c r="B205" s="91">
        <v>26.24</v>
      </c>
      <c r="C205" s="91">
        <v>26.29</v>
      </c>
      <c r="D205" s="91">
        <v>26.64</v>
      </c>
      <c r="E205" s="91">
        <v>26.04</v>
      </c>
      <c r="F205" s="91" t="s">
        <v>2946</v>
      </c>
      <c r="G205" s="145">
        <v>-1.1000000000000001E-3</v>
      </c>
      <c r="I205" s="91" t="s">
        <v>1734</v>
      </c>
      <c r="J205" s="91">
        <v>40.29</v>
      </c>
      <c r="K205" s="91">
        <v>40.03</v>
      </c>
      <c r="L205" s="91">
        <v>40.85</v>
      </c>
      <c r="M205" s="91">
        <v>39.61</v>
      </c>
      <c r="N205" s="91" t="s">
        <v>2613</v>
      </c>
      <c r="O205" s="145">
        <v>8.9999999999999993E-3</v>
      </c>
      <c r="Q205" s="91" t="s">
        <v>1734</v>
      </c>
      <c r="R205" s="91">
        <v>110.12</v>
      </c>
      <c r="S205" s="91">
        <v>110.19</v>
      </c>
      <c r="T205" s="91">
        <v>111.63</v>
      </c>
      <c r="U205" s="91">
        <v>109.44</v>
      </c>
      <c r="V205" s="91" t="s">
        <v>3137</v>
      </c>
      <c r="W205" s="145">
        <v>5.1000000000000004E-3</v>
      </c>
      <c r="Y205" s="91" t="s">
        <v>1734</v>
      </c>
      <c r="Z205" s="146">
        <v>35176.15</v>
      </c>
      <c r="AA205" s="146">
        <v>35231.54</v>
      </c>
      <c r="AB205" s="146">
        <v>35578.58</v>
      </c>
      <c r="AC205" s="146">
        <v>35107.599999999999</v>
      </c>
      <c r="AD205" s="91" t="s">
        <v>3138</v>
      </c>
      <c r="AE205" s="145">
        <v>1.5E-3</v>
      </c>
    </row>
    <row r="206" spans="1:31">
      <c r="A206" s="91" t="s">
        <v>1741</v>
      </c>
      <c r="B206" s="91">
        <v>26.84</v>
      </c>
      <c r="C206" s="91">
        <v>26.24</v>
      </c>
      <c r="D206" s="91">
        <v>26.99</v>
      </c>
      <c r="E206" s="91">
        <v>26.19</v>
      </c>
      <c r="F206" s="91" t="s">
        <v>3139</v>
      </c>
      <c r="G206" s="145">
        <v>2.29E-2</v>
      </c>
      <c r="I206" s="91" t="s">
        <v>1741</v>
      </c>
      <c r="J206" s="91">
        <v>39.44</v>
      </c>
      <c r="K206" s="91">
        <v>39.93</v>
      </c>
      <c r="L206" s="91">
        <v>40.119999999999997</v>
      </c>
      <c r="M206" s="91">
        <v>39.36</v>
      </c>
      <c r="N206" s="91" t="s">
        <v>2640</v>
      </c>
      <c r="O206" s="145">
        <v>-2.1100000000000001E-2</v>
      </c>
      <c r="Q206" s="91" t="s">
        <v>1741</v>
      </c>
      <c r="R206" s="91">
        <v>111.83</v>
      </c>
      <c r="S206" s="91">
        <v>110.37</v>
      </c>
      <c r="T206" s="91">
        <v>112.07</v>
      </c>
      <c r="U206" s="91">
        <v>110.05</v>
      </c>
      <c r="V206" s="91" t="s">
        <v>3140</v>
      </c>
      <c r="W206" s="145">
        <v>1.55E-2</v>
      </c>
      <c r="Y206" s="91" t="s">
        <v>1741</v>
      </c>
      <c r="Z206" s="146">
        <v>35281.4</v>
      </c>
      <c r="AA206" s="146">
        <v>35111.360000000001</v>
      </c>
      <c r="AB206" s="146">
        <v>35354.6</v>
      </c>
      <c r="AC206" s="146">
        <v>35059.99</v>
      </c>
      <c r="AD206" s="91" t="s">
        <v>3141</v>
      </c>
      <c r="AE206" s="145">
        <v>3.0000000000000001E-3</v>
      </c>
    </row>
    <row r="207" spans="1:31">
      <c r="A207" s="91" t="s">
        <v>1748</v>
      </c>
      <c r="B207" s="91">
        <v>26.45</v>
      </c>
      <c r="C207" s="91">
        <v>26.81</v>
      </c>
      <c r="D207" s="91">
        <v>26.85</v>
      </c>
      <c r="E207" s="91">
        <v>26.29</v>
      </c>
      <c r="F207" s="91" t="s">
        <v>2956</v>
      </c>
      <c r="G207" s="145">
        <v>-1.4500000000000001E-2</v>
      </c>
      <c r="I207" s="91" t="s">
        <v>1748</v>
      </c>
      <c r="J207" s="91">
        <v>41.36</v>
      </c>
      <c r="K207" s="91">
        <v>39.57</v>
      </c>
      <c r="L207" s="91">
        <v>41.55</v>
      </c>
      <c r="M207" s="91">
        <v>39.299999999999997</v>
      </c>
      <c r="N207" s="91" t="s">
        <v>2735</v>
      </c>
      <c r="O207" s="145">
        <v>4.87E-2</v>
      </c>
      <c r="Q207" s="91" t="s">
        <v>1748</v>
      </c>
      <c r="R207" s="91">
        <v>111.92</v>
      </c>
      <c r="S207" s="91">
        <v>111.68</v>
      </c>
      <c r="T207" s="91">
        <v>111.98</v>
      </c>
      <c r="U207" s="91">
        <v>110.78</v>
      </c>
      <c r="V207" s="91" t="s">
        <v>3142</v>
      </c>
      <c r="W207" s="145">
        <v>8.0000000000000004E-4</v>
      </c>
      <c r="Y207" s="91" t="s">
        <v>1748</v>
      </c>
      <c r="Z207" s="146">
        <v>35307.629999999997</v>
      </c>
      <c r="AA207" s="146">
        <v>35273.89</v>
      </c>
      <c r="AB207" s="146">
        <v>35335.449999999997</v>
      </c>
      <c r="AC207" s="146">
        <v>35169.97</v>
      </c>
      <c r="AD207" s="91" t="s">
        <v>2760</v>
      </c>
      <c r="AE207" s="145">
        <v>6.9999999999999999E-4</v>
      </c>
    </row>
    <row r="208" spans="1:31">
      <c r="A208" s="91" t="s">
        <v>3143</v>
      </c>
      <c r="B208" s="91">
        <v>25.86</v>
      </c>
      <c r="C208" s="91">
        <v>26.08</v>
      </c>
      <c r="D208" s="91">
        <v>26.13</v>
      </c>
      <c r="E208" s="91">
        <v>25.72</v>
      </c>
      <c r="F208" s="91" t="s">
        <v>2797</v>
      </c>
      <c r="G208" s="145">
        <v>-2.23E-2</v>
      </c>
      <c r="I208" s="91" t="s">
        <v>3143</v>
      </c>
      <c r="J208" s="91">
        <v>41.43</v>
      </c>
      <c r="K208" s="91">
        <v>41.28</v>
      </c>
      <c r="L208" s="91">
        <v>41.72</v>
      </c>
      <c r="M208" s="91">
        <v>41.05</v>
      </c>
      <c r="N208" s="91" t="s">
        <v>2949</v>
      </c>
      <c r="O208" s="145">
        <v>1.6999999999999999E-3</v>
      </c>
      <c r="Q208" s="91" t="s">
        <v>3143</v>
      </c>
      <c r="R208" s="91">
        <v>108.16</v>
      </c>
      <c r="S208" s="91">
        <v>110.75</v>
      </c>
      <c r="T208" s="91">
        <v>110.86</v>
      </c>
      <c r="U208" s="91">
        <v>107.96</v>
      </c>
      <c r="V208" s="91" t="s">
        <v>3144</v>
      </c>
      <c r="W208" s="145">
        <v>-3.3599999999999998E-2</v>
      </c>
      <c r="Y208" s="91" t="s">
        <v>3143</v>
      </c>
      <c r="Z208" s="146">
        <v>34946.86</v>
      </c>
      <c r="AA208" s="146">
        <v>35160.550000000003</v>
      </c>
      <c r="AB208" s="146">
        <v>35185.199999999997</v>
      </c>
      <c r="AC208" s="146">
        <v>34908.5</v>
      </c>
      <c r="AD208" s="91" t="s">
        <v>3145</v>
      </c>
      <c r="AE208" s="145">
        <v>-1.0200000000000001E-2</v>
      </c>
    </row>
    <row r="209" spans="1:31">
      <c r="A209" s="91" t="s">
        <v>1756</v>
      </c>
      <c r="B209" s="91">
        <v>25.56</v>
      </c>
      <c r="C209" s="91">
        <v>26</v>
      </c>
      <c r="D209" s="91">
        <v>26.31</v>
      </c>
      <c r="E209" s="91">
        <v>25.54</v>
      </c>
      <c r="F209" s="91" t="s">
        <v>3146</v>
      </c>
      <c r="G209" s="145">
        <v>-1.1599999999999999E-2</v>
      </c>
      <c r="I209" s="91" t="s">
        <v>1756</v>
      </c>
      <c r="J209" s="91">
        <v>41.96</v>
      </c>
      <c r="K209" s="91">
        <v>42.15</v>
      </c>
      <c r="L209" s="91">
        <v>42.7</v>
      </c>
      <c r="M209" s="91">
        <v>41.44</v>
      </c>
      <c r="N209" s="91" t="s">
        <v>2509</v>
      </c>
      <c r="O209" s="145">
        <v>1.2800000000000001E-2</v>
      </c>
      <c r="Q209" s="91" t="s">
        <v>1756</v>
      </c>
      <c r="R209" s="91">
        <v>106.34</v>
      </c>
      <c r="S209" s="91">
        <v>108.28</v>
      </c>
      <c r="T209" s="91">
        <v>109.33</v>
      </c>
      <c r="U209" s="91">
        <v>106.28</v>
      </c>
      <c r="V209" s="91" t="s">
        <v>3147</v>
      </c>
      <c r="W209" s="145">
        <v>-1.6799999999999999E-2</v>
      </c>
      <c r="Y209" s="91" t="s">
        <v>1756</v>
      </c>
      <c r="Z209" s="146">
        <v>34765.64</v>
      </c>
      <c r="AA209" s="146">
        <v>34914.959999999999</v>
      </c>
      <c r="AB209" s="146">
        <v>35131.629999999997</v>
      </c>
      <c r="AC209" s="146">
        <v>34757.370000000003</v>
      </c>
      <c r="AD209" s="91" t="s">
        <v>3148</v>
      </c>
      <c r="AE209" s="145">
        <v>-5.1999999999999998E-3</v>
      </c>
    </row>
    <row r="210" spans="1:31">
      <c r="A210" s="91" t="s">
        <v>1762</v>
      </c>
      <c r="B210" s="91">
        <v>26</v>
      </c>
      <c r="C210" s="91">
        <v>26.06</v>
      </c>
      <c r="D210" s="91">
        <v>26.26</v>
      </c>
      <c r="E210" s="91">
        <v>25.88</v>
      </c>
      <c r="F210" s="91" t="s">
        <v>3149</v>
      </c>
      <c r="G210" s="145">
        <v>1.72E-2</v>
      </c>
      <c r="I210" s="91" t="s">
        <v>1762</v>
      </c>
      <c r="J210" s="91">
        <v>41.11</v>
      </c>
      <c r="K210" s="91">
        <v>42</v>
      </c>
      <c r="L210" s="91">
        <v>42.5</v>
      </c>
      <c r="M210" s="91">
        <v>41.1</v>
      </c>
      <c r="N210" s="91" t="s">
        <v>2807</v>
      </c>
      <c r="O210" s="145">
        <v>-2.0299999999999999E-2</v>
      </c>
      <c r="Q210" s="91" t="s">
        <v>1762</v>
      </c>
      <c r="R210" s="91">
        <v>108.4</v>
      </c>
      <c r="S210" s="91">
        <v>107.42</v>
      </c>
      <c r="T210" s="91">
        <v>110.14</v>
      </c>
      <c r="U210" s="91">
        <v>107.42</v>
      </c>
      <c r="V210" s="91" t="s">
        <v>3150</v>
      </c>
      <c r="W210" s="145">
        <v>1.9400000000000001E-2</v>
      </c>
      <c r="Y210" s="91" t="s">
        <v>1762</v>
      </c>
      <c r="Z210" s="146">
        <v>34473.9</v>
      </c>
      <c r="AA210" s="146">
        <v>34829.61</v>
      </c>
      <c r="AB210" s="146">
        <v>34888.29</v>
      </c>
      <c r="AC210" s="146">
        <v>34441.46</v>
      </c>
      <c r="AD210" s="91" t="s">
        <v>3151</v>
      </c>
      <c r="AE210" s="145">
        <v>-8.3999999999999995E-3</v>
      </c>
    </row>
    <row r="211" spans="1:31">
      <c r="A211" s="91" t="s">
        <v>1770</v>
      </c>
      <c r="B211" s="91">
        <v>26.39</v>
      </c>
      <c r="C211" s="91">
        <v>25.71</v>
      </c>
      <c r="D211" s="91">
        <v>26.55</v>
      </c>
      <c r="E211" s="91">
        <v>25.71</v>
      </c>
      <c r="F211" s="91" t="s">
        <v>3152</v>
      </c>
      <c r="G211" s="145">
        <v>1.4999999999999999E-2</v>
      </c>
      <c r="I211" s="91" t="s">
        <v>1770</v>
      </c>
      <c r="J211" s="91">
        <v>43.2</v>
      </c>
      <c r="K211" s="91">
        <v>40.85</v>
      </c>
      <c r="L211" s="91">
        <v>43.33</v>
      </c>
      <c r="M211" s="91">
        <v>40.799999999999997</v>
      </c>
      <c r="N211" s="91" t="s">
        <v>2832</v>
      </c>
      <c r="O211" s="145">
        <v>5.0799999999999998E-2</v>
      </c>
      <c r="Q211" s="91" t="s">
        <v>1770</v>
      </c>
      <c r="R211" s="91">
        <v>110.04</v>
      </c>
      <c r="S211" s="91">
        <v>107.64</v>
      </c>
      <c r="T211" s="91">
        <v>110.19</v>
      </c>
      <c r="U211" s="91">
        <v>107.62</v>
      </c>
      <c r="V211" s="91" t="s">
        <v>3153</v>
      </c>
      <c r="W211" s="145">
        <v>1.5100000000000001E-2</v>
      </c>
      <c r="Y211" s="91" t="s">
        <v>1770</v>
      </c>
      <c r="Z211" s="146">
        <v>34501.879999999997</v>
      </c>
      <c r="AA211" s="146">
        <v>34265.230000000003</v>
      </c>
      <c r="AB211" s="146">
        <v>34585.72</v>
      </c>
      <c r="AC211" s="146">
        <v>34265.230000000003</v>
      </c>
      <c r="AD211" s="91" t="s">
        <v>3154</v>
      </c>
      <c r="AE211" s="145">
        <v>8.0000000000000004E-4</v>
      </c>
    </row>
    <row r="212" spans="1:31">
      <c r="A212" s="91" t="s">
        <v>1777</v>
      </c>
      <c r="B212" s="91">
        <v>26.44</v>
      </c>
      <c r="C212" s="91">
        <v>26.58</v>
      </c>
      <c r="D212" s="91">
        <v>26.81</v>
      </c>
      <c r="E212" s="91">
        <v>26.17</v>
      </c>
      <c r="F212" s="91" t="s">
        <v>3155</v>
      </c>
      <c r="G212" s="145">
        <v>1.9E-3</v>
      </c>
      <c r="I212" s="91" t="s">
        <v>1777</v>
      </c>
      <c r="J212" s="91">
        <v>41.76</v>
      </c>
      <c r="K212" s="91">
        <v>42.88</v>
      </c>
      <c r="L212" s="91">
        <v>43.47</v>
      </c>
      <c r="M212" s="91">
        <v>41.75</v>
      </c>
      <c r="N212" s="91" t="s">
        <v>3156</v>
      </c>
      <c r="O212" s="145">
        <v>-3.3300000000000003E-2</v>
      </c>
      <c r="Q212" s="91" t="s">
        <v>1777</v>
      </c>
      <c r="R212" s="91">
        <v>108.71</v>
      </c>
      <c r="S212" s="91">
        <v>110.36</v>
      </c>
      <c r="T212" s="91">
        <v>110.98</v>
      </c>
      <c r="U212" s="91">
        <v>108.14</v>
      </c>
      <c r="V212" s="91" t="s">
        <v>2757</v>
      </c>
      <c r="W212" s="145">
        <v>-1.21E-2</v>
      </c>
      <c r="Y212" s="91" t="s">
        <v>1777</v>
      </c>
      <c r="Z212" s="146">
        <v>34464.410000000003</v>
      </c>
      <c r="AA212" s="146">
        <v>34531.279999999999</v>
      </c>
      <c r="AB212" s="146">
        <v>34570.92</v>
      </c>
      <c r="AC212" s="146">
        <v>34248.9</v>
      </c>
      <c r="AD212" s="91" t="s">
        <v>3157</v>
      </c>
      <c r="AE212" s="145">
        <v>-1.1000000000000001E-3</v>
      </c>
    </row>
    <row r="213" spans="1:31">
      <c r="A213" s="91" t="s">
        <v>1785</v>
      </c>
      <c r="B213" s="91">
        <v>26.11</v>
      </c>
      <c r="C213" s="91">
        <v>26.45</v>
      </c>
      <c r="D213" s="91">
        <v>26.63</v>
      </c>
      <c r="E213" s="91">
        <v>26.09</v>
      </c>
      <c r="F213" s="91" t="s">
        <v>3158</v>
      </c>
      <c r="G213" s="145">
        <v>-1.2500000000000001E-2</v>
      </c>
      <c r="I213" s="91" t="s">
        <v>1785</v>
      </c>
      <c r="J213" s="91">
        <v>41.17</v>
      </c>
      <c r="K213" s="91">
        <v>40.520000000000003</v>
      </c>
      <c r="L213" s="91">
        <v>41.66</v>
      </c>
      <c r="M213" s="91">
        <v>40.5</v>
      </c>
      <c r="N213" s="91" t="s">
        <v>3159</v>
      </c>
      <c r="O213" s="145">
        <v>-1.41E-2</v>
      </c>
      <c r="Q213" s="91" t="s">
        <v>1785</v>
      </c>
      <c r="R213" s="91">
        <v>108.1</v>
      </c>
      <c r="S213" s="91">
        <v>109.17</v>
      </c>
      <c r="T213" s="91">
        <v>109.72</v>
      </c>
      <c r="U213" s="91">
        <v>107.95</v>
      </c>
      <c r="V213" s="91" t="s">
        <v>3139</v>
      </c>
      <c r="W213" s="145">
        <v>-5.5999999999999999E-3</v>
      </c>
      <c r="Y213" s="91" t="s">
        <v>1785</v>
      </c>
      <c r="Z213" s="146">
        <v>34289.03</v>
      </c>
      <c r="AA213" s="146">
        <v>34494.17</v>
      </c>
      <c r="AB213" s="146">
        <v>34513.78</v>
      </c>
      <c r="AC213" s="146">
        <v>34257.81</v>
      </c>
      <c r="AD213" s="91" t="s">
        <v>3160</v>
      </c>
      <c r="AE213" s="145">
        <v>-5.1000000000000004E-3</v>
      </c>
    </row>
    <row r="214" spans="1:31">
      <c r="A214" s="91" t="s">
        <v>1792</v>
      </c>
      <c r="B214" s="91">
        <v>25.73</v>
      </c>
      <c r="C214" s="91">
        <v>25.78</v>
      </c>
      <c r="D214" s="91">
        <v>25.88</v>
      </c>
      <c r="E214" s="91">
        <v>25.46</v>
      </c>
      <c r="F214" s="91" t="s">
        <v>3161</v>
      </c>
      <c r="G214" s="145">
        <v>-1.46E-2</v>
      </c>
      <c r="I214" s="91" t="s">
        <v>1792</v>
      </c>
      <c r="J214" s="91">
        <v>50.86</v>
      </c>
      <c r="K214" s="91">
        <v>49.72</v>
      </c>
      <c r="L214" s="91">
        <v>51.9</v>
      </c>
      <c r="M214" s="91">
        <v>47.13</v>
      </c>
      <c r="N214" s="91" t="s">
        <v>2479</v>
      </c>
      <c r="O214" s="145">
        <v>0.2354</v>
      </c>
      <c r="Q214" s="91" t="s">
        <v>1792</v>
      </c>
      <c r="R214" s="91">
        <v>107.15</v>
      </c>
      <c r="S214" s="91">
        <v>107.04</v>
      </c>
      <c r="T214" s="91">
        <v>107.3</v>
      </c>
      <c r="U214" s="91">
        <v>105.72</v>
      </c>
      <c r="V214" s="91" t="s">
        <v>3162</v>
      </c>
      <c r="W214" s="145">
        <v>-8.8000000000000005E-3</v>
      </c>
      <c r="Y214" s="91" t="s">
        <v>1792</v>
      </c>
      <c r="Z214" s="146">
        <v>34474.17</v>
      </c>
      <c r="AA214" s="146">
        <v>34338.589999999997</v>
      </c>
      <c r="AB214" s="146">
        <v>34534.720000000001</v>
      </c>
      <c r="AC214" s="146">
        <v>34322.07</v>
      </c>
      <c r="AD214" s="91" t="s">
        <v>3163</v>
      </c>
      <c r="AE214" s="145">
        <v>5.4000000000000003E-3</v>
      </c>
    </row>
    <row r="215" spans="1:31">
      <c r="A215" s="91" t="s">
        <v>1800</v>
      </c>
      <c r="B215" s="91">
        <v>25.52</v>
      </c>
      <c r="C215" s="91">
        <v>25.5</v>
      </c>
      <c r="D215" s="91">
        <v>25.82</v>
      </c>
      <c r="E215" s="91">
        <v>25.34</v>
      </c>
      <c r="F215" s="91" t="s">
        <v>2890</v>
      </c>
      <c r="G215" s="145">
        <v>-8.2000000000000007E-3</v>
      </c>
      <c r="I215" s="91" t="s">
        <v>1800</v>
      </c>
      <c r="J215" s="91">
        <v>50.46</v>
      </c>
      <c r="K215" s="91">
        <v>51.2</v>
      </c>
      <c r="L215" s="91">
        <v>53.02</v>
      </c>
      <c r="M215" s="91">
        <v>50.38</v>
      </c>
      <c r="N215" s="91" t="s">
        <v>3164</v>
      </c>
      <c r="O215" s="145">
        <v>-7.9000000000000008E-3</v>
      </c>
      <c r="Q215" s="91" t="s">
        <v>1800</v>
      </c>
      <c r="R215" s="91">
        <v>106.35</v>
      </c>
      <c r="S215" s="91">
        <v>106.42</v>
      </c>
      <c r="T215" s="91">
        <v>107.76</v>
      </c>
      <c r="U215" s="91">
        <v>106.07</v>
      </c>
      <c r="V215" s="91" t="s">
        <v>3165</v>
      </c>
      <c r="W215" s="145">
        <v>-7.4999999999999997E-3</v>
      </c>
      <c r="Y215" s="91" t="s">
        <v>1800</v>
      </c>
      <c r="Z215" s="146">
        <v>34099.910000000003</v>
      </c>
      <c r="AA215" s="146">
        <v>34439.83</v>
      </c>
      <c r="AB215" s="146">
        <v>34693.660000000003</v>
      </c>
      <c r="AC215" s="146">
        <v>34098.080000000002</v>
      </c>
      <c r="AD215" s="91" t="s">
        <v>3166</v>
      </c>
      <c r="AE215" s="145">
        <v>-1.09E-2</v>
      </c>
    </row>
    <row r="216" spans="1:31">
      <c r="A216" s="91" t="s">
        <v>1807</v>
      </c>
      <c r="B216" s="91">
        <v>25.62</v>
      </c>
      <c r="C216" s="91">
        <v>25.71</v>
      </c>
      <c r="D216" s="91">
        <v>25.85</v>
      </c>
      <c r="E216" s="91">
        <v>25.35</v>
      </c>
      <c r="F216" s="91" t="s">
        <v>2885</v>
      </c>
      <c r="G216" s="145">
        <v>3.8999999999999998E-3</v>
      </c>
      <c r="I216" s="91" t="s">
        <v>1807</v>
      </c>
      <c r="J216" s="91">
        <v>50.16</v>
      </c>
      <c r="K216" s="91">
        <v>51.38</v>
      </c>
      <c r="L216" s="91">
        <v>51.48</v>
      </c>
      <c r="M216" s="91">
        <v>49.76</v>
      </c>
      <c r="N216" s="91" t="s">
        <v>3167</v>
      </c>
      <c r="O216" s="145">
        <v>-5.8999999999999999E-3</v>
      </c>
      <c r="Q216" s="91" t="s">
        <v>1807</v>
      </c>
      <c r="R216" s="91">
        <v>108.25</v>
      </c>
      <c r="S216" s="91">
        <v>107.43</v>
      </c>
      <c r="T216" s="91">
        <v>108.93</v>
      </c>
      <c r="U216" s="91">
        <v>106.62</v>
      </c>
      <c r="V216" s="91" t="s">
        <v>2714</v>
      </c>
      <c r="W216" s="145">
        <v>1.7899999999999999E-2</v>
      </c>
      <c r="Y216" s="91" t="s">
        <v>1807</v>
      </c>
      <c r="Z216" s="146">
        <v>34346.959999999999</v>
      </c>
      <c r="AA216" s="146">
        <v>34244.54</v>
      </c>
      <c r="AB216" s="146">
        <v>34440.080000000002</v>
      </c>
      <c r="AC216" s="146">
        <v>34029.39</v>
      </c>
      <c r="AD216" s="91" t="s">
        <v>3168</v>
      </c>
      <c r="AE216" s="145">
        <v>7.1999999999999998E-3</v>
      </c>
    </row>
    <row r="217" spans="1:31">
      <c r="A217" s="91" t="s">
        <v>1815</v>
      </c>
      <c r="B217" s="91">
        <v>25.92</v>
      </c>
      <c r="C217" s="91">
        <v>25.85</v>
      </c>
      <c r="D217" s="91">
        <v>26.21</v>
      </c>
      <c r="E217" s="91">
        <v>25.66</v>
      </c>
      <c r="F217" s="91" t="s">
        <v>3169</v>
      </c>
      <c r="G217" s="145">
        <v>1.17E-2</v>
      </c>
      <c r="I217" s="91" t="s">
        <v>1815</v>
      </c>
      <c r="J217" s="91">
        <v>49.51</v>
      </c>
      <c r="K217" s="91">
        <v>49.8</v>
      </c>
      <c r="L217" s="91">
        <v>50.86</v>
      </c>
      <c r="M217" s="91">
        <v>49.11</v>
      </c>
      <c r="N217" s="91" t="s">
        <v>3170</v>
      </c>
      <c r="O217" s="145">
        <v>-1.2999999999999999E-2</v>
      </c>
      <c r="Q217" s="91" t="s">
        <v>1815</v>
      </c>
      <c r="R217" s="91">
        <v>109.16</v>
      </c>
      <c r="S217" s="91">
        <v>108.45</v>
      </c>
      <c r="T217" s="91">
        <v>110.04</v>
      </c>
      <c r="U217" s="91">
        <v>108.44</v>
      </c>
      <c r="V217" s="91" t="s">
        <v>3171</v>
      </c>
      <c r="W217" s="145">
        <v>8.3999999999999995E-3</v>
      </c>
      <c r="Y217" s="91" t="s">
        <v>1815</v>
      </c>
      <c r="Z217" s="146">
        <v>34560.04</v>
      </c>
      <c r="AA217" s="146">
        <v>34441.64</v>
      </c>
      <c r="AB217" s="146">
        <v>34651.760000000002</v>
      </c>
      <c r="AC217" s="146">
        <v>34441.64</v>
      </c>
      <c r="AD217" s="91" t="s">
        <v>3172</v>
      </c>
      <c r="AE217" s="145">
        <v>6.1999999999999998E-3</v>
      </c>
    </row>
    <row r="218" spans="1:31">
      <c r="A218" s="91" t="s">
        <v>1822</v>
      </c>
      <c r="B218" s="91">
        <v>26.14</v>
      </c>
      <c r="C218" s="91">
        <v>25.93</v>
      </c>
      <c r="D218" s="91">
        <v>26.2</v>
      </c>
      <c r="E218" s="91">
        <v>25.73</v>
      </c>
      <c r="F218" s="91" t="s">
        <v>3173</v>
      </c>
      <c r="G218" s="145">
        <v>8.5000000000000006E-3</v>
      </c>
      <c r="I218" s="91" t="s">
        <v>1822</v>
      </c>
      <c r="J218" s="91">
        <v>51.32</v>
      </c>
      <c r="K218" s="91">
        <v>49.74</v>
      </c>
      <c r="L218" s="91">
        <v>51.32</v>
      </c>
      <c r="M218" s="91">
        <v>49.72</v>
      </c>
      <c r="N218" s="91" t="s">
        <v>3058</v>
      </c>
      <c r="O218" s="145">
        <v>3.6600000000000001E-2</v>
      </c>
      <c r="Q218" s="91" t="s">
        <v>1822</v>
      </c>
      <c r="R218" s="91">
        <v>109.81</v>
      </c>
      <c r="S218" s="91">
        <v>109.66</v>
      </c>
      <c r="T218" s="91">
        <v>110.02</v>
      </c>
      <c r="U218" s="91">
        <v>108.42</v>
      </c>
      <c r="V218" s="91" t="s">
        <v>3174</v>
      </c>
      <c r="W218" s="145">
        <v>6.0000000000000001E-3</v>
      </c>
      <c r="Y218" s="91" t="s">
        <v>1822</v>
      </c>
      <c r="Z218" s="146">
        <v>34852.870000000003</v>
      </c>
      <c r="AA218" s="146">
        <v>34531.120000000003</v>
      </c>
      <c r="AB218" s="146">
        <v>34864.129999999997</v>
      </c>
      <c r="AC218" s="146">
        <v>34531.120000000003</v>
      </c>
      <c r="AD218" s="91" t="s">
        <v>3175</v>
      </c>
      <c r="AE218" s="145">
        <v>8.5000000000000006E-3</v>
      </c>
    </row>
    <row r="219" spans="1:31">
      <c r="A219" s="91" t="s">
        <v>1830</v>
      </c>
      <c r="B219" s="91">
        <v>26.38</v>
      </c>
      <c r="C219" s="91">
        <v>26.31</v>
      </c>
      <c r="D219" s="91">
        <v>26.47</v>
      </c>
      <c r="E219" s="91">
        <v>26.2</v>
      </c>
      <c r="F219" s="91" t="s">
        <v>2692</v>
      </c>
      <c r="G219" s="145">
        <v>9.1999999999999998E-3</v>
      </c>
      <c r="I219" s="91" t="s">
        <v>1830</v>
      </c>
      <c r="J219" s="91">
        <v>52.29</v>
      </c>
      <c r="K219" s="91">
        <v>51.36</v>
      </c>
      <c r="L219" s="91">
        <v>53.98</v>
      </c>
      <c r="M219" s="91">
        <v>51.25</v>
      </c>
      <c r="N219" s="91" t="s">
        <v>2421</v>
      </c>
      <c r="O219" s="145">
        <v>1.89E-2</v>
      </c>
      <c r="Q219" s="91" t="s">
        <v>1830</v>
      </c>
      <c r="R219" s="91">
        <v>110.88</v>
      </c>
      <c r="S219" s="91">
        <v>110.44</v>
      </c>
      <c r="T219" s="91">
        <v>111.14</v>
      </c>
      <c r="U219" s="91">
        <v>109.98</v>
      </c>
      <c r="V219" s="91" t="s">
        <v>209</v>
      </c>
      <c r="W219" s="145">
        <v>9.7000000000000003E-3</v>
      </c>
      <c r="Y219" s="91" t="s">
        <v>1830</v>
      </c>
      <c r="Z219" s="146">
        <v>34890.769999999997</v>
      </c>
      <c r="AA219" s="146">
        <v>34847.800000000003</v>
      </c>
      <c r="AB219" s="146">
        <v>35024.639999999999</v>
      </c>
      <c r="AC219" s="146">
        <v>34813.480000000003</v>
      </c>
      <c r="AD219" s="91" t="s">
        <v>3176</v>
      </c>
      <c r="AE219" s="145">
        <v>1.1000000000000001E-3</v>
      </c>
    </row>
    <row r="220" spans="1:31">
      <c r="A220" s="91" t="s">
        <v>1837</v>
      </c>
      <c r="B220" s="91">
        <v>26.35</v>
      </c>
      <c r="C220" s="91">
        <v>26.49</v>
      </c>
      <c r="D220" s="91">
        <v>26.5</v>
      </c>
      <c r="E220" s="91">
        <v>26.16</v>
      </c>
      <c r="F220" s="91" t="s">
        <v>3177</v>
      </c>
      <c r="G220" s="145">
        <v>-1.1000000000000001E-3</v>
      </c>
      <c r="I220" s="91" t="s">
        <v>1837</v>
      </c>
      <c r="J220" s="91">
        <v>53.75</v>
      </c>
      <c r="K220" s="91">
        <v>52.24</v>
      </c>
      <c r="L220" s="91">
        <v>53.79</v>
      </c>
      <c r="M220" s="91">
        <v>52.12</v>
      </c>
      <c r="N220" s="91" t="s">
        <v>2700</v>
      </c>
      <c r="O220" s="145">
        <v>2.7900000000000001E-2</v>
      </c>
      <c r="Q220" s="91" t="s">
        <v>1837</v>
      </c>
      <c r="R220" s="91">
        <v>111.19</v>
      </c>
      <c r="S220" s="91">
        <v>111.12</v>
      </c>
      <c r="T220" s="91">
        <v>111.42</v>
      </c>
      <c r="U220" s="91">
        <v>110.61</v>
      </c>
      <c r="V220" s="91" t="s">
        <v>1613</v>
      </c>
      <c r="W220" s="145">
        <v>2.8E-3</v>
      </c>
      <c r="Y220" s="91" t="s">
        <v>1837</v>
      </c>
      <c r="Z220" s="146">
        <v>34721.160000000003</v>
      </c>
      <c r="AA220" s="146">
        <v>34909.089999999997</v>
      </c>
      <c r="AB220" s="146">
        <v>35067.269999999997</v>
      </c>
      <c r="AC220" s="146">
        <v>34720.400000000001</v>
      </c>
      <c r="AD220" s="91" t="s">
        <v>3178</v>
      </c>
      <c r="AE220" s="145">
        <v>-4.8999999999999998E-3</v>
      </c>
    </row>
    <row r="221" spans="1:31">
      <c r="A221" s="91" t="s">
        <v>1844</v>
      </c>
      <c r="B221" s="91">
        <v>27.11</v>
      </c>
      <c r="C221" s="91">
        <v>26.76</v>
      </c>
      <c r="D221" s="91">
        <v>27.23</v>
      </c>
      <c r="E221" s="91">
        <v>26.7</v>
      </c>
      <c r="F221" s="91" t="s">
        <v>3179</v>
      </c>
      <c r="G221" s="145">
        <v>2.8799999999999999E-2</v>
      </c>
      <c r="I221" s="91" t="s">
        <v>1844</v>
      </c>
      <c r="J221" s="91">
        <v>54.5</v>
      </c>
      <c r="K221" s="91">
        <v>53.95</v>
      </c>
      <c r="L221" s="91">
        <v>54.69</v>
      </c>
      <c r="M221" s="91">
        <v>53.32</v>
      </c>
      <c r="N221" s="91" t="s">
        <v>2493</v>
      </c>
      <c r="O221" s="145">
        <v>1.4E-2</v>
      </c>
      <c r="Q221" s="91" t="s">
        <v>1844</v>
      </c>
      <c r="R221" s="91">
        <v>113.52</v>
      </c>
      <c r="S221" s="91">
        <v>112.2</v>
      </c>
      <c r="T221" s="91">
        <v>113.82</v>
      </c>
      <c r="U221" s="91">
        <v>112.2</v>
      </c>
      <c r="V221" s="91" t="s">
        <v>3180</v>
      </c>
      <c r="W221" s="145">
        <v>2.1000000000000001E-2</v>
      </c>
      <c r="Y221" s="91" t="s">
        <v>1844</v>
      </c>
      <c r="Z221" s="146">
        <v>34838.01</v>
      </c>
      <c r="AA221" s="146">
        <v>34876.239999999998</v>
      </c>
      <c r="AB221" s="146">
        <v>34978.69</v>
      </c>
      <c r="AC221" s="146">
        <v>34721.5</v>
      </c>
      <c r="AD221" s="91" t="s">
        <v>3181</v>
      </c>
      <c r="AE221" s="145">
        <v>3.3999999999999998E-3</v>
      </c>
    </row>
    <row r="222" spans="1:31">
      <c r="A222" s="91" t="s">
        <v>1860</v>
      </c>
      <c r="B222" s="91">
        <v>27.16</v>
      </c>
      <c r="C222" s="91">
        <v>27.31</v>
      </c>
      <c r="D222" s="91">
        <v>27.66</v>
      </c>
      <c r="E222" s="91">
        <v>27.15</v>
      </c>
      <c r="F222" s="91" t="s">
        <v>2879</v>
      </c>
      <c r="G222" s="145">
        <v>1.8E-3</v>
      </c>
      <c r="I222" s="91" t="s">
        <v>1860</v>
      </c>
      <c r="J222" s="91">
        <v>54.85</v>
      </c>
      <c r="K222" s="91">
        <v>54.14</v>
      </c>
      <c r="L222" s="91">
        <v>55.28</v>
      </c>
      <c r="M222" s="91">
        <v>53.71</v>
      </c>
      <c r="N222" s="91" t="s">
        <v>2593</v>
      </c>
      <c r="O222" s="145">
        <v>6.4000000000000003E-3</v>
      </c>
      <c r="Q222" s="91" t="s">
        <v>1860</v>
      </c>
      <c r="R222" s="91">
        <v>113.53</v>
      </c>
      <c r="S222" s="91">
        <v>114.1</v>
      </c>
      <c r="T222" s="91">
        <v>115.82</v>
      </c>
      <c r="U222" s="91">
        <v>113.5</v>
      </c>
      <c r="V222" s="91" t="s">
        <v>3182</v>
      </c>
      <c r="W222" s="145">
        <v>1E-4</v>
      </c>
      <c r="Y222" s="91" t="s">
        <v>1860</v>
      </c>
      <c r="Z222" s="146">
        <v>34642.1</v>
      </c>
      <c r="AA222" s="146">
        <v>34824.39</v>
      </c>
      <c r="AB222" s="146">
        <v>34869.599999999999</v>
      </c>
      <c r="AC222" s="146">
        <v>34637.06</v>
      </c>
      <c r="AD222" s="91" t="s">
        <v>3183</v>
      </c>
      <c r="AE222" s="145">
        <v>-5.5999999999999999E-3</v>
      </c>
    </row>
    <row r="223" spans="1:31">
      <c r="A223" s="91" t="s">
        <v>1867</v>
      </c>
      <c r="B223" s="91">
        <v>27.09</v>
      </c>
      <c r="C223" s="91">
        <v>27.01</v>
      </c>
      <c r="D223" s="91">
        <v>27.36</v>
      </c>
      <c r="E223" s="91">
        <v>26.75</v>
      </c>
      <c r="F223" s="91" t="s">
        <v>3184</v>
      </c>
      <c r="G223" s="145">
        <v>-2.5999999999999999E-3</v>
      </c>
      <c r="I223" s="91" t="s">
        <v>1867</v>
      </c>
      <c r="J223" s="91">
        <v>54.98</v>
      </c>
      <c r="K223" s="91">
        <v>55.07</v>
      </c>
      <c r="L223" s="91">
        <v>55.44</v>
      </c>
      <c r="M223" s="91">
        <v>54.01</v>
      </c>
      <c r="N223" s="91" t="s">
        <v>2824</v>
      </c>
      <c r="O223" s="145">
        <v>2.3999999999999998E-3</v>
      </c>
      <c r="Q223" s="91" t="s">
        <v>1867</v>
      </c>
      <c r="R223" s="91">
        <v>114.51</v>
      </c>
      <c r="S223" s="91">
        <v>113.48</v>
      </c>
      <c r="T223" s="91">
        <v>114.59</v>
      </c>
      <c r="U223" s="91">
        <v>113.23</v>
      </c>
      <c r="V223" s="91" t="s">
        <v>3185</v>
      </c>
      <c r="W223" s="145">
        <v>8.6E-3</v>
      </c>
      <c r="Y223" s="91" t="s">
        <v>1867</v>
      </c>
      <c r="Z223" s="146">
        <v>34444.379999999997</v>
      </c>
      <c r="AA223" s="146">
        <v>34611.68</v>
      </c>
      <c r="AB223" s="146">
        <v>34611.68</v>
      </c>
      <c r="AC223" s="146">
        <v>34291.75</v>
      </c>
      <c r="AD223" s="91" t="s">
        <v>3186</v>
      </c>
      <c r="AE223" s="145">
        <v>-5.7000000000000002E-3</v>
      </c>
    </row>
    <row r="224" spans="1:31">
      <c r="A224" s="91" t="s">
        <v>1872</v>
      </c>
      <c r="B224" s="91">
        <v>26.7</v>
      </c>
      <c r="C224" s="91">
        <v>27.08</v>
      </c>
      <c r="D224" s="91">
        <v>27.25</v>
      </c>
      <c r="E224" s="91">
        <v>26.67</v>
      </c>
      <c r="F224" s="91" t="s">
        <v>2877</v>
      </c>
      <c r="G224" s="145">
        <v>-1.44E-2</v>
      </c>
      <c r="I224" s="91" t="s">
        <v>1872</v>
      </c>
      <c r="J224" s="91">
        <v>54.61</v>
      </c>
      <c r="K224" s="91">
        <v>55.52</v>
      </c>
      <c r="L224" s="91">
        <v>55.52</v>
      </c>
      <c r="M224" s="91">
        <v>54.08</v>
      </c>
      <c r="N224" s="91" t="s">
        <v>3187</v>
      </c>
      <c r="O224" s="145">
        <v>-6.7000000000000002E-3</v>
      </c>
      <c r="Q224" s="91" t="s">
        <v>1872</v>
      </c>
      <c r="R224" s="91">
        <v>113.95</v>
      </c>
      <c r="S224" s="91">
        <v>114.65</v>
      </c>
      <c r="T224" s="91">
        <v>115.85</v>
      </c>
      <c r="U224" s="91">
        <v>113.7</v>
      </c>
      <c r="V224" s="91" t="s">
        <v>3188</v>
      </c>
      <c r="W224" s="145">
        <v>-4.8999999999999998E-3</v>
      </c>
      <c r="Y224" s="91" t="s">
        <v>1872</v>
      </c>
      <c r="Z224" s="146">
        <v>34500.99</v>
      </c>
      <c r="AA224" s="146">
        <v>34351.18</v>
      </c>
      <c r="AB224" s="146">
        <v>34560.46</v>
      </c>
      <c r="AC224" s="146">
        <v>34351.18</v>
      </c>
      <c r="AD224" s="91" t="s">
        <v>3189</v>
      </c>
      <c r="AE224" s="145">
        <v>1.6000000000000001E-3</v>
      </c>
    </row>
    <row r="225" spans="1:31">
      <c r="A225" s="91" t="s">
        <v>1879</v>
      </c>
      <c r="B225" s="91">
        <v>27.31</v>
      </c>
      <c r="C225" s="91">
        <v>26.95</v>
      </c>
      <c r="D225" s="91">
        <v>27.6</v>
      </c>
      <c r="E225" s="91">
        <v>26.9</v>
      </c>
      <c r="F225" s="91" t="s">
        <v>3190</v>
      </c>
      <c r="G225" s="145">
        <v>2.2800000000000001E-2</v>
      </c>
      <c r="I225" s="91" t="s">
        <v>1879</v>
      </c>
      <c r="J225" s="91">
        <v>53.32</v>
      </c>
      <c r="K225" s="91">
        <v>54.37</v>
      </c>
      <c r="L225" s="91">
        <v>54.79</v>
      </c>
      <c r="M225" s="91">
        <v>53.24</v>
      </c>
      <c r="N225" s="91" t="s">
        <v>2949</v>
      </c>
      <c r="O225" s="145">
        <v>-2.3599999999999999E-2</v>
      </c>
      <c r="Q225" s="91" t="s">
        <v>1879</v>
      </c>
      <c r="R225" s="91">
        <v>115.61</v>
      </c>
      <c r="S225" s="91">
        <v>114.53</v>
      </c>
      <c r="T225" s="91">
        <v>116.05</v>
      </c>
      <c r="U225" s="91">
        <v>114.32</v>
      </c>
      <c r="V225" s="91" t="s">
        <v>2894</v>
      </c>
      <c r="W225" s="145">
        <v>1.46E-2</v>
      </c>
      <c r="Y225" s="91" t="s">
        <v>1879</v>
      </c>
      <c r="Z225" s="146">
        <v>34577.279999999999</v>
      </c>
      <c r="AA225" s="146">
        <v>34512.300000000003</v>
      </c>
      <c r="AB225" s="146">
        <v>34626.9</v>
      </c>
      <c r="AC225" s="146">
        <v>34474.300000000003</v>
      </c>
      <c r="AD225" s="91" t="s">
        <v>3191</v>
      </c>
      <c r="AE225" s="145">
        <v>2.2000000000000001E-3</v>
      </c>
    </row>
    <row r="226" spans="1:31">
      <c r="A226" s="91" t="s">
        <v>1885</v>
      </c>
      <c r="B226" s="91">
        <v>26.16</v>
      </c>
      <c r="C226" s="91">
        <v>27.5</v>
      </c>
      <c r="D226" s="91">
        <v>27.63</v>
      </c>
      <c r="E226" s="91">
        <v>26.12</v>
      </c>
      <c r="F226" s="91" t="s">
        <v>2528</v>
      </c>
      <c r="G226" s="145">
        <v>-4.2099999999999999E-2</v>
      </c>
      <c r="I226" s="91" t="s">
        <v>1885</v>
      </c>
      <c r="J226" s="91">
        <v>53.4</v>
      </c>
      <c r="K226" s="91">
        <v>53.89</v>
      </c>
      <c r="L226" s="91">
        <v>54.68</v>
      </c>
      <c r="M226" s="91">
        <v>53.37</v>
      </c>
      <c r="N226" s="91" t="s">
        <v>3192</v>
      </c>
      <c r="O226" s="145">
        <v>1.5E-3</v>
      </c>
      <c r="Q226" s="91" t="s">
        <v>1885</v>
      </c>
      <c r="R226" s="91">
        <v>114.16</v>
      </c>
      <c r="S226" s="91">
        <v>116.18</v>
      </c>
      <c r="T226" s="91">
        <v>116.68</v>
      </c>
      <c r="U226" s="91">
        <v>113.57</v>
      </c>
      <c r="V226" s="91" t="s">
        <v>2783</v>
      </c>
      <c r="W226" s="145">
        <v>-1.2500000000000001E-2</v>
      </c>
      <c r="Y226" s="91" t="s">
        <v>1885</v>
      </c>
      <c r="Z226" s="146">
        <v>34664.769999999997</v>
      </c>
      <c r="AA226" s="146">
        <v>34718.800000000003</v>
      </c>
      <c r="AB226" s="146">
        <v>34782.239999999998</v>
      </c>
      <c r="AC226" s="146">
        <v>34578.82</v>
      </c>
      <c r="AD226" s="91" t="s">
        <v>3193</v>
      </c>
      <c r="AE226" s="145">
        <v>2.5000000000000001E-3</v>
      </c>
    </row>
    <row r="227" spans="1:31">
      <c r="A227" s="91" t="s">
        <v>1892</v>
      </c>
      <c r="B227" s="91">
        <v>27.13</v>
      </c>
      <c r="C227" s="91">
        <v>26.45</v>
      </c>
      <c r="D227" s="91">
        <v>27.19</v>
      </c>
      <c r="E227" s="91">
        <v>26.44</v>
      </c>
      <c r="F227" s="91" t="s">
        <v>3194</v>
      </c>
      <c r="G227" s="145">
        <v>3.7100000000000001E-2</v>
      </c>
      <c r="I227" s="91" t="s">
        <v>1892</v>
      </c>
      <c r="J227" s="91">
        <v>52.26</v>
      </c>
      <c r="K227" s="91">
        <v>53.09</v>
      </c>
      <c r="L227" s="91">
        <v>53.51</v>
      </c>
      <c r="M227" s="91">
        <v>52.1</v>
      </c>
      <c r="N227" s="91" t="s">
        <v>3195</v>
      </c>
      <c r="O227" s="145">
        <v>-2.1299999999999999E-2</v>
      </c>
      <c r="Q227" s="91" t="s">
        <v>1892</v>
      </c>
      <c r="R227" s="91">
        <v>117.49</v>
      </c>
      <c r="S227" s="91">
        <v>115.34</v>
      </c>
      <c r="T227" s="91">
        <v>117.67</v>
      </c>
      <c r="U227" s="91">
        <v>115.27</v>
      </c>
      <c r="V227" s="91" t="s">
        <v>3196</v>
      </c>
      <c r="W227" s="145">
        <v>2.92E-2</v>
      </c>
      <c r="Y227" s="91" t="s">
        <v>1892</v>
      </c>
      <c r="Z227" s="146">
        <v>34647.440000000002</v>
      </c>
      <c r="AA227" s="146">
        <v>34620.019999999997</v>
      </c>
      <c r="AB227" s="146">
        <v>34851.71</v>
      </c>
      <c r="AC227" s="146">
        <v>34560.58</v>
      </c>
      <c r="AD227" s="91" t="s">
        <v>3109</v>
      </c>
      <c r="AE227" s="145">
        <v>-5.0000000000000001E-4</v>
      </c>
    </row>
    <row r="228" spans="1:31">
      <c r="A228" s="91" t="s">
        <v>1900</v>
      </c>
      <c r="B228" s="91">
        <v>26.57</v>
      </c>
      <c r="C228" s="91">
        <v>27.22</v>
      </c>
      <c r="D228" s="91">
        <v>27.27</v>
      </c>
      <c r="E228" s="91">
        <v>26.52</v>
      </c>
      <c r="F228" s="91" t="s">
        <v>241</v>
      </c>
      <c r="G228" s="145">
        <v>-2.06E-2</v>
      </c>
      <c r="I228" s="91" t="s">
        <v>1900</v>
      </c>
      <c r="J228" s="91">
        <v>50.64</v>
      </c>
      <c r="K228" s="91">
        <v>52.08</v>
      </c>
      <c r="L228" s="91">
        <v>52.3</v>
      </c>
      <c r="M228" s="91">
        <v>50.58</v>
      </c>
      <c r="N228" s="91" t="s">
        <v>2770</v>
      </c>
      <c r="O228" s="145">
        <v>-3.1E-2</v>
      </c>
      <c r="Q228" s="91" t="s">
        <v>1900</v>
      </c>
      <c r="R228" s="91">
        <v>116.44</v>
      </c>
      <c r="S228" s="91">
        <v>117.41</v>
      </c>
      <c r="T228" s="91">
        <v>117.96</v>
      </c>
      <c r="U228" s="91">
        <v>115.9</v>
      </c>
      <c r="V228" s="91" t="s">
        <v>3124</v>
      </c>
      <c r="W228" s="145">
        <v>-8.8999999999999999E-3</v>
      </c>
      <c r="Y228" s="91" t="s">
        <v>1900</v>
      </c>
      <c r="Z228" s="146">
        <v>34575.699999999997</v>
      </c>
      <c r="AA228" s="146">
        <v>34667.279999999999</v>
      </c>
      <c r="AB228" s="146">
        <v>34766.26</v>
      </c>
      <c r="AC228" s="146">
        <v>34510.480000000003</v>
      </c>
      <c r="AD228" s="91" t="s">
        <v>3197</v>
      </c>
      <c r="AE228" s="145">
        <v>-2.0999999999999999E-3</v>
      </c>
    </row>
    <row r="229" spans="1:31">
      <c r="A229" s="91" t="s">
        <v>1907</v>
      </c>
      <c r="B229" s="91">
        <v>27.33</v>
      </c>
      <c r="C229" s="91">
        <v>27.04</v>
      </c>
      <c r="D229" s="91">
        <v>27.63</v>
      </c>
      <c r="E229" s="91">
        <v>27.04</v>
      </c>
      <c r="F229" s="91" t="s">
        <v>2705</v>
      </c>
      <c r="G229" s="145">
        <v>2.86E-2</v>
      </c>
      <c r="I229" s="91" t="s">
        <v>1907</v>
      </c>
      <c r="J229" s="91">
        <v>51.26</v>
      </c>
      <c r="K229" s="91">
        <v>50.99</v>
      </c>
      <c r="L229" s="91">
        <v>51.98</v>
      </c>
      <c r="M229" s="91">
        <v>50.99</v>
      </c>
      <c r="N229" s="91" t="s">
        <v>2762</v>
      </c>
      <c r="O229" s="145">
        <v>1.2200000000000001E-2</v>
      </c>
      <c r="Q229" s="91" t="s">
        <v>1907</v>
      </c>
      <c r="R229" s="91">
        <v>118.52</v>
      </c>
      <c r="S229" s="91">
        <v>117.55</v>
      </c>
      <c r="T229" s="91">
        <v>118.66</v>
      </c>
      <c r="U229" s="91">
        <v>117.33</v>
      </c>
      <c r="V229" s="91" t="s">
        <v>3198</v>
      </c>
      <c r="W229" s="145">
        <v>1.7899999999999999E-2</v>
      </c>
      <c r="Y229" s="91" t="s">
        <v>1907</v>
      </c>
      <c r="Z229" s="146">
        <v>34907.51</v>
      </c>
      <c r="AA229" s="146">
        <v>34687.5</v>
      </c>
      <c r="AB229" s="146">
        <v>34977.800000000003</v>
      </c>
      <c r="AC229" s="146">
        <v>34687.5</v>
      </c>
      <c r="AD229" s="91" t="s">
        <v>3199</v>
      </c>
      <c r="AE229" s="145">
        <v>9.5999999999999992E-3</v>
      </c>
    </row>
    <row r="230" spans="1:31">
      <c r="A230" s="91" t="s">
        <v>1913</v>
      </c>
      <c r="B230" s="91">
        <v>26.88</v>
      </c>
      <c r="C230" s="91">
        <v>27.11</v>
      </c>
      <c r="D230" s="91">
        <v>27.57</v>
      </c>
      <c r="E230" s="91">
        <v>26.76</v>
      </c>
      <c r="F230" s="91" t="s">
        <v>3200</v>
      </c>
      <c r="G230" s="145">
        <v>-1.6500000000000001E-2</v>
      </c>
      <c r="I230" s="91" t="s">
        <v>1913</v>
      </c>
      <c r="J230" s="91">
        <v>52.4</v>
      </c>
      <c r="K230" s="91">
        <v>50.84</v>
      </c>
      <c r="L230" s="91">
        <v>52.4</v>
      </c>
      <c r="M230" s="91">
        <v>50.66</v>
      </c>
      <c r="N230" s="91" t="s">
        <v>3201</v>
      </c>
      <c r="O230" s="145">
        <v>2.2200000000000001E-2</v>
      </c>
      <c r="Q230" s="91" t="s">
        <v>1913</v>
      </c>
      <c r="R230" s="91">
        <v>116.7</v>
      </c>
      <c r="S230" s="91">
        <v>117.9</v>
      </c>
      <c r="T230" s="91">
        <v>118.51</v>
      </c>
      <c r="U230" s="91">
        <v>116.5</v>
      </c>
      <c r="V230" s="91" t="s">
        <v>3202</v>
      </c>
      <c r="W230" s="145">
        <v>-1.54E-2</v>
      </c>
      <c r="Y230" s="91" t="s">
        <v>1913</v>
      </c>
      <c r="Z230" s="146">
        <v>34618.769999999997</v>
      </c>
      <c r="AA230" s="146">
        <v>34902.04</v>
      </c>
      <c r="AB230" s="146">
        <v>34902.04</v>
      </c>
      <c r="AC230" s="146">
        <v>34572.31</v>
      </c>
      <c r="AD230" s="91" t="s">
        <v>3203</v>
      </c>
      <c r="AE230" s="145">
        <v>-8.3000000000000001E-3</v>
      </c>
    </row>
    <row r="231" spans="1:31">
      <c r="A231" s="91" t="s">
        <v>1918</v>
      </c>
      <c r="B231" s="91">
        <v>26.9</v>
      </c>
      <c r="C231" s="91">
        <v>27.15</v>
      </c>
      <c r="D231" s="91">
        <v>27.22</v>
      </c>
      <c r="E231" s="91">
        <v>26.64</v>
      </c>
      <c r="F231" s="91" t="s">
        <v>2555</v>
      </c>
      <c r="G231" s="145">
        <v>6.9999999999999999E-4</v>
      </c>
      <c r="I231" s="91" t="s">
        <v>1918</v>
      </c>
      <c r="J231" s="91">
        <v>50.89</v>
      </c>
      <c r="K231" s="91">
        <v>52.15</v>
      </c>
      <c r="L231" s="91">
        <v>52.52</v>
      </c>
      <c r="M231" s="91">
        <v>50.8</v>
      </c>
      <c r="N231" s="91" t="s">
        <v>2891</v>
      </c>
      <c r="O231" s="145">
        <v>-2.8799999999999999E-2</v>
      </c>
      <c r="Q231" s="91" t="s">
        <v>1918</v>
      </c>
      <c r="R231" s="91">
        <v>117.64</v>
      </c>
      <c r="S231" s="91">
        <v>117.53</v>
      </c>
      <c r="T231" s="91">
        <v>118.24</v>
      </c>
      <c r="U231" s="91">
        <v>116.7</v>
      </c>
      <c r="V231" s="91" t="s">
        <v>2961</v>
      </c>
      <c r="W231" s="145">
        <v>8.0999999999999996E-3</v>
      </c>
      <c r="Y231" s="91" t="s">
        <v>1918</v>
      </c>
      <c r="Z231" s="146">
        <v>34624.269999999997</v>
      </c>
      <c r="AA231" s="146">
        <v>34639.25</v>
      </c>
      <c r="AB231" s="146">
        <v>34724.589999999997</v>
      </c>
      <c r="AC231" s="146">
        <v>34545.56</v>
      </c>
      <c r="AD231" s="91" t="s">
        <v>3204</v>
      </c>
      <c r="AE231" s="145">
        <v>2.0000000000000001E-4</v>
      </c>
    </row>
    <row r="232" spans="1:31">
      <c r="A232" s="91" t="s">
        <v>1925</v>
      </c>
      <c r="B232" s="91">
        <v>26.75</v>
      </c>
      <c r="C232" s="91">
        <v>27.24</v>
      </c>
      <c r="D232" s="91">
        <v>27.36</v>
      </c>
      <c r="E232" s="91">
        <v>26.48</v>
      </c>
      <c r="F232" s="91" t="s">
        <v>3205</v>
      </c>
      <c r="G232" s="145">
        <v>-5.5999999999999999E-3</v>
      </c>
      <c r="I232" s="91" t="s">
        <v>1925</v>
      </c>
      <c r="J232" s="91">
        <v>50.58</v>
      </c>
      <c r="K232" s="91">
        <v>50.95</v>
      </c>
      <c r="L232" s="91">
        <v>51.28</v>
      </c>
      <c r="M232" s="91">
        <v>50.14</v>
      </c>
      <c r="N232" s="91" t="s">
        <v>3107</v>
      </c>
      <c r="O232" s="145">
        <v>-6.1000000000000004E-3</v>
      </c>
      <c r="Q232" s="91" t="s">
        <v>1925</v>
      </c>
      <c r="R232" s="91">
        <v>117.33</v>
      </c>
      <c r="S232" s="91">
        <v>118.62</v>
      </c>
      <c r="T232" s="91">
        <v>118.84</v>
      </c>
      <c r="U232" s="91">
        <v>116.61</v>
      </c>
      <c r="V232" s="91" t="s">
        <v>2776</v>
      </c>
      <c r="W232" s="145">
        <v>-2.5999999999999999E-3</v>
      </c>
      <c r="Y232" s="91" t="s">
        <v>1925</v>
      </c>
      <c r="Z232" s="146">
        <v>34518.26</v>
      </c>
      <c r="AA232" s="146">
        <v>34571.839999999997</v>
      </c>
      <c r="AB232" s="146">
        <v>34597.519999999997</v>
      </c>
      <c r="AC232" s="146">
        <v>34312.14</v>
      </c>
      <c r="AD232" s="91" t="s">
        <v>3206</v>
      </c>
      <c r="AE232" s="145">
        <v>-3.0999999999999999E-3</v>
      </c>
    </row>
    <row r="233" spans="1:31">
      <c r="A233" s="91" t="s">
        <v>1933</v>
      </c>
      <c r="B233" s="91">
        <v>26.15</v>
      </c>
      <c r="C233" s="91">
        <v>26.64</v>
      </c>
      <c r="D233" s="91">
        <v>26.95</v>
      </c>
      <c r="E233" s="91">
        <v>26.14</v>
      </c>
      <c r="F233" s="91" t="s">
        <v>3207</v>
      </c>
      <c r="G233" s="145">
        <v>-2.24E-2</v>
      </c>
      <c r="I233" s="91" t="s">
        <v>1933</v>
      </c>
      <c r="J233" s="91">
        <v>50.25</v>
      </c>
      <c r="K233" s="91">
        <v>50.78</v>
      </c>
      <c r="L233" s="91">
        <v>51.71</v>
      </c>
      <c r="M233" s="91">
        <v>50.23</v>
      </c>
      <c r="N233" s="91" t="s">
        <v>3208</v>
      </c>
      <c r="O233" s="145">
        <v>-6.4999999999999997E-3</v>
      </c>
      <c r="Q233" s="91" t="s">
        <v>1933</v>
      </c>
      <c r="R233" s="91">
        <v>116.4</v>
      </c>
      <c r="S233" s="91">
        <v>116.54</v>
      </c>
      <c r="T233" s="91">
        <v>118.02</v>
      </c>
      <c r="U233" s="91">
        <v>116.32</v>
      </c>
      <c r="V233" s="91" t="s">
        <v>3209</v>
      </c>
      <c r="W233" s="145">
        <v>-7.9000000000000008E-3</v>
      </c>
      <c r="Y233" s="91" t="s">
        <v>1933</v>
      </c>
      <c r="Z233" s="146">
        <v>34440.879999999997</v>
      </c>
      <c r="AA233" s="146">
        <v>34575.5</v>
      </c>
      <c r="AB233" s="146">
        <v>34775.410000000003</v>
      </c>
      <c r="AC233" s="146">
        <v>34436.43</v>
      </c>
      <c r="AD233" s="91" t="s">
        <v>3210</v>
      </c>
      <c r="AE233" s="145">
        <v>-2.2000000000000001E-3</v>
      </c>
    </row>
    <row r="234" spans="1:31">
      <c r="A234" s="91" t="s">
        <v>1941</v>
      </c>
      <c r="B234" s="91">
        <v>25.87</v>
      </c>
      <c r="C234" s="91">
        <v>26.27</v>
      </c>
      <c r="D234" s="91">
        <v>26.43</v>
      </c>
      <c r="E234" s="91">
        <v>25.73</v>
      </c>
      <c r="F234" s="91" t="s">
        <v>3211</v>
      </c>
      <c r="G234" s="145">
        <v>-1.0699999999999999E-2</v>
      </c>
      <c r="I234" s="91" t="s">
        <v>1941</v>
      </c>
      <c r="J234" s="91">
        <v>49.32</v>
      </c>
      <c r="K234" s="91">
        <v>50.05</v>
      </c>
      <c r="L234" s="91">
        <v>50.19</v>
      </c>
      <c r="M234" s="91">
        <v>49.24</v>
      </c>
      <c r="N234" s="91" t="s">
        <v>2726</v>
      </c>
      <c r="O234" s="145">
        <v>-1.8499999999999999E-2</v>
      </c>
      <c r="Q234" s="91" t="s">
        <v>1941</v>
      </c>
      <c r="R234" s="91">
        <v>114.76</v>
      </c>
      <c r="S234" s="91">
        <v>116.98</v>
      </c>
      <c r="T234" s="91">
        <v>117.37</v>
      </c>
      <c r="U234" s="91">
        <v>114.6</v>
      </c>
      <c r="V234" s="91" t="s">
        <v>3212</v>
      </c>
      <c r="W234" s="145">
        <v>-1.41E-2</v>
      </c>
      <c r="Y234" s="91" t="s">
        <v>1941</v>
      </c>
      <c r="Z234" s="146">
        <v>34070.35</v>
      </c>
      <c r="AA234" s="146">
        <v>34332.230000000003</v>
      </c>
      <c r="AB234" s="146">
        <v>34376.980000000003</v>
      </c>
      <c r="AC234" s="146">
        <v>34058.720000000001</v>
      </c>
      <c r="AD234" s="91" t="s">
        <v>3213</v>
      </c>
      <c r="AE234" s="145">
        <v>-1.0800000000000001E-2</v>
      </c>
    </row>
    <row r="235" spans="1:31">
      <c r="A235" s="91" t="s">
        <v>1949</v>
      </c>
      <c r="B235" s="91">
        <v>26.16</v>
      </c>
      <c r="C235" s="91">
        <v>26.12</v>
      </c>
      <c r="D235" s="91">
        <v>26.4</v>
      </c>
      <c r="E235" s="91">
        <v>26</v>
      </c>
      <c r="F235" s="91" t="s">
        <v>2544</v>
      </c>
      <c r="G235" s="145">
        <v>1.12E-2</v>
      </c>
      <c r="I235" s="91" t="s">
        <v>1949</v>
      </c>
      <c r="J235" s="91">
        <v>50.63</v>
      </c>
      <c r="K235" s="91">
        <v>49.62</v>
      </c>
      <c r="L235" s="91">
        <v>51.35</v>
      </c>
      <c r="M235" s="91">
        <v>49.55</v>
      </c>
      <c r="N235" s="91" t="s">
        <v>2493</v>
      </c>
      <c r="O235" s="145">
        <v>2.6599999999999999E-2</v>
      </c>
      <c r="Q235" s="91" t="s">
        <v>1949</v>
      </c>
      <c r="R235" s="91">
        <v>114.94</v>
      </c>
      <c r="S235" s="91">
        <v>115.71</v>
      </c>
      <c r="T235" s="91">
        <v>116.68</v>
      </c>
      <c r="U235" s="91">
        <v>114.81</v>
      </c>
      <c r="V235" s="91" t="s">
        <v>2795</v>
      </c>
      <c r="W235" s="145">
        <v>1.6000000000000001E-3</v>
      </c>
      <c r="Y235" s="91" t="s">
        <v>1949</v>
      </c>
      <c r="Z235" s="146">
        <v>33964.44</v>
      </c>
      <c r="AA235" s="146">
        <v>34077.08</v>
      </c>
      <c r="AB235" s="146">
        <v>34156.15</v>
      </c>
      <c r="AC235" s="146">
        <v>33949.17</v>
      </c>
      <c r="AD235" s="91" t="s">
        <v>3214</v>
      </c>
      <c r="AE235" s="145">
        <v>-3.0999999999999999E-3</v>
      </c>
    </row>
    <row r="236" spans="1:31">
      <c r="A236" s="91" t="s">
        <v>1957</v>
      </c>
      <c r="B236" s="91">
        <v>26.61</v>
      </c>
      <c r="C236" s="91">
        <v>26.14</v>
      </c>
      <c r="D236" s="91">
        <v>26.7</v>
      </c>
      <c r="E236" s="91">
        <v>26.07</v>
      </c>
      <c r="F236" s="91" t="s">
        <v>3215</v>
      </c>
      <c r="G236" s="145">
        <v>1.72E-2</v>
      </c>
      <c r="I236" s="91" t="s">
        <v>1957</v>
      </c>
      <c r="J236" s="91">
        <v>51.76</v>
      </c>
      <c r="K236" s="91">
        <v>50.25</v>
      </c>
      <c r="L236" s="91">
        <v>52.83</v>
      </c>
      <c r="M236" s="91">
        <v>50.03</v>
      </c>
      <c r="N236" s="91" t="s">
        <v>3075</v>
      </c>
      <c r="O236" s="145">
        <v>2.23E-2</v>
      </c>
      <c r="Q236" s="91" t="s">
        <v>1957</v>
      </c>
      <c r="R236" s="91">
        <v>116.23</v>
      </c>
      <c r="S236" s="91">
        <v>115.09</v>
      </c>
      <c r="T236" s="91">
        <v>116.64</v>
      </c>
      <c r="U236" s="91">
        <v>114.83</v>
      </c>
      <c r="V236" s="91" t="s">
        <v>2781</v>
      </c>
      <c r="W236" s="145">
        <v>1.12E-2</v>
      </c>
      <c r="Y236" s="91" t="s">
        <v>1957</v>
      </c>
      <c r="Z236" s="146">
        <v>34007.15</v>
      </c>
      <c r="AA236" s="146">
        <v>33907.589999999997</v>
      </c>
      <c r="AB236" s="146">
        <v>34016.5</v>
      </c>
      <c r="AC236" s="146">
        <v>33781.71</v>
      </c>
      <c r="AD236" s="91" t="s">
        <v>3216</v>
      </c>
      <c r="AE236" s="145">
        <v>1.2999999999999999E-3</v>
      </c>
    </row>
    <row r="237" spans="1:31">
      <c r="A237" s="91" t="s">
        <v>1964</v>
      </c>
      <c r="B237" s="91">
        <v>26.29</v>
      </c>
      <c r="C237" s="91">
        <v>26.32</v>
      </c>
      <c r="D237" s="91">
        <v>26.63</v>
      </c>
      <c r="E237" s="91">
        <v>26.13</v>
      </c>
      <c r="F237" s="91" t="s">
        <v>3171</v>
      </c>
      <c r="G237" s="145">
        <v>-1.2E-2</v>
      </c>
      <c r="I237" s="91" t="s">
        <v>1964</v>
      </c>
      <c r="J237" s="91">
        <v>52.84</v>
      </c>
      <c r="K237" s="91">
        <v>51.2</v>
      </c>
      <c r="L237" s="91">
        <v>53.07</v>
      </c>
      <c r="M237" s="91">
        <v>51.05</v>
      </c>
      <c r="N237" s="91" t="s">
        <v>2787</v>
      </c>
      <c r="O237" s="145">
        <v>2.0899999999999998E-2</v>
      </c>
      <c r="Q237" s="91" t="s">
        <v>1964</v>
      </c>
      <c r="R237" s="91">
        <v>116.41</v>
      </c>
      <c r="S237" s="91">
        <v>115.5</v>
      </c>
      <c r="T237" s="91">
        <v>116.73</v>
      </c>
      <c r="U237" s="91">
        <v>115.37</v>
      </c>
      <c r="V237" s="91" t="s">
        <v>3217</v>
      </c>
      <c r="W237" s="145">
        <v>1.5E-3</v>
      </c>
      <c r="Y237" s="91" t="s">
        <v>1964</v>
      </c>
      <c r="Z237" s="146">
        <v>33618.69</v>
      </c>
      <c r="AA237" s="146">
        <v>33862.68</v>
      </c>
      <c r="AB237" s="146">
        <v>33879.71</v>
      </c>
      <c r="AC237" s="146">
        <v>33570.160000000003</v>
      </c>
      <c r="AD237" s="91" t="s">
        <v>3218</v>
      </c>
      <c r="AE237" s="145">
        <v>-1.14E-2</v>
      </c>
    </row>
    <row r="238" spans="1:31">
      <c r="A238" s="91" t="s">
        <v>1970</v>
      </c>
      <c r="B238" s="91">
        <v>27.39</v>
      </c>
      <c r="C238" s="91">
        <v>26.82</v>
      </c>
      <c r="D238" s="91">
        <v>27.68</v>
      </c>
      <c r="E238" s="91">
        <v>26.66</v>
      </c>
      <c r="F238" s="91" t="s">
        <v>2363</v>
      </c>
      <c r="G238" s="145">
        <v>4.1799999999999997E-2</v>
      </c>
      <c r="I238" s="91" t="s">
        <v>1970</v>
      </c>
      <c r="J238" s="91">
        <v>54.56</v>
      </c>
      <c r="K238" s="91">
        <v>53.27</v>
      </c>
      <c r="L238" s="91">
        <v>54.7</v>
      </c>
      <c r="M238" s="91">
        <v>53.15</v>
      </c>
      <c r="N238" s="91" t="s">
        <v>2898</v>
      </c>
      <c r="O238" s="145">
        <v>3.2599999999999997E-2</v>
      </c>
      <c r="Q238" s="91" t="s">
        <v>1970</v>
      </c>
      <c r="R238" s="91">
        <v>120.2</v>
      </c>
      <c r="S238" s="91">
        <v>117.89</v>
      </c>
      <c r="T238" s="91">
        <v>120.5</v>
      </c>
      <c r="U238" s="91">
        <v>117.4</v>
      </c>
      <c r="V238" s="91" t="s">
        <v>3219</v>
      </c>
      <c r="W238" s="145">
        <v>3.2599999999999997E-2</v>
      </c>
      <c r="Y238" s="91" t="s">
        <v>1970</v>
      </c>
      <c r="Z238" s="146">
        <v>33550.67</v>
      </c>
      <c r="AA238" s="146">
        <v>33682.81</v>
      </c>
      <c r="AB238" s="146">
        <v>33731.65</v>
      </c>
      <c r="AC238" s="146">
        <v>33306.300000000003</v>
      </c>
      <c r="AD238" s="91" t="s">
        <v>3220</v>
      </c>
      <c r="AE238" s="145">
        <v>-2E-3</v>
      </c>
    </row>
    <row r="239" spans="1:31">
      <c r="A239" s="91" t="s">
        <v>1978</v>
      </c>
      <c r="B239" s="91">
        <v>27.41</v>
      </c>
      <c r="C239" s="91">
        <v>27.26</v>
      </c>
      <c r="D239" s="91">
        <v>27.63</v>
      </c>
      <c r="E239" s="91">
        <v>27.18</v>
      </c>
      <c r="F239" s="91" t="s">
        <v>3221</v>
      </c>
      <c r="G239" s="145">
        <v>6.9999999999999999E-4</v>
      </c>
      <c r="I239" s="91" t="s">
        <v>1978</v>
      </c>
      <c r="J239" s="91">
        <v>56.05</v>
      </c>
      <c r="K239" s="91">
        <v>55.55</v>
      </c>
      <c r="L239" s="91">
        <v>56.14</v>
      </c>
      <c r="M239" s="91">
        <v>54.68</v>
      </c>
      <c r="N239" s="91" t="s">
        <v>3075</v>
      </c>
      <c r="O239" s="145">
        <v>2.7300000000000001E-2</v>
      </c>
      <c r="Q239" s="91" t="s">
        <v>1978</v>
      </c>
      <c r="R239" s="91">
        <v>119.47</v>
      </c>
      <c r="S239" s="91">
        <v>119.98</v>
      </c>
      <c r="T239" s="91">
        <v>120.7</v>
      </c>
      <c r="U239" s="91">
        <v>118.19</v>
      </c>
      <c r="V239" s="91" t="s">
        <v>3222</v>
      </c>
      <c r="W239" s="145">
        <v>-6.1000000000000004E-3</v>
      </c>
      <c r="Y239" s="91" t="s">
        <v>1978</v>
      </c>
      <c r="Z239" s="146">
        <v>33666.14</v>
      </c>
      <c r="AA239" s="146">
        <v>33519.440000000002</v>
      </c>
      <c r="AB239" s="146">
        <v>33777.879999999997</v>
      </c>
      <c r="AC239" s="146">
        <v>33473.72</v>
      </c>
      <c r="AD239" s="91" t="s">
        <v>3223</v>
      </c>
      <c r="AE239" s="145">
        <v>3.3999999999999998E-3</v>
      </c>
    </row>
    <row r="240" spans="1:31">
      <c r="A240" s="91" t="s">
        <v>1986</v>
      </c>
      <c r="B240" s="91">
        <v>26.75</v>
      </c>
      <c r="C240" s="91">
        <v>27.53</v>
      </c>
      <c r="D240" s="91">
        <v>27.53</v>
      </c>
      <c r="E240" s="91">
        <v>26.69</v>
      </c>
      <c r="F240" s="91" t="s">
        <v>2771</v>
      </c>
      <c r="G240" s="145">
        <v>-2.41E-2</v>
      </c>
      <c r="I240" s="91" t="s">
        <v>1986</v>
      </c>
      <c r="J240" s="91">
        <v>56.37</v>
      </c>
      <c r="K240" s="91">
        <v>56.79</v>
      </c>
      <c r="L240" s="91">
        <v>56.79</v>
      </c>
      <c r="M240" s="91">
        <v>55.61</v>
      </c>
      <c r="N240" s="91" t="s">
        <v>2624</v>
      </c>
      <c r="O240" s="145">
        <v>5.7000000000000002E-3</v>
      </c>
      <c r="Q240" s="91" t="s">
        <v>1986</v>
      </c>
      <c r="R240" s="91">
        <v>117.58</v>
      </c>
      <c r="S240" s="91">
        <v>119.1</v>
      </c>
      <c r="T240" s="91">
        <v>119.18</v>
      </c>
      <c r="U240" s="91">
        <v>116.73</v>
      </c>
      <c r="V240" s="91" t="s">
        <v>3224</v>
      </c>
      <c r="W240" s="145">
        <v>-1.5800000000000002E-2</v>
      </c>
      <c r="Y240" s="91" t="s">
        <v>1986</v>
      </c>
      <c r="Z240" s="146">
        <v>33507.760000000002</v>
      </c>
      <c r="AA240" s="146">
        <v>33882.410000000003</v>
      </c>
      <c r="AB240" s="146">
        <v>33890.15</v>
      </c>
      <c r="AC240" s="146">
        <v>33408.269999999997</v>
      </c>
      <c r="AD240" s="91" t="s">
        <v>3225</v>
      </c>
      <c r="AE240" s="145">
        <v>-4.7000000000000002E-3</v>
      </c>
    </row>
    <row r="241" spans="1:31">
      <c r="A241" s="91" t="s">
        <v>1994</v>
      </c>
      <c r="B241" s="91">
        <v>25.59</v>
      </c>
      <c r="C241" s="91">
        <v>26.79</v>
      </c>
      <c r="D241" s="91">
        <v>26.82</v>
      </c>
      <c r="E241" s="91">
        <v>25.28</v>
      </c>
      <c r="F241" s="91" t="s">
        <v>3226</v>
      </c>
      <c r="G241" s="145">
        <v>-4.3400000000000001E-2</v>
      </c>
      <c r="I241" s="91" t="s">
        <v>1994</v>
      </c>
      <c r="J241" s="91">
        <v>58.31</v>
      </c>
      <c r="K241" s="91">
        <v>56.95</v>
      </c>
      <c r="L241" s="91">
        <v>58.4</v>
      </c>
      <c r="M241" s="91">
        <v>56.94</v>
      </c>
      <c r="N241" s="91" t="s">
        <v>3227</v>
      </c>
      <c r="O241" s="145">
        <v>3.44E-2</v>
      </c>
      <c r="Q241" s="91" t="s">
        <v>1994</v>
      </c>
      <c r="R241" s="91">
        <v>115.63</v>
      </c>
      <c r="S241" s="91">
        <v>117.53</v>
      </c>
      <c r="T241" s="91">
        <v>117.79</v>
      </c>
      <c r="U241" s="91">
        <v>114.55</v>
      </c>
      <c r="V241" s="91" t="s">
        <v>2843</v>
      </c>
      <c r="W241" s="145">
        <v>-1.66E-2</v>
      </c>
      <c r="Y241" s="91" t="s">
        <v>1994</v>
      </c>
      <c r="Z241" s="146">
        <v>33433.35</v>
      </c>
      <c r="AA241" s="146">
        <v>33431.31</v>
      </c>
      <c r="AB241" s="146">
        <v>33511.910000000003</v>
      </c>
      <c r="AC241" s="146">
        <v>33219.879999999997</v>
      </c>
      <c r="AD241" s="91" t="s">
        <v>3228</v>
      </c>
      <c r="AE241" s="145">
        <v>-2.2000000000000001E-3</v>
      </c>
    </row>
    <row r="242" spans="1:31">
      <c r="A242" s="91" t="s">
        <v>2001</v>
      </c>
      <c r="B242" s="91">
        <v>25.68</v>
      </c>
      <c r="C242" s="91">
        <v>25.32</v>
      </c>
      <c r="D242" s="91">
        <v>25.73</v>
      </c>
      <c r="E242" s="91">
        <v>25.19</v>
      </c>
      <c r="F242" s="91" t="s">
        <v>3229</v>
      </c>
      <c r="G242" s="145">
        <v>3.5000000000000001E-3</v>
      </c>
      <c r="I242" s="91" t="s">
        <v>2001</v>
      </c>
      <c r="J242" s="91">
        <v>55.49</v>
      </c>
      <c r="K242" s="91">
        <v>58</v>
      </c>
      <c r="L242" s="91">
        <v>58.21</v>
      </c>
      <c r="M242" s="91">
        <v>55.06</v>
      </c>
      <c r="N242" s="91" t="s">
        <v>3230</v>
      </c>
      <c r="O242" s="145">
        <v>-4.8399999999999999E-2</v>
      </c>
      <c r="Q242" s="91" t="s">
        <v>2001</v>
      </c>
      <c r="R242" s="91">
        <v>115.83</v>
      </c>
      <c r="S242" s="91">
        <v>115.44</v>
      </c>
      <c r="T242" s="91">
        <v>116.44</v>
      </c>
      <c r="U242" s="91">
        <v>115.03</v>
      </c>
      <c r="V242" s="91" t="s">
        <v>2895</v>
      </c>
      <c r="W242" s="145">
        <v>1.6999999999999999E-3</v>
      </c>
      <c r="Y242" s="91" t="s">
        <v>2001</v>
      </c>
      <c r="Z242" s="146">
        <v>33003.040000000001</v>
      </c>
      <c r="AA242" s="146">
        <v>33301.699999999997</v>
      </c>
      <c r="AB242" s="146">
        <v>33398.54</v>
      </c>
      <c r="AC242" s="146">
        <v>32916.26</v>
      </c>
      <c r="AD242" s="91" t="s">
        <v>3231</v>
      </c>
      <c r="AE242" s="145">
        <v>-1.29E-2</v>
      </c>
    </row>
    <row r="243" spans="1:31">
      <c r="A243" s="91" t="s">
        <v>2007</v>
      </c>
      <c r="B243" s="91">
        <v>24.4</v>
      </c>
      <c r="C243" s="91">
        <v>25.23</v>
      </c>
      <c r="D243" s="91">
        <v>25.31</v>
      </c>
      <c r="E243" s="91">
        <v>24.05</v>
      </c>
      <c r="F243" s="91" t="s">
        <v>3232</v>
      </c>
      <c r="G243" s="145">
        <v>-4.9799999999999997E-2</v>
      </c>
      <c r="I243" s="91" t="s">
        <v>2007</v>
      </c>
      <c r="J243" s="91">
        <v>55.13</v>
      </c>
      <c r="K243" s="91">
        <v>55.69</v>
      </c>
      <c r="L243" s="91">
        <v>55.89</v>
      </c>
      <c r="M243" s="91">
        <v>53.65</v>
      </c>
      <c r="N243" s="91" t="s">
        <v>3116</v>
      </c>
      <c r="O243" s="145">
        <v>-6.4999999999999997E-3</v>
      </c>
      <c r="Q243" s="91" t="s">
        <v>2007</v>
      </c>
      <c r="R243" s="91">
        <v>111.5</v>
      </c>
      <c r="S243" s="91">
        <v>114.05</v>
      </c>
      <c r="T243" s="91">
        <v>114.09</v>
      </c>
      <c r="U243" s="91">
        <v>110.5</v>
      </c>
      <c r="V243" s="91" t="s">
        <v>3233</v>
      </c>
      <c r="W243" s="145">
        <v>-3.7400000000000003E-2</v>
      </c>
      <c r="Y243" s="91" t="s">
        <v>2007</v>
      </c>
      <c r="Z243" s="146">
        <v>33129.29</v>
      </c>
      <c r="AA243" s="146">
        <v>33034.18</v>
      </c>
      <c r="AB243" s="146">
        <v>33156.17</v>
      </c>
      <c r="AC243" s="146">
        <v>32873.279999999999</v>
      </c>
      <c r="AD243" s="91" t="s">
        <v>3234</v>
      </c>
      <c r="AE243" s="145">
        <v>3.8E-3</v>
      </c>
    </row>
    <row r="244" spans="1:31">
      <c r="A244" s="91" t="s">
        <v>2014</v>
      </c>
      <c r="B244" s="91">
        <v>24.24</v>
      </c>
      <c r="C244" s="91">
        <v>24.04</v>
      </c>
      <c r="D244" s="91">
        <v>24.54</v>
      </c>
      <c r="E244" s="91">
        <v>24.01</v>
      </c>
      <c r="F244" s="91" t="s">
        <v>2656</v>
      </c>
      <c r="G244" s="145">
        <v>-6.6E-3</v>
      </c>
      <c r="I244" s="91" t="s">
        <v>2014</v>
      </c>
      <c r="J244" s="91">
        <v>54.54</v>
      </c>
      <c r="K244" s="91">
        <v>54.84</v>
      </c>
      <c r="L244" s="91">
        <v>54.94</v>
      </c>
      <c r="M244" s="91">
        <v>53.16</v>
      </c>
      <c r="N244" s="91" t="s">
        <v>3107</v>
      </c>
      <c r="O244" s="145">
        <v>-1.0699999999999999E-2</v>
      </c>
      <c r="Q244" s="91" t="s">
        <v>2014</v>
      </c>
      <c r="R244" s="91">
        <v>108.99</v>
      </c>
      <c r="S244" s="91">
        <v>109.8</v>
      </c>
      <c r="T244" s="91">
        <v>110.9</v>
      </c>
      <c r="U244" s="91">
        <v>108.7</v>
      </c>
      <c r="V244" s="91" t="s">
        <v>3235</v>
      </c>
      <c r="W244" s="145">
        <v>-2.2499999999999999E-2</v>
      </c>
      <c r="Y244" s="91" t="s">
        <v>2014</v>
      </c>
      <c r="Z244" s="146">
        <v>33119.57</v>
      </c>
      <c r="AA244" s="146">
        <v>33099.230000000003</v>
      </c>
      <c r="AB244" s="146">
        <v>33173.800000000003</v>
      </c>
      <c r="AC244" s="146">
        <v>32942.449999999997</v>
      </c>
      <c r="AD244" s="91" t="s">
        <v>3236</v>
      </c>
      <c r="AE244" s="145">
        <v>-2.9999999999999997E-4</v>
      </c>
    </row>
    <row r="245" spans="1:31">
      <c r="A245" s="91" t="s">
        <v>2021</v>
      </c>
      <c r="B245" s="91">
        <v>24.59</v>
      </c>
      <c r="C245" s="91">
        <v>24.36</v>
      </c>
      <c r="D245" s="91">
        <v>24.82</v>
      </c>
      <c r="E245" s="91">
        <v>24</v>
      </c>
      <c r="F245" s="91" t="s">
        <v>3237</v>
      </c>
      <c r="G245" s="145">
        <v>1.44E-2</v>
      </c>
      <c r="I245" s="91" t="s">
        <v>2021</v>
      </c>
      <c r="J245" s="91">
        <v>55.01</v>
      </c>
      <c r="K245" s="91">
        <v>54.1</v>
      </c>
      <c r="L245" s="91">
        <v>55.45</v>
      </c>
      <c r="M245" s="91">
        <v>53.21</v>
      </c>
      <c r="N245" s="91" t="s">
        <v>3049</v>
      </c>
      <c r="O245" s="145">
        <v>8.6E-3</v>
      </c>
      <c r="Q245" s="91" t="s">
        <v>2021</v>
      </c>
      <c r="R245" s="91">
        <v>107.17</v>
      </c>
      <c r="S245" s="91">
        <v>105.73</v>
      </c>
      <c r="T245" s="91">
        <v>108.27</v>
      </c>
      <c r="U245" s="91">
        <v>105.11</v>
      </c>
      <c r="V245" s="91" t="s">
        <v>3238</v>
      </c>
      <c r="W245" s="145">
        <v>-1.67E-2</v>
      </c>
      <c r="Y245" s="91" t="s">
        <v>2021</v>
      </c>
      <c r="Z245" s="146">
        <v>33407.58</v>
      </c>
      <c r="AA245" s="146">
        <v>33040.699999999997</v>
      </c>
      <c r="AB245" s="146">
        <v>33556.26</v>
      </c>
      <c r="AC245" s="146">
        <v>32848.300000000003</v>
      </c>
      <c r="AD245" s="91" t="s">
        <v>3239</v>
      </c>
      <c r="AE245" s="145">
        <v>8.6999999999999994E-3</v>
      </c>
    </row>
    <row r="246" spans="1:31">
      <c r="A246" s="91" t="s">
        <v>2029</v>
      </c>
      <c r="B246" s="91">
        <v>26.22</v>
      </c>
      <c r="C246" s="91">
        <v>25.62</v>
      </c>
      <c r="D246" s="91">
        <v>26.39</v>
      </c>
      <c r="E246" s="91">
        <v>25.37</v>
      </c>
      <c r="F246" s="91" t="s">
        <v>3240</v>
      </c>
      <c r="G246" s="145">
        <v>6.6299999999999998E-2</v>
      </c>
      <c r="I246" s="91" t="s">
        <v>2029</v>
      </c>
      <c r="J246" s="91">
        <v>56.88</v>
      </c>
      <c r="K246" s="91">
        <v>55.01</v>
      </c>
      <c r="L246" s="91">
        <v>57.49</v>
      </c>
      <c r="M246" s="91">
        <v>54.47</v>
      </c>
      <c r="N246" s="91" t="s">
        <v>2787</v>
      </c>
      <c r="O246" s="145">
        <v>3.4000000000000002E-2</v>
      </c>
      <c r="Q246" s="91" t="s">
        <v>2029</v>
      </c>
      <c r="R246" s="91">
        <v>110.92</v>
      </c>
      <c r="S246" s="91">
        <v>110.44</v>
      </c>
      <c r="T246" s="91">
        <v>112.07</v>
      </c>
      <c r="U246" s="91">
        <v>109.52</v>
      </c>
      <c r="V246" s="91" t="s">
        <v>3241</v>
      </c>
      <c r="W246" s="145">
        <v>3.5000000000000003E-2</v>
      </c>
      <c r="Y246" s="91" t="s">
        <v>2029</v>
      </c>
      <c r="Z246" s="146">
        <v>33604.65</v>
      </c>
      <c r="AA246" s="146">
        <v>33289.42</v>
      </c>
      <c r="AB246" s="146">
        <v>33631.660000000003</v>
      </c>
      <c r="AC246" s="146">
        <v>33253.96</v>
      </c>
      <c r="AD246" s="91" t="s">
        <v>3242</v>
      </c>
      <c r="AE246" s="145">
        <v>5.8999999999999999E-3</v>
      </c>
    </row>
    <row r="247" spans="1:31">
      <c r="A247" s="91" t="s">
        <v>2037</v>
      </c>
      <c r="B247" s="91">
        <v>26.23</v>
      </c>
      <c r="C247" s="91">
        <v>26.13</v>
      </c>
      <c r="D247" s="91">
        <v>26.42</v>
      </c>
      <c r="E247" s="91">
        <v>25.89</v>
      </c>
      <c r="F247" s="91" t="s">
        <v>2559</v>
      </c>
      <c r="G247" s="145">
        <v>4.0000000000000002E-4</v>
      </c>
      <c r="I247" s="91" t="s">
        <v>2037</v>
      </c>
      <c r="J247" s="91">
        <v>59.77</v>
      </c>
      <c r="K247" s="91">
        <v>56.91</v>
      </c>
      <c r="L247" s="91">
        <v>59.88</v>
      </c>
      <c r="M247" s="91">
        <v>56.91</v>
      </c>
      <c r="N247" s="91" t="s">
        <v>2686</v>
      </c>
      <c r="O247" s="145">
        <v>5.0799999999999998E-2</v>
      </c>
      <c r="Q247" s="91" t="s">
        <v>2037</v>
      </c>
      <c r="R247" s="91">
        <v>110.45</v>
      </c>
      <c r="S247" s="91">
        <v>111.02</v>
      </c>
      <c r="T247" s="91">
        <v>111.45</v>
      </c>
      <c r="U247" s="91">
        <v>110.12</v>
      </c>
      <c r="V247" s="91" t="s">
        <v>2743</v>
      </c>
      <c r="W247" s="145">
        <v>-4.1999999999999997E-3</v>
      </c>
      <c r="Y247" s="91" t="s">
        <v>2037</v>
      </c>
      <c r="Z247" s="146">
        <v>33739.300000000003</v>
      </c>
      <c r="AA247" s="146">
        <v>33691.449999999997</v>
      </c>
      <c r="AB247" s="146">
        <v>33897.39</v>
      </c>
      <c r="AC247" s="146">
        <v>33604.32</v>
      </c>
      <c r="AD247" s="91" t="s">
        <v>3243</v>
      </c>
      <c r="AE247" s="145">
        <v>4.0000000000000001E-3</v>
      </c>
    </row>
    <row r="248" spans="1:31">
      <c r="A248" s="91" t="s">
        <v>2045</v>
      </c>
      <c r="B248" s="91">
        <v>26.49</v>
      </c>
      <c r="C248" s="91">
        <v>26.14</v>
      </c>
      <c r="D248" s="91">
        <v>26.54</v>
      </c>
      <c r="E248" s="91">
        <v>25.88</v>
      </c>
      <c r="F248" s="91" t="s">
        <v>3244</v>
      </c>
      <c r="G248" s="145">
        <v>9.9000000000000008E-3</v>
      </c>
      <c r="I248" s="91" t="s">
        <v>2045</v>
      </c>
      <c r="J248" s="91">
        <v>61.5</v>
      </c>
      <c r="K248" s="91">
        <v>59.8</v>
      </c>
      <c r="L248" s="91">
        <v>61.59</v>
      </c>
      <c r="M248" s="91">
        <v>59.54</v>
      </c>
      <c r="N248" s="91" t="s">
        <v>3245</v>
      </c>
      <c r="O248" s="145">
        <v>2.8899999999999999E-2</v>
      </c>
      <c r="Q248" s="91" t="s">
        <v>2045</v>
      </c>
      <c r="R248" s="91">
        <v>106.49</v>
      </c>
      <c r="S248" s="91">
        <v>106.96</v>
      </c>
      <c r="T248" s="91">
        <v>107.17</v>
      </c>
      <c r="U248" s="91">
        <v>104.83</v>
      </c>
      <c r="V248" s="91" t="s">
        <v>3246</v>
      </c>
      <c r="W248" s="145">
        <v>-3.5900000000000001E-2</v>
      </c>
      <c r="Y248" s="91" t="s">
        <v>2045</v>
      </c>
      <c r="Z248" s="146">
        <v>33804.81</v>
      </c>
      <c r="AA248" s="146">
        <v>33819.47</v>
      </c>
      <c r="AB248" s="146">
        <v>33878.910000000003</v>
      </c>
      <c r="AC248" s="146">
        <v>33613.360000000001</v>
      </c>
      <c r="AD248" s="91" t="s">
        <v>3247</v>
      </c>
      <c r="AE248" s="145">
        <v>1.9E-3</v>
      </c>
    </row>
    <row r="249" spans="1:31">
      <c r="A249" s="91" t="s">
        <v>2053</v>
      </c>
      <c r="B249" s="91">
        <v>26.8</v>
      </c>
      <c r="C249" s="91">
        <v>26.74</v>
      </c>
      <c r="D249" s="91">
        <v>26.98</v>
      </c>
      <c r="E249" s="91">
        <v>26.57</v>
      </c>
      <c r="F249" s="91" t="s">
        <v>2977</v>
      </c>
      <c r="G249" s="145">
        <v>1.17E-2</v>
      </c>
      <c r="I249" s="91" t="s">
        <v>2053</v>
      </c>
      <c r="J249" s="91">
        <v>61.74</v>
      </c>
      <c r="K249" s="91">
        <v>61.83</v>
      </c>
      <c r="L249" s="91">
        <v>63.04</v>
      </c>
      <c r="M249" s="91">
        <v>60.58</v>
      </c>
      <c r="N249" s="91" t="s">
        <v>2697</v>
      </c>
      <c r="O249" s="145">
        <v>3.8999999999999998E-3</v>
      </c>
      <c r="Q249" s="91" t="s">
        <v>2053</v>
      </c>
      <c r="R249" s="91">
        <v>106.47</v>
      </c>
      <c r="S249" s="91">
        <v>107.59</v>
      </c>
      <c r="T249" s="91">
        <v>107.84</v>
      </c>
      <c r="U249" s="91">
        <v>106.09</v>
      </c>
      <c r="V249" s="91" t="s">
        <v>3248</v>
      </c>
      <c r="W249" s="145">
        <v>-2.0000000000000001E-4</v>
      </c>
      <c r="Y249" s="91" t="s">
        <v>2053</v>
      </c>
      <c r="Z249" s="146">
        <v>33631.14</v>
      </c>
      <c r="AA249" s="146">
        <v>33845.65</v>
      </c>
      <c r="AB249" s="146">
        <v>33858.39</v>
      </c>
      <c r="AC249" s="146">
        <v>33455.910000000003</v>
      </c>
      <c r="AD249" s="91" t="s">
        <v>3249</v>
      </c>
      <c r="AE249" s="145">
        <v>-5.1000000000000004E-3</v>
      </c>
    </row>
    <row r="250" spans="1:31">
      <c r="A250" s="91" t="s">
        <v>2059</v>
      </c>
      <c r="B250" s="91">
        <v>28.07</v>
      </c>
      <c r="C250" s="91">
        <v>27.36</v>
      </c>
      <c r="D250" s="91">
        <v>28.16</v>
      </c>
      <c r="E250" s="91">
        <v>27.24</v>
      </c>
      <c r="F250" s="91" t="s">
        <v>3250</v>
      </c>
      <c r="G250" s="145">
        <v>4.7399999999999998E-2</v>
      </c>
      <c r="I250" s="91" t="s">
        <v>2059</v>
      </c>
      <c r="J250" s="91">
        <v>60.39</v>
      </c>
      <c r="K250" s="91">
        <v>61.44</v>
      </c>
      <c r="L250" s="91">
        <v>61.55</v>
      </c>
      <c r="M250" s="91">
        <v>60.01</v>
      </c>
      <c r="N250" s="91" t="s">
        <v>3251</v>
      </c>
      <c r="O250" s="145">
        <v>-2.1899999999999999E-2</v>
      </c>
      <c r="Q250" s="91" t="s">
        <v>2059</v>
      </c>
      <c r="R250" s="91">
        <v>109.87</v>
      </c>
      <c r="S250" s="91">
        <v>108.03</v>
      </c>
      <c r="T250" s="91">
        <v>110.2</v>
      </c>
      <c r="U250" s="91">
        <v>107.84</v>
      </c>
      <c r="V250" s="91" t="s">
        <v>3252</v>
      </c>
      <c r="W250" s="145">
        <v>3.1899999999999998E-2</v>
      </c>
      <c r="Y250" s="91" t="s">
        <v>2059</v>
      </c>
      <c r="Z250" s="146">
        <v>33670.36</v>
      </c>
      <c r="AA250" s="146">
        <v>33743.35</v>
      </c>
      <c r="AB250" s="146">
        <v>33956.980000000003</v>
      </c>
      <c r="AC250" s="146">
        <v>33551.65</v>
      </c>
      <c r="AD250" s="91" t="s">
        <v>3253</v>
      </c>
      <c r="AE250" s="145">
        <v>1.1999999999999999E-3</v>
      </c>
    </row>
    <row r="251" spans="1:31">
      <c r="A251" s="91" t="s">
        <v>2067</v>
      </c>
      <c r="B251" s="91">
        <v>28.45</v>
      </c>
      <c r="C251" s="91">
        <v>28.28</v>
      </c>
      <c r="D251" s="91">
        <v>28.48</v>
      </c>
      <c r="E251" s="91">
        <v>27.74</v>
      </c>
      <c r="F251" s="91" t="s">
        <v>3254</v>
      </c>
      <c r="G251" s="145">
        <v>1.35E-2</v>
      </c>
      <c r="I251" s="91" t="s">
        <v>2067</v>
      </c>
      <c r="J251" s="91">
        <v>62.72</v>
      </c>
      <c r="K251" s="91">
        <v>61.25</v>
      </c>
      <c r="L251" s="91">
        <v>63.22</v>
      </c>
      <c r="M251" s="91">
        <v>60.82</v>
      </c>
      <c r="N251" s="91" t="s">
        <v>3255</v>
      </c>
      <c r="O251" s="145">
        <v>3.8600000000000002E-2</v>
      </c>
      <c r="Q251" s="91" t="s">
        <v>2067</v>
      </c>
      <c r="R251" s="91">
        <v>109.95</v>
      </c>
      <c r="S251" s="91">
        <v>110.5</v>
      </c>
      <c r="T251" s="91">
        <v>110.68</v>
      </c>
      <c r="U251" s="91">
        <v>109.13</v>
      </c>
      <c r="V251" s="91" t="s">
        <v>3182</v>
      </c>
      <c r="W251" s="145">
        <v>6.9999999999999999E-4</v>
      </c>
      <c r="Y251" s="91" t="s">
        <v>2067</v>
      </c>
      <c r="Z251" s="146">
        <v>33984.21</v>
      </c>
      <c r="AA251" s="146">
        <v>33863.01</v>
      </c>
      <c r="AB251" s="146">
        <v>34087.67</v>
      </c>
      <c r="AC251" s="146">
        <v>33840.71</v>
      </c>
      <c r="AD251" s="91" t="s">
        <v>3126</v>
      </c>
      <c r="AE251" s="145">
        <v>9.2999999999999992E-3</v>
      </c>
    </row>
    <row r="252" spans="1:31">
      <c r="A252" s="91" t="s">
        <v>2074</v>
      </c>
      <c r="B252" s="91">
        <v>28.63</v>
      </c>
      <c r="C252" s="91">
        <v>28.44</v>
      </c>
      <c r="D252" s="91">
        <v>28.96</v>
      </c>
      <c r="E252" s="91">
        <v>28.41</v>
      </c>
      <c r="F252" s="91" t="s">
        <v>2911</v>
      </c>
      <c r="G252" s="145">
        <v>6.3E-3</v>
      </c>
      <c r="I252" s="91" t="s">
        <v>2074</v>
      </c>
      <c r="J252" s="91">
        <v>62.98</v>
      </c>
      <c r="K252" s="91">
        <v>62.3</v>
      </c>
      <c r="L252" s="91">
        <v>64.849999999999994</v>
      </c>
      <c r="M252" s="91">
        <v>62.06</v>
      </c>
      <c r="N252" s="91" t="s">
        <v>3107</v>
      </c>
      <c r="O252" s="145">
        <v>4.1000000000000003E-3</v>
      </c>
      <c r="Q252" s="91" t="s">
        <v>2074</v>
      </c>
      <c r="R252" s="91">
        <v>111.39</v>
      </c>
      <c r="S252" s="91">
        <v>109.73</v>
      </c>
      <c r="T252" s="91">
        <v>111.8</v>
      </c>
      <c r="U252" s="91">
        <v>109.68</v>
      </c>
      <c r="V252" s="91" t="s">
        <v>1791</v>
      </c>
      <c r="W252" s="145">
        <v>1.3100000000000001E-2</v>
      </c>
      <c r="Y252" s="91" t="s">
        <v>2074</v>
      </c>
      <c r="Z252" s="146">
        <v>33997.980000000003</v>
      </c>
      <c r="AA252" s="146">
        <v>33856.81</v>
      </c>
      <c r="AB252" s="146">
        <v>34147.19</v>
      </c>
      <c r="AC252" s="146">
        <v>33854.699999999997</v>
      </c>
      <c r="AD252" s="91" t="s">
        <v>3256</v>
      </c>
      <c r="AE252" s="145">
        <v>4.0000000000000002E-4</v>
      </c>
    </row>
    <row r="253" spans="1:31">
      <c r="A253" s="147" t="s">
        <v>2081</v>
      </c>
      <c r="B253" s="147">
        <v>28.85</v>
      </c>
      <c r="C253" s="147">
        <v>28.9</v>
      </c>
      <c r="D253" s="147">
        <v>29.13</v>
      </c>
      <c r="E253" s="147">
        <v>28.67</v>
      </c>
      <c r="F253" s="147" t="s">
        <v>2890</v>
      </c>
      <c r="G253" s="148">
        <v>7.7000000000000002E-3</v>
      </c>
      <c r="H253" s="153"/>
      <c r="I253" s="147" t="s">
        <v>2081</v>
      </c>
      <c r="J253" s="147">
        <v>63.24</v>
      </c>
      <c r="K253" s="147">
        <v>62.8</v>
      </c>
      <c r="L253" s="147">
        <v>63.8</v>
      </c>
      <c r="M253" s="147">
        <v>62.2</v>
      </c>
      <c r="N253" s="147" t="s">
        <v>3257</v>
      </c>
      <c r="O253" s="148">
        <v>4.1000000000000003E-3</v>
      </c>
      <c r="P253" s="153"/>
      <c r="Q253" s="147" t="s">
        <v>2081</v>
      </c>
      <c r="R253" s="147">
        <v>112.95</v>
      </c>
      <c r="S253" s="147">
        <v>111.82</v>
      </c>
      <c r="T253" s="147">
        <v>113.39</v>
      </c>
      <c r="U253" s="147">
        <v>111.7</v>
      </c>
      <c r="V253" s="147" t="s">
        <v>2140</v>
      </c>
      <c r="W253" s="148">
        <v>1.4E-2</v>
      </c>
      <c r="X253" s="153"/>
      <c r="Y253" s="147" t="s">
        <v>2081</v>
      </c>
      <c r="Z253" s="149">
        <v>33665.35</v>
      </c>
      <c r="AA253" s="149">
        <v>33945.69</v>
      </c>
      <c r="AB253" s="149">
        <v>33990.43</v>
      </c>
      <c r="AC253" s="149">
        <v>33598.75</v>
      </c>
      <c r="AD253" s="147" t="s">
        <v>3258</v>
      </c>
      <c r="AE253" s="148">
        <v>-9.7999999999999997E-3</v>
      </c>
    </row>
    <row r="254" spans="1:31">
      <c r="A254" s="151" t="s">
        <v>2089</v>
      </c>
      <c r="B254">
        <v>29.19</v>
      </c>
      <c r="C254">
        <v>28.69</v>
      </c>
      <c r="D254">
        <v>29.56</v>
      </c>
      <c r="E254">
        <v>28.52</v>
      </c>
      <c r="F254" t="s">
        <v>3259</v>
      </c>
      <c r="G254" s="152">
        <v>1.18E-2</v>
      </c>
      <c r="I254" s="151" t="s">
        <v>2089</v>
      </c>
      <c r="J254">
        <v>60.66</v>
      </c>
      <c r="K254">
        <v>63.36</v>
      </c>
      <c r="L254">
        <v>63.38</v>
      </c>
      <c r="M254">
        <v>60.5</v>
      </c>
      <c r="N254" t="s">
        <v>418</v>
      </c>
      <c r="O254" s="152">
        <v>-4.0800000000000003E-2</v>
      </c>
      <c r="Q254" s="151" t="s">
        <v>2089</v>
      </c>
      <c r="R254">
        <v>113.02</v>
      </c>
      <c r="S254">
        <v>112.72</v>
      </c>
      <c r="T254">
        <v>113.96</v>
      </c>
      <c r="U254">
        <v>111.32</v>
      </c>
      <c r="V254" t="s">
        <v>2480</v>
      </c>
      <c r="W254" s="152">
        <v>5.9999999999999995E-4</v>
      </c>
      <c r="Y254" s="151" t="s">
        <v>2089</v>
      </c>
      <c r="Z254">
        <v>33413.449999999997</v>
      </c>
      <c r="AA254">
        <v>33684.83</v>
      </c>
      <c r="AB254">
        <v>33847.31</v>
      </c>
      <c r="AC254">
        <v>33369.54</v>
      </c>
      <c r="AD254" t="s">
        <v>3260</v>
      </c>
      <c r="AE254" s="152">
        <v>-7.4999999999999997E-3</v>
      </c>
    </row>
    <row r="255" spans="1:31">
      <c r="A255" s="151" t="s">
        <v>2097</v>
      </c>
      <c r="B255">
        <v>28.49</v>
      </c>
      <c r="C255">
        <v>29.13</v>
      </c>
      <c r="D255">
        <v>29.28</v>
      </c>
      <c r="E255">
        <v>28.43</v>
      </c>
      <c r="F255" t="s">
        <v>2845</v>
      </c>
      <c r="G255" s="152">
        <v>-2.4E-2</v>
      </c>
      <c r="I255" s="151" t="s">
        <v>2097</v>
      </c>
      <c r="J255">
        <v>60.9</v>
      </c>
      <c r="K255">
        <v>60.34</v>
      </c>
      <c r="L255">
        <v>61.38</v>
      </c>
      <c r="M255">
        <v>59.74</v>
      </c>
      <c r="N255" t="s">
        <v>2516</v>
      </c>
      <c r="O255" s="152">
        <v>4.0000000000000001E-3</v>
      </c>
      <c r="Q255" s="151" t="s">
        <v>2097</v>
      </c>
      <c r="R255">
        <v>111.08</v>
      </c>
      <c r="S255">
        <v>112.92</v>
      </c>
      <c r="T255">
        <v>113.32</v>
      </c>
      <c r="U255">
        <v>110.79</v>
      </c>
      <c r="V255" t="s">
        <v>3261</v>
      </c>
      <c r="W255" s="152">
        <v>-1.72E-2</v>
      </c>
      <c r="Y255" s="151" t="s">
        <v>2097</v>
      </c>
      <c r="Z255">
        <v>33127.21</v>
      </c>
      <c r="AA255">
        <v>33360.519999999997</v>
      </c>
      <c r="AB255">
        <v>33423.71</v>
      </c>
      <c r="AC255">
        <v>33119.5</v>
      </c>
      <c r="AD255" t="s">
        <v>3262</v>
      </c>
      <c r="AE255" s="152">
        <v>-8.6E-3</v>
      </c>
    </row>
    <row r="256" spans="1:31">
      <c r="A256" s="151" t="s">
        <v>2105</v>
      </c>
      <c r="B256">
        <v>28.17</v>
      </c>
      <c r="C256">
        <v>28.26</v>
      </c>
      <c r="D256">
        <v>28.63</v>
      </c>
      <c r="E256">
        <v>28.02</v>
      </c>
      <c r="F256" t="s">
        <v>3263</v>
      </c>
      <c r="G256" s="152">
        <v>-1.12E-2</v>
      </c>
      <c r="I256" s="151" t="s">
        <v>2105</v>
      </c>
      <c r="J256">
        <v>59.97</v>
      </c>
      <c r="K256">
        <v>60.69</v>
      </c>
      <c r="L256">
        <v>60.84</v>
      </c>
      <c r="M256">
        <v>59.26</v>
      </c>
      <c r="N256" t="s">
        <v>3264</v>
      </c>
      <c r="O256" s="152">
        <v>-1.5299999999999999E-2</v>
      </c>
      <c r="Q256" s="151" t="s">
        <v>2105</v>
      </c>
      <c r="R256">
        <v>109.45</v>
      </c>
      <c r="S256">
        <v>110.63</v>
      </c>
      <c r="T256">
        <v>110.96</v>
      </c>
      <c r="U256">
        <v>108.68</v>
      </c>
      <c r="V256" t="s">
        <v>3265</v>
      </c>
      <c r="W256" s="152">
        <v>-1.47E-2</v>
      </c>
      <c r="Y256" s="151" t="s">
        <v>2105</v>
      </c>
      <c r="Z256">
        <v>32936.339999999997</v>
      </c>
      <c r="AA256">
        <v>32995.760000000002</v>
      </c>
      <c r="AB256">
        <v>33234.85</v>
      </c>
      <c r="AC256">
        <v>32893.83</v>
      </c>
      <c r="AD256" t="s">
        <v>3266</v>
      </c>
      <c r="AE256" s="152">
        <v>-5.7999999999999996E-3</v>
      </c>
    </row>
    <row r="257" spans="1:31">
      <c r="A257" s="151" t="s">
        <v>2114</v>
      </c>
      <c r="B257">
        <v>28.16</v>
      </c>
      <c r="C257">
        <v>28.37</v>
      </c>
      <c r="D257">
        <v>28.4</v>
      </c>
      <c r="E257">
        <v>27.89</v>
      </c>
      <c r="F257" t="s">
        <v>3194</v>
      </c>
      <c r="G257" s="152">
        <v>-4.0000000000000002E-4</v>
      </c>
      <c r="I257" s="151" t="s">
        <v>2114</v>
      </c>
      <c r="J257">
        <v>62.35</v>
      </c>
      <c r="K257">
        <v>60.89</v>
      </c>
      <c r="L257">
        <v>62.44</v>
      </c>
      <c r="M257">
        <v>60.32</v>
      </c>
      <c r="N257" t="s">
        <v>2819</v>
      </c>
      <c r="O257" s="152">
        <v>3.9699999999999999E-2</v>
      </c>
      <c r="Q257" s="151" t="s">
        <v>2114</v>
      </c>
      <c r="R257">
        <v>108.39</v>
      </c>
      <c r="S257">
        <v>109.7</v>
      </c>
      <c r="T257">
        <v>109.82</v>
      </c>
      <c r="U257">
        <v>108.12</v>
      </c>
      <c r="V257" t="s">
        <v>3267</v>
      </c>
      <c r="W257" s="152">
        <v>-9.7000000000000003E-3</v>
      </c>
      <c r="Y257" s="151" t="s">
        <v>2114</v>
      </c>
      <c r="Z257">
        <v>33141.32</v>
      </c>
      <c r="AA257">
        <v>33089.64</v>
      </c>
      <c r="AB257">
        <v>33271.99</v>
      </c>
      <c r="AC257">
        <v>32988.43</v>
      </c>
      <c r="AD257" t="s">
        <v>3268</v>
      </c>
      <c r="AE257" s="152">
        <v>6.1999999999999998E-3</v>
      </c>
    </row>
    <row r="258" spans="1:31">
      <c r="A258" s="151" t="s">
        <v>2122</v>
      </c>
      <c r="B258">
        <v>28.12</v>
      </c>
      <c r="C258">
        <v>28.22</v>
      </c>
      <c r="D258">
        <v>28.4</v>
      </c>
      <c r="E258">
        <v>27.83</v>
      </c>
      <c r="F258" t="s">
        <v>3269</v>
      </c>
      <c r="G258" s="152">
        <v>-1.4E-3</v>
      </c>
      <c r="I258" s="151" t="s">
        <v>2122</v>
      </c>
      <c r="J258">
        <v>61.58</v>
      </c>
      <c r="K258">
        <v>62.18</v>
      </c>
      <c r="L258">
        <v>63.46</v>
      </c>
      <c r="M258">
        <v>61.47</v>
      </c>
      <c r="N258" t="s">
        <v>2613</v>
      </c>
      <c r="O258" s="152">
        <v>-1.23E-2</v>
      </c>
      <c r="Q258" s="151" t="s">
        <v>2122</v>
      </c>
      <c r="R258">
        <v>108.59</v>
      </c>
      <c r="S258">
        <v>108.52</v>
      </c>
      <c r="T258">
        <v>109.5</v>
      </c>
      <c r="U258">
        <v>108.13</v>
      </c>
      <c r="V258" t="s">
        <v>3270</v>
      </c>
      <c r="W258" s="152">
        <v>1.8E-3</v>
      </c>
      <c r="Y258" s="151" t="s">
        <v>2122</v>
      </c>
      <c r="Z258">
        <v>33035.93</v>
      </c>
      <c r="AA258">
        <v>33203.53</v>
      </c>
      <c r="AB258">
        <v>33267.1</v>
      </c>
      <c r="AC258">
        <v>32991.15</v>
      </c>
      <c r="AD258" t="s">
        <v>3271</v>
      </c>
      <c r="AE258" s="152">
        <v>-3.2000000000000002E-3</v>
      </c>
    </row>
    <row r="259" spans="1:31">
      <c r="A259" s="151" t="s">
        <v>2131</v>
      </c>
      <c r="B259">
        <v>27.7</v>
      </c>
      <c r="C259">
        <v>27.78</v>
      </c>
      <c r="D259">
        <v>28.02</v>
      </c>
      <c r="E259">
        <v>27.4</v>
      </c>
      <c r="F259" t="s">
        <v>3272</v>
      </c>
      <c r="G259" s="152">
        <v>-1.49E-2</v>
      </c>
      <c r="I259" s="151" t="s">
        <v>2131</v>
      </c>
      <c r="J259">
        <v>59.85</v>
      </c>
      <c r="K259">
        <v>61.35</v>
      </c>
      <c r="L259">
        <v>61.57</v>
      </c>
      <c r="M259">
        <v>59</v>
      </c>
      <c r="N259" t="s">
        <v>2429</v>
      </c>
      <c r="O259" s="152">
        <v>-2.81E-2</v>
      </c>
      <c r="Q259" s="151" t="s">
        <v>2131</v>
      </c>
      <c r="R259">
        <v>107.6</v>
      </c>
      <c r="S259">
        <v>107.45</v>
      </c>
      <c r="T259">
        <v>108.34</v>
      </c>
      <c r="U259">
        <v>106.5</v>
      </c>
      <c r="V259" t="s">
        <v>2727</v>
      </c>
      <c r="W259" s="152">
        <v>-9.1000000000000004E-3</v>
      </c>
      <c r="Y259" s="151" t="s">
        <v>2131</v>
      </c>
      <c r="Z259">
        <v>32784.300000000003</v>
      </c>
      <c r="AA259">
        <v>33013.919999999998</v>
      </c>
      <c r="AB259">
        <v>33103.58</v>
      </c>
      <c r="AC259">
        <v>32745.14</v>
      </c>
      <c r="AD259" t="s">
        <v>3273</v>
      </c>
      <c r="AE259" s="152">
        <v>-7.6E-3</v>
      </c>
    </row>
    <row r="260" spans="1:31">
      <c r="A260" s="151" t="s">
        <v>2141</v>
      </c>
      <c r="B260">
        <v>27.48</v>
      </c>
      <c r="C260">
        <v>27.74</v>
      </c>
      <c r="D260">
        <v>27.82</v>
      </c>
      <c r="E260">
        <v>26.99</v>
      </c>
      <c r="F260" t="s">
        <v>3274</v>
      </c>
      <c r="G260" s="152">
        <v>-7.9000000000000008E-3</v>
      </c>
      <c r="I260" s="151" t="s">
        <v>2141</v>
      </c>
      <c r="J260">
        <v>58.72</v>
      </c>
      <c r="K260">
        <v>59.8</v>
      </c>
      <c r="L260">
        <v>61.67</v>
      </c>
      <c r="M260">
        <v>58.36</v>
      </c>
      <c r="N260" t="s">
        <v>2552</v>
      </c>
      <c r="O260" s="152">
        <v>-1.89E-2</v>
      </c>
      <c r="Q260" s="151" t="s">
        <v>2141</v>
      </c>
      <c r="R260">
        <v>105.55</v>
      </c>
      <c r="S260">
        <v>108.89</v>
      </c>
      <c r="T260">
        <v>109.86</v>
      </c>
      <c r="U260">
        <v>104.96</v>
      </c>
      <c r="V260" t="s">
        <v>3275</v>
      </c>
      <c r="W260" s="152">
        <v>-1.9099999999999999E-2</v>
      </c>
      <c r="Y260" s="151" t="s">
        <v>2141</v>
      </c>
      <c r="Z260">
        <v>32418.05</v>
      </c>
      <c r="AA260">
        <v>32772.910000000003</v>
      </c>
      <c r="AB260">
        <v>32787.51</v>
      </c>
      <c r="AC260">
        <v>32328.799999999999</v>
      </c>
      <c r="AD260" t="s">
        <v>3276</v>
      </c>
      <c r="AE260" s="152">
        <v>-1.12E-2</v>
      </c>
    </row>
    <row r="261" spans="1:31">
      <c r="A261" s="151" t="s">
        <v>2148</v>
      </c>
      <c r="B261">
        <v>27.16</v>
      </c>
      <c r="C261">
        <v>27.44</v>
      </c>
      <c r="D261">
        <v>27.67</v>
      </c>
      <c r="E261">
        <v>26.81</v>
      </c>
      <c r="F261" t="s">
        <v>3277</v>
      </c>
      <c r="G261" s="152">
        <v>-1.1599999999999999E-2</v>
      </c>
      <c r="I261" s="151" t="s">
        <v>2148</v>
      </c>
      <c r="J261">
        <v>59.61</v>
      </c>
      <c r="K261">
        <v>58.93</v>
      </c>
      <c r="L261">
        <v>60.58</v>
      </c>
      <c r="M261">
        <v>57.78</v>
      </c>
      <c r="N261" t="s">
        <v>2513</v>
      </c>
      <c r="O261" s="152">
        <v>1.52E-2</v>
      </c>
      <c r="Q261" s="151" t="s">
        <v>2148</v>
      </c>
      <c r="R261">
        <v>105.88</v>
      </c>
      <c r="S261">
        <v>105.74</v>
      </c>
      <c r="T261">
        <v>106.42</v>
      </c>
      <c r="U261">
        <v>105.21</v>
      </c>
      <c r="V261" t="s">
        <v>3278</v>
      </c>
      <c r="W261" s="152">
        <v>3.0999999999999999E-3</v>
      </c>
      <c r="Y261" s="151" t="s">
        <v>2148</v>
      </c>
      <c r="Z261">
        <v>32928.83</v>
      </c>
      <c r="AA261">
        <v>32651.69</v>
      </c>
      <c r="AB261">
        <v>33002.699999999997</v>
      </c>
      <c r="AC261">
        <v>32645.38</v>
      </c>
      <c r="AD261" t="s">
        <v>3279</v>
      </c>
      <c r="AE261" s="152">
        <v>1.5800000000000002E-2</v>
      </c>
    </row>
    <row r="262" spans="1:31">
      <c r="A262" s="151" t="s">
        <v>2155</v>
      </c>
      <c r="B262">
        <v>27.31</v>
      </c>
      <c r="C262">
        <v>27.13</v>
      </c>
      <c r="D262">
        <v>27.42</v>
      </c>
      <c r="E262">
        <v>26.87</v>
      </c>
      <c r="F262" t="s">
        <v>3280</v>
      </c>
      <c r="G262" s="152">
        <v>5.4999999999999997E-3</v>
      </c>
      <c r="I262" s="151" t="s">
        <v>2155</v>
      </c>
      <c r="J262">
        <v>60.82</v>
      </c>
      <c r="K262">
        <v>59.44</v>
      </c>
      <c r="L262">
        <v>61</v>
      </c>
      <c r="M262">
        <v>58.54</v>
      </c>
      <c r="N262" t="s">
        <v>2726</v>
      </c>
      <c r="O262" s="152">
        <v>2.0299999999999999E-2</v>
      </c>
      <c r="Q262" s="151" t="s">
        <v>2155</v>
      </c>
      <c r="R262">
        <v>105.85</v>
      </c>
      <c r="S262">
        <v>105.58</v>
      </c>
      <c r="T262">
        <v>106.16</v>
      </c>
      <c r="U262">
        <v>104.54</v>
      </c>
      <c r="V262" t="s">
        <v>3281</v>
      </c>
      <c r="W262" s="152">
        <v>-2.9999999999999997E-4</v>
      </c>
      <c r="Y262" s="151" t="s">
        <v>2155</v>
      </c>
      <c r="Z262">
        <v>33052.74</v>
      </c>
      <c r="AA262">
        <v>33029.11</v>
      </c>
      <c r="AB262">
        <v>33069.699999999997</v>
      </c>
      <c r="AC262">
        <v>32788.18</v>
      </c>
      <c r="AD262" t="s">
        <v>3282</v>
      </c>
      <c r="AE262" s="152">
        <v>3.8E-3</v>
      </c>
    </row>
    <row r="263" spans="1:31">
      <c r="A263" s="151" t="s">
        <v>2164</v>
      </c>
      <c r="B263">
        <v>27.11</v>
      </c>
      <c r="C263">
        <v>27.45</v>
      </c>
      <c r="D263">
        <v>27.63</v>
      </c>
      <c r="E263">
        <v>27.03</v>
      </c>
      <c r="F263" t="s">
        <v>3283</v>
      </c>
      <c r="G263" s="152">
        <v>-7.3000000000000001E-3</v>
      </c>
      <c r="I263" s="151" t="s">
        <v>2164</v>
      </c>
      <c r="J263">
        <v>62.13</v>
      </c>
      <c r="K263">
        <v>60.75</v>
      </c>
      <c r="L263">
        <v>62.14</v>
      </c>
      <c r="M263">
        <v>60.21</v>
      </c>
      <c r="N263" t="s">
        <v>2651</v>
      </c>
      <c r="O263" s="152">
        <v>2.1499999999999998E-2</v>
      </c>
      <c r="Q263" s="151" t="s">
        <v>2164</v>
      </c>
      <c r="R263">
        <v>105.64</v>
      </c>
      <c r="S263">
        <v>106.53</v>
      </c>
      <c r="T263">
        <v>107.17</v>
      </c>
      <c r="U263">
        <v>105.46</v>
      </c>
      <c r="V263" t="s">
        <v>2302</v>
      </c>
      <c r="W263" s="152">
        <v>-2E-3</v>
      </c>
      <c r="Y263" s="151" t="s">
        <v>2164</v>
      </c>
      <c r="Z263">
        <v>33274.58</v>
      </c>
      <c r="AA263">
        <v>33081.870000000003</v>
      </c>
      <c r="AB263">
        <v>33334.519999999997</v>
      </c>
      <c r="AC263">
        <v>33013.919999999998</v>
      </c>
      <c r="AD263" t="s">
        <v>3284</v>
      </c>
      <c r="AE263" s="152">
        <v>6.7000000000000002E-3</v>
      </c>
    </row>
    <row r="264" spans="1:31">
      <c r="A264" s="151" t="s">
        <v>2172</v>
      </c>
      <c r="B264">
        <v>28.02</v>
      </c>
      <c r="C264">
        <v>26.48</v>
      </c>
      <c r="D264">
        <v>28.04</v>
      </c>
      <c r="E264">
        <v>25.93</v>
      </c>
      <c r="F264" t="s">
        <v>3285</v>
      </c>
      <c r="G264" s="152">
        <v>3.3599999999999998E-2</v>
      </c>
      <c r="I264" s="151" t="s">
        <v>2172</v>
      </c>
      <c r="J264">
        <v>63.31</v>
      </c>
      <c r="K264">
        <v>62.46</v>
      </c>
      <c r="L264">
        <v>63.46</v>
      </c>
      <c r="M264">
        <v>62.23</v>
      </c>
      <c r="N264" t="s">
        <v>2640</v>
      </c>
      <c r="O264" s="152">
        <v>1.9E-2</v>
      </c>
      <c r="Q264" s="151" t="s">
        <v>2172</v>
      </c>
      <c r="R264">
        <v>109.11</v>
      </c>
      <c r="S264">
        <v>105.88</v>
      </c>
      <c r="T264">
        <v>109.19</v>
      </c>
      <c r="U264">
        <v>105.5</v>
      </c>
      <c r="V264" t="s">
        <v>3286</v>
      </c>
      <c r="W264" s="152">
        <v>3.2800000000000003E-2</v>
      </c>
      <c r="Y264" s="151" t="s">
        <v>2172</v>
      </c>
      <c r="Z264">
        <v>33839.11</v>
      </c>
      <c r="AA264">
        <v>33468.04</v>
      </c>
      <c r="AB264">
        <v>33852.76</v>
      </c>
      <c r="AC264">
        <v>33451.35</v>
      </c>
      <c r="AD264" t="s">
        <v>3287</v>
      </c>
      <c r="AE264" s="152">
        <v>1.7000000000000001E-2</v>
      </c>
    </row>
    <row r="265" spans="1:31">
      <c r="A265" s="151" t="s">
        <v>2180</v>
      </c>
      <c r="B265">
        <v>27.46</v>
      </c>
      <c r="C265">
        <v>27.89</v>
      </c>
      <c r="D265">
        <v>28.13</v>
      </c>
      <c r="E265">
        <v>27.24</v>
      </c>
      <c r="F265" t="s">
        <v>3288</v>
      </c>
      <c r="G265" s="152">
        <v>-0.02</v>
      </c>
      <c r="I265" s="151" t="s">
        <v>2180</v>
      </c>
      <c r="J265">
        <v>65.5</v>
      </c>
      <c r="K265">
        <v>63.81</v>
      </c>
      <c r="L265">
        <v>66.17</v>
      </c>
      <c r="M265">
        <v>63.72</v>
      </c>
      <c r="N265" t="s">
        <v>418</v>
      </c>
      <c r="O265" s="152">
        <v>3.4599999999999999E-2</v>
      </c>
      <c r="Q265" s="151" t="s">
        <v>2180</v>
      </c>
      <c r="R265">
        <v>107.78</v>
      </c>
      <c r="S265">
        <v>108.4</v>
      </c>
      <c r="T265">
        <v>108.78</v>
      </c>
      <c r="U265">
        <v>106.54</v>
      </c>
      <c r="V265" t="s">
        <v>3289</v>
      </c>
      <c r="W265" s="152">
        <v>-1.2200000000000001E-2</v>
      </c>
      <c r="Y265" s="151" t="s">
        <v>2180</v>
      </c>
      <c r="Z265">
        <v>34061.32</v>
      </c>
      <c r="AA265">
        <v>33979.89</v>
      </c>
      <c r="AB265">
        <v>34163.31</v>
      </c>
      <c r="AC265">
        <v>33947.230000000003</v>
      </c>
      <c r="AD265" t="s">
        <v>3290</v>
      </c>
      <c r="AE265" s="152">
        <v>6.6E-3</v>
      </c>
    </row>
    <row r="266" spans="1:31">
      <c r="A266" s="151" t="s">
        <v>2188</v>
      </c>
      <c r="B266">
        <v>26.61</v>
      </c>
      <c r="C266">
        <v>27.69</v>
      </c>
      <c r="D266">
        <v>27.72</v>
      </c>
      <c r="E266">
        <v>26.56</v>
      </c>
      <c r="F266" t="s">
        <v>2588</v>
      </c>
      <c r="G266" s="152">
        <v>-3.1E-2</v>
      </c>
      <c r="I266" s="151" t="s">
        <v>2188</v>
      </c>
      <c r="J266">
        <v>66.27</v>
      </c>
      <c r="K266">
        <v>65.16</v>
      </c>
      <c r="L266">
        <v>66.61</v>
      </c>
      <c r="M266">
        <v>64.87</v>
      </c>
      <c r="N266" t="s">
        <v>2745</v>
      </c>
      <c r="O266" s="152">
        <v>1.18E-2</v>
      </c>
      <c r="Q266" s="151" t="s">
        <v>2188</v>
      </c>
      <c r="R266">
        <v>105.87</v>
      </c>
      <c r="S266">
        <v>108.17</v>
      </c>
      <c r="T266">
        <v>108.27</v>
      </c>
      <c r="U266">
        <v>105.77</v>
      </c>
      <c r="V266" t="s">
        <v>1784</v>
      </c>
      <c r="W266" s="152">
        <v>-1.77E-2</v>
      </c>
      <c r="Y266" s="151" t="s">
        <v>2188</v>
      </c>
      <c r="Z266">
        <v>34095.86</v>
      </c>
      <c r="AA266">
        <v>34085.31</v>
      </c>
      <c r="AB266">
        <v>34163.519999999997</v>
      </c>
      <c r="AC266">
        <v>33989.72</v>
      </c>
      <c r="AD266" t="s">
        <v>3291</v>
      </c>
      <c r="AE266" s="152">
        <v>1E-3</v>
      </c>
    </row>
    <row r="267" spans="1:31">
      <c r="A267" s="151" t="s">
        <v>2197</v>
      </c>
      <c r="B267">
        <v>25.53</v>
      </c>
      <c r="C267">
        <v>26.11</v>
      </c>
      <c r="D267">
        <v>26.13</v>
      </c>
      <c r="E267">
        <v>25.42</v>
      </c>
      <c r="F267" t="s">
        <v>1117</v>
      </c>
      <c r="G267" s="152">
        <v>-4.0599999999999997E-2</v>
      </c>
      <c r="I267" s="151" t="s">
        <v>2197</v>
      </c>
      <c r="J267">
        <v>67.81</v>
      </c>
      <c r="K267">
        <v>66.489999999999995</v>
      </c>
      <c r="L267">
        <v>67.97</v>
      </c>
      <c r="M267">
        <v>65.67</v>
      </c>
      <c r="N267" t="s">
        <v>3095</v>
      </c>
      <c r="O267" s="152">
        <v>2.3199999999999998E-2</v>
      </c>
      <c r="Q267" s="151" t="s">
        <v>2197</v>
      </c>
      <c r="R267">
        <v>104.21</v>
      </c>
      <c r="S267">
        <v>104.47</v>
      </c>
      <c r="T267">
        <v>104.86</v>
      </c>
      <c r="U267">
        <v>103.29</v>
      </c>
      <c r="V267" t="s">
        <v>3292</v>
      </c>
      <c r="W267" s="152">
        <v>-1.5699999999999999E-2</v>
      </c>
      <c r="Y267" s="151" t="s">
        <v>2197</v>
      </c>
      <c r="Z267">
        <v>34152.800000000003</v>
      </c>
      <c r="AA267">
        <v>34069.56</v>
      </c>
      <c r="AB267">
        <v>34206.54</v>
      </c>
      <c r="AC267">
        <v>34027.49</v>
      </c>
      <c r="AD267" t="s">
        <v>3293</v>
      </c>
      <c r="AE267" s="152">
        <v>1.6999999999999999E-3</v>
      </c>
    </row>
    <row r="268" spans="1:31">
      <c r="A268" s="151" t="s">
        <v>2207</v>
      </c>
      <c r="B268">
        <v>24.85</v>
      </c>
      <c r="C268">
        <v>25.3</v>
      </c>
      <c r="D268">
        <v>25.57</v>
      </c>
      <c r="E268">
        <v>24.74</v>
      </c>
      <c r="F268" t="s">
        <v>2718</v>
      </c>
      <c r="G268" s="152">
        <v>-2.6599999999999999E-2</v>
      </c>
      <c r="I268" s="151" t="s">
        <v>2207</v>
      </c>
      <c r="J268">
        <v>67.92</v>
      </c>
      <c r="K268">
        <v>67.81</v>
      </c>
      <c r="L268">
        <v>68.42</v>
      </c>
      <c r="M268">
        <v>66.55</v>
      </c>
      <c r="N268" t="s">
        <v>2849</v>
      </c>
      <c r="O268" s="152">
        <v>1.6000000000000001E-3</v>
      </c>
      <c r="Q268" s="151" t="s">
        <v>2207</v>
      </c>
      <c r="R268">
        <v>102.93</v>
      </c>
      <c r="S268">
        <v>103.73</v>
      </c>
      <c r="T268">
        <v>104.9</v>
      </c>
      <c r="U268">
        <v>102.89</v>
      </c>
      <c r="V268" t="s">
        <v>3294</v>
      </c>
      <c r="W268" s="152">
        <v>-1.23E-2</v>
      </c>
      <c r="Y268" s="151" t="s">
        <v>2207</v>
      </c>
      <c r="Z268">
        <v>34112.800000000003</v>
      </c>
      <c r="AA268">
        <v>34192.839999999997</v>
      </c>
      <c r="AB268">
        <v>34251.910000000003</v>
      </c>
      <c r="AC268">
        <v>33997.33</v>
      </c>
      <c r="AD268" t="s">
        <v>3295</v>
      </c>
      <c r="AE268" s="152">
        <v>-1.1999999999999999E-3</v>
      </c>
    </row>
    <row r="269" spans="1:31">
      <c r="A269" s="151" t="s">
        <v>2216</v>
      </c>
      <c r="B269">
        <v>24.8</v>
      </c>
      <c r="C269">
        <v>25</v>
      </c>
      <c r="D269">
        <v>25.35</v>
      </c>
      <c r="E269">
        <v>24.79</v>
      </c>
      <c r="F269" t="s">
        <v>3296</v>
      </c>
      <c r="G269" s="152">
        <v>-2E-3</v>
      </c>
      <c r="I269" s="151" t="s">
        <v>2216</v>
      </c>
      <c r="J269">
        <v>66.75</v>
      </c>
      <c r="K269">
        <v>68.459999999999994</v>
      </c>
      <c r="L269">
        <v>68.459999999999994</v>
      </c>
      <c r="M269">
        <v>65.89</v>
      </c>
      <c r="N269" t="s">
        <v>2751</v>
      </c>
      <c r="O269" s="152">
        <v>-1.72E-2</v>
      </c>
      <c r="Q269" s="151" t="s">
        <v>2216</v>
      </c>
      <c r="R269">
        <v>102.96</v>
      </c>
      <c r="S269">
        <v>103.67</v>
      </c>
      <c r="T269">
        <v>103.97</v>
      </c>
      <c r="U269">
        <v>102.86</v>
      </c>
      <c r="V269" t="s">
        <v>3297</v>
      </c>
      <c r="W269" s="152">
        <v>2.9999999999999997E-4</v>
      </c>
      <c r="Y269" s="151" t="s">
        <v>2216</v>
      </c>
      <c r="Z269">
        <v>33891.68</v>
      </c>
      <c r="AA269">
        <v>34163.71</v>
      </c>
      <c r="AB269">
        <v>34164.800000000003</v>
      </c>
      <c r="AC269">
        <v>33861</v>
      </c>
      <c r="AD269" t="s">
        <v>3298</v>
      </c>
      <c r="AE269" s="152">
        <v>-6.4999999999999997E-3</v>
      </c>
    </row>
    <row r="270" spans="1:31">
      <c r="A270" s="151" t="s">
        <v>2224</v>
      </c>
      <c r="B270">
        <v>25.09</v>
      </c>
      <c r="C270">
        <v>25.09</v>
      </c>
      <c r="D270">
        <v>25.23</v>
      </c>
      <c r="E270">
        <v>24.85</v>
      </c>
      <c r="F270" t="s">
        <v>3299</v>
      </c>
      <c r="G270" s="152">
        <v>1.17E-2</v>
      </c>
      <c r="I270" s="151" t="s">
        <v>2224</v>
      </c>
      <c r="J270">
        <v>66.97</v>
      </c>
      <c r="K270">
        <v>67.010000000000005</v>
      </c>
      <c r="L270">
        <v>67.27</v>
      </c>
      <c r="M270">
        <v>65.34</v>
      </c>
      <c r="N270" t="s">
        <v>3300</v>
      </c>
      <c r="O270" s="152">
        <v>3.3E-3</v>
      </c>
      <c r="Q270" s="151" t="s">
        <v>2224</v>
      </c>
      <c r="R270">
        <v>103.75</v>
      </c>
      <c r="S270">
        <v>103.93</v>
      </c>
      <c r="T270">
        <v>104.41</v>
      </c>
      <c r="U270">
        <v>102.9</v>
      </c>
      <c r="V270" t="s">
        <v>3301</v>
      </c>
      <c r="W270" s="152">
        <v>7.7000000000000002E-3</v>
      </c>
      <c r="Y270" s="151" t="s">
        <v>2224</v>
      </c>
      <c r="Z270">
        <v>34283.1</v>
      </c>
      <c r="AA270">
        <v>34048.019999999997</v>
      </c>
      <c r="AB270">
        <v>34309.760000000002</v>
      </c>
      <c r="AC270">
        <v>33905.620000000003</v>
      </c>
      <c r="AD270" t="s">
        <v>3302</v>
      </c>
      <c r="AE270" s="152">
        <v>1.15E-2</v>
      </c>
    </row>
    <row r="271" spans="1:31">
      <c r="A271" s="151" t="s">
        <v>2233</v>
      </c>
      <c r="B271">
        <v>25.08</v>
      </c>
      <c r="C271">
        <v>25.11</v>
      </c>
      <c r="D271">
        <v>25.23</v>
      </c>
      <c r="E271">
        <v>24.89</v>
      </c>
      <c r="F271" t="s">
        <v>3303</v>
      </c>
      <c r="G271" s="152">
        <v>-4.0000000000000002E-4</v>
      </c>
      <c r="I271" s="151" t="s">
        <v>2233</v>
      </c>
      <c r="J271">
        <v>66.39</v>
      </c>
      <c r="K271">
        <v>66.89</v>
      </c>
      <c r="L271">
        <v>67.099999999999994</v>
      </c>
      <c r="M271">
        <v>66.040000000000006</v>
      </c>
      <c r="N271" t="s">
        <v>3304</v>
      </c>
      <c r="O271" s="152">
        <v>-8.6999999999999994E-3</v>
      </c>
      <c r="Q271" s="151" t="s">
        <v>2233</v>
      </c>
      <c r="R271">
        <v>104.84</v>
      </c>
      <c r="S271">
        <v>104.05</v>
      </c>
      <c r="T271">
        <v>105.14</v>
      </c>
      <c r="U271">
        <v>103.81</v>
      </c>
      <c r="V271" t="s">
        <v>2020</v>
      </c>
      <c r="W271" s="152">
        <v>1.0500000000000001E-2</v>
      </c>
      <c r="Y271" s="151" t="s">
        <v>2233</v>
      </c>
      <c r="Z271">
        <v>34337.67</v>
      </c>
      <c r="AA271">
        <v>34243.14</v>
      </c>
      <c r="AB271">
        <v>34405.54</v>
      </c>
      <c r="AC271">
        <v>34208.53</v>
      </c>
      <c r="AD271" t="s">
        <v>3305</v>
      </c>
      <c r="AE271" s="152">
        <v>1.6000000000000001E-3</v>
      </c>
    </row>
    <row r="272" spans="1:31">
      <c r="A272" s="151" t="s">
        <v>2242</v>
      </c>
      <c r="B272">
        <v>25.6</v>
      </c>
      <c r="C272">
        <v>25.09</v>
      </c>
      <c r="D272">
        <v>25.7</v>
      </c>
      <c r="E272">
        <v>25.05</v>
      </c>
      <c r="F272" t="s">
        <v>3306</v>
      </c>
      <c r="G272" s="152">
        <v>2.07E-2</v>
      </c>
      <c r="I272" s="151" t="s">
        <v>2242</v>
      </c>
      <c r="J272">
        <v>68.680000000000007</v>
      </c>
      <c r="K272">
        <v>68.2</v>
      </c>
      <c r="L272">
        <v>69.86</v>
      </c>
      <c r="M272">
        <v>67.989999999999995</v>
      </c>
      <c r="N272" t="s">
        <v>3095</v>
      </c>
      <c r="O272" s="152">
        <v>3.4500000000000003E-2</v>
      </c>
      <c r="Q272" s="151" t="s">
        <v>2242</v>
      </c>
      <c r="R272">
        <v>104.29</v>
      </c>
      <c r="S272">
        <v>104.3</v>
      </c>
      <c r="T272">
        <v>104.82</v>
      </c>
      <c r="U272">
        <v>103.87</v>
      </c>
      <c r="V272" t="s">
        <v>615</v>
      </c>
      <c r="W272" s="152">
        <v>-5.1999999999999998E-3</v>
      </c>
      <c r="Y272" s="151" t="s">
        <v>2242</v>
      </c>
      <c r="Z272">
        <v>34827.699999999997</v>
      </c>
      <c r="AA272">
        <v>34662.83</v>
      </c>
      <c r="AB272">
        <v>34931.01</v>
      </c>
      <c r="AC272">
        <v>34645.94</v>
      </c>
      <c r="AD272" t="s">
        <v>3307</v>
      </c>
      <c r="AE272" s="152">
        <v>1.43E-2</v>
      </c>
    </row>
    <row r="273" spans="1:31">
      <c r="A273" s="151" t="s">
        <v>2251</v>
      </c>
      <c r="B273">
        <v>25.41</v>
      </c>
      <c r="C273">
        <v>25.58</v>
      </c>
      <c r="D273">
        <v>25.94</v>
      </c>
      <c r="E273">
        <v>25.38</v>
      </c>
      <c r="F273" t="s">
        <v>3308</v>
      </c>
      <c r="G273" s="152">
        <v>-7.4000000000000003E-3</v>
      </c>
      <c r="I273" s="151" t="s">
        <v>2251</v>
      </c>
      <c r="J273">
        <v>69.8</v>
      </c>
      <c r="K273">
        <v>69.95</v>
      </c>
      <c r="L273">
        <v>71.849999999999994</v>
      </c>
      <c r="M273">
        <v>69.77</v>
      </c>
      <c r="N273" t="s">
        <v>2548</v>
      </c>
      <c r="O273" s="152">
        <v>1.6299999999999999E-2</v>
      </c>
      <c r="Q273" s="151" t="s">
        <v>2251</v>
      </c>
      <c r="R273">
        <v>103.66</v>
      </c>
      <c r="S273">
        <v>103.96</v>
      </c>
      <c r="T273">
        <v>105.15</v>
      </c>
      <c r="U273">
        <v>103.5</v>
      </c>
      <c r="V273" t="s">
        <v>3309</v>
      </c>
      <c r="W273" s="152">
        <v>-6.0000000000000001E-3</v>
      </c>
      <c r="Y273" s="151" t="s">
        <v>2251</v>
      </c>
      <c r="Z273">
        <v>34991.21</v>
      </c>
      <c r="AA273">
        <v>34896.86</v>
      </c>
      <c r="AB273">
        <v>35051.040000000001</v>
      </c>
      <c r="AC273">
        <v>34871.4</v>
      </c>
      <c r="AD273" t="s">
        <v>3310</v>
      </c>
      <c r="AE273" s="152">
        <v>4.7000000000000002E-3</v>
      </c>
    </row>
    <row r="274" spans="1:31">
      <c r="A274" s="151" t="s">
        <v>2260</v>
      </c>
      <c r="B274">
        <v>24.75</v>
      </c>
      <c r="C274">
        <v>24.97</v>
      </c>
      <c r="D274">
        <v>25.15</v>
      </c>
      <c r="E274">
        <v>24.3</v>
      </c>
      <c r="F274" t="s">
        <v>3311</v>
      </c>
      <c r="G274" s="152">
        <v>-2.5999999999999999E-2</v>
      </c>
      <c r="I274" s="151" t="s">
        <v>2260</v>
      </c>
      <c r="J274">
        <v>68.98</v>
      </c>
      <c r="K274">
        <v>69</v>
      </c>
      <c r="L274">
        <v>70.319999999999993</v>
      </c>
      <c r="M274">
        <v>67.84</v>
      </c>
      <c r="N274" t="s">
        <v>2697</v>
      </c>
      <c r="O274" s="152">
        <v>-1.17E-2</v>
      </c>
      <c r="Q274" s="151" t="s">
        <v>2260</v>
      </c>
      <c r="R274">
        <v>102.46</v>
      </c>
      <c r="S274">
        <v>102.9</v>
      </c>
      <c r="T274">
        <v>103.27</v>
      </c>
      <c r="U274">
        <v>101.15</v>
      </c>
      <c r="V274" t="s">
        <v>3312</v>
      </c>
      <c r="W274" s="152">
        <v>-1.1599999999999999E-2</v>
      </c>
      <c r="Y274" s="151" t="s">
        <v>2260</v>
      </c>
      <c r="Z274">
        <v>34945.599999999999</v>
      </c>
      <c r="AA274">
        <v>34877.25</v>
      </c>
      <c r="AB274">
        <v>35022.46</v>
      </c>
      <c r="AC274">
        <v>34819</v>
      </c>
      <c r="AD274" t="s">
        <v>3313</v>
      </c>
      <c r="AE274" s="152">
        <v>-1.2999999999999999E-3</v>
      </c>
    </row>
    <row r="275" spans="1:31">
      <c r="A275" s="151" t="s">
        <v>2269</v>
      </c>
      <c r="B275">
        <v>25.56</v>
      </c>
      <c r="C275">
        <v>25.05</v>
      </c>
      <c r="D275">
        <v>25.81</v>
      </c>
      <c r="E275">
        <v>25.05</v>
      </c>
      <c r="F275" t="s">
        <v>3314</v>
      </c>
      <c r="G275" s="152">
        <v>3.27E-2</v>
      </c>
      <c r="I275" s="151" t="s">
        <v>2269</v>
      </c>
      <c r="J275">
        <v>73.569999999999993</v>
      </c>
      <c r="K275">
        <v>70.58</v>
      </c>
      <c r="L275">
        <v>74.47</v>
      </c>
      <c r="M275">
        <v>70.180000000000007</v>
      </c>
      <c r="N275" t="s">
        <v>3315</v>
      </c>
      <c r="O275" s="152">
        <v>6.6500000000000004E-2</v>
      </c>
      <c r="Q275" s="151" t="s">
        <v>2269</v>
      </c>
      <c r="R275">
        <v>104.96</v>
      </c>
      <c r="S275">
        <v>103.06</v>
      </c>
      <c r="T275">
        <v>105.43</v>
      </c>
      <c r="U275">
        <v>102.75</v>
      </c>
      <c r="V275" t="s">
        <v>3316</v>
      </c>
      <c r="W275" s="152">
        <v>2.4400000000000002E-2</v>
      </c>
      <c r="Y275" s="151" t="s">
        <v>2269</v>
      </c>
      <c r="Z275">
        <v>34947.279999999999</v>
      </c>
      <c r="AA275">
        <v>35018.83</v>
      </c>
      <c r="AB275">
        <v>35028.22</v>
      </c>
      <c r="AC275">
        <v>34883.03</v>
      </c>
      <c r="AD275" t="s">
        <v>3317</v>
      </c>
      <c r="AE275" s="152">
        <v>0</v>
      </c>
    </row>
    <row r="276" spans="1:31">
      <c r="A276" s="151" t="s">
        <v>2278</v>
      </c>
      <c r="B276">
        <v>25.57</v>
      </c>
      <c r="C276">
        <v>25.81</v>
      </c>
      <c r="D276">
        <v>26.13</v>
      </c>
      <c r="E276">
        <v>25.57</v>
      </c>
      <c r="F276" t="s">
        <v>2713</v>
      </c>
      <c r="G276" s="152">
        <v>4.0000000000000002E-4</v>
      </c>
      <c r="I276" s="151" t="s">
        <v>2278</v>
      </c>
      <c r="J276">
        <v>72.290000000000006</v>
      </c>
      <c r="K276">
        <v>73.27</v>
      </c>
      <c r="L276">
        <v>74.75</v>
      </c>
      <c r="M276">
        <v>72.14</v>
      </c>
      <c r="N276" t="s">
        <v>3318</v>
      </c>
      <c r="O276" s="152">
        <v>-1.7399999999999999E-2</v>
      </c>
      <c r="Q276" s="151" t="s">
        <v>2278</v>
      </c>
      <c r="R276">
        <v>104.5</v>
      </c>
      <c r="S276">
        <v>105.38</v>
      </c>
      <c r="T276">
        <v>105.88</v>
      </c>
      <c r="U276">
        <v>104.43</v>
      </c>
      <c r="V276" t="s">
        <v>2497</v>
      </c>
      <c r="W276" s="152">
        <v>-4.4000000000000003E-3</v>
      </c>
      <c r="Y276" s="151" t="s">
        <v>2278</v>
      </c>
      <c r="Z276">
        <v>35150.97</v>
      </c>
      <c r="AA276">
        <v>34928.269999999997</v>
      </c>
      <c r="AB276">
        <v>35226.82</v>
      </c>
      <c r="AC276">
        <v>34907.980000000003</v>
      </c>
      <c r="AD276" t="s">
        <v>3319</v>
      </c>
      <c r="AE276" s="152">
        <v>5.7999999999999996E-3</v>
      </c>
    </row>
    <row r="277" spans="1:31">
      <c r="A277" s="151" t="s">
        <v>2286</v>
      </c>
      <c r="B277">
        <v>25.31</v>
      </c>
      <c r="C277">
        <v>25.35</v>
      </c>
      <c r="D277">
        <v>25.45</v>
      </c>
      <c r="E277">
        <v>25.06</v>
      </c>
      <c r="F277" t="s">
        <v>3320</v>
      </c>
      <c r="G277" s="152">
        <v>-1.0200000000000001E-2</v>
      </c>
      <c r="I277" s="151" t="s">
        <v>2286</v>
      </c>
      <c r="J277">
        <v>74.03</v>
      </c>
      <c r="K277">
        <v>70.22</v>
      </c>
      <c r="L277">
        <v>74.77</v>
      </c>
      <c r="M277">
        <v>65.599999999999994</v>
      </c>
      <c r="N277" t="s">
        <v>3321</v>
      </c>
      <c r="O277" s="152">
        <v>2.41E-2</v>
      </c>
      <c r="Q277" s="151" t="s">
        <v>2286</v>
      </c>
      <c r="R277">
        <v>104.46</v>
      </c>
      <c r="S277">
        <v>104.21</v>
      </c>
      <c r="T277">
        <v>104.69</v>
      </c>
      <c r="U277">
        <v>103.21</v>
      </c>
      <c r="V277" t="s">
        <v>193</v>
      </c>
      <c r="W277" s="152">
        <v>-4.0000000000000002E-4</v>
      </c>
      <c r="Y277" s="151" t="s">
        <v>2286</v>
      </c>
      <c r="Z277">
        <v>35088.29</v>
      </c>
      <c r="AA277">
        <v>35113.5</v>
      </c>
      <c r="AB277">
        <v>35117.26</v>
      </c>
      <c r="AC277">
        <v>35038.99</v>
      </c>
      <c r="AD277" t="s">
        <v>3322</v>
      </c>
      <c r="AE277" s="152">
        <v>-1.8E-3</v>
      </c>
    </row>
    <row r="278" spans="1:31">
      <c r="A278" s="151" t="s">
        <v>2295</v>
      </c>
      <c r="B278">
        <v>25.24</v>
      </c>
      <c r="C278">
        <v>24.53</v>
      </c>
      <c r="D278">
        <v>25.29</v>
      </c>
      <c r="E278">
        <v>24.31</v>
      </c>
      <c r="F278" t="s">
        <v>2907</v>
      </c>
      <c r="G278" s="152">
        <v>-2.8E-3</v>
      </c>
      <c r="I278" s="151" t="s">
        <v>2295</v>
      </c>
      <c r="J278">
        <v>72.81</v>
      </c>
      <c r="K278">
        <v>73.430000000000007</v>
      </c>
      <c r="L278">
        <v>75.319999999999993</v>
      </c>
      <c r="M278">
        <v>71.14</v>
      </c>
      <c r="N278" t="s">
        <v>3017</v>
      </c>
      <c r="O278" s="152">
        <v>-1.6500000000000001E-2</v>
      </c>
      <c r="Q278" s="151" t="s">
        <v>2295</v>
      </c>
      <c r="R278">
        <v>104.01</v>
      </c>
      <c r="S278">
        <v>102.58</v>
      </c>
      <c r="T278">
        <v>104.12</v>
      </c>
      <c r="U278">
        <v>101.94</v>
      </c>
      <c r="V278" t="s">
        <v>1641</v>
      </c>
      <c r="W278" s="152">
        <v>-4.3E-3</v>
      </c>
      <c r="Y278" s="151" t="s">
        <v>2295</v>
      </c>
      <c r="Z278">
        <v>35272.769999999997</v>
      </c>
      <c r="AA278">
        <v>35189.33</v>
      </c>
      <c r="AB278">
        <v>35315.120000000003</v>
      </c>
      <c r="AC278">
        <v>35155.800000000003</v>
      </c>
      <c r="AD278" t="s">
        <v>2878</v>
      </c>
      <c r="AE278" s="152">
        <v>5.3E-3</v>
      </c>
    </row>
    <row r="279" spans="1:31">
      <c r="A279" s="151" t="s">
        <v>2311</v>
      </c>
      <c r="B279">
        <v>25.35</v>
      </c>
      <c r="C279">
        <v>25.24</v>
      </c>
      <c r="D279">
        <v>25.59</v>
      </c>
      <c r="E279">
        <v>25.22</v>
      </c>
      <c r="F279" t="s">
        <v>3323</v>
      </c>
      <c r="G279" s="152">
        <v>4.4000000000000003E-3</v>
      </c>
      <c r="I279" s="151" t="s">
        <v>2311</v>
      </c>
      <c r="J279">
        <v>73.31</v>
      </c>
      <c r="K279">
        <v>73.45</v>
      </c>
      <c r="L279">
        <v>74</v>
      </c>
      <c r="M279">
        <v>72.13</v>
      </c>
      <c r="N279" t="s">
        <v>3324</v>
      </c>
      <c r="O279" s="152">
        <v>6.8999999999999999E-3</v>
      </c>
      <c r="Q279" s="151" t="s">
        <v>2311</v>
      </c>
      <c r="R279">
        <v>104.57</v>
      </c>
      <c r="S279">
        <v>104.02</v>
      </c>
      <c r="T279">
        <v>105.46</v>
      </c>
      <c r="U279">
        <v>103.91</v>
      </c>
      <c r="V279" t="s">
        <v>2492</v>
      </c>
      <c r="W279" s="152">
        <v>5.4000000000000003E-3</v>
      </c>
      <c r="Y279" s="151" t="s">
        <v>2311</v>
      </c>
      <c r="Z279">
        <v>35390.57</v>
      </c>
      <c r="AA279">
        <v>35299.9</v>
      </c>
      <c r="AB279">
        <v>35399.040000000001</v>
      </c>
      <c r="AC279">
        <v>35299.9</v>
      </c>
      <c r="AD279" t="s">
        <v>3325</v>
      </c>
      <c r="AE279" s="152">
        <v>3.3E-3</v>
      </c>
    </row>
    <row r="280" spans="1:31">
      <c r="A280" s="151" t="s">
        <v>2320</v>
      </c>
      <c r="B280">
        <v>25.32</v>
      </c>
      <c r="C280">
        <v>25.2</v>
      </c>
      <c r="D280">
        <v>25.38</v>
      </c>
      <c r="E280">
        <v>25.05</v>
      </c>
      <c r="F280" t="s">
        <v>3326</v>
      </c>
      <c r="G280" s="152">
        <v>-1.1999999999999999E-3</v>
      </c>
      <c r="I280" s="151" t="s">
        <v>2320</v>
      </c>
      <c r="J280">
        <v>76.400000000000006</v>
      </c>
      <c r="K280">
        <v>73.599999999999994</v>
      </c>
      <c r="L280">
        <v>76.41</v>
      </c>
      <c r="M280">
        <v>72.98</v>
      </c>
      <c r="N280" t="s">
        <v>3327</v>
      </c>
      <c r="O280" s="152">
        <v>4.2099999999999999E-2</v>
      </c>
      <c r="Q280" s="151" t="s">
        <v>2320</v>
      </c>
      <c r="R280">
        <v>103.96</v>
      </c>
      <c r="S280">
        <v>104.1</v>
      </c>
      <c r="T280">
        <v>104.4</v>
      </c>
      <c r="U280">
        <v>103.18</v>
      </c>
      <c r="V280" t="s">
        <v>3328</v>
      </c>
      <c r="W280" s="152">
        <v>-5.7999999999999996E-3</v>
      </c>
      <c r="Y280" s="151" t="s">
        <v>2320</v>
      </c>
      <c r="Z280">
        <v>35333.4</v>
      </c>
      <c r="AA280">
        <v>35376.44</v>
      </c>
      <c r="AB280">
        <v>35407.57</v>
      </c>
      <c r="AC280">
        <v>35280.67</v>
      </c>
      <c r="AD280" t="s">
        <v>3329</v>
      </c>
      <c r="AE280" s="152">
        <v>-1.6000000000000001E-3</v>
      </c>
    </row>
    <row r="281" spans="1:31">
      <c r="A281" s="151" t="s">
        <v>2330</v>
      </c>
      <c r="B281">
        <v>25.32</v>
      </c>
      <c r="C281">
        <v>25.42</v>
      </c>
      <c r="D281">
        <v>25.58</v>
      </c>
      <c r="E281">
        <v>25.2</v>
      </c>
      <c r="F281" t="s">
        <v>3330</v>
      </c>
      <c r="G281" s="152">
        <v>0</v>
      </c>
      <c r="I281" s="151" t="s">
        <v>2330</v>
      </c>
      <c r="J281">
        <v>77.73</v>
      </c>
      <c r="K281">
        <v>76.12</v>
      </c>
      <c r="L281">
        <v>77.87</v>
      </c>
      <c r="M281">
        <v>74.680000000000007</v>
      </c>
      <c r="N281" t="s">
        <v>3331</v>
      </c>
      <c r="O281" s="152">
        <v>1.7399999999999999E-2</v>
      </c>
      <c r="Q281" s="151" t="s">
        <v>2330</v>
      </c>
      <c r="R281">
        <v>103.9</v>
      </c>
      <c r="S281">
        <v>104.24</v>
      </c>
      <c r="T281">
        <v>104.91</v>
      </c>
      <c r="U281">
        <v>103.88</v>
      </c>
      <c r="V281" t="s">
        <v>3332</v>
      </c>
      <c r="W281" s="152">
        <v>-5.9999999999999995E-4</v>
      </c>
      <c r="Y281" s="151" t="s">
        <v>2330</v>
      </c>
      <c r="Z281">
        <v>35416.910000000003</v>
      </c>
      <c r="AA281">
        <v>35332.129999999997</v>
      </c>
      <c r="AB281">
        <v>35518.550000000003</v>
      </c>
      <c r="AC281">
        <v>35308.54</v>
      </c>
      <c r="AD281" t="s">
        <v>3333</v>
      </c>
      <c r="AE281" s="152">
        <v>2.3999999999999998E-3</v>
      </c>
    </row>
    <row r="282" spans="1:31">
      <c r="A282" s="151" t="s">
        <v>2337</v>
      </c>
      <c r="B282">
        <v>25.3</v>
      </c>
      <c r="C282">
        <v>25.45</v>
      </c>
      <c r="D282">
        <v>25.56</v>
      </c>
      <c r="E282">
        <v>25.18</v>
      </c>
      <c r="F282" t="s">
        <v>2725</v>
      </c>
      <c r="G282" s="152">
        <v>-8.0000000000000004E-4</v>
      </c>
      <c r="I282" s="151" t="s">
        <v>2337</v>
      </c>
      <c r="J282">
        <v>76.13</v>
      </c>
      <c r="K282">
        <v>78</v>
      </c>
      <c r="L282">
        <v>78.41</v>
      </c>
      <c r="M282">
        <v>75.819999999999993</v>
      </c>
      <c r="N282" t="s">
        <v>2613</v>
      </c>
      <c r="O282" s="152">
        <v>-2.06E-2</v>
      </c>
      <c r="Q282" s="151" t="s">
        <v>2337</v>
      </c>
      <c r="R282">
        <v>102.34</v>
      </c>
      <c r="S282">
        <v>104.27</v>
      </c>
      <c r="T282">
        <v>104.58</v>
      </c>
      <c r="U282">
        <v>101.64</v>
      </c>
      <c r="V282" t="s">
        <v>1621</v>
      </c>
      <c r="W282" s="152">
        <v>-1.4999999999999999E-2</v>
      </c>
      <c r="Y282" s="151" t="s">
        <v>2337</v>
      </c>
      <c r="Z282">
        <v>35430.550000000003</v>
      </c>
      <c r="AA282">
        <v>35436.800000000003</v>
      </c>
      <c r="AB282">
        <v>35579.040000000001</v>
      </c>
      <c r="AC282">
        <v>35406.36</v>
      </c>
      <c r="AD282" t="s">
        <v>3334</v>
      </c>
      <c r="AE282" s="152">
        <v>4.0000000000000002E-4</v>
      </c>
    </row>
    <row r="283" spans="1:31">
      <c r="A283" s="151" t="s">
        <v>2346</v>
      </c>
      <c r="B283">
        <v>25.43</v>
      </c>
      <c r="C283">
        <v>25.65</v>
      </c>
      <c r="D283">
        <v>26.25</v>
      </c>
      <c r="E283">
        <v>25.1</v>
      </c>
      <c r="F283" t="s">
        <v>3335</v>
      </c>
      <c r="G283" s="152">
        <v>5.1000000000000004E-3</v>
      </c>
      <c r="I283" s="151" t="s">
        <v>2346</v>
      </c>
      <c r="J283">
        <v>75.89</v>
      </c>
      <c r="K283">
        <v>76.010000000000005</v>
      </c>
      <c r="L283">
        <v>76.77</v>
      </c>
      <c r="M283">
        <v>75.2</v>
      </c>
      <c r="N283" t="s">
        <v>3075</v>
      </c>
      <c r="O283" s="152">
        <v>-3.2000000000000002E-3</v>
      </c>
      <c r="Q283" s="151" t="s">
        <v>2346</v>
      </c>
      <c r="R283">
        <v>102.74</v>
      </c>
      <c r="S283">
        <v>103.11</v>
      </c>
      <c r="T283">
        <v>104.48</v>
      </c>
      <c r="U283">
        <v>101.81</v>
      </c>
      <c r="V283" t="s">
        <v>1948</v>
      </c>
      <c r="W283" s="152">
        <v>3.8999999999999998E-3</v>
      </c>
      <c r="Y283" s="151" t="s">
        <v>2346</v>
      </c>
      <c r="Z283">
        <v>35950.959999999999</v>
      </c>
      <c r="AA283">
        <v>35596.57</v>
      </c>
      <c r="AB283">
        <v>35970.03</v>
      </c>
      <c r="AC283">
        <v>35592.22</v>
      </c>
      <c r="AD283" t="s">
        <v>3336</v>
      </c>
      <c r="AE283" s="152">
        <v>1.47E-2</v>
      </c>
    </row>
    <row r="284" spans="1:31">
      <c r="A284" s="151" t="s">
        <v>2355</v>
      </c>
      <c r="B284">
        <v>25.44</v>
      </c>
      <c r="C284">
        <v>25.35</v>
      </c>
      <c r="D284">
        <v>25.93</v>
      </c>
      <c r="E284">
        <v>25.25</v>
      </c>
      <c r="F284" t="s">
        <v>3337</v>
      </c>
      <c r="G284" s="152">
        <v>4.0000000000000002E-4</v>
      </c>
      <c r="I284" s="151" t="s">
        <v>2355</v>
      </c>
      <c r="J284">
        <v>77.88</v>
      </c>
      <c r="K284">
        <v>75.81</v>
      </c>
      <c r="L284">
        <v>78.290000000000006</v>
      </c>
      <c r="M284">
        <v>75.180000000000007</v>
      </c>
      <c r="N284" t="s">
        <v>2751</v>
      </c>
      <c r="O284" s="152">
        <v>2.6200000000000001E-2</v>
      </c>
      <c r="Q284" s="151" t="s">
        <v>2355</v>
      </c>
      <c r="R284">
        <v>102.99</v>
      </c>
      <c r="S284">
        <v>102.5</v>
      </c>
      <c r="T284">
        <v>104.22</v>
      </c>
      <c r="U284">
        <v>102.22</v>
      </c>
      <c r="V284" t="s">
        <v>3338</v>
      </c>
      <c r="W284" s="152">
        <v>2.3999999999999998E-3</v>
      </c>
      <c r="Y284" s="151" t="s">
        <v>2355</v>
      </c>
      <c r="Z284">
        <v>36245.5</v>
      </c>
      <c r="AA284">
        <v>35914.449999999997</v>
      </c>
      <c r="AB284">
        <v>36264.75</v>
      </c>
      <c r="AC284">
        <v>35914.449999999997</v>
      </c>
      <c r="AD284" t="s">
        <v>3339</v>
      </c>
      <c r="AE284" s="152">
        <v>8.2000000000000007E-3</v>
      </c>
    </row>
    <row r="285" spans="1:31">
      <c r="A285" s="151" t="s">
        <v>2364</v>
      </c>
      <c r="B285">
        <v>25.06</v>
      </c>
      <c r="C285">
        <v>25.1</v>
      </c>
      <c r="D285">
        <v>25.41</v>
      </c>
      <c r="E285">
        <v>25</v>
      </c>
      <c r="F285" t="s">
        <v>3340</v>
      </c>
      <c r="G285" s="152">
        <v>-1.49E-2</v>
      </c>
      <c r="I285" s="151" t="s">
        <v>2364</v>
      </c>
      <c r="J285">
        <v>77.22</v>
      </c>
      <c r="K285">
        <v>77.75</v>
      </c>
      <c r="L285">
        <v>78.83</v>
      </c>
      <c r="M285">
        <v>76.010000000000005</v>
      </c>
      <c r="N285" t="s">
        <v>2704</v>
      </c>
      <c r="O285" s="152">
        <v>-8.5000000000000006E-3</v>
      </c>
      <c r="Q285" s="151" t="s">
        <v>2364</v>
      </c>
      <c r="R285">
        <v>102.43</v>
      </c>
      <c r="S285">
        <v>102.13</v>
      </c>
      <c r="T285">
        <v>103.36</v>
      </c>
      <c r="U285">
        <v>101.59</v>
      </c>
      <c r="V285" t="s">
        <v>3341</v>
      </c>
      <c r="W285" s="152">
        <v>-5.4000000000000003E-3</v>
      </c>
      <c r="Y285" s="151" t="s">
        <v>2364</v>
      </c>
      <c r="Z285">
        <v>36204.44</v>
      </c>
      <c r="AA285">
        <v>36039.24</v>
      </c>
      <c r="AB285">
        <v>36237.839999999997</v>
      </c>
      <c r="AC285">
        <v>36031.870000000003</v>
      </c>
      <c r="AD285" t="s">
        <v>3342</v>
      </c>
      <c r="AE285" s="152">
        <v>-1.1000000000000001E-3</v>
      </c>
    </row>
    <row r="286" spans="1:31">
      <c r="A286" s="151" t="s">
        <v>2370</v>
      </c>
      <c r="B286">
        <v>24.4</v>
      </c>
      <c r="C286">
        <v>25.17</v>
      </c>
      <c r="D286">
        <v>25.19</v>
      </c>
      <c r="E286">
        <v>24.38</v>
      </c>
      <c r="F286" t="s">
        <v>3343</v>
      </c>
      <c r="G286" s="152">
        <v>-2.63E-2</v>
      </c>
      <c r="I286" s="151" t="s">
        <v>2370</v>
      </c>
      <c r="J286">
        <v>77.73</v>
      </c>
      <c r="K286">
        <v>77.17</v>
      </c>
      <c r="L286">
        <v>77.790000000000006</v>
      </c>
      <c r="M286">
        <v>75.69</v>
      </c>
      <c r="N286" t="s">
        <v>2516</v>
      </c>
      <c r="O286" s="152">
        <v>6.6E-3</v>
      </c>
      <c r="Q286" s="151" t="s">
        <v>2370</v>
      </c>
      <c r="R286">
        <v>100.44</v>
      </c>
      <c r="S286">
        <v>102.27</v>
      </c>
      <c r="T286">
        <v>102.34</v>
      </c>
      <c r="U286">
        <v>100.29</v>
      </c>
      <c r="V286" t="s">
        <v>3344</v>
      </c>
      <c r="W286" s="152">
        <v>-1.9400000000000001E-2</v>
      </c>
      <c r="Y286" s="151" t="s">
        <v>2370</v>
      </c>
      <c r="Z286">
        <v>36124.559999999998</v>
      </c>
      <c r="AA286">
        <v>36097.440000000002</v>
      </c>
      <c r="AB286">
        <v>36164.1</v>
      </c>
      <c r="AC286">
        <v>36012.18</v>
      </c>
      <c r="AD286" t="s">
        <v>3345</v>
      </c>
      <c r="AE286" s="152">
        <v>-2.2000000000000001E-3</v>
      </c>
    </row>
    <row r="287" spans="1:31">
      <c r="A287" s="151" t="s">
        <v>2380</v>
      </c>
      <c r="B287">
        <v>23.54</v>
      </c>
      <c r="C287">
        <v>24.12</v>
      </c>
      <c r="D287">
        <v>24.41</v>
      </c>
      <c r="E287">
        <v>23.52</v>
      </c>
      <c r="F287" t="s">
        <v>3346</v>
      </c>
      <c r="G287" s="152">
        <v>-3.5200000000000002E-2</v>
      </c>
      <c r="I287" s="151" t="s">
        <v>2380</v>
      </c>
      <c r="J287">
        <v>77.13</v>
      </c>
      <c r="K287">
        <v>78.510000000000005</v>
      </c>
      <c r="L287">
        <v>79.180000000000007</v>
      </c>
      <c r="M287">
        <v>77.040000000000006</v>
      </c>
      <c r="N287" t="s">
        <v>2742</v>
      </c>
      <c r="O287" s="152">
        <v>-7.7000000000000002E-3</v>
      </c>
      <c r="Q287" s="151" t="s">
        <v>2380</v>
      </c>
      <c r="R287">
        <v>99.11</v>
      </c>
      <c r="S287">
        <v>100</v>
      </c>
      <c r="T287">
        <v>100.72</v>
      </c>
      <c r="U287">
        <v>98.34</v>
      </c>
      <c r="V287" t="s">
        <v>3347</v>
      </c>
      <c r="W287" s="152">
        <v>-1.32E-2</v>
      </c>
      <c r="Y287" s="151" t="s">
        <v>2380</v>
      </c>
      <c r="Z287">
        <v>36054.43</v>
      </c>
      <c r="AA287">
        <v>36183.730000000003</v>
      </c>
      <c r="AB287">
        <v>36291.870000000003</v>
      </c>
      <c r="AC287">
        <v>36024.35</v>
      </c>
      <c r="AD287" t="s">
        <v>3348</v>
      </c>
      <c r="AE287" s="152">
        <v>-1.9E-3</v>
      </c>
    </row>
    <row r="288" spans="1:31">
      <c r="A288" s="151" t="s">
        <v>2389</v>
      </c>
      <c r="B288">
        <v>23.66</v>
      </c>
      <c r="C288">
        <v>23.69</v>
      </c>
      <c r="D288">
        <v>23.9</v>
      </c>
      <c r="E288">
        <v>23.45</v>
      </c>
      <c r="F288" t="s">
        <v>3207</v>
      </c>
      <c r="G288" s="152">
        <v>5.1000000000000004E-3</v>
      </c>
      <c r="I288" s="151" t="s">
        <v>2389</v>
      </c>
      <c r="J288">
        <v>77.94</v>
      </c>
      <c r="K288">
        <v>76.959999999999994</v>
      </c>
      <c r="L288">
        <v>78.16</v>
      </c>
      <c r="M288">
        <v>76.819999999999993</v>
      </c>
      <c r="N288" t="s">
        <v>2617</v>
      </c>
      <c r="O288" s="152">
        <v>1.0500000000000001E-2</v>
      </c>
      <c r="Q288" s="151" t="s">
        <v>2389</v>
      </c>
      <c r="R288">
        <v>98.42</v>
      </c>
      <c r="S288">
        <v>99.86</v>
      </c>
      <c r="T288">
        <v>100.83</v>
      </c>
      <c r="U288">
        <v>98.09</v>
      </c>
      <c r="V288" t="s">
        <v>3349</v>
      </c>
      <c r="W288" s="152">
        <v>-7.0000000000000001E-3</v>
      </c>
      <c r="Y288" s="151" t="s">
        <v>2389</v>
      </c>
      <c r="Z288">
        <v>36117.57</v>
      </c>
      <c r="AA288">
        <v>36124.17</v>
      </c>
      <c r="AB288">
        <v>36163.97</v>
      </c>
      <c r="AC288">
        <v>36022.21</v>
      </c>
      <c r="AD288" t="s">
        <v>3350</v>
      </c>
      <c r="AE288" s="152">
        <v>1.8E-3</v>
      </c>
    </row>
    <row r="289" spans="1:31">
      <c r="A289" s="151" t="s">
        <v>2398</v>
      </c>
      <c r="B289">
        <v>24.09</v>
      </c>
      <c r="C289">
        <v>23.9</v>
      </c>
      <c r="D289">
        <v>24.12</v>
      </c>
      <c r="E289">
        <v>23.79</v>
      </c>
      <c r="F289" t="s">
        <v>3351</v>
      </c>
      <c r="G289" s="152">
        <v>1.8200000000000001E-2</v>
      </c>
      <c r="I289" s="151" t="s">
        <v>2398</v>
      </c>
      <c r="J289">
        <v>78.650000000000006</v>
      </c>
      <c r="K289">
        <v>77.599999999999994</v>
      </c>
      <c r="L289">
        <v>78.760000000000005</v>
      </c>
      <c r="M289">
        <v>77.31</v>
      </c>
      <c r="N289" t="s">
        <v>3352</v>
      </c>
      <c r="O289" s="152">
        <v>9.1000000000000004E-3</v>
      </c>
      <c r="Q289" s="151" t="s">
        <v>2398</v>
      </c>
      <c r="R289">
        <v>99.55</v>
      </c>
      <c r="S289">
        <v>99.02</v>
      </c>
      <c r="T289">
        <v>99.79</v>
      </c>
      <c r="U289">
        <v>98.75</v>
      </c>
      <c r="V289" t="s">
        <v>3353</v>
      </c>
      <c r="W289" s="152">
        <v>1.15E-2</v>
      </c>
      <c r="Y289" s="151" t="s">
        <v>2398</v>
      </c>
      <c r="Z289">
        <v>36247.74</v>
      </c>
      <c r="AA289">
        <v>36084.82</v>
      </c>
      <c r="AB289">
        <v>36296.199999999997</v>
      </c>
      <c r="AC289">
        <v>36064.46</v>
      </c>
      <c r="AD289" t="s">
        <v>3354</v>
      </c>
      <c r="AE289" s="152">
        <v>3.5999999999999999E-3</v>
      </c>
    </row>
    <row r="290" spans="1:31">
      <c r="A290" s="151" t="s">
        <v>2407</v>
      </c>
      <c r="B290">
        <v>24.05</v>
      </c>
      <c r="C290">
        <v>23.82</v>
      </c>
      <c r="D290">
        <v>24.27</v>
      </c>
      <c r="E290">
        <v>23.81</v>
      </c>
      <c r="F290" t="s">
        <v>3355</v>
      </c>
      <c r="G290" s="152">
        <v>-1.6999999999999999E-3</v>
      </c>
      <c r="I290" s="151" t="s">
        <v>2407</v>
      </c>
      <c r="J290">
        <v>81.63</v>
      </c>
      <c r="K290">
        <v>79.459999999999994</v>
      </c>
      <c r="L290">
        <v>82.14</v>
      </c>
      <c r="M290">
        <v>79.2</v>
      </c>
      <c r="N290" t="s">
        <v>3049</v>
      </c>
      <c r="O290" s="152">
        <v>3.7900000000000003E-2</v>
      </c>
      <c r="Q290" s="151" t="s">
        <v>2407</v>
      </c>
      <c r="R290">
        <v>99.62</v>
      </c>
      <c r="S290">
        <v>99.8</v>
      </c>
      <c r="T290">
        <v>99.86</v>
      </c>
      <c r="U290">
        <v>98.58</v>
      </c>
      <c r="V290" t="s">
        <v>3356</v>
      </c>
      <c r="W290" s="152">
        <v>6.9999999999999999E-4</v>
      </c>
      <c r="Y290" s="151" t="s">
        <v>2407</v>
      </c>
      <c r="Z290">
        <v>36404.800000000003</v>
      </c>
      <c r="AA290">
        <v>36274.85</v>
      </c>
      <c r="AB290">
        <v>36415.25</v>
      </c>
      <c r="AC290">
        <v>36232.199999999997</v>
      </c>
      <c r="AD290" t="s">
        <v>3357</v>
      </c>
      <c r="AE290" s="152">
        <v>4.3E-3</v>
      </c>
    </row>
    <row r="291" spans="1:31">
      <c r="A291" s="151" t="s">
        <v>2416</v>
      </c>
      <c r="B291">
        <v>23.35</v>
      </c>
      <c r="C291">
        <v>23.69</v>
      </c>
      <c r="D291">
        <v>23.69</v>
      </c>
      <c r="E291">
        <v>23.14</v>
      </c>
      <c r="F291" t="s">
        <v>3005</v>
      </c>
      <c r="G291" s="152">
        <v>-2.9100000000000001E-2</v>
      </c>
      <c r="I291" s="151" t="s">
        <v>2416</v>
      </c>
      <c r="J291">
        <v>83.52</v>
      </c>
      <c r="K291">
        <v>81.599999999999994</v>
      </c>
      <c r="L291">
        <v>84.59</v>
      </c>
      <c r="M291">
        <v>81.28</v>
      </c>
      <c r="N291" t="s">
        <v>2505</v>
      </c>
      <c r="O291" s="152">
        <v>2.3199999999999998E-2</v>
      </c>
      <c r="Q291" s="151" t="s">
        <v>2416</v>
      </c>
      <c r="R291">
        <v>98.05</v>
      </c>
      <c r="S291">
        <v>98.68</v>
      </c>
      <c r="T291">
        <v>98.68</v>
      </c>
      <c r="U291">
        <v>97.48</v>
      </c>
      <c r="V291" t="s">
        <v>3358</v>
      </c>
      <c r="W291" s="152">
        <v>-1.5800000000000002E-2</v>
      </c>
      <c r="Y291" s="151" t="s">
        <v>2416</v>
      </c>
      <c r="Z291">
        <v>36577.94</v>
      </c>
      <c r="AA291">
        <v>36442.1</v>
      </c>
      <c r="AB291">
        <v>36596.11</v>
      </c>
      <c r="AC291">
        <v>36373.839999999997</v>
      </c>
      <c r="AD291" t="s">
        <v>3359</v>
      </c>
      <c r="AE291" s="152">
        <v>4.7999999999999996E-3</v>
      </c>
    </row>
    <row r="292" spans="1:31">
      <c r="A292" s="151" t="s">
        <v>2424</v>
      </c>
      <c r="B292">
        <v>23.93</v>
      </c>
      <c r="C292">
        <v>23.45</v>
      </c>
      <c r="D292">
        <v>23.96</v>
      </c>
      <c r="E292">
        <v>23.24</v>
      </c>
      <c r="F292" t="s">
        <v>3360</v>
      </c>
      <c r="G292" s="152">
        <v>2.4799999999999999E-2</v>
      </c>
      <c r="I292" s="151" t="s">
        <v>2424</v>
      </c>
      <c r="J292">
        <v>83.75</v>
      </c>
      <c r="K292">
        <v>83.56</v>
      </c>
      <c r="L292">
        <v>84.45</v>
      </c>
      <c r="M292">
        <v>82.8</v>
      </c>
      <c r="N292" t="s">
        <v>3103</v>
      </c>
      <c r="O292" s="152">
        <v>2.8E-3</v>
      </c>
      <c r="Q292" s="151" t="s">
        <v>2424</v>
      </c>
      <c r="R292">
        <v>98.92</v>
      </c>
      <c r="S292">
        <v>98.04</v>
      </c>
      <c r="T292">
        <v>99.03</v>
      </c>
      <c r="U292">
        <v>97.65</v>
      </c>
      <c r="V292" t="s">
        <v>3361</v>
      </c>
      <c r="W292" s="152">
        <v>8.8999999999999999E-3</v>
      </c>
      <c r="Y292" s="151" t="s">
        <v>2424</v>
      </c>
      <c r="Z292">
        <v>37090.83</v>
      </c>
      <c r="AA292">
        <v>36580.03</v>
      </c>
      <c r="AB292">
        <v>37092.519999999997</v>
      </c>
      <c r="AC292">
        <v>36524.379999999997</v>
      </c>
      <c r="AD292" t="s">
        <v>3362</v>
      </c>
      <c r="AE292" s="152">
        <v>1.4E-2</v>
      </c>
    </row>
    <row r="293" spans="1:31">
      <c r="A293" s="151" t="s">
        <v>2433</v>
      </c>
      <c r="B293">
        <v>24.44</v>
      </c>
      <c r="C293">
        <v>24.3</v>
      </c>
      <c r="D293">
        <v>24.72</v>
      </c>
      <c r="E293">
        <v>24.26</v>
      </c>
      <c r="F293" t="s">
        <v>3363</v>
      </c>
      <c r="G293" s="152">
        <v>2.1299999999999999E-2</v>
      </c>
      <c r="I293" s="151" t="s">
        <v>2433</v>
      </c>
      <c r="J293">
        <v>83.82</v>
      </c>
      <c r="K293">
        <v>84.73</v>
      </c>
      <c r="L293">
        <v>86.09</v>
      </c>
      <c r="M293">
        <v>82.77</v>
      </c>
      <c r="N293" t="s">
        <v>2742</v>
      </c>
      <c r="O293" s="152">
        <v>8.0000000000000004E-4</v>
      </c>
      <c r="Q293" s="151" t="s">
        <v>2433</v>
      </c>
      <c r="R293">
        <v>101.58</v>
      </c>
      <c r="S293">
        <v>99.85</v>
      </c>
      <c r="T293">
        <v>102.14</v>
      </c>
      <c r="U293">
        <v>99.72</v>
      </c>
      <c r="V293" t="s">
        <v>3364</v>
      </c>
      <c r="W293" s="152">
        <v>2.69E-2</v>
      </c>
      <c r="Y293" s="151" t="s">
        <v>2433</v>
      </c>
      <c r="Z293">
        <v>37248.28</v>
      </c>
      <c r="AA293">
        <v>37115.629999999997</v>
      </c>
      <c r="AB293">
        <v>37286.68</v>
      </c>
      <c r="AC293">
        <v>37051.519999999997</v>
      </c>
      <c r="AD293" t="s">
        <v>3365</v>
      </c>
      <c r="AE293" s="152">
        <v>4.1999999999999997E-3</v>
      </c>
    </row>
    <row r="294" spans="1:31">
      <c r="A294" s="151" t="s">
        <v>2440</v>
      </c>
      <c r="B294">
        <v>24.32</v>
      </c>
      <c r="C294">
        <v>24.21</v>
      </c>
      <c r="D294">
        <v>24.42</v>
      </c>
      <c r="E294">
        <v>23.99</v>
      </c>
      <c r="F294" t="s">
        <v>3366</v>
      </c>
      <c r="G294" s="152">
        <v>-4.8999999999999998E-3</v>
      </c>
      <c r="I294" s="151" t="s">
        <v>2440</v>
      </c>
      <c r="J294">
        <v>84.17</v>
      </c>
      <c r="K294">
        <v>83.87</v>
      </c>
      <c r="L294">
        <v>85.15</v>
      </c>
      <c r="M294">
        <v>82.6</v>
      </c>
      <c r="N294" t="s">
        <v>3367</v>
      </c>
      <c r="O294" s="152">
        <v>4.1999999999999997E-3</v>
      </c>
      <c r="Q294" s="151" t="s">
        <v>2440</v>
      </c>
      <c r="R294">
        <v>100.9</v>
      </c>
      <c r="S294">
        <v>100.59</v>
      </c>
      <c r="T294">
        <v>101</v>
      </c>
      <c r="U294">
        <v>100.31</v>
      </c>
      <c r="V294" t="s">
        <v>3368</v>
      </c>
      <c r="W294" s="152">
        <v>-6.7000000000000002E-3</v>
      </c>
      <c r="Y294" s="151" t="s">
        <v>2440</v>
      </c>
      <c r="Z294">
        <v>37309.22</v>
      </c>
      <c r="AA294">
        <v>37194.5</v>
      </c>
      <c r="AB294">
        <v>37346.06</v>
      </c>
      <c r="AC294">
        <v>37124.42</v>
      </c>
      <c r="AD294" t="s">
        <v>3369</v>
      </c>
      <c r="AE294" s="152">
        <v>1.6000000000000001E-3</v>
      </c>
    </row>
    <row r="295" spans="1:31">
      <c r="A295" s="151" t="s">
        <v>2448</v>
      </c>
      <c r="B295">
        <v>24.57</v>
      </c>
      <c r="C295">
        <v>25</v>
      </c>
      <c r="D295">
        <v>25.14</v>
      </c>
      <c r="E295">
        <v>24.52</v>
      </c>
      <c r="F295" t="s">
        <v>2980</v>
      </c>
      <c r="G295" s="152">
        <v>1.03E-2</v>
      </c>
      <c r="I295" s="151" t="s">
        <v>2448</v>
      </c>
      <c r="J295">
        <v>86.67</v>
      </c>
      <c r="K295">
        <v>84.19</v>
      </c>
      <c r="L295">
        <v>86.8</v>
      </c>
      <c r="M295">
        <v>83.5</v>
      </c>
      <c r="N295" t="s">
        <v>2429</v>
      </c>
      <c r="O295" s="152">
        <v>2.9700000000000001E-2</v>
      </c>
      <c r="Q295" s="151" t="s">
        <v>2448</v>
      </c>
      <c r="R295">
        <v>101.65</v>
      </c>
      <c r="S295">
        <v>102.13</v>
      </c>
      <c r="T295">
        <v>103.11</v>
      </c>
      <c r="U295">
        <v>101.52</v>
      </c>
      <c r="V295" t="s">
        <v>3370</v>
      </c>
      <c r="W295" s="152">
        <v>7.4000000000000003E-3</v>
      </c>
      <c r="Y295" s="151" t="s">
        <v>2448</v>
      </c>
      <c r="Z295">
        <v>37305.949999999997</v>
      </c>
      <c r="AA295">
        <v>37323.65</v>
      </c>
      <c r="AB295">
        <v>37392.92</v>
      </c>
      <c r="AC295">
        <v>37285.39</v>
      </c>
      <c r="AD295" t="s">
        <v>3371</v>
      </c>
      <c r="AE295" s="152">
        <v>-1E-4</v>
      </c>
    </row>
    <row r="296" spans="1:31">
      <c r="A296" s="151" t="s">
        <v>2455</v>
      </c>
      <c r="B296">
        <v>24.84</v>
      </c>
      <c r="C296">
        <v>24.5</v>
      </c>
      <c r="D296">
        <v>24.89</v>
      </c>
      <c r="E296">
        <v>24.39</v>
      </c>
      <c r="F296" t="s">
        <v>3372</v>
      </c>
      <c r="G296" s="152">
        <v>1.0999999999999999E-2</v>
      </c>
      <c r="I296" s="151" t="s">
        <v>2455</v>
      </c>
      <c r="J296">
        <v>90.96</v>
      </c>
      <c r="K296">
        <v>87.21</v>
      </c>
      <c r="L296">
        <v>91.32</v>
      </c>
      <c r="M296">
        <v>86.91</v>
      </c>
      <c r="N296" t="s">
        <v>2624</v>
      </c>
      <c r="O296" s="152">
        <v>4.9500000000000002E-2</v>
      </c>
      <c r="Q296" s="151" t="s">
        <v>2455</v>
      </c>
      <c r="R296">
        <v>102.99</v>
      </c>
      <c r="S296">
        <v>102</v>
      </c>
      <c r="T296">
        <v>103.19</v>
      </c>
      <c r="U296">
        <v>101.79</v>
      </c>
      <c r="V296" t="s">
        <v>1740</v>
      </c>
      <c r="W296" s="152">
        <v>1.32E-2</v>
      </c>
      <c r="Y296" s="151" t="s">
        <v>2455</v>
      </c>
      <c r="Z296">
        <v>37557.980000000003</v>
      </c>
      <c r="AA296">
        <v>37311.82</v>
      </c>
      <c r="AB296">
        <v>37561.839999999997</v>
      </c>
      <c r="AC296">
        <v>37311.82</v>
      </c>
      <c r="AD296" t="s">
        <v>3373</v>
      </c>
      <c r="AE296" s="152">
        <v>6.7999999999999996E-3</v>
      </c>
    </row>
    <row r="297" spans="1:31">
      <c r="A297" s="151" t="s">
        <v>2465</v>
      </c>
      <c r="B297">
        <v>24.47</v>
      </c>
      <c r="C297">
        <v>24.9</v>
      </c>
      <c r="D297">
        <v>25.1</v>
      </c>
      <c r="E297">
        <v>24.45</v>
      </c>
      <c r="F297" t="s">
        <v>2603</v>
      </c>
      <c r="G297" s="152">
        <v>-1.49E-2</v>
      </c>
      <c r="I297" s="151" t="s">
        <v>2465</v>
      </c>
      <c r="J297">
        <v>89.89</v>
      </c>
      <c r="K297">
        <v>90.85</v>
      </c>
      <c r="L297">
        <v>92.24</v>
      </c>
      <c r="M297">
        <v>89.63</v>
      </c>
      <c r="N297" t="s">
        <v>2593</v>
      </c>
      <c r="O297" s="152">
        <v>-1.18E-2</v>
      </c>
      <c r="Q297" s="151" t="s">
        <v>2465</v>
      </c>
      <c r="R297">
        <v>101.27</v>
      </c>
      <c r="S297">
        <v>103.5</v>
      </c>
      <c r="T297">
        <v>103.94</v>
      </c>
      <c r="U297">
        <v>101.13</v>
      </c>
      <c r="V297" t="s">
        <v>3374</v>
      </c>
      <c r="W297" s="152">
        <v>-1.67E-2</v>
      </c>
      <c r="Y297" s="151" t="s">
        <v>2465</v>
      </c>
      <c r="Z297">
        <v>37082.39</v>
      </c>
      <c r="AA297">
        <v>37520.129999999997</v>
      </c>
      <c r="AB297">
        <v>37641.300000000003</v>
      </c>
      <c r="AC297">
        <v>37075.82</v>
      </c>
      <c r="AD297" t="s">
        <v>3375</v>
      </c>
      <c r="AE297" s="152">
        <v>-1.2699999999999999E-2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97"/>
  <sheetViews>
    <sheetView topLeftCell="B1" zoomScaleNormal="100" workbookViewId="0">
      <pane ySplit="1" topLeftCell="A2" activePane="bottomLeft" state="frozen"/>
      <selection pane="bottomLeft" activeCell="Z1" sqref="Z1:Z1048576"/>
    </sheetView>
  </sheetViews>
  <sheetFormatPr defaultColWidth="8.7109375" defaultRowHeight="15"/>
  <cols>
    <col min="1" max="1" width="8.7109375" customWidth="1"/>
    <col min="26" max="29" width="10.140625" style="91" customWidth="1"/>
  </cols>
  <sheetData>
    <row r="1" spans="1:31">
      <c r="D1" s="142" t="s">
        <v>3376</v>
      </c>
      <c r="E1" s="143"/>
      <c r="L1" s="142" t="s">
        <v>3377</v>
      </c>
      <c r="M1" s="143"/>
      <c r="T1" s="142" t="s">
        <v>3378</v>
      </c>
      <c r="U1" s="143"/>
      <c r="AB1" s="142" t="s">
        <v>3379</v>
      </c>
    </row>
    <row r="2" spans="1:31">
      <c r="A2" s="91" t="s">
        <v>94</v>
      </c>
      <c r="B2" s="91" t="s">
        <v>95</v>
      </c>
      <c r="C2" s="91" t="s">
        <v>96</v>
      </c>
      <c r="D2" s="91" t="s">
        <v>97</v>
      </c>
      <c r="E2" s="91" t="s">
        <v>98</v>
      </c>
      <c r="F2" s="91" t="s">
        <v>184</v>
      </c>
      <c r="G2" s="91" t="s">
        <v>185</v>
      </c>
      <c r="I2" s="91" t="s">
        <v>94</v>
      </c>
      <c r="J2" s="91" t="s">
        <v>95</v>
      </c>
      <c r="K2" s="91" t="s">
        <v>96</v>
      </c>
      <c r="L2" s="91" t="s">
        <v>97</v>
      </c>
      <c r="M2" s="91" t="s">
        <v>98</v>
      </c>
      <c r="N2" s="91" t="s">
        <v>184</v>
      </c>
      <c r="O2" s="91" t="s">
        <v>185</v>
      </c>
      <c r="Q2" s="91" t="s">
        <v>94</v>
      </c>
      <c r="R2" s="91" t="s">
        <v>95</v>
      </c>
      <c r="S2" s="91" t="s">
        <v>96</v>
      </c>
      <c r="T2" s="91" t="s">
        <v>97</v>
      </c>
      <c r="U2" s="91" t="s">
        <v>98</v>
      </c>
      <c r="V2" s="91" t="s">
        <v>184</v>
      </c>
      <c r="W2" s="91" t="s">
        <v>185</v>
      </c>
      <c r="Y2" s="91" t="s">
        <v>94</v>
      </c>
      <c r="Z2" s="91" t="s">
        <v>95</v>
      </c>
      <c r="AA2" s="91" t="s">
        <v>96</v>
      </c>
      <c r="AB2" s="91" t="s">
        <v>97</v>
      </c>
      <c r="AC2" s="91" t="s">
        <v>98</v>
      </c>
      <c r="AD2" s="91" t="s">
        <v>184</v>
      </c>
      <c r="AE2" s="91" t="s">
        <v>185</v>
      </c>
    </row>
    <row r="3" spans="1:31">
      <c r="A3" s="91" t="s">
        <v>186</v>
      </c>
      <c r="B3" s="91">
        <v>47.18</v>
      </c>
      <c r="C3" s="91">
        <v>47.29</v>
      </c>
      <c r="D3" s="91">
        <v>47.67</v>
      </c>
      <c r="E3" s="91">
        <v>46.39</v>
      </c>
      <c r="F3" s="91" t="s">
        <v>3380</v>
      </c>
      <c r="G3" s="145">
        <v>-8.3999999999999995E-3</v>
      </c>
      <c r="I3" s="91" t="s">
        <v>186</v>
      </c>
      <c r="J3" s="91">
        <v>2.91</v>
      </c>
      <c r="K3" s="91">
        <v>2.94</v>
      </c>
      <c r="L3" s="91">
        <v>2.97</v>
      </c>
      <c r="M3" s="91">
        <v>2.89</v>
      </c>
      <c r="N3" s="91" t="s">
        <v>3381</v>
      </c>
      <c r="O3" s="145">
        <v>-1.6899999999999998E-2</v>
      </c>
      <c r="Q3" s="91" t="s">
        <v>186</v>
      </c>
      <c r="R3" s="91">
        <v>72.209999999999994</v>
      </c>
      <c r="S3" s="91">
        <v>72.010000000000005</v>
      </c>
      <c r="T3" s="91">
        <v>72.47</v>
      </c>
      <c r="U3" s="91">
        <v>71.790000000000006</v>
      </c>
      <c r="V3" s="91" t="s">
        <v>3382</v>
      </c>
      <c r="W3" s="145">
        <v>-6.9999999999999999E-4</v>
      </c>
      <c r="Y3" s="91" t="s">
        <v>186</v>
      </c>
      <c r="Z3" s="146">
        <v>10680.51</v>
      </c>
      <c r="AA3" s="146">
        <v>10689.31</v>
      </c>
      <c r="AB3" s="146">
        <v>10808.04</v>
      </c>
      <c r="AC3" s="146">
        <v>10592.88</v>
      </c>
      <c r="AD3" s="91" t="s">
        <v>3383</v>
      </c>
      <c r="AE3" s="145">
        <v>-8.5000000000000006E-3</v>
      </c>
    </row>
    <row r="4" spans="1:31">
      <c r="A4" s="91" t="s">
        <v>194</v>
      </c>
      <c r="B4" s="91">
        <v>47.25</v>
      </c>
      <c r="C4" s="91">
        <v>47.08</v>
      </c>
      <c r="D4" s="91">
        <v>47.3</v>
      </c>
      <c r="E4" s="91">
        <v>46.4</v>
      </c>
      <c r="F4" s="91" t="s">
        <v>3384</v>
      </c>
      <c r="G4" s="145">
        <v>1.5E-3</v>
      </c>
      <c r="I4" s="91" t="s">
        <v>194</v>
      </c>
      <c r="J4" s="91">
        <v>3.02</v>
      </c>
      <c r="K4" s="91">
        <v>2.88</v>
      </c>
      <c r="L4" s="91">
        <v>3.02</v>
      </c>
      <c r="M4" s="91">
        <v>2.88</v>
      </c>
      <c r="N4" s="91" t="s">
        <v>3385</v>
      </c>
      <c r="O4" s="145">
        <v>3.78E-2</v>
      </c>
      <c r="Q4" s="91" t="s">
        <v>194</v>
      </c>
      <c r="R4" s="91">
        <v>73.31</v>
      </c>
      <c r="S4" s="91">
        <v>72.239999999999995</v>
      </c>
      <c r="T4" s="91">
        <v>73.83</v>
      </c>
      <c r="U4" s="91">
        <v>72.239999999999995</v>
      </c>
      <c r="V4" s="91" t="s">
        <v>3386</v>
      </c>
      <c r="W4" s="145">
        <v>1.52E-2</v>
      </c>
      <c r="Y4" s="91" t="s">
        <v>194</v>
      </c>
      <c r="Z4" s="146">
        <v>10614.84</v>
      </c>
      <c r="AA4" s="146">
        <v>10657.41</v>
      </c>
      <c r="AB4" s="146">
        <v>10837.3</v>
      </c>
      <c r="AC4" s="146">
        <v>10574.55</v>
      </c>
      <c r="AD4" s="91" t="s">
        <v>3387</v>
      </c>
      <c r="AE4" s="145">
        <v>-6.1000000000000004E-3</v>
      </c>
    </row>
    <row r="5" spans="1:31">
      <c r="A5" s="91" t="s">
        <v>202</v>
      </c>
      <c r="B5" s="91">
        <v>49.33</v>
      </c>
      <c r="C5" s="91">
        <v>47.5</v>
      </c>
      <c r="D5" s="91">
        <v>49.52</v>
      </c>
      <c r="E5" s="91">
        <v>47.5</v>
      </c>
      <c r="F5" s="91" t="s">
        <v>2150</v>
      </c>
      <c r="G5" s="145">
        <v>4.3999999999999997E-2</v>
      </c>
      <c r="I5" s="91" t="s">
        <v>202</v>
      </c>
      <c r="J5" s="91">
        <v>3.07</v>
      </c>
      <c r="K5" s="91">
        <v>3.05</v>
      </c>
      <c r="L5" s="91">
        <v>3.105</v>
      </c>
      <c r="M5" s="91">
        <v>3.0150000000000001</v>
      </c>
      <c r="N5" s="91" t="s">
        <v>3388</v>
      </c>
      <c r="O5" s="145">
        <v>1.66E-2</v>
      </c>
      <c r="Q5" s="91" t="s">
        <v>202</v>
      </c>
      <c r="R5" s="91">
        <v>72.709999999999994</v>
      </c>
      <c r="S5" s="91">
        <v>72.930000000000007</v>
      </c>
      <c r="T5" s="91">
        <v>73.17</v>
      </c>
      <c r="U5" s="91">
        <v>72.430000000000007</v>
      </c>
      <c r="V5" s="91" t="s">
        <v>3389</v>
      </c>
      <c r="W5" s="145">
        <v>-8.2000000000000007E-3</v>
      </c>
      <c r="Y5" s="91" t="s">
        <v>202</v>
      </c>
      <c r="Z5" s="146">
        <v>10859.72</v>
      </c>
      <c r="AA5" s="146">
        <v>10576.04</v>
      </c>
      <c r="AB5" s="146">
        <v>10875.72</v>
      </c>
      <c r="AC5" s="146">
        <v>10542.43</v>
      </c>
      <c r="AD5" s="91" t="s">
        <v>3390</v>
      </c>
      <c r="AE5" s="145">
        <v>2.3099999999999999E-2</v>
      </c>
    </row>
    <row r="6" spans="1:31">
      <c r="A6" s="91" t="s">
        <v>210</v>
      </c>
      <c r="B6" s="91">
        <v>50.76</v>
      </c>
      <c r="C6" s="91">
        <v>49.8</v>
      </c>
      <c r="D6" s="91">
        <v>51.48</v>
      </c>
      <c r="E6" s="91">
        <v>49.34</v>
      </c>
      <c r="F6" s="91" t="s">
        <v>3391</v>
      </c>
      <c r="G6" s="145">
        <v>2.9000000000000001E-2</v>
      </c>
      <c r="I6" s="91" t="s">
        <v>210</v>
      </c>
      <c r="J6" s="91">
        <v>3.12</v>
      </c>
      <c r="K6" s="91">
        <v>3.06</v>
      </c>
      <c r="L6" s="91">
        <v>3.1349999999999998</v>
      </c>
      <c r="M6" s="91">
        <v>3.03</v>
      </c>
      <c r="N6" s="91" t="s">
        <v>3392</v>
      </c>
      <c r="O6" s="145">
        <v>1.6299999999999999E-2</v>
      </c>
      <c r="Q6" s="91" t="s">
        <v>210</v>
      </c>
      <c r="R6" s="91">
        <v>72.510000000000005</v>
      </c>
      <c r="S6" s="91">
        <v>72.83</v>
      </c>
      <c r="T6" s="91">
        <v>72.83</v>
      </c>
      <c r="U6" s="91">
        <v>71.89</v>
      </c>
      <c r="V6" s="91" t="s">
        <v>3393</v>
      </c>
      <c r="W6" s="145">
        <v>-2.8E-3</v>
      </c>
      <c r="Y6" s="91" t="s">
        <v>210</v>
      </c>
      <c r="Z6" s="146">
        <v>10952.61</v>
      </c>
      <c r="AA6" s="146">
        <v>10867.07</v>
      </c>
      <c r="AB6" s="146">
        <v>10983.52</v>
      </c>
      <c r="AC6" s="146">
        <v>10713.33</v>
      </c>
      <c r="AD6" s="91" t="s">
        <v>3394</v>
      </c>
      <c r="AE6" s="145">
        <v>8.6E-3</v>
      </c>
    </row>
    <row r="7" spans="1:31">
      <c r="A7" s="91" t="s">
        <v>218</v>
      </c>
      <c r="B7" s="91">
        <v>51.85</v>
      </c>
      <c r="C7" s="91">
        <v>50.59</v>
      </c>
      <c r="D7" s="91">
        <v>52.07</v>
      </c>
      <c r="E7" s="91">
        <v>50.4</v>
      </c>
      <c r="F7" s="91" t="s">
        <v>3395</v>
      </c>
      <c r="G7" s="145">
        <v>2.1499999999999998E-2</v>
      </c>
      <c r="I7" s="91" t="s">
        <v>218</v>
      </c>
      <c r="J7" s="91">
        <v>3.25</v>
      </c>
      <c r="K7" s="91">
        <v>3.13</v>
      </c>
      <c r="L7" s="91">
        <v>3.29</v>
      </c>
      <c r="M7" s="91">
        <v>3.13</v>
      </c>
      <c r="N7" s="91" t="s">
        <v>3396</v>
      </c>
      <c r="O7" s="145">
        <v>4.1700000000000001E-2</v>
      </c>
      <c r="Q7" s="91" t="s">
        <v>218</v>
      </c>
      <c r="R7" s="91">
        <v>72.5</v>
      </c>
      <c r="S7" s="91">
        <v>72.73</v>
      </c>
      <c r="T7" s="91">
        <v>72.989999999999995</v>
      </c>
      <c r="U7" s="91">
        <v>72.44</v>
      </c>
      <c r="V7" s="91" t="s">
        <v>3397</v>
      </c>
      <c r="W7" s="145">
        <v>-1E-4</v>
      </c>
      <c r="Y7" s="91" t="s">
        <v>218</v>
      </c>
      <c r="Z7" s="146">
        <v>11199.12</v>
      </c>
      <c r="AA7" s="146">
        <v>10996.97</v>
      </c>
      <c r="AB7" s="146">
        <v>11210.38</v>
      </c>
      <c r="AC7" s="146">
        <v>10996.97</v>
      </c>
      <c r="AD7" s="91" t="s">
        <v>3398</v>
      </c>
      <c r="AE7" s="145">
        <v>2.2499999999999999E-2</v>
      </c>
    </row>
    <row r="8" spans="1:31">
      <c r="A8" s="91" t="s">
        <v>226</v>
      </c>
      <c r="B8" s="91">
        <v>51.71</v>
      </c>
      <c r="C8" s="91">
        <v>51.94</v>
      </c>
      <c r="D8" s="91">
        <v>52.78</v>
      </c>
      <c r="E8" s="91">
        <v>51.5</v>
      </c>
      <c r="F8" s="91" t="s">
        <v>3399</v>
      </c>
      <c r="G8" s="145">
        <v>-2.7000000000000001E-3</v>
      </c>
      <c r="I8" s="91" t="s">
        <v>226</v>
      </c>
      <c r="J8" s="91">
        <v>3.33</v>
      </c>
      <c r="K8" s="91">
        <v>3.28</v>
      </c>
      <c r="L8" s="91">
        <v>3.3849999999999998</v>
      </c>
      <c r="M8" s="91">
        <v>3.26</v>
      </c>
      <c r="N8" s="91" t="s">
        <v>3400</v>
      </c>
      <c r="O8" s="145">
        <v>2.46E-2</v>
      </c>
      <c r="Q8" s="91" t="s">
        <v>226</v>
      </c>
      <c r="R8" s="91">
        <v>72.48</v>
      </c>
      <c r="S8" s="91">
        <v>72.84</v>
      </c>
      <c r="T8" s="91">
        <v>73.040000000000006</v>
      </c>
      <c r="U8" s="91">
        <v>72.36</v>
      </c>
      <c r="V8" s="91" t="s">
        <v>3401</v>
      </c>
      <c r="W8" s="145">
        <v>-2.9999999999999997E-4</v>
      </c>
      <c r="Y8" s="91" t="s">
        <v>226</v>
      </c>
      <c r="Z8" s="146">
        <v>10970.99</v>
      </c>
      <c r="AA8" s="146">
        <v>10969.02</v>
      </c>
      <c r="AB8" s="146">
        <v>11205.84</v>
      </c>
      <c r="AC8" s="146">
        <v>10948.38</v>
      </c>
      <c r="AD8" s="91" t="s">
        <v>3402</v>
      </c>
      <c r="AE8" s="145">
        <v>-2.0400000000000001E-2</v>
      </c>
    </row>
    <row r="9" spans="1:31">
      <c r="A9" s="91" t="s">
        <v>234</v>
      </c>
      <c r="B9" s="91">
        <v>51.26</v>
      </c>
      <c r="C9" s="91">
        <v>52.2</v>
      </c>
      <c r="D9" s="91">
        <v>52.35</v>
      </c>
      <c r="E9" s="91">
        <v>51.2</v>
      </c>
      <c r="F9" s="91" t="s">
        <v>3403</v>
      </c>
      <c r="G9" s="145">
        <v>-8.6999999999999994E-3</v>
      </c>
      <c r="I9" s="91" t="s">
        <v>234</v>
      </c>
      <c r="J9" s="91">
        <v>3.34</v>
      </c>
      <c r="K9" s="91">
        <v>3.36</v>
      </c>
      <c r="L9" s="91">
        <v>3.38</v>
      </c>
      <c r="M9" s="91">
        <v>3.29</v>
      </c>
      <c r="N9" s="91" t="s">
        <v>3404</v>
      </c>
      <c r="O9" s="145">
        <v>3.0000000000000001E-3</v>
      </c>
      <c r="Q9" s="91" t="s">
        <v>234</v>
      </c>
      <c r="R9" s="91">
        <v>72.5</v>
      </c>
      <c r="S9" s="91">
        <v>72.36</v>
      </c>
      <c r="T9" s="91">
        <v>72.819999999999993</v>
      </c>
      <c r="U9" s="91">
        <v>72.05</v>
      </c>
      <c r="V9" s="91" t="s">
        <v>3323</v>
      </c>
      <c r="W9" s="145">
        <v>2.9999999999999997E-4</v>
      </c>
      <c r="Y9" s="91" t="s">
        <v>234</v>
      </c>
      <c r="Z9" s="146">
        <v>10792.67</v>
      </c>
      <c r="AA9" s="146">
        <v>10971.95</v>
      </c>
      <c r="AB9" s="146">
        <v>10998.73</v>
      </c>
      <c r="AC9" s="146">
        <v>10780.5</v>
      </c>
      <c r="AD9" s="91" t="s">
        <v>3405</v>
      </c>
      <c r="AE9" s="145">
        <v>-1.6299999999999999E-2</v>
      </c>
    </row>
    <row r="10" spans="1:31">
      <c r="A10" s="91" t="s">
        <v>2503</v>
      </c>
      <c r="B10" s="91">
        <v>52.35</v>
      </c>
      <c r="C10" s="91">
        <v>51.71</v>
      </c>
      <c r="D10" s="91">
        <v>52.7</v>
      </c>
      <c r="E10" s="91">
        <v>50.74</v>
      </c>
      <c r="F10" s="91" t="s">
        <v>3406</v>
      </c>
      <c r="G10" s="145">
        <v>2.1299999999999999E-2</v>
      </c>
      <c r="I10" s="91" t="s">
        <v>2503</v>
      </c>
      <c r="J10" s="91">
        <v>3.39</v>
      </c>
      <c r="K10" s="91">
        <v>3.33</v>
      </c>
      <c r="L10" s="91">
        <v>3.415</v>
      </c>
      <c r="M10" s="91">
        <v>3.33</v>
      </c>
      <c r="N10" s="91" t="s">
        <v>3407</v>
      </c>
      <c r="O10" s="145">
        <v>1.4999999999999999E-2</v>
      </c>
      <c r="Q10" s="91" t="s">
        <v>2503</v>
      </c>
      <c r="R10" s="91">
        <v>72.849999999999994</v>
      </c>
      <c r="S10" s="91">
        <v>72.53</v>
      </c>
      <c r="T10" s="91">
        <v>73.05</v>
      </c>
      <c r="U10" s="91">
        <v>72.319999999999993</v>
      </c>
      <c r="V10" s="91" t="s">
        <v>2797</v>
      </c>
      <c r="W10" s="145">
        <v>4.7999999999999996E-3</v>
      </c>
      <c r="Y10" s="91" t="s">
        <v>2503</v>
      </c>
      <c r="Z10" s="146">
        <v>11102.45</v>
      </c>
      <c r="AA10" s="146">
        <v>10766.2</v>
      </c>
      <c r="AB10" s="146">
        <v>11117.04</v>
      </c>
      <c r="AC10" s="146">
        <v>10766.2</v>
      </c>
      <c r="AD10" s="91" t="s">
        <v>3408</v>
      </c>
      <c r="AE10" s="145">
        <v>2.87E-2</v>
      </c>
    </row>
    <row r="11" spans="1:31">
      <c r="A11" s="91" t="s">
        <v>242</v>
      </c>
      <c r="B11" s="91">
        <v>53.14</v>
      </c>
      <c r="C11" s="91">
        <v>51.97</v>
      </c>
      <c r="D11" s="91">
        <v>53.52</v>
      </c>
      <c r="E11" s="91">
        <v>51.79</v>
      </c>
      <c r="F11" s="91" t="s">
        <v>3409</v>
      </c>
      <c r="G11" s="145">
        <v>1.5100000000000001E-2</v>
      </c>
      <c r="I11" s="91" t="s">
        <v>242</v>
      </c>
      <c r="J11" s="91">
        <v>3.42</v>
      </c>
      <c r="K11" s="91">
        <v>3.35</v>
      </c>
      <c r="L11" s="91">
        <v>3.44</v>
      </c>
      <c r="M11" s="91">
        <v>3.35</v>
      </c>
      <c r="N11" s="91" t="s">
        <v>3410</v>
      </c>
      <c r="O11" s="145">
        <v>8.8000000000000005E-3</v>
      </c>
      <c r="Q11" s="91" t="s">
        <v>242</v>
      </c>
      <c r="R11" s="91">
        <v>72.8</v>
      </c>
      <c r="S11" s="91">
        <v>72.930000000000007</v>
      </c>
      <c r="T11" s="91">
        <v>73.25</v>
      </c>
      <c r="U11" s="91">
        <v>72.400000000000006</v>
      </c>
      <c r="V11" s="91" t="s">
        <v>3411</v>
      </c>
      <c r="W11" s="145">
        <v>-6.9999999999999999E-4</v>
      </c>
      <c r="Y11" s="91" t="s">
        <v>242</v>
      </c>
      <c r="Z11" s="146">
        <v>10988.15</v>
      </c>
      <c r="AA11" s="146">
        <v>11028.43</v>
      </c>
      <c r="AB11" s="146">
        <v>11047.94</v>
      </c>
      <c r="AC11" s="146">
        <v>10914</v>
      </c>
      <c r="AD11" s="91" t="s">
        <v>3412</v>
      </c>
      <c r="AE11" s="145">
        <v>-1.03E-2</v>
      </c>
    </row>
    <row r="12" spans="1:31">
      <c r="A12" s="91" t="s">
        <v>250</v>
      </c>
      <c r="B12" s="91">
        <v>53.05</v>
      </c>
      <c r="C12" s="91">
        <v>53.28</v>
      </c>
      <c r="D12" s="91">
        <v>53.7</v>
      </c>
      <c r="E12" s="91">
        <v>51.06</v>
      </c>
      <c r="F12" s="91" t="s">
        <v>3413</v>
      </c>
      <c r="G12" s="145">
        <v>-1.6999999999999999E-3</v>
      </c>
      <c r="I12" s="91" t="s">
        <v>250</v>
      </c>
      <c r="J12" s="91">
        <v>3.43</v>
      </c>
      <c r="K12" s="91">
        <v>3.47</v>
      </c>
      <c r="L12" s="91">
        <v>3.47</v>
      </c>
      <c r="M12" s="91">
        <v>3.38</v>
      </c>
      <c r="N12" s="91" t="s">
        <v>3414</v>
      </c>
      <c r="O12" s="145">
        <v>2.8999999999999998E-3</v>
      </c>
      <c r="Q12" s="91" t="s">
        <v>250</v>
      </c>
      <c r="R12" s="91">
        <v>73.31</v>
      </c>
      <c r="S12" s="91">
        <v>73.260000000000005</v>
      </c>
      <c r="T12" s="91">
        <v>74.010000000000005</v>
      </c>
      <c r="U12" s="91">
        <v>73.22</v>
      </c>
      <c r="V12" s="91" t="s">
        <v>3415</v>
      </c>
      <c r="W12" s="145">
        <v>7.0000000000000001E-3</v>
      </c>
      <c r="Y12" s="91" t="s">
        <v>250</v>
      </c>
      <c r="Z12" s="146">
        <v>10890.84</v>
      </c>
      <c r="AA12" s="146">
        <v>11154.74</v>
      </c>
      <c r="AB12" s="146">
        <v>11156.35</v>
      </c>
      <c r="AC12" s="146">
        <v>10881.19</v>
      </c>
      <c r="AD12" s="91" t="s">
        <v>3416</v>
      </c>
      <c r="AE12" s="145">
        <v>-8.8999999999999999E-3</v>
      </c>
    </row>
    <row r="13" spans="1:31">
      <c r="A13" s="91" t="s">
        <v>258</v>
      </c>
      <c r="B13" s="91">
        <v>51.88</v>
      </c>
      <c r="C13" s="91">
        <v>51.03</v>
      </c>
      <c r="D13" s="91">
        <v>53.34</v>
      </c>
      <c r="E13" s="91">
        <v>51.03</v>
      </c>
      <c r="F13" s="91" t="s">
        <v>3417</v>
      </c>
      <c r="G13" s="145">
        <v>-2.2100000000000002E-2</v>
      </c>
      <c r="I13" s="91" t="s">
        <v>258</v>
      </c>
      <c r="J13" s="91">
        <v>3.48</v>
      </c>
      <c r="K13" s="91">
        <v>3.41</v>
      </c>
      <c r="L13" s="91">
        <v>3.53</v>
      </c>
      <c r="M13" s="91">
        <v>3.38</v>
      </c>
      <c r="N13" s="91" t="s">
        <v>3418</v>
      </c>
      <c r="O13" s="145">
        <v>1.46E-2</v>
      </c>
      <c r="Q13" s="91" t="s">
        <v>258</v>
      </c>
      <c r="R13" s="91">
        <v>72.66</v>
      </c>
      <c r="S13" s="91">
        <v>73.86</v>
      </c>
      <c r="T13" s="91">
        <v>73.959999999999994</v>
      </c>
      <c r="U13" s="91">
        <v>72.61</v>
      </c>
      <c r="V13" s="91" t="s">
        <v>3419</v>
      </c>
      <c r="W13" s="145">
        <v>-8.8999999999999999E-3</v>
      </c>
      <c r="Y13" s="91" t="s">
        <v>258</v>
      </c>
      <c r="Z13" s="146">
        <v>10524.8</v>
      </c>
      <c r="AA13" s="146">
        <v>10885.01</v>
      </c>
      <c r="AB13" s="146">
        <v>10993.24</v>
      </c>
      <c r="AC13" s="146">
        <v>10522.9</v>
      </c>
      <c r="AD13" s="91" t="s">
        <v>3420</v>
      </c>
      <c r="AE13" s="145">
        <v>-3.3599999999999998E-2</v>
      </c>
    </row>
    <row r="14" spans="1:31">
      <c r="A14" s="91" t="s">
        <v>266</v>
      </c>
      <c r="B14" s="91">
        <v>51.74</v>
      </c>
      <c r="C14" s="91">
        <v>51.27</v>
      </c>
      <c r="D14" s="91">
        <v>52.01</v>
      </c>
      <c r="E14" s="91">
        <v>50.92</v>
      </c>
      <c r="F14" s="91" t="s">
        <v>3421</v>
      </c>
      <c r="G14" s="145">
        <v>-2.7000000000000001E-3</v>
      </c>
      <c r="I14" s="91" t="s">
        <v>266</v>
      </c>
      <c r="J14" s="91">
        <v>3.42</v>
      </c>
      <c r="K14" s="91">
        <v>3.41</v>
      </c>
      <c r="L14" s="91">
        <v>3.48</v>
      </c>
      <c r="M14" s="91">
        <v>3.34</v>
      </c>
      <c r="N14" s="91" t="s">
        <v>3422</v>
      </c>
      <c r="O14" s="145">
        <v>-1.72E-2</v>
      </c>
      <c r="Q14" s="91" t="s">
        <v>266</v>
      </c>
      <c r="R14" s="91">
        <v>71.900000000000006</v>
      </c>
      <c r="S14" s="91">
        <v>72.5</v>
      </c>
      <c r="T14" s="91">
        <v>72.900000000000006</v>
      </c>
      <c r="U14" s="91">
        <v>71.72</v>
      </c>
      <c r="V14" s="91" t="s">
        <v>3423</v>
      </c>
      <c r="W14" s="145">
        <v>-1.0500000000000001E-2</v>
      </c>
      <c r="Y14" s="91" t="s">
        <v>266</v>
      </c>
      <c r="Z14" s="146">
        <v>10342.94</v>
      </c>
      <c r="AA14" s="146">
        <v>10399.450000000001</v>
      </c>
      <c r="AB14" s="146">
        <v>10486.01</v>
      </c>
      <c r="AC14" s="146">
        <v>10319.540000000001</v>
      </c>
      <c r="AD14" s="91" t="s">
        <v>3424</v>
      </c>
      <c r="AE14" s="145">
        <v>-1.7299999999999999E-2</v>
      </c>
    </row>
    <row r="15" spans="1:31">
      <c r="A15" s="91" t="s">
        <v>274</v>
      </c>
      <c r="B15" s="91">
        <v>48.06</v>
      </c>
      <c r="C15" s="91">
        <v>51.56</v>
      </c>
      <c r="D15" s="91">
        <v>53.97</v>
      </c>
      <c r="E15" s="91">
        <v>46.06</v>
      </c>
      <c r="F15" s="91" t="s">
        <v>3425</v>
      </c>
      <c r="G15" s="145">
        <v>-7.1099999999999997E-2</v>
      </c>
      <c r="I15" s="91" t="s">
        <v>274</v>
      </c>
      <c r="J15" s="91">
        <v>3.58</v>
      </c>
      <c r="K15" s="91">
        <v>3.49</v>
      </c>
      <c r="L15" s="91">
        <v>3.6</v>
      </c>
      <c r="M15" s="91">
        <v>3.395</v>
      </c>
      <c r="N15" s="91" t="s">
        <v>3426</v>
      </c>
      <c r="O15" s="145">
        <v>4.6800000000000001E-2</v>
      </c>
      <c r="Q15" s="91" t="s">
        <v>274</v>
      </c>
      <c r="R15" s="91">
        <v>71.959999999999994</v>
      </c>
      <c r="S15" s="91">
        <v>72.08</v>
      </c>
      <c r="T15" s="91">
        <v>72.34</v>
      </c>
      <c r="U15" s="91">
        <v>71.45</v>
      </c>
      <c r="V15" s="91" t="s">
        <v>3427</v>
      </c>
      <c r="W15" s="145">
        <v>8.0000000000000004E-4</v>
      </c>
      <c r="Y15" s="91" t="s">
        <v>274</v>
      </c>
      <c r="Z15" s="146">
        <v>10475.25</v>
      </c>
      <c r="AA15" s="146">
        <v>10548.14</v>
      </c>
      <c r="AB15" s="146">
        <v>10553.63</v>
      </c>
      <c r="AC15" s="146">
        <v>10262.93</v>
      </c>
      <c r="AD15" s="91" t="s">
        <v>3428</v>
      </c>
      <c r="AE15" s="145">
        <v>1.2800000000000001E-2</v>
      </c>
    </row>
    <row r="16" spans="1:31">
      <c r="A16" s="91" t="s">
        <v>282</v>
      </c>
      <c r="B16" s="91">
        <v>49.79</v>
      </c>
      <c r="C16" s="91">
        <v>47.91</v>
      </c>
      <c r="D16" s="91">
        <v>50.97</v>
      </c>
      <c r="E16" s="91">
        <v>47.49</v>
      </c>
      <c r="F16" s="91" t="s">
        <v>3429</v>
      </c>
      <c r="G16" s="145">
        <v>3.5999999999999997E-2</v>
      </c>
      <c r="I16" s="91" t="s">
        <v>282</v>
      </c>
      <c r="J16" s="91">
        <v>3.51</v>
      </c>
      <c r="K16" s="91">
        <v>3.6</v>
      </c>
      <c r="L16" s="91">
        <v>3.6</v>
      </c>
      <c r="M16" s="91">
        <v>3.4350000000000001</v>
      </c>
      <c r="N16" s="91" t="s">
        <v>3430</v>
      </c>
      <c r="O16" s="145">
        <v>-1.9599999999999999E-2</v>
      </c>
      <c r="Q16" s="91" t="s">
        <v>282</v>
      </c>
      <c r="R16" s="91">
        <v>71.099999999999994</v>
      </c>
      <c r="S16" s="91">
        <v>71.510000000000005</v>
      </c>
      <c r="T16" s="91">
        <v>71.680000000000007</v>
      </c>
      <c r="U16" s="91">
        <v>70.94</v>
      </c>
      <c r="V16" s="91" t="s">
        <v>2710</v>
      </c>
      <c r="W16" s="145">
        <v>-1.2E-2</v>
      </c>
      <c r="Y16" s="91" t="s">
        <v>282</v>
      </c>
      <c r="Z16" s="146">
        <v>10564.52</v>
      </c>
      <c r="AA16" s="146">
        <v>10516.94</v>
      </c>
      <c r="AB16" s="146">
        <v>10587.96</v>
      </c>
      <c r="AC16" s="146">
        <v>10428.91</v>
      </c>
      <c r="AD16" s="91" t="s">
        <v>3431</v>
      </c>
      <c r="AE16" s="145">
        <v>8.5000000000000006E-3</v>
      </c>
    </row>
    <row r="17" spans="1:31">
      <c r="A17" s="91" t="s">
        <v>290</v>
      </c>
      <c r="B17" s="91">
        <v>49.11</v>
      </c>
      <c r="C17" s="91">
        <v>49.99</v>
      </c>
      <c r="D17" s="91">
        <v>50.85</v>
      </c>
      <c r="E17" s="91">
        <v>48.97</v>
      </c>
      <c r="F17" s="91" t="s">
        <v>3432</v>
      </c>
      <c r="G17" s="145">
        <v>-1.37E-2</v>
      </c>
      <c r="I17" s="91" t="s">
        <v>290</v>
      </c>
      <c r="J17" s="91">
        <v>3.51</v>
      </c>
      <c r="K17" s="91">
        <v>3.5</v>
      </c>
      <c r="L17" s="91">
        <v>3.53</v>
      </c>
      <c r="M17" s="91">
        <v>3.3370000000000002</v>
      </c>
      <c r="N17" s="91" t="s">
        <v>3433</v>
      </c>
      <c r="O17" s="145">
        <v>0</v>
      </c>
      <c r="Q17" s="91" t="s">
        <v>290</v>
      </c>
      <c r="R17" s="91">
        <v>72</v>
      </c>
      <c r="S17" s="91">
        <v>71.75</v>
      </c>
      <c r="T17" s="91">
        <v>72.56</v>
      </c>
      <c r="U17" s="91">
        <v>71.349999999999994</v>
      </c>
      <c r="V17" s="91" t="s">
        <v>3434</v>
      </c>
      <c r="W17" s="145">
        <v>1.2699999999999999E-2</v>
      </c>
      <c r="Y17" s="91" t="s">
        <v>290</v>
      </c>
      <c r="Z17" s="146">
        <v>10616.2</v>
      </c>
      <c r="AA17" s="146">
        <v>10611.53</v>
      </c>
      <c r="AB17" s="146">
        <v>10745.64</v>
      </c>
      <c r="AC17" s="146">
        <v>10472.73</v>
      </c>
      <c r="AD17" s="91" t="s">
        <v>3435</v>
      </c>
      <c r="AE17" s="145">
        <v>4.8999999999999998E-3</v>
      </c>
    </row>
    <row r="18" spans="1:31">
      <c r="A18" s="91" t="s">
        <v>298</v>
      </c>
      <c r="B18" s="91">
        <v>48.54</v>
      </c>
      <c r="C18" s="91">
        <v>49.27</v>
      </c>
      <c r="D18" s="91">
        <v>49.44</v>
      </c>
      <c r="E18" s="91">
        <v>48.49</v>
      </c>
      <c r="F18" s="91" t="s">
        <v>3436</v>
      </c>
      <c r="G18" s="145">
        <v>-1.1599999999999999E-2</v>
      </c>
      <c r="I18" s="91" t="s">
        <v>298</v>
      </c>
      <c r="J18" s="91">
        <v>3.5</v>
      </c>
      <c r="K18" s="91">
        <v>3.46</v>
      </c>
      <c r="L18" s="91">
        <v>3.53</v>
      </c>
      <c r="M18" s="91">
        <v>3.45</v>
      </c>
      <c r="N18" s="91" t="s">
        <v>3437</v>
      </c>
      <c r="O18" s="145">
        <v>-2.8E-3</v>
      </c>
      <c r="Q18" s="91" t="s">
        <v>298</v>
      </c>
      <c r="R18" s="91">
        <v>71.66</v>
      </c>
      <c r="S18" s="91">
        <v>71.86</v>
      </c>
      <c r="T18" s="91">
        <v>72.209999999999994</v>
      </c>
      <c r="U18" s="91">
        <v>71.64</v>
      </c>
      <c r="V18" s="91" t="s">
        <v>3438</v>
      </c>
      <c r="W18" s="145">
        <v>-4.7000000000000002E-3</v>
      </c>
      <c r="Y18" s="91" t="s">
        <v>298</v>
      </c>
      <c r="Z18" s="146">
        <v>10353.17</v>
      </c>
      <c r="AA18" s="146">
        <v>10528.45</v>
      </c>
      <c r="AB18" s="146">
        <v>10564.97</v>
      </c>
      <c r="AC18" s="146">
        <v>10344.01</v>
      </c>
      <c r="AD18" s="91" t="s">
        <v>3439</v>
      </c>
      <c r="AE18" s="145">
        <v>-2.4799999999999999E-2</v>
      </c>
    </row>
    <row r="19" spans="1:31">
      <c r="A19" s="91" t="s">
        <v>306</v>
      </c>
      <c r="B19" s="91">
        <v>50.81</v>
      </c>
      <c r="C19" s="91">
        <v>50.02</v>
      </c>
      <c r="D19" s="91">
        <v>51.99</v>
      </c>
      <c r="E19" s="91">
        <v>50.02</v>
      </c>
      <c r="F19" s="91" t="s">
        <v>3440</v>
      </c>
      <c r="G19" s="145">
        <v>4.6800000000000001E-2</v>
      </c>
      <c r="I19" s="91" t="s">
        <v>306</v>
      </c>
      <c r="J19" s="91">
        <v>3.6</v>
      </c>
      <c r="K19" s="91">
        <v>3.56</v>
      </c>
      <c r="L19" s="91">
        <v>3.61</v>
      </c>
      <c r="M19" s="91">
        <v>3.4820000000000002</v>
      </c>
      <c r="N19" s="91" t="s">
        <v>3441</v>
      </c>
      <c r="O19" s="145">
        <v>2.86E-2</v>
      </c>
      <c r="Q19" s="91" t="s">
        <v>306</v>
      </c>
      <c r="R19" s="91">
        <v>73.62</v>
      </c>
      <c r="S19" s="91">
        <v>72.599999999999994</v>
      </c>
      <c r="T19" s="91">
        <v>73.739999999999995</v>
      </c>
      <c r="U19" s="91">
        <v>72.03</v>
      </c>
      <c r="V19" s="91" t="s">
        <v>3184</v>
      </c>
      <c r="W19" s="145">
        <v>2.7400000000000001E-2</v>
      </c>
      <c r="Y19" s="91" t="s">
        <v>306</v>
      </c>
      <c r="Z19" s="146">
        <v>11114.15</v>
      </c>
      <c r="AA19" s="146">
        <v>10869.17</v>
      </c>
      <c r="AB19" s="146">
        <v>11119.12</v>
      </c>
      <c r="AC19" s="146">
        <v>10779.95</v>
      </c>
      <c r="AD19" s="91" t="s">
        <v>3442</v>
      </c>
      <c r="AE19" s="145">
        <v>7.3499999999999996E-2</v>
      </c>
    </row>
    <row r="20" spans="1:31">
      <c r="A20" s="91" t="s">
        <v>314</v>
      </c>
      <c r="B20" s="91">
        <v>50.81</v>
      </c>
      <c r="C20" s="91">
        <v>50.8</v>
      </c>
      <c r="D20" s="91">
        <v>51.64</v>
      </c>
      <c r="E20" s="91">
        <v>50.46</v>
      </c>
      <c r="F20" s="91" t="s">
        <v>3443</v>
      </c>
      <c r="G20" s="145">
        <v>0</v>
      </c>
      <c r="I20" s="91" t="s">
        <v>314</v>
      </c>
      <c r="J20" s="91">
        <v>3.66</v>
      </c>
      <c r="K20" s="91">
        <v>3.62</v>
      </c>
      <c r="L20" s="91">
        <v>3.7109999999999999</v>
      </c>
      <c r="M20" s="91">
        <v>3.62</v>
      </c>
      <c r="N20" s="91" t="s">
        <v>3444</v>
      </c>
      <c r="O20" s="145">
        <v>1.67E-2</v>
      </c>
      <c r="Q20" s="91" t="s">
        <v>314</v>
      </c>
      <c r="R20" s="91">
        <v>74.14</v>
      </c>
      <c r="S20" s="91">
        <v>73.75</v>
      </c>
      <c r="T20" s="91">
        <v>74.47</v>
      </c>
      <c r="U20" s="91">
        <v>73.569999999999993</v>
      </c>
      <c r="V20" s="91" t="s">
        <v>3423</v>
      </c>
      <c r="W20" s="145">
        <v>7.1000000000000004E-3</v>
      </c>
      <c r="Y20" s="91" t="s">
        <v>314</v>
      </c>
      <c r="Z20" s="146">
        <v>11323.33</v>
      </c>
      <c r="AA20" s="146">
        <v>11124.75</v>
      </c>
      <c r="AB20" s="146">
        <v>11352.43</v>
      </c>
      <c r="AC20" s="146">
        <v>11069.83</v>
      </c>
      <c r="AD20" s="91" t="s">
        <v>3445</v>
      </c>
      <c r="AE20" s="145">
        <v>1.8800000000000001E-2</v>
      </c>
    </row>
    <row r="21" spans="1:31">
      <c r="A21" s="91" t="s">
        <v>322</v>
      </c>
      <c r="B21" s="91">
        <v>50.91</v>
      </c>
      <c r="C21" s="91">
        <v>50.85</v>
      </c>
      <c r="D21" s="91">
        <v>51.65</v>
      </c>
      <c r="E21" s="91">
        <v>50.1</v>
      </c>
      <c r="F21" s="91" t="s">
        <v>3446</v>
      </c>
      <c r="G21" s="145">
        <v>2E-3</v>
      </c>
      <c r="I21" s="91" t="s">
        <v>322</v>
      </c>
      <c r="J21" s="91">
        <v>3.59</v>
      </c>
      <c r="K21" s="91">
        <v>3.64</v>
      </c>
      <c r="L21" s="91">
        <v>3.6850000000000001</v>
      </c>
      <c r="M21" s="91">
        <v>3.59</v>
      </c>
      <c r="N21" s="91" t="s">
        <v>3447</v>
      </c>
      <c r="O21" s="145">
        <v>-1.9099999999999999E-2</v>
      </c>
      <c r="Q21" s="91" t="s">
        <v>322</v>
      </c>
      <c r="R21" s="91">
        <v>73.959999999999994</v>
      </c>
      <c r="S21" s="91">
        <v>74.36</v>
      </c>
      <c r="T21" s="91">
        <v>74.44</v>
      </c>
      <c r="U21" s="91">
        <v>73.92</v>
      </c>
      <c r="V21" s="91" t="s">
        <v>3448</v>
      </c>
      <c r="W21" s="145">
        <v>-2.3999999999999998E-3</v>
      </c>
      <c r="Y21" s="91" t="s">
        <v>322</v>
      </c>
      <c r="Z21" s="146">
        <v>11196.22</v>
      </c>
      <c r="AA21" s="146">
        <v>11233.9</v>
      </c>
      <c r="AB21" s="146">
        <v>11350.13</v>
      </c>
      <c r="AC21" s="146">
        <v>11167.17</v>
      </c>
      <c r="AD21" s="91" t="s">
        <v>3449</v>
      </c>
      <c r="AE21" s="145">
        <v>-1.12E-2</v>
      </c>
    </row>
    <row r="22" spans="1:31">
      <c r="A22" s="91" t="s">
        <v>329</v>
      </c>
      <c r="B22" s="91">
        <v>52.31</v>
      </c>
      <c r="C22" s="91">
        <v>51.4</v>
      </c>
      <c r="D22" s="91">
        <v>53.47</v>
      </c>
      <c r="E22" s="91">
        <v>50.72</v>
      </c>
      <c r="F22" s="91" t="s">
        <v>3450</v>
      </c>
      <c r="G22" s="145">
        <v>2.75E-2</v>
      </c>
      <c r="I22" s="91" t="s">
        <v>329</v>
      </c>
      <c r="J22" s="91">
        <v>3.66</v>
      </c>
      <c r="K22" s="91">
        <v>3.61</v>
      </c>
      <c r="L22" s="91">
        <v>3.7</v>
      </c>
      <c r="M22" s="91">
        <v>3.56</v>
      </c>
      <c r="N22" s="91" t="s">
        <v>3451</v>
      </c>
      <c r="O22" s="145">
        <v>1.95E-2</v>
      </c>
      <c r="Q22" s="91" t="s">
        <v>329</v>
      </c>
      <c r="R22" s="91">
        <v>73.88</v>
      </c>
      <c r="S22" s="91">
        <v>74.599999999999994</v>
      </c>
      <c r="T22" s="91">
        <v>74.67</v>
      </c>
      <c r="U22" s="91">
        <v>73.28</v>
      </c>
      <c r="V22" s="91" t="s">
        <v>3452</v>
      </c>
      <c r="W22" s="145">
        <v>-1.1000000000000001E-3</v>
      </c>
      <c r="Y22" s="91" t="s">
        <v>329</v>
      </c>
      <c r="Z22" s="146">
        <v>11358.41</v>
      </c>
      <c r="AA22" s="146">
        <v>11474.82</v>
      </c>
      <c r="AB22" s="146">
        <v>11492.62</v>
      </c>
      <c r="AC22" s="146">
        <v>11241.15</v>
      </c>
      <c r="AD22" s="91" t="s">
        <v>3439</v>
      </c>
      <c r="AE22" s="145">
        <v>1.4500000000000001E-2</v>
      </c>
    </row>
    <row r="23" spans="1:31">
      <c r="A23" s="91" t="s">
        <v>337</v>
      </c>
      <c r="B23" s="91">
        <v>52.81</v>
      </c>
      <c r="C23" s="91">
        <v>52.28</v>
      </c>
      <c r="D23" s="91">
        <v>53.3</v>
      </c>
      <c r="E23" s="91">
        <v>51.8</v>
      </c>
      <c r="F23" s="91" t="s">
        <v>3453</v>
      </c>
      <c r="G23" s="145">
        <v>9.5999999999999992E-3</v>
      </c>
      <c r="I23" s="91" t="s">
        <v>337</v>
      </c>
      <c r="J23" s="91">
        <v>3.65</v>
      </c>
      <c r="K23" s="91">
        <v>3.66</v>
      </c>
      <c r="L23" s="91">
        <v>3.67</v>
      </c>
      <c r="M23" s="91">
        <v>3.58</v>
      </c>
      <c r="N23" s="91" t="s">
        <v>3454</v>
      </c>
      <c r="O23" s="145">
        <v>-2.7000000000000001E-3</v>
      </c>
      <c r="Q23" s="91" t="s">
        <v>337</v>
      </c>
      <c r="R23" s="91">
        <v>74.349999999999994</v>
      </c>
      <c r="S23" s="91">
        <v>74.11</v>
      </c>
      <c r="T23" s="91">
        <v>74.64</v>
      </c>
      <c r="U23" s="91">
        <v>73.989999999999995</v>
      </c>
      <c r="V23" s="91" t="s">
        <v>3455</v>
      </c>
      <c r="W23" s="145">
        <v>6.4000000000000003E-3</v>
      </c>
      <c r="Y23" s="91" t="s">
        <v>337</v>
      </c>
      <c r="Z23" s="146">
        <v>11183.66</v>
      </c>
      <c r="AA23" s="146">
        <v>11260.09</v>
      </c>
      <c r="AB23" s="146">
        <v>11286.1</v>
      </c>
      <c r="AC23" s="146">
        <v>11162.92</v>
      </c>
      <c r="AD23" s="91" t="s">
        <v>3456</v>
      </c>
      <c r="AE23" s="145">
        <v>-1.54E-2</v>
      </c>
    </row>
    <row r="24" spans="1:31">
      <c r="A24" s="91" t="s">
        <v>345</v>
      </c>
      <c r="B24" s="91">
        <v>53.26</v>
      </c>
      <c r="C24" s="91">
        <v>52.47</v>
      </c>
      <c r="D24" s="91">
        <v>53.36</v>
      </c>
      <c r="E24" s="91">
        <v>52.14</v>
      </c>
      <c r="F24" s="91" t="s">
        <v>3457</v>
      </c>
      <c r="G24" s="145">
        <v>8.5000000000000006E-3</v>
      </c>
      <c r="I24" s="91" t="s">
        <v>345</v>
      </c>
      <c r="J24" s="91">
        <v>3.64</v>
      </c>
      <c r="K24" s="91">
        <v>3.61</v>
      </c>
      <c r="L24" s="91">
        <v>3.66</v>
      </c>
      <c r="M24" s="91">
        <v>3.4950000000000001</v>
      </c>
      <c r="N24" s="91" t="s">
        <v>3458</v>
      </c>
      <c r="O24" s="145">
        <v>-2.7000000000000001E-3</v>
      </c>
      <c r="Q24" s="91" t="s">
        <v>345</v>
      </c>
      <c r="R24" s="91">
        <v>73.81</v>
      </c>
      <c r="S24" s="91">
        <v>73.400000000000006</v>
      </c>
      <c r="T24" s="91">
        <v>74.11</v>
      </c>
      <c r="U24" s="91">
        <v>73.38</v>
      </c>
      <c r="V24" s="91" t="s">
        <v>3459</v>
      </c>
      <c r="W24" s="145">
        <v>-7.3000000000000001E-3</v>
      </c>
      <c r="Y24" s="91" t="s">
        <v>345</v>
      </c>
      <c r="Z24" s="146">
        <v>11144.96</v>
      </c>
      <c r="AA24" s="146">
        <v>11008.67</v>
      </c>
      <c r="AB24" s="146">
        <v>11198.84</v>
      </c>
      <c r="AC24" s="146">
        <v>11006.21</v>
      </c>
      <c r="AD24" s="91" t="s">
        <v>3460</v>
      </c>
      <c r="AE24" s="145">
        <v>-3.5000000000000001E-3</v>
      </c>
    </row>
    <row r="25" spans="1:31">
      <c r="A25" s="91" t="s">
        <v>353</v>
      </c>
      <c r="B25" s="91">
        <v>53.93</v>
      </c>
      <c r="C25" s="91">
        <v>54.15</v>
      </c>
      <c r="D25" s="91">
        <v>54.15</v>
      </c>
      <c r="E25" s="91">
        <v>53.15</v>
      </c>
      <c r="F25" s="91" t="s">
        <v>3461</v>
      </c>
      <c r="G25" s="145">
        <v>1.26E-2</v>
      </c>
      <c r="I25" s="91" t="s">
        <v>353</v>
      </c>
      <c r="J25" s="91">
        <v>3.64</v>
      </c>
      <c r="K25" s="91">
        <v>3.65</v>
      </c>
      <c r="L25" s="91">
        <v>3.71</v>
      </c>
      <c r="M25" s="91">
        <v>3.59</v>
      </c>
      <c r="N25" s="91" t="s">
        <v>3462</v>
      </c>
      <c r="O25" s="145">
        <v>0</v>
      </c>
      <c r="Q25" s="91" t="s">
        <v>353</v>
      </c>
      <c r="R25" s="91">
        <v>74.099999999999994</v>
      </c>
      <c r="S25" s="91">
        <v>74.16</v>
      </c>
      <c r="T25" s="91">
        <v>74.290000000000006</v>
      </c>
      <c r="U25" s="91">
        <v>73.84</v>
      </c>
      <c r="V25" s="91" t="s">
        <v>3463</v>
      </c>
      <c r="W25" s="145">
        <v>3.8999999999999998E-3</v>
      </c>
      <c r="Y25" s="91" t="s">
        <v>353</v>
      </c>
      <c r="Z25" s="146">
        <v>11146.06</v>
      </c>
      <c r="AA25" s="146">
        <v>11257.01</v>
      </c>
      <c r="AB25" s="146">
        <v>11259.44</v>
      </c>
      <c r="AC25" s="146">
        <v>11059.16</v>
      </c>
      <c r="AD25" s="91" t="s">
        <v>3464</v>
      </c>
      <c r="AE25" s="145">
        <v>1E-4</v>
      </c>
    </row>
    <row r="26" spans="1:31">
      <c r="A26" s="91" t="s">
        <v>361</v>
      </c>
      <c r="B26" s="91">
        <v>54.13</v>
      </c>
      <c r="C26" s="91">
        <v>53.65</v>
      </c>
      <c r="D26" s="91">
        <v>54.83</v>
      </c>
      <c r="E26" s="91">
        <v>53.65</v>
      </c>
      <c r="F26" s="91" t="s">
        <v>3465</v>
      </c>
      <c r="G26" s="145">
        <v>3.7000000000000002E-3</v>
      </c>
      <c r="I26" s="91" t="s">
        <v>361</v>
      </c>
      <c r="J26" s="91">
        <v>3.6</v>
      </c>
      <c r="K26" s="91">
        <v>3.63</v>
      </c>
      <c r="L26" s="91">
        <v>3.6869999999999998</v>
      </c>
      <c r="M26" s="91">
        <v>3.55</v>
      </c>
      <c r="N26" s="91" t="s">
        <v>1295</v>
      </c>
      <c r="O26" s="145">
        <v>-1.0999999999999999E-2</v>
      </c>
      <c r="Q26" s="91" t="s">
        <v>361</v>
      </c>
      <c r="R26" s="91">
        <v>74.8</v>
      </c>
      <c r="S26" s="91">
        <v>74.099999999999994</v>
      </c>
      <c r="T26" s="91">
        <v>74.91</v>
      </c>
      <c r="U26" s="91">
        <v>73.75</v>
      </c>
      <c r="V26" s="91" t="s">
        <v>3466</v>
      </c>
      <c r="W26" s="145">
        <v>9.4000000000000004E-3</v>
      </c>
      <c r="Y26" s="91" t="s">
        <v>361</v>
      </c>
      <c r="Z26" s="146">
        <v>11024.51</v>
      </c>
      <c r="AA26" s="146">
        <v>11091.01</v>
      </c>
      <c r="AB26" s="146">
        <v>11128.78</v>
      </c>
      <c r="AC26" s="146">
        <v>10999.75</v>
      </c>
      <c r="AD26" s="91" t="s">
        <v>3467</v>
      </c>
      <c r="AE26" s="145">
        <v>-1.09E-2</v>
      </c>
    </row>
    <row r="27" spans="1:31">
      <c r="A27" s="91" t="s">
        <v>369</v>
      </c>
      <c r="B27" s="91">
        <v>55.2</v>
      </c>
      <c r="C27" s="91">
        <v>54.94</v>
      </c>
      <c r="D27" s="91">
        <v>56.64</v>
      </c>
      <c r="E27" s="91">
        <v>54.94</v>
      </c>
      <c r="F27" s="91" t="s">
        <v>1766</v>
      </c>
      <c r="G27" s="145">
        <v>1.9800000000000002E-2</v>
      </c>
      <c r="I27" s="91" t="s">
        <v>369</v>
      </c>
      <c r="J27" s="91">
        <v>3.47</v>
      </c>
      <c r="K27" s="91">
        <v>3.64</v>
      </c>
      <c r="L27" s="91">
        <v>3.64</v>
      </c>
      <c r="M27" s="91">
        <v>3.39</v>
      </c>
      <c r="N27" s="91" t="s">
        <v>3468</v>
      </c>
      <c r="O27" s="145">
        <v>-3.61E-2</v>
      </c>
      <c r="Q27" s="91" t="s">
        <v>369</v>
      </c>
      <c r="R27" s="91">
        <v>75.88</v>
      </c>
      <c r="S27" s="91">
        <v>75.290000000000006</v>
      </c>
      <c r="T27" s="91">
        <v>76.06</v>
      </c>
      <c r="U27" s="91">
        <v>74.959999999999994</v>
      </c>
      <c r="V27" s="91" t="s">
        <v>3469</v>
      </c>
      <c r="W27" s="145">
        <v>1.44E-2</v>
      </c>
      <c r="Y27" s="91" t="s">
        <v>369</v>
      </c>
      <c r="Z27" s="146">
        <v>11174.41</v>
      </c>
      <c r="AA27" s="146">
        <v>11058.56</v>
      </c>
      <c r="AB27" s="146">
        <v>11179.87</v>
      </c>
      <c r="AC27" s="146">
        <v>10975.66</v>
      </c>
      <c r="AD27" s="91" t="s">
        <v>3470</v>
      </c>
      <c r="AE27" s="145">
        <v>1.3599999999999999E-2</v>
      </c>
    </row>
    <row r="28" spans="1:31">
      <c r="A28" s="91" t="s">
        <v>377</v>
      </c>
      <c r="B28" s="91">
        <v>55.77</v>
      </c>
      <c r="C28" s="91">
        <v>55.46</v>
      </c>
      <c r="D28" s="91">
        <v>56.14</v>
      </c>
      <c r="E28" s="91">
        <v>55.2</v>
      </c>
      <c r="F28" s="91" t="s">
        <v>3471</v>
      </c>
      <c r="G28" s="145">
        <v>1.03E-2</v>
      </c>
      <c r="I28" s="91" t="s">
        <v>377</v>
      </c>
      <c r="J28" s="91">
        <v>3.55</v>
      </c>
      <c r="K28" s="91">
        <v>3.49</v>
      </c>
      <c r="L28" s="91">
        <v>3.56</v>
      </c>
      <c r="M28" s="91">
        <v>3.49</v>
      </c>
      <c r="N28" s="91" t="s">
        <v>3472</v>
      </c>
      <c r="O28" s="145">
        <v>2.3099999999999999E-2</v>
      </c>
      <c r="Q28" s="91" t="s">
        <v>377</v>
      </c>
      <c r="R28" s="91">
        <v>76.59</v>
      </c>
      <c r="S28" s="91">
        <v>75.900000000000006</v>
      </c>
      <c r="T28" s="91">
        <v>76.599999999999994</v>
      </c>
      <c r="U28" s="91">
        <v>75.739999999999995</v>
      </c>
      <c r="V28" s="91" t="s">
        <v>3473</v>
      </c>
      <c r="W28" s="145">
        <v>9.4000000000000004E-3</v>
      </c>
      <c r="Y28" s="91" t="s">
        <v>377</v>
      </c>
      <c r="Z28" s="146">
        <v>11285.32</v>
      </c>
      <c r="AA28" s="146">
        <v>11174.61</v>
      </c>
      <c r="AB28" s="146">
        <v>11310.82</v>
      </c>
      <c r="AC28" s="146">
        <v>11174.61</v>
      </c>
      <c r="AD28" s="91" t="s">
        <v>3474</v>
      </c>
      <c r="AE28" s="145">
        <v>9.9000000000000008E-3</v>
      </c>
    </row>
    <row r="29" spans="1:31">
      <c r="A29" s="91" t="s">
        <v>393</v>
      </c>
      <c r="B29" s="91">
        <v>55.57</v>
      </c>
      <c r="C29" s="91">
        <v>55.9</v>
      </c>
      <c r="D29" s="91">
        <v>56.49</v>
      </c>
      <c r="E29" s="91">
        <v>55.5</v>
      </c>
      <c r="F29" s="91" t="s">
        <v>3475</v>
      </c>
      <c r="G29" s="145">
        <v>-3.5999999999999999E-3</v>
      </c>
      <c r="I29" s="91" t="s">
        <v>393</v>
      </c>
      <c r="J29" s="91">
        <v>3.54</v>
      </c>
      <c r="K29" s="91">
        <v>3.51</v>
      </c>
      <c r="L29" s="91">
        <v>3.57</v>
      </c>
      <c r="M29" s="91">
        <v>3.51</v>
      </c>
      <c r="N29" s="91" t="s">
        <v>3476</v>
      </c>
      <c r="O29" s="145">
        <v>-2.8E-3</v>
      </c>
      <c r="Q29" s="91" t="s">
        <v>393</v>
      </c>
      <c r="R29" s="91">
        <v>73.47</v>
      </c>
      <c r="S29" s="91">
        <v>73.89</v>
      </c>
      <c r="T29" s="91">
        <v>74.27</v>
      </c>
      <c r="U29" s="91">
        <v>73.05</v>
      </c>
      <c r="V29" s="91" t="s">
        <v>2986</v>
      </c>
      <c r="W29" s="145">
        <v>-4.07E-2</v>
      </c>
      <c r="Y29" s="91" t="s">
        <v>393</v>
      </c>
      <c r="Z29" s="146">
        <v>11226.36</v>
      </c>
      <c r="AA29" s="146">
        <v>11231</v>
      </c>
      <c r="AB29" s="146">
        <v>11261.57</v>
      </c>
      <c r="AC29" s="146">
        <v>11206.38</v>
      </c>
      <c r="AD29" s="91" t="s">
        <v>3477</v>
      </c>
      <c r="AE29" s="145">
        <v>-5.1999999999999998E-3</v>
      </c>
    </row>
    <row r="30" spans="1:31">
      <c r="A30" s="91" t="s">
        <v>401</v>
      </c>
      <c r="B30" s="91">
        <v>53.88</v>
      </c>
      <c r="C30" s="91">
        <v>55.41</v>
      </c>
      <c r="D30" s="91">
        <v>55.5</v>
      </c>
      <c r="E30" s="91">
        <v>53.7</v>
      </c>
      <c r="F30" s="91" t="s">
        <v>3478</v>
      </c>
      <c r="G30" s="145">
        <v>-3.04E-2</v>
      </c>
      <c r="I30" s="91" t="s">
        <v>401</v>
      </c>
      <c r="J30" s="91">
        <v>3.41</v>
      </c>
      <c r="K30" s="91">
        <v>3.51</v>
      </c>
      <c r="L30" s="91">
        <v>3.57</v>
      </c>
      <c r="M30" s="91">
        <v>3.39</v>
      </c>
      <c r="N30" s="91" t="s">
        <v>3479</v>
      </c>
      <c r="O30" s="145">
        <v>-3.6700000000000003E-2</v>
      </c>
      <c r="Q30" s="91" t="s">
        <v>401</v>
      </c>
      <c r="R30" s="91">
        <v>74.72</v>
      </c>
      <c r="S30" s="91">
        <v>74.569999999999993</v>
      </c>
      <c r="T30" s="91">
        <v>75.67</v>
      </c>
      <c r="U30" s="91">
        <v>73.650000000000006</v>
      </c>
      <c r="V30" s="91" t="s">
        <v>3480</v>
      </c>
      <c r="W30" s="145">
        <v>1.7000000000000001E-2</v>
      </c>
      <c r="Y30" s="91" t="s">
        <v>401</v>
      </c>
      <c r="Z30" s="146">
        <v>11049.5</v>
      </c>
      <c r="AA30" s="146">
        <v>11147.57</v>
      </c>
      <c r="AB30" s="146">
        <v>11217.75</v>
      </c>
      <c r="AC30" s="146">
        <v>11020.69</v>
      </c>
      <c r="AD30" s="91" t="s">
        <v>3481</v>
      </c>
      <c r="AE30" s="145">
        <v>-1.5800000000000002E-2</v>
      </c>
    </row>
    <row r="31" spans="1:31">
      <c r="A31" s="91" t="s">
        <v>409</v>
      </c>
      <c r="B31" s="91">
        <v>54.54</v>
      </c>
      <c r="C31" s="91">
        <v>53.92</v>
      </c>
      <c r="D31" s="91">
        <v>56.68</v>
      </c>
      <c r="E31" s="91">
        <v>53.85</v>
      </c>
      <c r="F31" s="91" t="s">
        <v>3482</v>
      </c>
      <c r="G31" s="145">
        <v>1.2200000000000001E-2</v>
      </c>
      <c r="I31" s="91" t="s">
        <v>409</v>
      </c>
      <c r="J31" s="91">
        <v>3.33</v>
      </c>
      <c r="K31" s="91">
        <v>3.39</v>
      </c>
      <c r="L31" s="91">
        <v>3.415</v>
      </c>
      <c r="M31" s="91">
        <v>3.26</v>
      </c>
      <c r="N31" s="91" t="s">
        <v>3483</v>
      </c>
      <c r="O31" s="145">
        <v>-2.35E-2</v>
      </c>
      <c r="Q31" s="91" t="s">
        <v>409</v>
      </c>
      <c r="R31" s="91">
        <v>74.34</v>
      </c>
      <c r="S31" s="91">
        <v>74.25</v>
      </c>
      <c r="T31" s="91">
        <v>74.540000000000006</v>
      </c>
      <c r="U31" s="91">
        <v>73.8</v>
      </c>
      <c r="V31" s="91" t="s">
        <v>3484</v>
      </c>
      <c r="W31" s="145">
        <v>-5.1000000000000004E-3</v>
      </c>
      <c r="Y31" s="91" t="s">
        <v>409</v>
      </c>
      <c r="Z31" s="146">
        <v>10983.78</v>
      </c>
      <c r="AA31" s="146">
        <v>11060.02</v>
      </c>
      <c r="AB31" s="146">
        <v>11086.02</v>
      </c>
      <c r="AC31" s="146">
        <v>10944.37</v>
      </c>
      <c r="AD31" s="91" t="s">
        <v>3485</v>
      </c>
      <c r="AE31" s="145">
        <v>-5.8999999999999999E-3</v>
      </c>
    </row>
    <row r="32" spans="1:31">
      <c r="A32" s="91" t="s">
        <v>417</v>
      </c>
      <c r="B32" s="91">
        <v>55.55</v>
      </c>
      <c r="C32" s="91">
        <v>54.37</v>
      </c>
      <c r="D32" s="91">
        <v>55.68</v>
      </c>
      <c r="E32" s="91">
        <v>53.42</v>
      </c>
      <c r="F32" s="91" t="s">
        <v>1896</v>
      </c>
      <c r="G32" s="145">
        <v>1.8499999999999999E-2</v>
      </c>
      <c r="I32" s="91" t="s">
        <v>417</v>
      </c>
      <c r="J32" s="91">
        <v>3.45</v>
      </c>
      <c r="K32" s="91">
        <v>3.35</v>
      </c>
      <c r="L32" s="91">
        <v>3.45</v>
      </c>
      <c r="M32" s="91">
        <v>3.3</v>
      </c>
      <c r="N32" s="91" t="s">
        <v>3486</v>
      </c>
      <c r="O32" s="145">
        <v>3.5999999999999997E-2</v>
      </c>
      <c r="Q32" s="91" t="s">
        <v>417</v>
      </c>
      <c r="R32" s="91">
        <v>73.95</v>
      </c>
      <c r="S32" s="91">
        <v>73.78</v>
      </c>
      <c r="T32" s="91">
        <v>74</v>
      </c>
      <c r="U32" s="91">
        <v>73.45</v>
      </c>
      <c r="V32" s="91" t="s">
        <v>2639</v>
      </c>
      <c r="W32" s="145">
        <v>-5.1999999999999998E-3</v>
      </c>
      <c r="Y32" s="91" t="s">
        <v>417</v>
      </c>
      <c r="Z32" s="146">
        <v>11468</v>
      </c>
      <c r="AA32" s="146">
        <v>10995.2</v>
      </c>
      <c r="AB32" s="146">
        <v>11468.47</v>
      </c>
      <c r="AC32" s="146">
        <v>10966.53</v>
      </c>
      <c r="AD32" s="91" t="s">
        <v>3487</v>
      </c>
      <c r="AE32" s="145">
        <v>4.41E-2</v>
      </c>
    </row>
    <row r="33" spans="1:31">
      <c r="A33" s="91" t="s">
        <v>425</v>
      </c>
      <c r="B33" s="91">
        <v>55.58</v>
      </c>
      <c r="C33" s="91">
        <v>55.95</v>
      </c>
      <c r="D33" s="91">
        <v>56.08</v>
      </c>
      <c r="E33" s="91">
        <v>54.97</v>
      </c>
      <c r="F33" s="91" t="s">
        <v>3488</v>
      </c>
      <c r="G33" s="145">
        <v>5.0000000000000001E-4</v>
      </c>
      <c r="I33" s="91" t="s">
        <v>425</v>
      </c>
      <c r="J33" s="91">
        <v>3.42</v>
      </c>
      <c r="K33" s="91">
        <v>3.46</v>
      </c>
      <c r="L33" s="91">
        <v>3.4849999999999999</v>
      </c>
      <c r="M33" s="91">
        <v>3.25</v>
      </c>
      <c r="N33" s="91" t="s">
        <v>3489</v>
      </c>
      <c r="O33" s="145">
        <v>-8.6999999999999994E-3</v>
      </c>
      <c r="Q33" s="91" t="s">
        <v>425</v>
      </c>
      <c r="R33" s="91">
        <v>75.19</v>
      </c>
      <c r="S33" s="91">
        <v>74.430000000000007</v>
      </c>
      <c r="T33" s="91">
        <v>75.44</v>
      </c>
      <c r="U33" s="91">
        <v>73.92</v>
      </c>
      <c r="V33" s="91" t="s">
        <v>3490</v>
      </c>
      <c r="W33" s="145">
        <v>1.6799999999999999E-2</v>
      </c>
      <c r="Y33" s="91" t="s">
        <v>425</v>
      </c>
      <c r="Z33" s="146">
        <v>11482.45</v>
      </c>
      <c r="AA33" s="146">
        <v>11475.17</v>
      </c>
      <c r="AB33" s="146">
        <v>11546.77</v>
      </c>
      <c r="AC33" s="146">
        <v>11378.75</v>
      </c>
      <c r="AD33" s="91" t="s">
        <v>3491</v>
      </c>
      <c r="AE33" s="145">
        <v>1.2999999999999999E-3</v>
      </c>
    </row>
    <row r="34" spans="1:31">
      <c r="A34" s="91" t="s">
        <v>433</v>
      </c>
      <c r="B34" s="91">
        <v>54.75</v>
      </c>
      <c r="C34" s="91">
        <v>54.9</v>
      </c>
      <c r="D34" s="91">
        <v>55.44</v>
      </c>
      <c r="E34" s="91">
        <v>52.55</v>
      </c>
      <c r="F34" s="91" t="s">
        <v>3492</v>
      </c>
      <c r="G34" s="145">
        <v>-1.49E-2</v>
      </c>
      <c r="I34" s="91" t="s">
        <v>433</v>
      </c>
      <c r="J34" s="91">
        <v>3.5</v>
      </c>
      <c r="K34" s="91">
        <v>3.36</v>
      </c>
      <c r="L34" s="91">
        <v>3.5150000000000001</v>
      </c>
      <c r="M34" s="91">
        <v>3.36</v>
      </c>
      <c r="N34" s="91" t="s">
        <v>3493</v>
      </c>
      <c r="O34" s="145">
        <v>2.3400000000000001E-2</v>
      </c>
      <c r="Q34" s="91" t="s">
        <v>433</v>
      </c>
      <c r="R34" s="91">
        <v>75.760000000000005</v>
      </c>
      <c r="S34" s="91">
        <v>74.7</v>
      </c>
      <c r="T34" s="91">
        <v>75.97</v>
      </c>
      <c r="U34" s="91">
        <v>74.569999999999993</v>
      </c>
      <c r="V34" s="91" t="s">
        <v>3494</v>
      </c>
      <c r="W34" s="145">
        <v>7.6E-3</v>
      </c>
      <c r="Y34" s="91" t="s">
        <v>433</v>
      </c>
      <c r="Z34" s="146">
        <v>11461.5</v>
      </c>
      <c r="AA34" s="146">
        <v>11308.38</v>
      </c>
      <c r="AB34" s="146">
        <v>11492.32</v>
      </c>
      <c r="AC34" s="146">
        <v>11296.72</v>
      </c>
      <c r="AD34" s="91" t="s">
        <v>3495</v>
      </c>
      <c r="AE34" s="145">
        <v>-1.8E-3</v>
      </c>
    </row>
    <row r="35" spans="1:31">
      <c r="A35" s="91" t="s">
        <v>441</v>
      </c>
      <c r="B35" s="91">
        <v>53.68</v>
      </c>
      <c r="C35" s="91">
        <v>54.26</v>
      </c>
      <c r="D35" s="91">
        <v>54.5</v>
      </c>
      <c r="E35" s="91">
        <v>53.08</v>
      </c>
      <c r="F35" s="91" t="s">
        <v>3496</v>
      </c>
      <c r="G35" s="145">
        <v>-1.95E-2</v>
      </c>
      <c r="I35" s="91" t="s">
        <v>441</v>
      </c>
      <c r="J35" s="91">
        <v>3.32</v>
      </c>
      <c r="K35" s="91">
        <v>3.46</v>
      </c>
      <c r="L35" s="91">
        <v>3.51</v>
      </c>
      <c r="M35" s="91">
        <v>3.31</v>
      </c>
      <c r="N35" s="91" t="s">
        <v>3497</v>
      </c>
      <c r="O35" s="145">
        <v>-5.1400000000000001E-2</v>
      </c>
      <c r="Q35" s="91" t="s">
        <v>441</v>
      </c>
      <c r="R35" s="91">
        <v>76.33</v>
      </c>
      <c r="S35" s="91">
        <v>76.989999999999995</v>
      </c>
      <c r="T35" s="91">
        <v>77.010000000000005</v>
      </c>
      <c r="U35" s="91">
        <v>76.040000000000006</v>
      </c>
      <c r="V35" s="91" t="s">
        <v>3498</v>
      </c>
      <c r="W35" s="145">
        <v>7.4999999999999997E-3</v>
      </c>
      <c r="Y35" s="91" t="s">
        <v>441</v>
      </c>
      <c r="Z35" s="146">
        <v>11239.94</v>
      </c>
      <c r="AA35" s="146">
        <v>11380.99</v>
      </c>
      <c r="AB35" s="146">
        <v>11425.51</v>
      </c>
      <c r="AC35" s="146">
        <v>11193.03</v>
      </c>
      <c r="AD35" s="91" t="s">
        <v>3499</v>
      </c>
      <c r="AE35" s="145">
        <v>-1.9300000000000001E-2</v>
      </c>
    </row>
    <row r="36" spans="1:31">
      <c r="A36" s="91" t="s">
        <v>449</v>
      </c>
      <c r="B36" s="91">
        <v>53</v>
      </c>
      <c r="C36" s="91">
        <v>53.67</v>
      </c>
      <c r="D36" s="91">
        <v>53.67</v>
      </c>
      <c r="E36" s="91">
        <v>52.48</v>
      </c>
      <c r="F36" s="91" t="s">
        <v>3500</v>
      </c>
      <c r="G36" s="145">
        <v>-1.2699999999999999E-2</v>
      </c>
      <c r="I36" s="91" t="s">
        <v>449</v>
      </c>
      <c r="J36" s="91">
        <v>3.32</v>
      </c>
      <c r="K36" s="91">
        <v>3.33</v>
      </c>
      <c r="L36" s="91">
        <v>3.3650000000000002</v>
      </c>
      <c r="M36" s="91">
        <v>3.26</v>
      </c>
      <c r="N36" s="91" t="s">
        <v>3501</v>
      </c>
      <c r="O36" s="145">
        <v>0</v>
      </c>
      <c r="Q36" s="91" t="s">
        <v>449</v>
      </c>
      <c r="R36" s="91">
        <v>76.11</v>
      </c>
      <c r="S36" s="91">
        <v>76.59</v>
      </c>
      <c r="T36" s="91">
        <v>76.930000000000007</v>
      </c>
      <c r="U36" s="91">
        <v>76.099999999999994</v>
      </c>
      <c r="V36" s="91" t="s">
        <v>3502</v>
      </c>
      <c r="W36" s="145">
        <v>-2.8999999999999998E-3</v>
      </c>
      <c r="Y36" s="91" t="s">
        <v>449</v>
      </c>
      <c r="Z36" s="146">
        <v>11014.89</v>
      </c>
      <c r="AA36" s="146">
        <v>11228.42</v>
      </c>
      <c r="AB36" s="146">
        <v>11241.42</v>
      </c>
      <c r="AC36" s="146">
        <v>10956.2</v>
      </c>
      <c r="AD36" s="91" t="s">
        <v>3503</v>
      </c>
      <c r="AE36" s="145">
        <v>-0.02</v>
      </c>
    </row>
    <row r="37" spans="1:31">
      <c r="A37" s="91" t="s">
        <v>457</v>
      </c>
      <c r="B37" s="91">
        <v>52.1</v>
      </c>
      <c r="C37" s="91">
        <v>53.11</v>
      </c>
      <c r="D37" s="91">
        <v>53.54</v>
      </c>
      <c r="E37" s="91">
        <v>51.67</v>
      </c>
      <c r="F37" s="91" t="s">
        <v>3504</v>
      </c>
      <c r="G37" s="145">
        <v>-1.7000000000000001E-2</v>
      </c>
      <c r="I37" s="91" t="s">
        <v>457</v>
      </c>
      <c r="J37" s="91">
        <v>2.02</v>
      </c>
      <c r="K37" s="91">
        <v>2.7</v>
      </c>
      <c r="L37" s="91">
        <v>2.81</v>
      </c>
      <c r="M37" s="91">
        <v>1.46</v>
      </c>
      <c r="N37" s="91" t="s">
        <v>3505</v>
      </c>
      <c r="O37" s="145">
        <v>-0.3916</v>
      </c>
      <c r="Q37" s="91" t="s">
        <v>457</v>
      </c>
      <c r="R37" s="91">
        <v>75.930000000000007</v>
      </c>
      <c r="S37" s="91">
        <v>76.760000000000005</v>
      </c>
      <c r="T37" s="91">
        <v>77.08</v>
      </c>
      <c r="U37" s="91">
        <v>74.75</v>
      </c>
      <c r="V37" s="91" t="s">
        <v>3217</v>
      </c>
      <c r="W37" s="145">
        <v>-2.3999999999999998E-3</v>
      </c>
      <c r="Y37" s="91" t="s">
        <v>457</v>
      </c>
      <c r="Z37" s="146">
        <v>10958.55</v>
      </c>
      <c r="AA37" s="146">
        <v>10963.95</v>
      </c>
      <c r="AB37" s="146">
        <v>11039.81</v>
      </c>
      <c r="AC37" s="146">
        <v>10910.62</v>
      </c>
      <c r="AD37" s="91" t="s">
        <v>3506</v>
      </c>
      <c r="AE37" s="145">
        <v>-5.1000000000000004E-3</v>
      </c>
    </row>
    <row r="38" spans="1:31">
      <c r="A38" s="91" t="s">
        <v>465</v>
      </c>
      <c r="B38" s="91">
        <v>49.72</v>
      </c>
      <c r="C38" s="91">
        <v>51.91</v>
      </c>
      <c r="D38" s="91">
        <v>51.91</v>
      </c>
      <c r="E38" s="91">
        <v>49.66</v>
      </c>
      <c r="F38" s="91" t="s">
        <v>3507</v>
      </c>
      <c r="G38" s="145">
        <v>-4.5699999999999998E-2</v>
      </c>
      <c r="I38" s="91" t="s">
        <v>465</v>
      </c>
      <c r="J38" s="91">
        <v>1.75</v>
      </c>
      <c r="K38" s="91">
        <v>2.11</v>
      </c>
      <c r="L38" s="91">
        <v>2.16</v>
      </c>
      <c r="M38" s="91">
        <v>1.75</v>
      </c>
      <c r="N38" s="91" t="s">
        <v>3049</v>
      </c>
      <c r="O38" s="145">
        <v>-0.13370000000000001</v>
      </c>
      <c r="Q38" s="91" t="s">
        <v>465</v>
      </c>
      <c r="R38" s="91">
        <v>74.760000000000005</v>
      </c>
      <c r="S38" s="91">
        <v>75.44</v>
      </c>
      <c r="T38" s="91">
        <v>75.52</v>
      </c>
      <c r="U38" s="91">
        <v>73</v>
      </c>
      <c r="V38" s="91" t="s">
        <v>1755</v>
      </c>
      <c r="W38" s="145">
        <v>-1.54E-2</v>
      </c>
      <c r="Y38" s="91" t="s">
        <v>465</v>
      </c>
      <c r="Z38" s="146">
        <v>11082</v>
      </c>
      <c r="AA38" s="146">
        <v>11011.33</v>
      </c>
      <c r="AB38" s="146">
        <v>11119.16</v>
      </c>
      <c r="AC38" s="146">
        <v>10939.47</v>
      </c>
      <c r="AD38" s="91" t="s">
        <v>3508</v>
      </c>
      <c r="AE38" s="145">
        <v>1.1299999999999999E-2</v>
      </c>
    </row>
    <row r="39" spans="1:31">
      <c r="A39" s="91" t="s">
        <v>473</v>
      </c>
      <c r="B39" s="91">
        <v>50.89</v>
      </c>
      <c r="C39" s="91">
        <v>49.92</v>
      </c>
      <c r="D39" s="91">
        <v>51.44</v>
      </c>
      <c r="E39" s="91">
        <v>49.92</v>
      </c>
      <c r="F39" s="91" t="s">
        <v>3509</v>
      </c>
      <c r="G39" s="145">
        <v>2.35E-2</v>
      </c>
      <c r="I39" s="91" t="s">
        <v>473</v>
      </c>
      <c r="J39" s="91">
        <v>1.98</v>
      </c>
      <c r="K39" s="91">
        <v>1.81</v>
      </c>
      <c r="L39" s="91">
        <v>2.25</v>
      </c>
      <c r="M39" s="91">
        <v>1.7</v>
      </c>
      <c r="N39" s="91" t="s">
        <v>2770</v>
      </c>
      <c r="O39" s="145">
        <v>0.13139999999999999</v>
      </c>
      <c r="Q39" s="91" t="s">
        <v>473</v>
      </c>
      <c r="R39" s="91">
        <v>75.16</v>
      </c>
      <c r="S39" s="91">
        <v>74.510000000000005</v>
      </c>
      <c r="T39" s="91">
        <v>75.47</v>
      </c>
      <c r="U39" s="91">
        <v>74.05</v>
      </c>
      <c r="V39" s="91" t="s">
        <v>3510</v>
      </c>
      <c r="W39" s="145">
        <v>5.4000000000000003E-3</v>
      </c>
      <c r="Y39" s="91" t="s">
        <v>473</v>
      </c>
      <c r="Z39" s="146">
        <v>11004.62</v>
      </c>
      <c r="AA39" s="146">
        <v>11038.17</v>
      </c>
      <c r="AB39" s="146">
        <v>11138.7</v>
      </c>
      <c r="AC39" s="146">
        <v>10999.26</v>
      </c>
      <c r="AD39" s="91" t="s">
        <v>3511</v>
      </c>
      <c r="AE39" s="145">
        <v>-7.0000000000000001E-3</v>
      </c>
    </row>
    <row r="40" spans="1:31">
      <c r="A40" s="91" t="s">
        <v>481</v>
      </c>
      <c r="B40" s="91">
        <v>50.96</v>
      </c>
      <c r="C40" s="91">
        <v>50.58</v>
      </c>
      <c r="D40" s="91">
        <v>51.07</v>
      </c>
      <c r="E40" s="91">
        <v>49.94</v>
      </c>
      <c r="F40" s="91" t="s">
        <v>3512</v>
      </c>
      <c r="G40" s="145">
        <v>1.4E-3</v>
      </c>
      <c r="I40" s="91" t="s">
        <v>481</v>
      </c>
      <c r="J40" s="91">
        <v>2.36</v>
      </c>
      <c r="K40" s="91">
        <v>2.39</v>
      </c>
      <c r="L40" s="91">
        <v>2.48</v>
      </c>
      <c r="M40" s="91">
        <v>2.02</v>
      </c>
      <c r="N40" s="91" t="s">
        <v>2824</v>
      </c>
      <c r="O40" s="145">
        <v>0.19189999999999999</v>
      </c>
      <c r="Q40" s="91" t="s">
        <v>481</v>
      </c>
      <c r="R40" s="91">
        <v>77.36</v>
      </c>
      <c r="S40" s="91">
        <v>75</v>
      </c>
      <c r="T40" s="91">
        <v>77.55</v>
      </c>
      <c r="U40" s="91">
        <v>74.38</v>
      </c>
      <c r="V40" s="91" t="s">
        <v>2939</v>
      </c>
      <c r="W40" s="145">
        <v>2.93E-2</v>
      </c>
      <c r="Y40" s="91" t="s">
        <v>481</v>
      </c>
      <c r="Z40" s="146">
        <v>11143.74</v>
      </c>
      <c r="AA40" s="146">
        <v>11015.48</v>
      </c>
      <c r="AB40" s="146">
        <v>11144.67</v>
      </c>
      <c r="AC40" s="146">
        <v>10984.82</v>
      </c>
      <c r="AD40" s="91" t="s">
        <v>3513</v>
      </c>
      <c r="AE40" s="145">
        <v>1.26E-2</v>
      </c>
    </row>
    <row r="41" spans="1:31">
      <c r="A41" s="91" t="s">
        <v>489</v>
      </c>
      <c r="B41" s="91">
        <v>51.52</v>
      </c>
      <c r="C41" s="91">
        <v>52.21</v>
      </c>
      <c r="D41" s="91">
        <v>52.71</v>
      </c>
      <c r="E41" s="91">
        <v>50.79</v>
      </c>
      <c r="F41" s="91" t="s">
        <v>3514</v>
      </c>
      <c r="G41" s="145">
        <v>1.0999999999999999E-2</v>
      </c>
      <c r="I41" s="91" t="s">
        <v>489</v>
      </c>
      <c r="J41" s="91">
        <v>2.29</v>
      </c>
      <c r="K41" s="91">
        <v>2.5299999999999998</v>
      </c>
      <c r="L41" s="91">
        <v>2.57</v>
      </c>
      <c r="M41" s="91">
        <v>2.2450000000000001</v>
      </c>
      <c r="N41" s="91" t="s">
        <v>2858</v>
      </c>
      <c r="O41" s="145">
        <v>-2.9700000000000001E-2</v>
      </c>
      <c r="Q41" s="91" t="s">
        <v>489</v>
      </c>
      <c r="R41" s="91">
        <v>76.73</v>
      </c>
      <c r="S41" s="91">
        <v>77.349999999999994</v>
      </c>
      <c r="T41" s="91">
        <v>77.349999999999994</v>
      </c>
      <c r="U41" s="91">
        <v>76.45</v>
      </c>
      <c r="V41" s="91" t="s">
        <v>3515</v>
      </c>
      <c r="W41" s="145">
        <v>-8.0999999999999996E-3</v>
      </c>
      <c r="Y41" s="91" t="s">
        <v>489</v>
      </c>
      <c r="Z41" s="146">
        <v>11256.81</v>
      </c>
      <c r="AA41" s="146">
        <v>11542.84</v>
      </c>
      <c r="AB41" s="146">
        <v>11571.64</v>
      </c>
      <c r="AC41" s="146">
        <v>11160.54</v>
      </c>
      <c r="AD41" s="91" t="s">
        <v>3516</v>
      </c>
      <c r="AE41" s="145">
        <v>1.01E-2</v>
      </c>
    </row>
    <row r="42" spans="1:31">
      <c r="A42" s="91" t="s">
        <v>497</v>
      </c>
      <c r="B42" s="91">
        <v>50.62</v>
      </c>
      <c r="C42" s="91">
        <v>51.79</v>
      </c>
      <c r="D42" s="91">
        <v>51.94</v>
      </c>
      <c r="E42" s="91">
        <v>50.57</v>
      </c>
      <c r="F42" s="91" t="s">
        <v>3517</v>
      </c>
      <c r="G42" s="145">
        <v>-1.7500000000000002E-2</v>
      </c>
      <c r="I42" s="91" t="s">
        <v>497</v>
      </c>
      <c r="J42" s="91">
        <v>2.35</v>
      </c>
      <c r="K42" s="91">
        <v>2.37</v>
      </c>
      <c r="L42" s="91">
        <v>2.41</v>
      </c>
      <c r="M42" s="91">
        <v>2.21</v>
      </c>
      <c r="N42" s="91" t="s">
        <v>3518</v>
      </c>
      <c r="O42" s="145">
        <v>2.6200000000000001E-2</v>
      </c>
      <c r="Q42" s="91" t="s">
        <v>497</v>
      </c>
      <c r="R42" s="91">
        <v>77.040000000000006</v>
      </c>
      <c r="S42" s="91">
        <v>76.66</v>
      </c>
      <c r="T42" s="91">
        <v>77.41</v>
      </c>
      <c r="U42" s="91">
        <v>76.66</v>
      </c>
      <c r="V42" s="91" t="s">
        <v>3519</v>
      </c>
      <c r="W42" s="145">
        <v>4.0000000000000001E-3</v>
      </c>
      <c r="Y42" s="91" t="s">
        <v>497</v>
      </c>
      <c r="Z42" s="146">
        <v>11170.89</v>
      </c>
      <c r="AA42" s="146">
        <v>11248.09</v>
      </c>
      <c r="AB42" s="146">
        <v>11352.09</v>
      </c>
      <c r="AC42" s="146">
        <v>11065.24</v>
      </c>
      <c r="AD42" s="91" t="s">
        <v>3520</v>
      </c>
      <c r="AE42" s="145">
        <v>-7.6E-3</v>
      </c>
    </row>
    <row r="43" spans="1:31">
      <c r="A43" s="91" t="s">
        <v>505</v>
      </c>
      <c r="B43" s="91">
        <v>48.97</v>
      </c>
      <c r="C43" s="91">
        <v>50.19</v>
      </c>
      <c r="D43" s="91">
        <v>50.19</v>
      </c>
      <c r="E43" s="91">
        <v>48.87</v>
      </c>
      <c r="F43" s="91" t="s">
        <v>3521</v>
      </c>
      <c r="G43" s="145">
        <v>-3.2599999999999997E-2</v>
      </c>
      <c r="I43" s="91" t="s">
        <v>505</v>
      </c>
      <c r="J43" s="91">
        <v>2.4300000000000002</v>
      </c>
      <c r="K43" s="91">
        <v>2.31</v>
      </c>
      <c r="L43" s="91">
        <v>2.48</v>
      </c>
      <c r="M43" s="91">
        <v>2.31</v>
      </c>
      <c r="N43" s="91" t="s">
        <v>3522</v>
      </c>
      <c r="O43" s="145">
        <v>3.4000000000000002E-2</v>
      </c>
      <c r="Q43" s="91" t="s">
        <v>505</v>
      </c>
      <c r="R43" s="91">
        <v>76.37</v>
      </c>
      <c r="S43" s="91">
        <v>76.709999999999994</v>
      </c>
      <c r="T43" s="91">
        <v>76.81</v>
      </c>
      <c r="U43" s="91">
        <v>76.260000000000005</v>
      </c>
      <c r="V43" s="91" t="s">
        <v>3523</v>
      </c>
      <c r="W43" s="145">
        <v>-8.6999999999999994E-3</v>
      </c>
      <c r="Y43" s="91" t="s">
        <v>505</v>
      </c>
      <c r="Z43" s="146">
        <v>10810.53</v>
      </c>
      <c r="AA43" s="146">
        <v>11012.62</v>
      </c>
      <c r="AB43" s="146">
        <v>11029.57</v>
      </c>
      <c r="AC43" s="146">
        <v>10775.61</v>
      </c>
      <c r="AD43" s="91" t="s">
        <v>3524</v>
      </c>
      <c r="AE43" s="145">
        <v>-3.2300000000000002E-2</v>
      </c>
    </row>
    <row r="44" spans="1:31">
      <c r="A44" s="91" t="s">
        <v>513</v>
      </c>
      <c r="B44" s="91">
        <v>48.42</v>
      </c>
      <c r="C44" s="91">
        <v>48.63</v>
      </c>
      <c r="D44" s="91">
        <v>49.02</v>
      </c>
      <c r="E44" s="91">
        <v>47.67</v>
      </c>
      <c r="F44" s="91" t="s">
        <v>3525</v>
      </c>
      <c r="G44" s="145">
        <v>-1.12E-2</v>
      </c>
      <c r="I44" s="91" t="s">
        <v>513</v>
      </c>
      <c r="J44" s="91">
        <v>2.54</v>
      </c>
      <c r="K44" s="91">
        <v>2.4300000000000002</v>
      </c>
      <c r="L44" s="91">
        <v>2.7</v>
      </c>
      <c r="M44" s="91">
        <v>2.4300000000000002</v>
      </c>
      <c r="N44" s="91" t="s">
        <v>3526</v>
      </c>
      <c r="O44" s="145">
        <v>4.53E-2</v>
      </c>
      <c r="Q44" s="91" t="s">
        <v>513</v>
      </c>
      <c r="R44" s="91">
        <v>76.08</v>
      </c>
      <c r="S44" s="91">
        <v>76.05</v>
      </c>
      <c r="T44" s="91">
        <v>76.59</v>
      </c>
      <c r="U44" s="91">
        <v>75.92</v>
      </c>
      <c r="V44" s="91" t="s">
        <v>3527</v>
      </c>
      <c r="W44" s="145">
        <v>-3.8E-3</v>
      </c>
      <c r="Y44" s="91" t="s">
        <v>513</v>
      </c>
      <c r="Z44" s="146">
        <v>10705.41</v>
      </c>
      <c r="AA44" s="146">
        <v>10767.63</v>
      </c>
      <c r="AB44" s="146">
        <v>10833.24</v>
      </c>
      <c r="AC44" s="146">
        <v>10642.1</v>
      </c>
      <c r="AD44" s="91" t="s">
        <v>3528</v>
      </c>
      <c r="AE44" s="145">
        <v>-9.7000000000000003E-3</v>
      </c>
    </row>
    <row r="45" spans="1:31">
      <c r="A45" s="91" t="s">
        <v>521</v>
      </c>
      <c r="B45" s="91">
        <v>48.7</v>
      </c>
      <c r="C45" s="91">
        <v>48.81</v>
      </c>
      <c r="D45" s="91">
        <v>49.58</v>
      </c>
      <c r="E45" s="91">
        <v>48.44</v>
      </c>
      <c r="F45" s="91" t="s">
        <v>3529</v>
      </c>
      <c r="G45" s="145">
        <v>5.7999999999999996E-3</v>
      </c>
      <c r="I45" s="91" t="s">
        <v>521</v>
      </c>
      <c r="J45" s="91">
        <v>2.74</v>
      </c>
      <c r="K45" s="91">
        <v>2.65</v>
      </c>
      <c r="L45" s="91">
        <v>2.83</v>
      </c>
      <c r="M45" s="91">
        <v>2.5299999999999998</v>
      </c>
      <c r="N45" s="91" t="s">
        <v>3530</v>
      </c>
      <c r="O45" s="145">
        <v>7.8700000000000006E-2</v>
      </c>
      <c r="Q45" s="91" t="s">
        <v>521</v>
      </c>
      <c r="R45" s="91">
        <v>75.989999999999995</v>
      </c>
      <c r="S45" s="91">
        <v>76.150000000000006</v>
      </c>
      <c r="T45" s="91">
        <v>76.47</v>
      </c>
      <c r="U45" s="91">
        <v>75.94</v>
      </c>
      <c r="V45" s="91" t="s">
        <v>3531</v>
      </c>
      <c r="W45" s="145">
        <v>-1.1999999999999999E-3</v>
      </c>
      <c r="Y45" s="91" t="s">
        <v>521</v>
      </c>
      <c r="Z45" s="146">
        <v>10546.03</v>
      </c>
      <c r="AA45" s="146">
        <v>10707.44</v>
      </c>
      <c r="AB45" s="146">
        <v>10713.97</v>
      </c>
      <c r="AC45" s="146">
        <v>10497.55</v>
      </c>
      <c r="AD45" s="91" t="s">
        <v>3439</v>
      </c>
      <c r="AE45" s="145">
        <v>-1.49E-2</v>
      </c>
    </row>
    <row r="46" spans="1:31">
      <c r="A46" s="91" t="s">
        <v>529</v>
      </c>
      <c r="B46" s="91">
        <v>48.77</v>
      </c>
      <c r="C46" s="91">
        <v>48.63</v>
      </c>
      <c r="D46" s="91">
        <v>49.14</v>
      </c>
      <c r="E46" s="91">
        <v>48.1</v>
      </c>
      <c r="F46" s="91" t="s">
        <v>3532</v>
      </c>
      <c r="G46" s="145">
        <v>1.4E-3</v>
      </c>
      <c r="I46" s="91" t="s">
        <v>529</v>
      </c>
      <c r="J46" s="91">
        <v>2.94</v>
      </c>
      <c r="K46" s="91">
        <v>2.7</v>
      </c>
      <c r="L46" s="91">
        <v>3.24</v>
      </c>
      <c r="M46" s="91">
        <v>2.6920000000000002</v>
      </c>
      <c r="N46" s="91" t="s">
        <v>2751</v>
      </c>
      <c r="O46" s="145">
        <v>7.2999999999999995E-2</v>
      </c>
      <c r="Q46" s="91" t="s">
        <v>529</v>
      </c>
      <c r="R46" s="91">
        <v>75.88</v>
      </c>
      <c r="S46" s="91">
        <v>75.7</v>
      </c>
      <c r="T46" s="91">
        <v>76.319999999999993</v>
      </c>
      <c r="U46" s="91">
        <v>75.680000000000007</v>
      </c>
      <c r="V46" s="91" t="s">
        <v>3533</v>
      </c>
      <c r="W46" s="145">
        <v>-1.4E-3</v>
      </c>
      <c r="Y46" s="91" t="s">
        <v>529</v>
      </c>
      <c r="Z46" s="146">
        <v>10547.11</v>
      </c>
      <c r="AA46" s="146">
        <v>10490.89</v>
      </c>
      <c r="AB46" s="146">
        <v>10609.46</v>
      </c>
      <c r="AC46" s="146">
        <v>10446.82</v>
      </c>
      <c r="AD46" s="91" t="s">
        <v>3534</v>
      </c>
      <c r="AE46" s="145">
        <v>1E-4</v>
      </c>
    </row>
    <row r="47" spans="1:31">
      <c r="A47" s="91" t="s">
        <v>537</v>
      </c>
      <c r="B47" s="91">
        <v>49.32</v>
      </c>
      <c r="C47" s="91">
        <v>49.27</v>
      </c>
      <c r="D47" s="91">
        <v>50.04</v>
      </c>
      <c r="E47" s="91">
        <v>48.42</v>
      </c>
      <c r="F47" s="91" t="s">
        <v>3535</v>
      </c>
      <c r="G47" s="145">
        <v>1.1299999999999999E-2</v>
      </c>
      <c r="I47" s="91" t="s">
        <v>537</v>
      </c>
      <c r="J47" s="91">
        <v>2.9</v>
      </c>
      <c r="K47" s="91">
        <v>3.05</v>
      </c>
      <c r="L47" s="91">
        <v>3.05</v>
      </c>
      <c r="M47" s="91">
        <v>2.81</v>
      </c>
      <c r="N47" s="91" t="s">
        <v>3536</v>
      </c>
      <c r="O47" s="145">
        <v>-1.3599999999999999E-2</v>
      </c>
      <c r="Q47" s="91" t="s">
        <v>537</v>
      </c>
      <c r="R47" s="91">
        <v>75.89</v>
      </c>
      <c r="S47" s="91">
        <v>75.97</v>
      </c>
      <c r="T47" s="91">
        <v>76.209999999999994</v>
      </c>
      <c r="U47" s="91">
        <v>75.47</v>
      </c>
      <c r="V47" s="91" t="s">
        <v>3537</v>
      </c>
      <c r="W47" s="145">
        <v>1E-4</v>
      </c>
      <c r="Y47" s="91" t="s">
        <v>537</v>
      </c>
      <c r="Z47" s="146">
        <v>10709.37</v>
      </c>
      <c r="AA47" s="146">
        <v>10592</v>
      </c>
      <c r="AB47" s="146">
        <v>10753.57</v>
      </c>
      <c r="AC47" s="146">
        <v>10569.2</v>
      </c>
      <c r="AD47" s="91" t="s">
        <v>3538</v>
      </c>
      <c r="AE47" s="145">
        <v>1.54E-2</v>
      </c>
    </row>
    <row r="48" spans="1:31">
      <c r="A48" s="91" t="s">
        <v>545</v>
      </c>
      <c r="B48" s="91">
        <v>47.74</v>
      </c>
      <c r="C48" s="91">
        <v>49.07</v>
      </c>
      <c r="D48" s="91">
        <v>49.08</v>
      </c>
      <c r="E48" s="91">
        <v>46.89</v>
      </c>
      <c r="F48" s="91" t="s">
        <v>3539</v>
      </c>
      <c r="G48" s="145">
        <v>-3.2000000000000001E-2</v>
      </c>
      <c r="I48" s="91" t="s">
        <v>545</v>
      </c>
      <c r="J48" s="91">
        <v>2.81</v>
      </c>
      <c r="K48" s="91">
        <v>2.91</v>
      </c>
      <c r="L48" s="91">
        <v>2.93</v>
      </c>
      <c r="M48" s="91">
        <v>2.8050000000000002</v>
      </c>
      <c r="N48" s="91" t="s">
        <v>3540</v>
      </c>
      <c r="O48" s="145">
        <v>-3.1E-2</v>
      </c>
      <c r="Q48" s="91" t="s">
        <v>545</v>
      </c>
      <c r="R48" s="91">
        <v>75.7</v>
      </c>
      <c r="S48" s="91">
        <v>75.62</v>
      </c>
      <c r="T48" s="91">
        <v>75.94</v>
      </c>
      <c r="U48" s="91">
        <v>75.540000000000006</v>
      </c>
      <c r="V48" s="91" t="s">
        <v>3541</v>
      </c>
      <c r="W48" s="145">
        <v>-2.5000000000000001E-3</v>
      </c>
      <c r="Y48" s="91" t="s">
        <v>545</v>
      </c>
      <c r="Z48" s="146">
        <v>10476.120000000001</v>
      </c>
      <c r="AA48" s="146">
        <v>10586.46</v>
      </c>
      <c r="AB48" s="146">
        <v>10599.34</v>
      </c>
      <c r="AC48" s="146">
        <v>10313.32</v>
      </c>
      <c r="AD48" s="91" t="s">
        <v>3542</v>
      </c>
      <c r="AE48" s="145">
        <v>-2.18E-2</v>
      </c>
    </row>
    <row r="49" spans="1:31">
      <c r="A49" s="91" t="s">
        <v>552</v>
      </c>
      <c r="B49" s="91">
        <v>47.71</v>
      </c>
      <c r="C49" s="91">
        <v>47.69</v>
      </c>
      <c r="D49" s="91">
        <v>48.12</v>
      </c>
      <c r="E49" s="91">
        <v>47.1</v>
      </c>
      <c r="F49" s="91" t="s">
        <v>3543</v>
      </c>
      <c r="G49" s="145">
        <v>-5.9999999999999995E-4</v>
      </c>
      <c r="I49" s="91" t="s">
        <v>552</v>
      </c>
      <c r="J49" s="91">
        <v>2.97</v>
      </c>
      <c r="K49" s="91">
        <v>2.81</v>
      </c>
      <c r="L49" s="91">
        <v>2.9849999999999999</v>
      </c>
      <c r="M49" s="91">
        <v>2.81</v>
      </c>
      <c r="N49" s="91" t="s">
        <v>3544</v>
      </c>
      <c r="O49" s="145">
        <v>5.6899999999999999E-2</v>
      </c>
      <c r="Q49" s="91" t="s">
        <v>552</v>
      </c>
      <c r="R49" s="91">
        <v>75.95</v>
      </c>
      <c r="S49" s="91">
        <v>75.7</v>
      </c>
      <c r="T49" s="91">
        <v>76.069999999999993</v>
      </c>
      <c r="U49" s="91">
        <v>75.5</v>
      </c>
      <c r="V49" s="91" t="s">
        <v>3545</v>
      </c>
      <c r="W49" s="145">
        <v>3.3E-3</v>
      </c>
      <c r="Y49" s="91" t="s">
        <v>552</v>
      </c>
      <c r="Z49" s="146">
        <v>10497.86</v>
      </c>
      <c r="AA49" s="146">
        <v>10437.75</v>
      </c>
      <c r="AB49" s="146">
        <v>10514.76</v>
      </c>
      <c r="AC49" s="146">
        <v>10361.82</v>
      </c>
      <c r="AD49" s="91" t="s">
        <v>3546</v>
      </c>
      <c r="AE49" s="145">
        <v>2.0999999999999999E-3</v>
      </c>
    </row>
    <row r="50" spans="1:31">
      <c r="A50" s="91" t="s">
        <v>560</v>
      </c>
      <c r="B50" s="91">
        <v>47.52</v>
      </c>
      <c r="C50" s="91">
        <v>47.77</v>
      </c>
      <c r="D50" s="91">
        <v>48.04</v>
      </c>
      <c r="E50" s="91">
        <v>46.76</v>
      </c>
      <c r="F50" s="91" t="s">
        <v>389</v>
      </c>
      <c r="G50" s="145">
        <v>-4.0000000000000001E-3</v>
      </c>
      <c r="I50" s="91" t="s">
        <v>560</v>
      </c>
      <c r="J50" s="91">
        <v>2.81</v>
      </c>
      <c r="K50" s="91">
        <v>2.97</v>
      </c>
      <c r="L50" s="91">
        <v>3.02</v>
      </c>
      <c r="M50" s="91">
        <v>2.75</v>
      </c>
      <c r="N50" s="91" t="s">
        <v>3547</v>
      </c>
      <c r="O50" s="145">
        <v>-5.3900000000000003E-2</v>
      </c>
      <c r="Q50" s="91" t="s">
        <v>560</v>
      </c>
      <c r="R50" s="91">
        <v>75.790000000000006</v>
      </c>
      <c r="S50" s="91">
        <v>75.900000000000006</v>
      </c>
      <c r="T50" s="91">
        <v>76.040000000000006</v>
      </c>
      <c r="U50" s="91">
        <v>75.540000000000006</v>
      </c>
      <c r="V50" s="91" t="s">
        <v>2537</v>
      </c>
      <c r="W50" s="145">
        <v>-2.0999999999999999E-3</v>
      </c>
      <c r="Y50" s="91" t="s">
        <v>560</v>
      </c>
      <c r="Z50" s="146">
        <v>10353.23</v>
      </c>
      <c r="AA50" s="146">
        <v>10462.19</v>
      </c>
      <c r="AB50" s="146">
        <v>10472.32</v>
      </c>
      <c r="AC50" s="146">
        <v>10340.73</v>
      </c>
      <c r="AD50" s="91" t="s">
        <v>3548</v>
      </c>
      <c r="AE50" s="145">
        <v>-1.38E-2</v>
      </c>
    </row>
    <row r="51" spans="1:31">
      <c r="A51" s="91" t="s">
        <v>568</v>
      </c>
      <c r="B51" s="91">
        <v>45.98</v>
      </c>
      <c r="C51" s="91">
        <v>47.67</v>
      </c>
      <c r="D51" s="91">
        <v>47.67</v>
      </c>
      <c r="E51" s="91">
        <v>45.96</v>
      </c>
      <c r="F51" s="91" t="s">
        <v>3549</v>
      </c>
      <c r="G51" s="145">
        <v>-3.2399999999999998E-2</v>
      </c>
      <c r="I51" s="91" t="s">
        <v>568</v>
      </c>
      <c r="J51" s="91">
        <v>2.65</v>
      </c>
      <c r="K51" s="91">
        <v>2.81</v>
      </c>
      <c r="L51" s="91">
        <v>2.88</v>
      </c>
      <c r="M51" s="91">
        <v>2.65</v>
      </c>
      <c r="N51" s="91" t="s">
        <v>3550</v>
      </c>
      <c r="O51" s="145">
        <v>-5.6899999999999999E-2</v>
      </c>
      <c r="Q51" s="91" t="s">
        <v>568</v>
      </c>
      <c r="R51" s="91">
        <v>76.05</v>
      </c>
      <c r="S51" s="91">
        <v>75.64</v>
      </c>
      <c r="T51" s="91">
        <v>76.48</v>
      </c>
      <c r="U51" s="91">
        <v>75.5</v>
      </c>
      <c r="V51" s="91" t="s">
        <v>3318</v>
      </c>
      <c r="W51" s="145">
        <v>3.3999999999999998E-3</v>
      </c>
      <c r="Y51" s="91" t="s">
        <v>568</v>
      </c>
      <c r="Z51" s="146">
        <v>10213.290000000001</v>
      </c>
      <c r="AA51" s="146">
        <v>10339.200000000001</v>
      </c>
      <c r="AB51" s="146">
        <v>10414.82</v>
      </c>
      <c r="AC51" s="146">
        <v>10207.469999999999</v>
      </c>
      <c r="AD51" s="91" t="s">
        <v>3551</v>
      </c>
      <c r="AE51" s="145">
        <v>-1.35E-2</v>
      </c>
    </row>
    <row r="52" spans="1:31">
      <c r="A52" s="91" t="s">
        <v>576</v>
      </c>
      <c r="B52" s="91">
        <v>47.27</v>
      </c>
      <c r="C52" s="91">
        <v>46.47</v>
      </c>
      <c r="D52" s="91">
        <v>47.31</v>
      </c>
      <c r="E52" s="91">
        <v>46.13</v>
      </c>
      <c r="F52" s="91" t="s">
        <v>3552</v>
      </c>
      <c r="G52" s="145">
        <v>2.81E-2</v>
      </c>
      <c r="I52" s="91" t="s">
        <v>576</v>
      </c>
      <c r="J52" s="91">
        <v>2.66</v>
      </c>
      <c r="K52" s="91">
        <v>2.64</v>
      </c>
      <c r="L52" s="91">
        <v>2.73</v>
      </c>
      <c r="M52" s="91">
        <v>2.64</v>
      </c>
      <c r="N52" s="91" t="s">
        <v>3553</v>
      </c>
      <c r="O52" s="145">
        <v>3.8E-3</v>
      </c>
      <c r="Q52" s="91" t="s">
        <v>576</v>
      </c>
      <c r="R52" s="91">
        <v>76.760000000000005</v>
      </c>
      <c r="S52" s="91">
        <v>76.040000000000006</v>
      </c>
      <c r="T52" s="91">
        <v>76.87</v>
      </c>
      <c r="U52" s="91">
        <v>76.03</v>
      </c>
      <c r="V52" s="91" t="s">
        <v>3554</v>
      </c>
      <c r="W52" s="145">
        <v>9.2999999999999992E-3</v>
      </c>
      <c r="Y52" s="91" t="s">
        <v>576</v>
      </c>
      <c r="Z52" s="146">
        <v>10478.09</v>
      </c>
      <c r="AA52" s="146">
        <v>10321.459999999999</v>
      </c>
      <c r="AB52" s="146">
        <v>10502.08</v>
      </c>
      <c r="AC52" s="146">
        <v>10301.06</v>
      </c>
      <c r="AD52" s="91" t="s">
        <v>3555</v>
      </c>
      <c r="AE52" s="145">
        <v>2.5899999999999999E-2</v>
      </c>
    </row>
    <row r="53" spans="1:31">
      <c r="A53" s="91" t="s">
        <v>584</v>
      </c>
      <c r="B53" s="91">
        <v>46.9</v>
      </c>
      <c r="C53" s="91">
        <v>47</v>
      </c>
      <c r="D53" s="91">
        <v>47.42</v>
      </c>
      <c r="E53" s="91">
        <v>46.44</v>
      </c>
      <c r="F53" s="91" t="s">
        <v>3556</v>
      </c>
      <c r="G53" s="145">
        <v>-7.7999999999999996E-3</v>
      </c>
      <c r="I53" s="91" t="s">
        <v>584</v>
      </c>
      <c r="J53" s="91">
        <v>2.82</v>
      </c>
      <c r="K53" s="91">
        <v>2.6</v>
      </c>
      <c r="L53" s="91">
        <v>2.9</v>
      </c>
      <c r="M53" s="91">
        <v>2.6</v>
      </c>
      <c r="N53" s="91" t="s">
        <v>3557</v>
      </c>
      <c r="O53" s="145">
        <v>6.0199999999999997E-2</v>
      </c>
      <c r="Q53" s="91" t="s">
        <v>584</v>
      </c>
      <c r="R53" s="91">
        <v>76.55</v>
      </c>
      <c r="S53" s="91">
        <v>76.5</v>
      </c>
      <c r="T53" s="91">
        <v>76.66</v>
      </c>
      <c r="U53" s="91">
        <v>76.22</v>
      </c>
      <c r="V53" s="91" t="s">
        <v>3558</v>
      </c>
      <c r="W53" s="145">
        <v>-2.7000000000000001E-3</v>
      </c>
      <c r="Y53" s="91" t="s">
        <v>584</v>
      </c>
      <c r="Z53" s="146">
        <v>10466.48</v>
      </c>
      <c r="AA53" s="146">
        <v>10368.370000000001</v>
      </c>
      <c r="AB53" s="146">
        <v>10468.31</v>
      </c>
      <c r="AC53" s="146">
        <v>10324.700000000001</v>
      </c>
      <c r="AD53" s="91" t="s">
        <v>3559</v>
      </c>
      <c r="AE53" s="145">
        <v>-1.1000000000000001E-3</v>
      </c>
    </row>
    <row r="54" spans="1:31">
      <c r="A54" s="91" t="s">
        <v>600</v>
      </c>
      <c r="B54" s="91">
        <v>50.29</v>
      </c>
      <c r="C54" s="91">
        <v>47.36</v>
      </c>
      <c r="D54" s="91">
        <v>50.48</v>
      </c>
      <c r="E54" s="91">
        <v>47.06</v>
      </c>
      <c r="F54" s="91" t="s">
        <v>1159</v>
      </c>
      <c r="G54" s="145">
        <v>7.2300000000000003E-2</v>
      </c>
      <c r="I54" s="91" t="s">
        <v>600</v>
      </c>
      <c r="J54" s="91">
        <v>2.92</v>
      </c>
      <c r="K54" s="91">
        <v>2.86</v>
      </c>
      <c r="L54" s="91">
        <v>3.07</v>
      </c>
      <c r="M54" s="91">
        <v>2.86</v>
      </c>
      <c r="N54" s="91" t="s">
        <v>3560</v>
      </c>
      <c r="O54" s="145">
        <v>3.5499999999999997E-2</v>
      </c>
      <c r="Q54" s="91" t="s">
        <v>600</v>
      </c>
      <c r="R54" s="91">
        <v>76.88</v>
      </c>
      <c r="S54" s="91">
        <v>76.599999999999994</v>
      </c>
      <c r="T54" s="91">
        <v>76.930000000000007</v>
      </c>
      <c r="U54" s="91">
        <v>76.400000000000006</v>
      </c>
      <c r="V54" s="91" t="s">
        <v>3561</v>
      </c>
      <c r="W54" s="145">
        <v>4.3E-3</v>
      </c>
      <c r="Y54" s="91" t="s">
        <v>600</v>
      </c>
      <c r="Z54" s="146">
        <v>10386.99</v>
      </c>
      <c r="AA54" s="146">
        <v>10562.06</v>
      </c>
      <c r="AB54" s="146">
        <v>10613.06</v>
      </c>
      <c r="AC54" s="146">
        <v>10309.16</v>
      </c>
      <c r="AD54" s="91" t="s">
        <v>3562</v>
      </c>
      <c r="AE54" s="145">
        <v>-7.6E-3</v>
      </c>
    </row>
    <row r="55" spans="1:31">
      <c r="A55" s="91" t="s">
        <v>608</v>
      </c>
      <c r="B55" s="91">
        <v>47.41</v>
      </c>
      <c r="C55" s="91">
        <v>50.59</v>
      </c>
      <c r="D55" s="91">
        <v>50.84</v>
      </c>
      <c r="E55" s="91">
        <v>46.96</v>
      </c>
      <c r="F55" s="91" t="s">
        <v>3563</v>
      </c>
      <c r="G55" s="145">
        <v>-5.7299999999999997E-2</v>
      </c>
      <c r="I55" s="91" t="s">
        <v>608</v>
      </c>
      <c r="J55" s="91">
        <v>2.93</v>
      </c>
      <c r="K55" s="91">
        <v>2.93</v>
      </c>
      <c r="L55" s="91">
        <v>3.04</v>
      </c>
      <c r="M55" s="91">
        <v>2.875</v>
      </c>
      <c r="N55" s="91" t="s">
        <v>3564</v>
      </c>
      <c r="O55" s="145">
        <v>3.3999999999999998E-3</v>
      </c>
      <c r="Q55" s="91" t="s">
        <v>608</v>
      </c>
      <c r="R55" s="91">
        <v>76.84</v>
      </c>
      <c r="S55" s="91">
        <v>77.37</v>
      </c>
      <c r="T55" s="91">
        <v>77.400000000000006</v>
      </c>
      <c r="U55" s="91">
        <v>76.489999999999995</v>
      </c>
      <c r="V55" s="91" t="s">
        <v>3565</v>
      </c>
      <c r="W55" s="145">
        <v>-5.0000000000000001E-4</v>
      </c>
      <c r="Y55" s="91" t="s">
        <v>608</v>
      </c>
      <c r="Z55" s="146">
        <v>10458.76</v>
      </c>
      <c r="AA55" s="146">
        <v>10467.82</v>
      </c>
      <c r="AB55" s="146">
        <v>10515.22</v>
      </c>
      <c r="AC55" s="146">
        <v>10337.64</v>
      </c>
      <c r="AD55" s="91" t="s">
        <v>3439</v>
      </c>
      <c r="AE55" s="145">
        <v>6.8999999999999999E-3</v>
      </c>
    </row>
    <row r="56" spans="1:31">
      <c r="A56" s="91" t="s">
        <v>616</v>
      </c>
      <c r="B56" s="91">
        <v>46.5</v>
      </c>
      <c r="C56" s="91">
        <v>47.37</v>
      </c>
      <c r="D56" s="91">
        <v>47.99</v>
      </c>
      <c r="E56" s="91">
        <v>46.17</v>
      </c>
      <c r="F56" s="91" t="s">
        <v>3566</v>
      </c>
      <c r="G56" s="145">
        <v>-1.9199999999999998E-2</v>
      </c>
      <c r="I56" s="91" t="s">
        <v>616</v>
      </c>
      <c r="J56" s="91">
        <v>2.76</v>
      </c>
      <c r="K56" s="91">
        <v>2.93</v>
      </c>
      <c r="L56" s="91">
        <v>2.93</v>
      </c>
      <c r="M56" s="91">
        <v>2.76</v>
      </c>
      <c r="N56" s="91" t="s">
        <v>3567</v>
      </c>
      <c r="O56" s="145">
        <v>-5.8000000000000003E-2</v>
      </c>
      <c r="Q56" s="91" t="s">
        <v>616</v>
      </c>
      <c r="R56" s="91">
        <v>76.959999999999994</v>
      </c>
      <c r="S56" s="91">
        <v>76.599999999999994</v>
      </c>
      <c r="T56" s="91">
        <v>77.290000000000006</v>
      </c>
      <c r="U56" s="91">
        <v>76.599999999999994</v>
      </c>
      <c r="V56" s="91" t="s">
        <v>3568</v>
      </c>
      <c r="W56" s="145">
        <v>1.6000000000000001E-3</v>
      </c>
      <c r="Y56" s="91" t="s">
        <v>616</v>
      </c>
      <c r="Z56" s="146">
        <v>10305.24</v>
      </c>
      <c r="AA56" s="146">
        <v>10390.31</v>
      </c>
      <c r="AB56" s="146">
        <v>10393.219999999999</v>
      </c>
      <c r="AC56" s="146">
        <v>10295.25</v>
      </c>
      <c r="AD56" s="91" t="s">
        <v>3569</v>
      </c>
      <c r="AE56" s="145">
        <v>-1.47E-2</v>
      </c>
    </row>
    <row r="57" spans="1:31">
      <c r="A57" s="91" t="s">
        <v>2672</v>
      </c>
      <c r="B57" s="91">
        <v>47.17</v>
      </c>
      <c r="C57" s="91">
        <v>47.13</v>
      </c>
      <c r="D57" s="91">
        <v>48.04</v>
      </c>
      <c r="E57" s="91">
        <v>46.97</v>
      </c>
      <c r="F57" s="91" t="s">
        <v>3570</v>
      </c>
      <c r="G57" s="145">
        <v>1.44E-2</v>
      </c>
      <c r="I57" s="91" t="s">
        <v>2672</v>
      </c>
      <c r="J57" s="91">
        <v>2.91</v>
      </c>
      <c r="K57" s="91">
        <v>2.77</v>
      </c>
      <c r="L57" s="91">
        <v>3.02</v>
      </c>
      <c r="M57" s="91">
        <v>2.76</v>
      </c>
      <c r="N57" s="91" t="s">
        <v>3571</v>
      </c>
      <c r="O57" s="145">
        <v>5.4300000000000001E-2</v>
      </c>
      <c r="Q57" s="91" t="s">
        <v>2672</v>
      </c>
      <c r="R57" s="91">
        <v>77.59</v>
      </c>
      <c r="S57" s="91">
        <v>77.150000000000006</v>
      </c>
      <c r="T57" s="91">
        <v>77.709999999999994</v>
      </c>
      <c r="U57" s="91">
        <v>77.08</v>
      </c>
      <c r="V57" s="91" t="s">
        <v>3572</v>
      </c>
      <c r="W57" s="145">
        <v>8.2000000000000007E-3</v>
      </c>
      <c r="Y57" s="91" t="s">
        <v>2672</v>
      </c>
      <c r="Z57" s="146">
        <v>10569.29</v>
      </c>
      <c r="AA57" s="146">
        <v>10363.959999999999</v>
      </c>
      <c r="AB57" s="146">
        <v>10604.14</v>
      </c>
      <c r="AC57" s="146">
        <v>10265.040000000001</v>
      </c>
      <c r="AD57" s="91" t="s">
        <v>3573</v>
      </c>
      <c r="AE57" s="145">
        <v>2.5600000000000001E-2</v>
      </c>
    </row>
    <row r="58" spans="1:31">
      <c r="A58" s="91" t="s">
        <v>624</v>
      </c>
      <c r="B58" s="91">
        <v>46.81</v>
      </c>
      <c r="C58" s="91">
        <v>47.6</v>
      </c>
      <c r="D58" s="91">
        <v>48.15</v>
      </c>
      <c r="E58" s="91">
        <v>46.81</v>
      </c>
      <c r="F58" s="91" t="s">
        <v>3574</v>
      </c>
      <c r="G58" s="145">
        <v>-7.6E-3</v>
      </c>
      <c r="I58" s="91" t="s">
        <v>624</v>
      </c>
      <c r="J58" s="91">
        <v>2.99</v>
      </c>
      <c r="K58" s="91">
        <v>2.87</v>
      </c>
      <c r="L58" s="91">
        <v>3.14</v>
      </c>
      <c r="M58" s="91">
        <v>2.81</v>
      </c>
      <c r="N58" s="91" t="s">
        <v>3575</v>
      </c>
      <c r="O58" s="145">
        <v>2.75E-2</v>
      </c>
      <c r="Q58" s="91" t="s">
        <v>624</v>
      </c>
      <c r="R58" s="91">
        <v>77.22</v>
      </c>
      <c r="S58" s="91">
        <v>77.5</v>
      </c>
      <c r="T58" s="91">
        <v>78.180000000000007</v>
      </c>
      <c r="U58" s="91">
        <v>77.180000000000007</v>
      </c>
      <c r="V58" s="91" t="s">
        <v>3274</v>
      </c>
      <c r="W58" s="145">
        <v>-4.7999999999999996E-3</v>
      </c>
      <c r="Y58" s="91" t="s">
        <v>624</v>
      </c>
      <c r="Z58" s="146">
        <v>10635.65</v>
      </c>
      <c r="AA58" s="146">
        <v>10662.11</v>
      </c>
      <c r="AB58" s="146">
        <v>10807.26</v>
      </c>
      <c r="AC58" s="146">
        <v>10619.12</v>
      </c>
      <c r="AD58" s="91" t="s">
        <v>3439</v>
      </c>
      <c r="AE58" s="145">
        <v>6.3E-3</v>
      </c>
    </row>
    <row r="59" spans="1:31">
      <c r="A59" s="91" t="s">
        <v>632</v>
      </c>
      <c r="B59" s="91">
        <v>47.55</v>
      </c>
      <c r="C59" s="91">
        <v>46.49</v>
      </c>
      <c r="D59" s="91">
        <v>48.31</v>
      </c>
      <c r="E59" s="91">
        <v>46.4</v>
      </c>
      <c r="F59" s="91" t="s">
        <v>3576</v>
      </c>
      <c r="G59" s="145">
        <v>1.5800000000000002E-2</v>
      </c>
      <c r="I59" s="91" t="s">
        <v>632</v>
      </c>
      <c r="J59" s="91">
        <v>3.12</v>
      </c>
      <c r="K59" s="91">
        <v>2.98</v>
      </c>
      <c r="L59" s="91">
        <v>3.18</v>
      </c>
      <c r="M59" s="91">
        <v>2.95</v>
      </c>
      <c r="N59" s="91" t="s">
        <v>3577</v>
      </c>
      <c r="O59" s="145">
        <v>4.3499999999999997E-2</v>
      </c>
      <c r="Q59" s="91" t="s">
        <v>632</v>
      </c>
      <c r="R59" s="91">
        <v>77.69</v>
      </c>
      <c r="S59" s="91">
        <v>77.040000000000006</v>
      </c>
      <c r="T59" s="91">
        <v>77.95</v>
      </c>
      <c r="U59" s="91">
        <v>77.040000000000006</v>
      </c>
      <c r="V59" s="91" t="s">
        <v>3578</v>
      </c>
      <c r="W59" s="145">
        <v>6.1000000000000004E-3</v>
      </c>
      <c r="Y59" s="91" t="s">
        <v>632</v>
      </c>
      <c r="Z59" s="146">
        <v>10742.63</v>
      </c>
      <c r="AA59" s="146">
        <v>10607.72</v>
      </c>
      <c r="AB59" s="146">
        <v>10743.67</v>
      </c>
      <c r="AC59" s="146">
        <v>10589.59</v>
      </c>
      <c r="AD59" s="91" t="s">
        <v>3503</v>
      </c>
      <c r="AE59" s="145">
        <v>1.01E-2</v>
      </c>
    </row>
    <row r="60" spans="1:31">
      <c r="A60" s="91" t="s">
        <v>640</v>
      </c>
      <c r="B60" s="91">
        <v>48.19</v>
      </c>
      <c r="C60" s="91">
        <v>47.72</v>
      </c>
      <c r="D60" s="91">
        <v>48.41</v>
      </c>
      <c r="E60" s="91">
        <v>47.68</v>
      </c>
      <c r="F60" s="91" t="s">
        <v>3579</v>
      </c>
      <c r="G60" s="145">
        <v>1.35E-2</v>
      </c>
      <c r="I60" s="91" t="s">
        <v>640</v>
      </c>
      <c r="J60" s="91">
        <v>3.13</v>
      </c>
      <c r="K60" s="91">
        <v>3.12</v>
      </c>
      <c r="L60" s="91">
        <v>3.2450000000000001</v>
      </c>
      <c r="M60" s="91">
        <v>3.105</v>
      </c>
      <c r="N60" s="91" t="s">
        <v>3580</v>
      </c>
      <c r="O60" s="145">
        <v>3.2000000000000002E-3</v>
      </c>
      <c r="Q60" s="91" t="s">
        <v>640</v>
      </c>
      <c r="R60" s="91">
        <v>77</v>
      </c>
      <c r="S60" s="91">
        <v>77.69</v>
      </c>
      <c r="T60" s="91">
        <v>77.760000000000005</v>
      </c>
      <c r="U60" s="91">
        <v>76.930000000000007</v>
      </c>
      <c r="V60" s="91" t="s">
        <v>3581</v>
      </c>
      <c r="W60" s="145">
        <v>-8.8999999999999999E-3</v>
      </c>
      <c r="Y60" s="91" t="s">
        <v>640</v>
      </c>
      <c r="Z60" s="146">
        <v>10931.67</v>
      </c>
      <c r="AA60" s="146">
        <v>10794.99</v>
      </c>
      <c r="AB60" s="146">
        <v>10932.44</v>
      </c>
      <c r="AC60" s="146">
        <v>10762.73</v>
      </c>
      <c r="AD60" s="91" t="s">
        <v>3424</v>
      </c>
      <c r="AE60" s="145">
        <v>1.7600000000000001E-2</v>
      </c>
    </row>
    <row r="61" spans="1:31">
      <c r="A61" s="91" t="s">
        <v>647</v>
      </c>
      <c r="B61" s="91">
        <v>48.9</v>
      </c>
      <c r="C61" s="91">
        <v>48.24</v>
      </c>
      <c r="D61" s="91">
        <v>49.14</v>
      </c>
      <c r="E61" s="91">
        <v>47.71</v>
      </c>
      <c r="F61" s="91" t="s">
        <v>3582</v>
      </c>
      <c r="G61" s="145">
        <v>1.47E-2</v>
      </c>
      <c r="I61" s="91" t="s">
        <v>647</v>
      </c>
      <c r="J61" s="91">
        <v>3.16</v>
      </c>
      <c r="K61" s="91">
        <v>3.1</v>
      </c>
      <c r="L61" s="91">
        <v>3.2050000000000001</v>
      </c>
      <c r="M61" s="91">
        <v>3.0649999999999999</v>
      </c>
      <c r="N61" s="91" t="s">
        <v>3583</v>
      </c>
      <c r="O61" s="145">
        <v>9.5999999999999992E-3</v>
      </c>
      <c r="Q61" s="91" t="s">
        <v>647</v>
      </c>
      <c r="R61" s="91">
        <v>76.900000000000006</v>
      </c>
      <c r="S61" s="91">
        <v>76.89</v>
      </c>
      <c r="T61" s="91">
        <v>77.28</v>
      </c>
      <c r="U61" s="91">
        <v>76.5</v>
      </c>
      <c r="V61" s="91" t="s">
        <v>3519</v>
      </c>
      <c r="W61" s="145">
        <v>-1.2999999999999999E-3</v>
      </c>
      <c r="Y61" s="91" t="s">
        <v>647</v>
      </c>
      <c r="Z61" s="146">
        <v>11001.11</v>
      </c>
      <c r="AA61" s="146">
        <v>10969.26</v>
      </c>
      <c r="AB61" s="146">
        <v>11027.75</v>
      </c>
      <c r="AC61" s="146">
        <v>10797.12</v>
      </c>
      <c r="AD61" s="91" t="s">
        <v>3584</v>
      </c>
      <c r="AE61" s="145">
        <v>6.4000000000000003E-3</v>
      </c>
    </row>
    <row r="62" spans="1:31">
      <c r="A62" s="91" t="s">
        <v>655</v>
      </c>
      <c r="B62" s="91">
        <v>49.76</v>
      </c>
      <c r="C62" s="91">
        <v>48.55</v>
      </c>
      <c r="D62" s="91">
        <v>49.83</v>
      </c>
      <c r="E62" s="91">
        <v>48.55</v>
      </c>
      <c r="F62" s="91" t="s">
        <v>3585</v>
      </c>
      <c r="G62" s="145">
        <v>1.7600000000000001E-2</v>
      </c>
      <c r="I62" s="91" t="s">
        <v>655</v>
      </c>
      <c r="J62" s="91">
        <v>3.21</v>
      </c>
      <c r="K62" s="91">
        <v>3.14</v>
      </c>
      <c r="L62" s="91">
        <v>3.2650000000000001</v>
      </c>
      <c r="M62" s="91">
        <v>3.11</v>
      </c>
      <c r="N62" s="91" t="s">
        <v>3586</v>
      </c>
      <c r="O62" s="145">
        <v>1.5800000000000002E-2</v>
      </c>
      <c r="Q62" s="91" t="s">
        <v>655</v>
      </c>
      <c r="R62" s="91">
        <v>76.66</v>
      </c>
      <c r="S62" s="91">
        <v>76.89</v>
      </c>
      <c r="T62" s="91">
        <v>76.900000000000006</v>
      </c>
      <c r="U62" s="91">
        <v>76.180000000000007</v>
      </c>
      <c r="V62" s="91" t="s">
        <v>3427</v>
      </c>
      <c r="W62" s="145">
        <v>-3.0999999999999999E-3</v>
      </c>
      <c r="Y62" s="91" t="s">
        <v>655</v>
      </c>
      <c r="Z62" s="146">
        <v>11079.16</v>
      </c>
      <c r="AA62" s="146">
        <v>10906.37</v>
      </c>
      <c r="AB62" s="146">
        <v>11084.01</v>
      </c>
      <c r="AC62" s="146">
        <v>10900.16</v>
      </c>
      <c r="AD62" s="91" t="s">
        <v>3587</v>
      </c>
      <c r="AE62" s="145">
        <v>7.1000000000000004E-3</v>
      </c>
    </row>
    <row r="63" spans="1:31">
      <c r="A63" s="91" t="s">
        <v>671</v>
      </c>
      <c r="B63" s="91">
        <v>50</v>
      </c>
      <c r="C63" s="91">
        <v>49.56</v>
      </c>
      <c r="D63" s="91">
        <v>50.08</v>
      </c>
      <c r="E63" s="91">
        <v>49.56</v>
      </c>
      <c r="F63" s="91" t="s">
        <v>3588</v>
      </c>
      <c r="G63" s="145">
        <v>4.7999999999999996E-3</v>
      </c>
      <c r="I63" s="91" t="s">
        <v>671</v>
      </c>
      <c r="J63" s="91">
        <v>3.24</v>
      </c>
      <c r="K63" s="91">
        <v>3.21</v>
      </c>
      <c r="L63" s="91">
        <v>3.29</v>
      </c>
      <c r="M63" s="91">
        <v>3.14</v>
      </c>
      <c r="N63" s="91" t="s">
        <v>3589</v>
      </c>
      <c r="O63" s="145">
        <v>9.2999999999999992E-3</v>
      </c>
      <c r="Q63" s="91" t="s">
        <v>671</v>
      </c>
      <c r="R63" s="91">
        <v>74.56</v>
      </c>
      <c r="S63" s="91">
        <v>75.89</v>
      </c>
      <c r="T63" s="91">
        <v>75.959999999999994</v>
      </c>
      <c r="U63" s="91">
        <v>74.42</v>
      </c>
      <c r="V63" s="91" t="s">
        <v>3346</v>
      </c>
      <c r="W63" s="145">
        <v>-2.7400000000000001E-2</v>
      </c>
      <c r="Y63" s="91" t="s">
        <v>671</v>
      </c>
      <c r="Z63" s="146">
        <v>11095.11</v>
      </c>
      <c r="AA63" s="146">
        <v>11070</v>
      </c>
      <c r="AB63" s="146">
        <v>11145.44</v>
      </c>
      <c r="AC63" s="146">
        <v>11024.72</v>
      </c>
      <c r="AD63" s="91" t="s">
        <v>3590</v>
      </c>
      <c r="AE63" s="145">
        <v>1.4E-3</v>
      </c>
    </row>
    <row r="64" spans="1:31">
      <c r="A64" s="91" t="s">
        <v>679</v>
      </c>
      <c r="B64" s="91">
        <v>49.98</v>
      </c>
      <c r="C64" s="91">
        <v>49.9</v>
      </c>
      <c r="D64" s="91">
        <v>50.83</v>
      </c>
      <c r="E64" s="91">
        <v>49.68</v>
      </c>
      <c r="F64" s="91" t="s">
        <v>3591</v>
      </c>
      <c r="G64" s="145">
        <v>-4.0000000000000002E-4</v>
      </c>
      <c r="I64" s="91" t="s">
        <v>679</v>
      </c>
      <c r="J64" s="91">
        <v>3.21</v>
      </c>
      <c r="K64" s="91">
        <v>3.26</v>
      </c>
      <c r="L64" s="91">
        <v>3.33</v>
      </c>
      <c r="M64" s="91">
        <v>3.17</v>
      </c>
      <c r="N64" s="91" t="s">
        <v>3592</v>
      </c>
      <c r="O64" s="145">
        <v>-9.2999999999999992E-3</v>
      </c>
      <c r="Q64" s="91" t="s">
        <v>679</v>
      </c>
      <c r="R64" s="91">
        <v>74.48</v>
      </c>
      <c r="S64" s="91">
        <v>74.62</v>
      </c>
      <c r="T64" s="91">
        <v>74.739999999999995</v>
      </c>
      <c r="U64" s="91">
        <v>73.38</v>
      </c>
      <c r="V64" s="91" t="s">
        <v>2650</v>
      </c>
      <c r="W64" s="145">
        <v>-1.1000000000000001E-3</v>
      </c>
      <c r="Y64" s="91" t="s">
        <v>679</v>
      </c>
      <c r="Z64" s="146">
        <v>10957.01</v>
      </c>
      <c r="AA64" s="146">
        <v>11170.95</v>
      </c>
      <c r="AB64" s="146">
        <v>11223.41</v>
      </c>
      <c r="AC64" s="146">
        <v>10952.05</v>
      </c>
      <c r="AD64" s="91" t="s">
        <v>3593</v>
      </c>
      <c r="AE64" s="145">
        <v>-1.24E-2</v>
      </c>
    </row>
    <row r="65" spans="1:31">
      <c r="A65" s="91" t="s">
        <v>687</v>
      </c>
      <c r="B65" s="91">
        <v>49.78</v>
      </c>
      <c r="C65" s="91">
        <v>49.7</v>
      </c>
      <c r="D65" s="91">
        <v>50.6</v>
      </c>
      <c r="E65" s="91">
        <v>49.6</v>
      </c>
      <c r="F65" s="91" t="s">
        <v>3594</v>
      </c>
      <c r="G65" s="145">
        <v>-4.0000000000000001E-3</v>
      </c>
      <c r="I65" s="91" t="s">
        <v>687</v>
      </c>
      <c r="J65" s="91">
        <v>3.02</v>
      </c>
      <c r="K65" s="91">
        <v>3.16</v>
      </c>
      <c r="L65" s="91">
        <v>3.2</v>
      </c>
      <c r="M65" s="91">
        <v>2.91</v>
      </c>
      <c r="N65" s="91" t="s">
        <v>3595</v>
      </c>
      <c r="O65" s="145">
        <v>-5.9200000000000003E-2</v>
      </c>
      <c r="Q65" s="91" t="s">
        <v>687</v>
      </c>
      <c r="R65" s="91">
        <v>73.760000000000005</v>
      </c>
      <c r="S65" s="91">
        <v>74.48</v>
      </c>
      <c r="T65" s="91">
        <v>74.5</v>
      </c>
      <c r="U65" s="91">
        <v>73.7</v>
      </c>
      <c r="V65" s="91" t="s">
        <v>3596</v>
      </c>
      <c r="W65" s="145">
        <v>-9.7000000000000003E-3</v>
      </c>
      <c r="Y65" s="91" t="s">
        <v>687</v>
      </c>
      <c r="Z65" s="146">
        <v>10852.27</v>
      </c>
      <c r="AA65" s="146">
        <v>10890.4</v>
      </c>
      <c r="AB65" s="146">
        <v>10932.52</v>
      </c>
      <c r="AC65" s="146">
        <v>10804.57</v>
      </c>
      <c r="AD65" s="91" t="s">
        <v>3597</v>
      </c>
      <c r="AE65" s="145">
        <v>-9.5999999999999992E-3</v>
      </c>
    </row>
    <row r="66" spans="1:31">
      <c r="A66" s="91" t="s">
        <v>695</v>
      </c>
      <c r="B66" s="91">
        <v>49.87</v>
      </c>
      <c r="C66" s="91">
        <v>50.18</v>
      </c>
      <c r="D66" s="91">
        <v>50.22</v>
      </c>
      <c r="E66" s="91">
        <v>49.49</v>
      </c>
      <c r="F66" s="91" t="s">
        <v>3432</v>
      </c>
      <c r="G66" s="145">
        <v>1.8E-3</v>
      </c>
      <c r="I66" s="91" t="s">
        <v>695</v>
      </c>
      <c r="J66" s="91">
        <v>3.2</v>
      </c>
      <c r="K66" s="91">
        <v>3.03</v>
      </c>
      <c r="L66" s="91">
        <v>3.22</v>
      </c>
      <c r="M66" s="91">
        <v>2.96</v>
      </c>
      <c r="N66" s="91" t="s">
        <v>2651</v>
      </c>
      <c r="O66" s="145">
        <v>5.96E-2</v>
      </c>
      <c r="Q66" s="91" t="s">
        <v>695</v>
      </c>
      <c r="R66" s="91">
        <v>73.84</v>
      </c>
      <c r="S66" s="91">
        <v>73.52</v>
      </c>
      <c r="T66" s="91">
        <v>74.010000000000005</v>
      </c>
      <c r="U66" s="91">
        <v>73.39</v>
      </c>
      <c r="V66" s="91" t="s">
        <v>3598</v>
      </c>
      <c r="W66" s="145">
        <v>1.1000000000000001E-3</v>
      </c>
      <c r="Y66" s="91" t="s">
        <v>695</v>
      </c>
      <c r="Z66" s="146">
        <v>11140.43</v>
      </c>
      <c r="AA66" s="146">
        <v>10924.66</v>
      </c>
      <c r="AB66" s="146">
        <v>11143.17</v>
      </c>
      <c r="AC66" s="146">
        <v>10885.64</v>
      </c>
      <c r="AD66" s="91" t="s">
        <v>3524</v>
      </c>
      <c r="AE66" s="145">
        <v>2.6599999999999999E-2</v>
      </c>
    </row>
    <row r="67" spans="1:31">
      <c r="A67" s="91" t="s">
        <v>703</v>
      </c>
      <c r="B67" s="91">
        <v>49.55</v>
      </c>
      <c r="C67" s="91">
        <v>49.86</v>
      </c>
      <c r="D67" s="91">
        <v>50.4</v>
      </c>
      <c r="E67" s="91">
        <v>49.38</v>
      </c>
      <c r="F67" s="91" t="s">
        <v>3599</v>
      </c>
      <c r="G67" s="145">
        <v>-6.4000000000000003E-3</v>
      </c>
      <c r="I67" s="91" t="s">
        <v>703</v>
      </c>
      <c r="J67" s="91">
        <v>3.35</v>
      </c>
      <c r="K67" s="91">
        <v>3.22</v>
      </c>
      <c r="L67" s="91">
        <v>3.48</v>
      </c>
      <c r="M67" s="91">
        <v>3.18</v>
      </c>
      <c r="N67" s="91" t="s">
        <v>3600</v>
      </c>
      <c r="O67" s="145">
        <v>4.6899999999999997E-2</v>
      </c>
      <c r="Q67" s="91" t="s">
        <v>703</v>
      </c>
      <c r="R67" s="91">
        <v>75.22</v>
      </c>
      <c r="S67" s="91">
        <v>73.819999999999993</v>
      </c>
      <c r="T67" s="91">
        <v>75.41</v>
      </c>
      <c r="U67" s="91">
        <v>73.81</v>
      </c>
      <c r="V67" s="91" t="s">
        <v>3601</v>
      </c>
      <c r="W67" s="145">
        <v>1.8700000000000001E-2</v>
      </c>
      <c r="Y67" s="91" t="s">
        <v>703</v>
      </c>
      <c r="Z67" s="146">
        <v>11364.41</v>
      </c>
      <c r="AA67" s="146">
        <v>11171.94</v>
      </c>
      <c r="AB67" s="146">
        <v>11405.5</v>
      </c>
      <c r="AC67" s="146">
        <v>11144.03</v>
      </c>
      <c r="AD67" s="91" t="s">
        <v>3602</v>
      </c>
      <c r="AE67" s="145">
        <v>2.01E-2</v>
      </c>
    </row>
    <row r="68" spans="1:31">
      <c r="A68" s="91" t="s">
        <v>711</v>
      </c>
      <c r="B68" s="91">
        <v>48.92</v>
      </c>
      <c r="C68" s="91">
        <v>48.75</v>
      </c>
      <c r="D68" s="91">
        <v>49.51</v>
      </c>
      <c r="E68" s="91">
        <v>48.59</v>
      </c>
      <c r="F68" s="91" t="s">
        <v>1137</v>
      </c>
      <c r="G68" s="145">
        <v>-1.2699999999999999E-2</v>
      </c>
      <c r="I68" s="91" t="s">
        <v>711</v>
      </c>
      <c r="J68" s="91">
        <v>3.33</v>
      </c>
      <c r="K68" s="91">
        <v>3.32</v>
      </c>
      <c r="L68" s="91">
        <v>3.4550000000000001</v>
      </c>
      <c r="M68" s="91">
        <v>3.3149999999999999</v>
      </c>
      <c r="N68" s="91" t="s">
        <v>3603</v>
      </c>
      <c r="O68" s="145">
        <v>-6.0000000000000001E-3</v>
      </c>
      <c r="Q68" s="91" t="s">
        <v>711</v>
      </c>
      <c r="R68" s="91">
        <v>75.11</v>
      </c>
      <c r="S68" s="91">
        <v>75</v>
      </c>
      <c r="T68" s="91">
        <v>75.430000000000007</v>
      </c>
      <c r="U68" s="91">
        <v>74.5</v>
      </c>
      <c r="V68" s="91" t="s">
        <v>3581</v>
      </c>
      <c r="W68" s="145">
        <v>-1.5E-3</v>
      </c>
      <c r="Y68" s="91" t="s">
        <v>711</v>
      </c>
      <c r="Z68" s="146">
        <v>11334.27</v>
      </c>
      <c r="AA68" s="146">
        <v>11302.93</v>
      </c>
      <c r="AB68" s="146">
        <v>11378.15</v>
      </c>
      <c r="AC68" s="146">
        <v>11282.65</v>
      </c>
      <c r="AD68" s="91" t="s">
        <v>3604</v>
      </c>
      <c r="AE68" s="145">
        <v>-2.7000000000000001E-3</v>
      </c>
    </row>
    <row r="69" spans="1:31">
      <c r="A69" s="91" t="s">
        <v>719</v>
      </c>
      <c r="B69" s="91">
        <v>48.41</v>
      </c>
      <c r="C69" s="91">
        <v>48.53</v>
      </c>
      <c r="D69" s="91">
        <v>48.67</v>
      </c>
      <c r="E69" s="91">
        <v>47.7</v>
      </c>
      <c r="F69" s="91" t="s">
        <v>3605</v>
      </c>
      <c r="G69" s="145">
        <v>-1.04E-2</v>
      </c>
      <c r="I69" s="91" t="s">
        <v>719</v>
      </c>
      <c r="J69" s="91">
        <v>3.3</v>
      </c>
      <c r="K69" s="91">
        <v>3.31</v>
      </c>
      <c r="L69" s="91">
        <v>3.375</v>
      </c>
      <c r="M69" s="91">
        <v>3.27</v>
      </c>
      <c r="N69" s="91" t="s">
        <v>3606</v>
      </c>
      <c r="O69" s="145">
        <v>-8.9999999999999993E-3</v>
      </c>
      <c r="Q69" s="91" t="s">
        <v>719</v>
      </c>
      <c r="R69" s="91">
        <v>74.64</v>
      </c>
      <c r="S69" s="91">
        <v>75</v>
      </c>
      <c r="T69" s="91">
        <v>75.11</v>
      </c>
      <c r="U69" s="91">
        <v>74.53</v>
      </c>
      <c r="V69" s="91" t="s">
        <v>3607</v>
      </c>
      <c r="W69" s="145">
        <v>-6.3E-3</v>
      </c>
      <c r="Y69" s="91" t="s">
        <v>719</v>
      </c>
      <c r="Z69" s="146">
        <v>11313.36</v>
      </c>
      <c r="AA69" s="146">
        <v>11146.53</v>
      </c>
      <c r="AB69" s="146">
        <v>11334.22</v>
      </c>
      <c r="AC69" s="146">
        <v>11069.17</v>
      </c>
      <c r="AD69" s="91" t="s">
        <v>3608</v>
      </c>
      <c r="AE69" s="145">
        <v>-1.8E-3</v>
      </c>
    </row>
    <row r="70" spans="1:31">
      <c r="A70" s="91" t="s">
        <v>727</v>
      </c>
      <c r="B70" s="91">
        <v>48.4</v>
      </c>
      <c r="C70" s="91">
        <v>48.9</v>
      </c>
      <c r="D70" s="91">
        <v>48.94</v>
      </c>
      <c r="E70" s="91">
        <v>48.11</v>
      </c>
      <c r="F70" s="91" t="s">
        <v>3609</v>
      </c>
      <c r="G70" s="145">
        <v>-2.0000000000000001E-4</v>
      </c>
      <c r="I70" s="91" t="s">
        <v>727</v>
      </c>
      <c r="J70" s="91">
        <v>3.62</v>
      </c>
      <c r="K70" s="91">
        <v>3.36</v>
      </c>
      <c r="L70" s="91">
        <v>3.62</v>
      </c>
      <c r="M70" s="91">
        <v>3.306</v>
      </c>
      <c r="N70" s="91" t="s">
        <v>3610</v>
      </c>
      <c r="O70" s="145">
        <v>9.7000000000000003E-2</v>
      </c>
      <c r="Q70" s="91" t="s">
        <v>727</v>
      </c>
      <c r="R70" s="91">
        <v>75.599999999999994</v>
      </c>
      <c r="S70" s="91">
        <v>74.790000000000006</v>
      </c>
      <c r="T70" s="91">
        <v>75.66</v>
      </c>
      <c r="U70" s="91">
        <v>74.650000000000006</v>
      </c>
      <c r="V70" s="91" t="s">
        <v>3611</v>
      </c>
      <c r="W70" s="145">
        <v>1.29E-2</v>
      </c>
      <c r="Y70" s="91" t="s">
        <v>727</v>
      </c>
      <c r="Z70" s="146">
        <v>11512.41</v>
      </c>
      <c r="AA70" s="146">
        <v>11458.41</v>
      </c>
      <c r="AB70" s="146">
        <v>11516.05</v>
      </c>
      <c r="AC70" s="146">
        <v>11341.19</v>
      </c>
      <c r="AD70" s="91" t="s">
        <v>3612</v>
      </c>
      <c r="AE70" s="145">
        <v>1.7600000000000001E-2</v>
      </c>
    </row>
    <row r="71" spans="1:31">
      <c r="A71" s="91" t="s">
        <v>735</v>
      </c>
      <c r="B71" s="91">
        <v>47.98</v>
      </c>
      <c r="C71" s="91">
        <v>48.4</v>
      </c>
      <c r="D71" s="91">
        <v>48.76</v>
      </c>
      <c r="E71" s="91">
        <v>47.67</v>
      </c>
      <c r="F71" s="91" t="s">
        <v>3613</v>
      </c>
      <c r="G71" s="145">
        <v>-8.6999999999999994E-3</v>
      </c>
      <c r="I71" s="91" t="s">
        <v>735</v>
      </c>
      <c r="J71" s="91">
        <v>3.7</v>
      </c>
      <c r="K71" s="91">
        <v>3.6</v>
      </c>
      <c r="L71" s="91">
        <v>3.72</v>
      </c>
      <c r="M71" s="91">
        <v>3.5649999999999999</v>
      </c>
      <c r="N71" s="91" t="s">
        <v>3614</v>
      </c>
      <c r="O71" s="145">
        <v>2.2100000000000002E-2</v>
      </c>
      <c r="Q71" s="91" t="s">
        <v>735</v>
      </c>
      <c r="R71" s="91">
        <v>76.61</v>
      </c>
      <c r="S71" s="91">
        <v>75.5</v>
      </c>
      <c r="T71" s="91">
        <v>76.760000000000005</v>
      </c>
      <c r="U71" s="91">
        <v>75.22</v>
      </c>
      <c r="V71" s="91" t="s">
        <v>3615</v>
      </c>
      <c r="W71" s="145">
        <v>1.34E-2</v>
      </c>
      <c r="Y71" s="91" t="s">
        <v>735</v>
      </c>
      <c r="Z71" s="146">
        <v>11621.71</v>
      </c>
      <c r="AA71" s="146">
        <v>11470.47</v>
      </c>
      <c r="AB71" s="146">
        <v>11691.89</v>
      </c>
      <c r="AC71" s="146">
        <v>11470.27</v>
      </c>
      <c r="AD71" s="91" t="s">
        <v>3602</v>
      </c>
      <c r="AE71" s="145">
        <v>9.4999999999999998E-3</v>
      </c>
    </row>
    <row r="72" spans="1:31">
      <c r="A72" s="91" t="s">
        <v>743</v>
      </c>
      <c r="B72" s="91">
        <v>48.13</v>
      </c>
      <c r="C72" s="91">
        <v>47.99</v>
      </c>
      <c r="D72" s="91">
        <v>48.41</v>
      </c>
      <c r="E72" s="91">
        <v>47.81</v>
      </c>
      <c r="F72" s="91" t="s">
        <v>3616</v>
      </c>
      <c r="G72" s="145">
        <v>3.0999999999999999E-3</v>
      </c>
      <c r="I72" s="91" t="s">
        <v>743</v>
      </c>
      <c r="J72" s="91">
        <v>4.01</v>
      </c>
      <c r="K72" s="91">
        <v>3.69</v>
      </c>
      <c r="L72" s="91">
        <v>4.08</v>
      </c>
      <c r="M72" s="91">
        <v>3.63</v>
      </c>
      <c r="N72" s="91" t="s">
        <v>1372</v>
      </c>
      <c r="O72" s="145">
        <v>8.3799999999999999E-2</v>
      </c>
      <c r="Q72" s="91" t="s">
        <v>743</v>
      </c>
      <c r="R72" s="91">
        <v>75.959999999999994</v>
      </c>
      <c r="S72" s="91">
        <v>76.63</v>
      </c>
      <c r="T72" s="91">
        <v>77.08</v>
      </c>
      <c r="U72" s="91">
        <v>75.84</v>
      </c>
      <c r="V72" s="91" t="s">
        <v>3617</v>
      </c>
      <c r="W72" s="145">
        <v>-8.5000000000000006E-3</v>
      </c>
      <c r="Y72" s="91" t="s">
        <v>743</v>
      </c>
      <c r="Z72" s="146">
        <v>11393.81</v>
      </c>
      <c r="AA72" s="146">
        <v>11512.34</v>
      </c>
      <c r="AB72" s="146">
        <v>11553.31</v>
      </c>
      <c r="AC72" s="146">
        <v>11388.54</v>
      </c>
      <c r="AD72" s="91" t="s">
        <v>3618</v>
      </c>
      <c r="AE72" s="145">
        <v>-1.9599999999999999E-2</v>
      </c>
    </row>
    <row r="73" spans="1:31">
      <c r="A73" s="91" t="s">
        <v>751</v>
      </c>
      <c r="B73" s="91">
        <v>49.03</v>
      </c>
      <c r="C73" s="91">
        <v>48.19</v>
      </c>
      <c r="D73" s="91">
        <v>49.35</v>
      </c>
      <c r="E73" s="91">
        <v>48.15</v>
      </c>
      <c r="F73" s="91" t="s">
        <v>3619</v>
      </c>
      <c r="G73" s="145">
        <v>1.8700000000000001E-2</v>
      </c>
      <c r="I73" s="91" t="s">
        <v>751</v>
      </c>
      <c r="J73" s="91">
        <v>4.17</v>
      </c>
      <c r="K73" s="91">
        <v>4.03</v>
      </c>
      <c r="L73" s="91">
        <v>4.1870000000000003</v>
      </c>
      <c r="M73" s="91">
        <v>3.9750000000000001</v>
      </c>
      <c r="N73" s="91" t="s">
        <v>3620</v>
      </c>
      <c r="O73" s="145">
        <v>3.9899999999999998E-2</v>
      </c>
      <c r="Q73" s="91" t="s">
        <v>751</v>
      </c>
      <c r="R73" s="91">
        <v>76.569999999999993</v>
      </c>
      <c r="S73" s="91">
        <v>76.13</v>
      </c>
      <c r="T73" s="91">
        <v>77</v>
      </c>
      <c r="U73" s="91">
        <v>75.849999999999994</v>
      </c>
      <c r="V73" s="91" t="s">
        <v>3621</v>
      </c>
      <c r="W73" s="145">
        <v>8.0000000000000002E-3</v>
      </c>
      <c r="Y73" s="91" t="s">
        <v>751</v>
      </c>
      <c r="Z73" s="146">
        <v>11584.55</v>
      </c>
      <c r="AA73" s="146">
        <v>11398.58</v>
      </c>
      <c r="AB73" s="146">
        <v>11586.01</v>
      </c>
      <c r="AC73" s="146">
        <v>11398.37</v>
      </c>
      <c r="AD73" s="91" t="s">
        <v>3622</v>
      </c>
      <c r="AE73" s="145">
        <v>1.67E-2</v>
      </c>
    </row>
    <row r="74" spans="1:31">
      <c r="A74" s="91" t="s">
        <v>759</v>
      </c>
      <c r="B74" s="91">
        <v>49.63</v>
      </c>
      <c r="C74" s="91">
        <v>49.04</v>
      </c>
      <c r="D74" s="91">
        <v>49.88</v>
      </c>
      <c r="E74" s="91">
        <v>49</v>
      </c>
      <c r="F74" s="91" t="s">
        <v>3623</v>
      </c>
      <c r="G74" s="145">
        <v>1.2200000000000001E-2</v>
      </c>
      <c r="I74" s="91" t="s">
        <v>759</v>
      </c>
      <c r="J74" s="91">
        <v>4.1900000000000004</v>
      </c>
      <c r="K74" s="91">
        <v>4.1500000000000004</v>
      </c>
      <c r="L74" s="91">
        <v>4.2649999999999997</v>
      </c>
      <c r="M74" s="91">
        <v>4.0819999999999999</v>
      </c>
      <c r="N74" s="91" t="s">
        <v>3624</v>
      </c>
      <c r="O74" s="145">
        <v>4.7999999999999996E-3</v>
      </c>
      <c r="Q74" s="91" t="s">
        <v>759</v>
      </c>
      <c r="R74" s="91">
        <v>76.7</v>
      </c>
      <c r="S74" s="91">
        <v>76</v>
      </c>
      <c r="T74" s="91">
        <v>76.819999999999993</v>
      </c>
      <c r="U74" s="91">
        <v>75.58</v>
      </c>
      <c r="V74" s="91" t="s">
        <v>3625</v>
      </c>
      <c r="W74" s="145">
        <v>1.6999999999999999E-3</v>
      </c>
      <c r="Y74" s="91" t="s">
        <v>759</v>
      </c>
      <c r="Z74" s="146">
        <v>11816.32</v>
      </c>
      <c r="AA74" s="146">
        <v>11573.14</v>
      </c>
      <c r="AB74" s="146">
        <v>11904.02</v>
      </c>
      <c r="AC74" s="146">
        <v>11500.33</v>
      </c>
      <c r="AD74" s="91" t="s">
        <v>3445</v>
      </c>
      <c r="AE74" s="145">
        <v>0.02</v>
      </c>
    </row>
    <row r="75" spans="1:31">
      <c r="A75" s="91" t="s">
        <v>767</v>
      </c>
      <c r="B75" s="91">
        <v>51.39</v>
      </c>
      <c r="C75" s="91">
        <v>49.78</v>
      </c>
      <c r="D75" s="91">
        <v>51.51</v>
      </c>
      <c r="E75" s="91">
        <v>49.5</v>
      </c>
      <c r="F75" s="91" t="s">
        <v>3626</v>
      </c>
      <c r="G75" s="145">
        <v>3.5499999999999997E-2</v>
      </c>
      <c r="I75" s="91" t="s">
        <v>767</v>
      </c>
      <c r="J75" s="91">
        <v>4.1399999999999997</v>
      </c>
      <c r="K75" s="91">
        <v>4.2</v>
      </c>
      <c r="L75" s="91">
        <v>4.3099999999999996</v>
      </c>
      <c r="M75" s="91">
        <v>4.0350000000000001</v>
      </c>
      <c r="N75" s="91" t="s">
        <v>3627</v>
      </c>
      <c r="O75" s="145">
        <v>-1.1900000000000001E-2</v>
      </c>
      <c r="Q75" s="91" t="s">
        <v>767</v>
      </c>
      <c r="R75" s="91">
        <v>77.11</v>
      </c>
      <c r="S75" s="91">
        <v>76.5</v>
      </c>
      <c r="T75" s="91">
        <v>77.39</v>
      </c>
      <c r="U75" s="91">
        <v>76.069999999999993</v>
      </c>
      <c r="V75" s="91" t="s">
        <v>3628</v>
      </c>
      <c r="W75" s="145">
        <v>5.3E-3</v>
      </c>
      <c r="Y75" s="91" t="s">
        <v>767</v>
      </c>
      <c r="Z75" s="146">
        <v>12200.82</v>
      </c>
      <c r="AA75" s="146">
        <v>12065.15</v>
      </c>
      <c r="AB75" s="146">
        <v>12269.55</v>
      </c>
      <c r="AC75" s="146">
        <v>12024.14</v>
      </c>
      <c r="AD75" s="91" t="s">
        <v>3629</v>
      </c>
      <c r="AE75" s="145">
        <v>3.2500000000000001E-2</v>
      </c>
    </row>
    <row r="76" spans="1:31">
      <c r="A76" s="91" t="s">
        <v>775</v>
      </c>
      <c r="B76" s="91">
        <v>51.67</v>
      </c>
      <c r="C76" s="91">
        <v>50.87</v>
      </c>
      <c r="D76" s="91">
        <v>51.9</v>
      </c>
      <c r="E76" s="91">
        <v>50.87</v>
      </c>
      <c r="F76" s="91" t="s">
        <v>3630</v>
      </c>
      <c r="G76" s="145">
        <v>5.4000000000000003E-3</v>
      </c>
      <c r="I76" s="91" t="s">
        <v>775</v>
      </c>
      <c r="J76" s="91">
        <v>4.0999999999999996</v>
      </c>
      <c r="K76" s="91">
        <v>4.13</v>
      </c>
      <c r="L76" s="91">
        <v>4.37</v>
      </c>
      <c r="M76" s="91">
        <v>4.09</v>
      </c>
      <c r="N76" s="91" t="s">
        <v>3631</v>
      </c>
      <c r="O76" s="145">
        <v>-9.7000000000000003E-3</v>
      </c>
      <c r="Q76" s="91" t="s">
        <v>775</v>
      </c>
      <c r="R76" s="91">
        <v>75.239999999999995</v>
      </c>
      <c r="S76" s="91">
        <v>76.64</v>
      </c>
      <c r="T76" s="91">
        <v>76.78</v>
      </c>
      <c r="U76" s="91">
        <v>75.03</v>
      </c>
      <c r="V76" s="91" t="s">
        <v>3632</v>
      </c>
      <c r="W76" s="145">
        <v>-2.4299999999999999E-2</v>
      </c>
      <c r="Y76" s="91" t="s">
        <v>775</v>
      </c>
      <c r="Z76" s="146">
        <v>12006.96</v>
      </c>
      <c r="AA76" s="146">
        <v>11946.86</v>
      </c>
      <c r="AB76" s="146">
        <v>12231.31</v>
      </c>
      <c r="AC76" s="146">
        <v>11946.86</v>
      </c>
      <c r="AD76" s="91" t="s">
        <v>3633</v>
      </c>
      <c r="AE76" s="145">
        <v>-1.5900000000000001E-2</v>
      </c>
    </row>
    <row r="77" spans="1:31">
      <c r="A77" s="91" t="s">
        <v>783</v>
      </c>
      <c r="B77" s="91">
        <v>48.34</v>
      </c>
      <c r="C77" s="91">
        <v>51.25</v>
      </c>
      <c r="D77" s="91">
        <v>51.43</v>
      </c>
      <c r="E77" s="91">
        <v>47.81</v>
      </c>
      <c r="F77" s="91" t="s">
        <v>3634</v>
      </c>
      <c r="G77" s="145">
        <v>-6.4399999999999999E-2</v>
      </c>
      <c r="I77" s="91" t="s">
        <v>783</v>
      </c>
      <c r="J77" s="91">
        <v>4.03</v>
      </c>
      <c r="K77" s="91">
        <v>4.07</v>
      </c>
      <c r="L77" s="91">
        <v>4.1100000000000003</v>
      </c>
      <c r="M77" s="91">
        <v>3.895</v>
      </c>
      <c r="N77" s="91" t="s">
        <v>3635</v>
      </c>
      <c r="O77" s="145">
        <v>-1.7100000000000001E-2</v>
      </c>
      <c r="Q77" s="91" t="s">
        <v>783</v>
      </c>
      <c r="R77" s="91">
        <v>71.58</v>
      </c>
      <c r="S77" s="91">
        <v>73.75</v>
      </c>
      <c r="T77" s="91">
        <v>73.849999999999994</v>
      </c>
      <c r="U77" s="91">
        <v>71.400000000000006</v>
      </c>
      <c r="V77" s="91" t="s">
        <v>2795</v>
      </c>
      <c r="W77" s="145">
        <v>-4.8599999999999997E-2</v>
      </c>
      <c r="Y77" s="91" t="s">
        <v>783</v>
      </c>
      <c r="Z77" s="146">
        <v>11887.45</v>
      </c>
      <c r="AA77" s="146">
        <v>11904.41</v>
      </c>
      <c r="AB77" s="146">
        <v>11973.41</v>
      </c>
      <c r="AC77" s="146">
        <v>11843.49</v>
      </c>
      <c r="AD77" s="91" t="s">
        <v>3424</v>
      </c>
      <c r="AE77" s="145">
        <v>-0.01</v>
      </c>
    </row>
    <row r="78" spans="1:31">
      <c r="A78" s="91" t="s">
        <v>791</v>
      </c>
      <c r="B78" s="91">
        <v>48.67</v>
      </c>
      <c r="C78" s="91">
        <v>48.07</v>
      </c>
      <c r="D78" s="91">
        <v>48.83</v>
      </c>
      <c r="E78" s="91">
        <v>47.9</v>
      </c>
      <c r="F78" s="91" t="s">
        <v>3630</v>
      </c>
      <c r="G78" s="145">
        <v>6.7999999999999996E-3</v>
      </c>
      <c r="I78" s="91" t="s">
        <v>791</v>
      </c>
      <c r="J78" s="91">
        <v>4.05</v>
      </c>
      <c r="K78" s="91">
        <v>4.01</v>
      </c>
      <c r="L78" s="91">
        <v>4.125</v>
      </c>
      <c r="M78" s="91">
        <v>3.9550000000000001</v>
      </c>
      <c r="N78" s="91" t="s">
        <v>3636</v>
      </c>
      <c r="O78" s="145">
        <v>5.0000000000000001E-3</v>
      </c>
      <c r="Q78" s="91" t="s">
        <v>791</v>
      </c>
      <c r="R78" s="91">
        <v>75.599999999999994</v>
      </c>
      <c r="S78" s="91">
        <v>74.650000000000006</v>
      </c>
      <c r="T78" s="91">
        <v>75.97</v>
      </c>
      <c r="U78" s="91">
        <v>74.14</v>
      </c>
      <c r="V78" s="91" t="s">
        <v>3637</v>
      </c>
      <c r="W78" s="145">
        <v>5.62E-2</v>
      </c>
      <c r="Y78" s="91" t="s">
        <v>791</v>
      </c>
      <c r="Z78" s="146">
        <v>12113.79</v>
      </c>
      <c r="AA78" s="146">
        <v>11891.25</v>
      </c>
      <c r="AB78" s="146">
        <v>12150.22</v>
      </c>
      <c r="AC78" s="146">
        <v>11836.78</v>
      </c>
      <c r="AD78" s="91" t="s">
        <v>3638</v>
      </c>
      <c r="AE78" s="145">
        <v>1.9E-2</v>
      </c>
    </row>
    <row r="79" spans="1:31">
      <c r="A79" s="91" t="s">
        <v>798</v>
      </c>
      <c r="B79" s="91">
        <v>48.44</v>
      </c>
      <c r="C79" s="91">
        <v>48.48</v>
      </c>
      <c r="D79" s="91">
        <v>48.76</v>
      </c>
      <c r="E79" s="91">
        <v>48</v>
      </c>
      <c r="F79" s="91" t="s">
        <v>3639</v>
      </c>
      <c r="G79" s="145">
        <v>-4.7000000000000002E-3</v>
      </c>
      <c r="I79" s="91" t="s">
        <v>798</v>
      </c>
      <c r="J79" s="91">
        <v>4.04</v>
      </c>
      <c r="K79" s="91">
        <v>4.05</v>
      </c>
      <c r="L79" s="91">
        <v>4.0910000000000002</v>
      </c>
      <c r="M79" s="91">
        <v>3.9750000000000001</v>
      </c>
      <c r="N79" s="91" t="s">
        <v>3640</v>
      </c>
      <c r="O79" s="145">
        <v>-2.5000000000000001E-3</v>
      </c>
      <c r="Q79" s="91" t="s">
        <v>798</v>
      </c>
      <c r="R79" s="91">
        <v>72.89</v>
      </c>
      <c r="S79" s="91">
        <v>73</v>
      </c>
      <c r="T79" s="91">
        <v>74.75</v>
      </c>
      <c r="U79" s="91">
        <v>72.45</v>
      </c>
      <c r="V79" s="91" t="s">
        <v>3641</v>
      </c>
      <c r="W79" s="145">
        <v>-3.5799999999999998E-2</v>
      </c>
      <c r="Y79" s="91" t="s">
        <v>798</v>
      </c>
      <c r="Z79" s="146">
        <v>11910.52</v>
      </c>
      <c r="AA79" s="146">
        <v>12069.12</v>
      </c>
      <c r="AB79" s="146">
        <v>12096.39</v>
      </c>
      <c r="AC79" s="146">
        <v>11890.09</v>
      </c>
      <c r="AD79" s="91" t="s">
        <v>3642</v>
      </c>
      <c r="AE79" s="145">
        <v>-1.6799999999999999E-2</v>
      </c>
    </row>
    <row r="80" spans="1:31">
      <c r="A80" s="91" t="s">
        <v>806</v>
      </c>
      <c r="B80" s="91">
        <v>48.31</v>
      </c>
      <c r="C80" s="91">
        <v>48.76</v>
      </c>
      <c r="D80" s="91">
        <v>48.99</v>
      </c>
      <c r="E80" s="91">
        <v>47.88</v>
      </c>
      <c r="F80" s="91" t="s">
        <v>3643</v>
      </c>
      <c r="G80" s="145">
        <v>-2.7000000000000001E-3</v>
      </c>
      <c r="I80" s="91" t="s">
        <v>806</v>
      </c>
      <c r="J80" s="91">
        <v>3.89</v>
      </c>
      <c r="K80" s="91">
        <v>4.03</v>
      </c>
      <c r="L80" s="91">
        <v>4.12</v>
      </c>
      <c r="M80" s="91">
        <v>3.85</v>
      </c>
      <c r="N80" s="91" t="s">
        <v>3644</v>
      </c>
      <c r="O80" s="145">
        <v>-3.7100000000000001E-2</v>
      </c>
      <c r="Q80" s="91" t="s">
        <v>806</v>
      </c>
      <c r="R80" s="91">
        <v>75.260000000000005</v>
      </c>
      <c r="S80" s="91">
        <v>73.55</v>
      </c>
      <c r="T80" s="91">
        <v>75.63</v>
      </c>
      <c r="U80" s="91">
        <v>73.48</v>
      </c>
      <c r="V80" s="91" t="s">
        <v>3645</v>
      </c>
      <c r="W80" s="145">
        <v>3.2500000000000001E-2</v>
      </c>
      <c r="Y80" s="91" t="s">
        <v>806</v>
      </c>
      <c r="Z80" s="146">
        <v>11789.58</v>
      </c>
      <c r="AA80" s="146">
        <v>12069.1</v>
      </c>
      <c r="AB80" s="146">
        <v>12070.96</v>
      </c>
      <c r="AC80" s="146">
        <v>11745.11</v>
      </c>
      <c r="AD80" s="91" t="s">
        <v>3584</v>
      </c>
      <c r="AE80" s="145">
        <v>-1.0200000000000001E-2</v>
      </c>
    </row>
    <row r="81" spans="1:31">
      <c r="A81" s="91" t="s">
        <v>814</v>
      </c>
      <c r="B81" s="91">
        <v>41.55</v>
      </c>
      <c r="C81" s="91">
        <v>45.82</v>
      </c>
      <c r="D81" s="91">
        <v>46.25</v>
      </c>
      <c r="E81" s="91">
        <v>40.71</v>
      </c>
      <c r="F81" s="91" t="s">
        <v>3646</v>
      </c>
      <c r="G81" s="145">
        <v>-0.1399</v>
      </c>
      <c r="I81" s="91" t="s">
        <v>814</v>
      </c>
      <c r="J81" s="91">
        <v>3.94</v>
      </c>
      <c r="K81" s="91">
        <v>3.84</v>
      </c>
      <c r="L81" s="91">
        <v>3.98</v>
      </c>
      <c r="M81" s="91">
        <v>3.8</v>
      </c>
      <c r="N81" s="91" t="s">
        <v>3647</v>
      </c>
      <c r="O81" s="145">
        <v>1.29E-2</v>
      </c>
      <c r="Q81" s="91" t="s">
        <v>814</v>
      </c>
      <c r="R81" s="91">
        <v>75.45</v>
      </c>
      <c r="S81" s="91">
        <v>75.47</v>
      </c>
      <c r="T81" s="91">
        <v>76.39</v>
      </c>
      <c r="U81" s="91">
        <v>75.12</v>
      </c>
      <c r="V81" s="91" t="s">
        <v>3648</v>
      </c>
      <c r="W81" s="145">
        <v>2.5000000000000001E-3</v>
      </c>
      <c r="Y81" s="91" t="s">
        <v>814</v>
      </c>
      <c r="Z81" s="146">
        <v>11718.12</v>
      </c>
      <c r="AA81" s="146">
        <v>11714.6</v>
      </c>
      <c r="AB81" s="146">
        <v>11775.8</v>
      </c>
      <c r="AC81" s="146">
        <v>11630.54</v>
      </c>
      <c r="AD81" s="91" t="s">
        <v>3649</v>
      </c>
      <c r="AE81" s="145">
        <v>-6.1000000000000004E-3</v>
      </c>
    </row>
    <row r="82" spans="1:31">
      <c r="A82" s="91" t="s">
        <v>822</v>
      </c>
      <c r="B82" s="91">
        <v>42.27</v>
      </c>
      <c r="C82" s="91">
        <v>41.77</v>
      </c>
      <c r="D82" s="91">
        <v>42.82</v>
      </c>
      <c r="E82" s="91">
        <v>41.39</v>
      </c>
      <c r="F82" s="91" t="s">
        <v>3650</v>
      </c>
      <c r="G82" s="145">
        <v>1.7299999999999999E-2</v>
      </c>
      <c r="I82" s="91" t="s">
        <v>822</v>
      </c>
      <c r="J82" s="91">
        <v>4.1100000000000003</v>
      </c>
      <c r="K82" s="91">
        <v>3.91</v>
      </c>
      <c r="L82" s="91">
        <v>4.1449999999999996</v>
      </c>
      <c r="M82" s="91">
        <v>3.8940000000000001</v>
      </c>
      <c r="N82" s="91" t="s">
        <v>3651</v>
      </c>
      <c r="O82" s="145">
        <v>4.3099999999999999E-2</v>
      </c>
      <c r="Q82" s="91" t="s">
        <v>822</v>
      </c>
      <c r="R82" s="91">
        <v>76.59</v>
      </c>
      <c r="S82" s="91">
        <v>75.88</v>
      </c>
      <c r="T82" s="91">
        <v>76.92</v>
      </c>
      <c r="U82" s="91">
        <v>75.650000000000006</v>
      </c>
      <c r="V82" s="91" t="s">
        <v>3652</v>
      </c>
      <c r="W82" s="145">
        <v>1.5100000000000001E-2</v>
      </c>
      <c r="Y82" s="91" t="s">
        <v>822</v>
      </c>
      <c r="Z82" s="146">
        <v>11891.79</v>
      </c>
      <c r="AA82" s="146">
        <v>11759.09</v>
      </c>
      <c r="AB82" s="146">
        <v>11910.92</v>
      </c>
      <c r="AC82" s="146">
        <v>11719.73</v>
      </c>
      <c r="AD82" s="91" t="s">
        <v>3653</v>
      </c>
      <c r="AE82" s="145">
        <v>1.4800000000000001E-2</v>
      </c>
    </row>
    <row r="83" spans="1:31">
      <c r="A83" s="91" t="s">
        <v>830</v>
      </c>
      <c r="B83" s="91">
        <v>41.88</v>
      </c>
      <c r="C83" s="91">
        <v>42.23</v>
      </c>
      <c r="D83" s="91">
        <v>42.23</v>
      </c>
      <c r="E83" s="91">
        <v>41.34</v>
      </c>
      <c r="F83" s="91" t="s">
        <v>3654</v>
      </c>
      <c r="G83" s="145">
        <v>-9.1999999999999998E-3</v>
      </c>
      <c r="I83" s="91" t="s">
        <v>830</v>
      </c>
      <c r="J83" s="91">
        <v>4.0999999999999996</v>
      </c>
      <c r="K83" s="91">
        <v>4.05</v>
      </c>
      <c r="L83" s="91">
        <v>4.1900000000000004</v>
      </c>
      <c r="M83" s="91">
        <v>4.05</v>
      </c>
      <c r="N83" s="91" t="s">
        <v>3655</v>
      </c>
      <c r="O83" s="145">
        <v>-2.3999999999999998E-3</v>
      </c>
      <c r="Q83" s="91" t="s">
        <v>830</v>
      </c>
      <c r="R83" s="91">
        <v>76.78</v>
      </c>
      <c r="S83" s="91">
        <v>76.78</v>
      </c>
      <c r="T83" s="91">
        <v>77.150000000000006</v>
      </c>
      <c r="U83" s="91">
        <v>76.02</v>
      </c>
      <c r="V83" s="91" t="s">
        <v>3656</v>
      </c>
      <c r="W83" s="145">
        <v>2.5000000000000001E-3</v>
      </c>
      <c r="Y83" s="91" t="s">
        <v>830</v>
      </c>
      <c r="Z83" s="146">
        <v>11960.14</v>
      </c>
      <c r="AA83" s="146">
        <v>11808.2</v>
      </c>
      <c r="AB83" s="146">
        <v>11999.85</v>
      </c>
      <c r="AC83" s="146">
        <v>11760.57</v>
      </c>
      <c r="AD83" s="91" t="s">
        <v>3657</v>
      </c>
      <c r="AE83" s="145">
        <v>5.7000000000000002E-3</v>
      </c>
    </row>
    <row r="84" spans="1:31">
      <c r="A84" s="91" t="s">
        <v>838</v>
      </c>
      <c r="B84" s="91">
        <v>42.02</v>
      </c>
      <c r="C84" s="91">
        <v>41.62</v>
      </c>
      <c r="D84" s="91">
        <v>42.41</v>
      </c>
      <c r="E84" s="91">
        <v>41.56</v>
      </c>
      <c r="F84" s="91" t="s">
        <v>3658</v>
      </c>
      <c r="G84" s="145">
        <v>3.3E-3</v>
      </c>
      <c r="I84" s="91" t="s">
        <v>838</v>
      </c>
      <c r="J84" s="91">
        <v>4.18</v>
      </c>
      <c r="K84" s="91">
        <v>4.0599999999999996</v>
      </c>
      <c r="L84" s="91">
        <v>4.25</v>
      </c>
      <c r="M84" s="91">
        <v>4.0599999999999996</v>
      </c>
      <c r="N84" s="91" t="s">
        <v>3659</v>
      </c>
      <c r="O84" s="145">
        <v>1.95E-2</v>
      </c>
      <c r="Q84" s="91" t="s">
        <v>838</v>
      </c>
      <c r="R84" s="91">
        <v>77.7</v>
      </c>
      <c r="S84" s="91">
        <v>76.33</v>
      </c>
      <c r="T84" s="91">
        <v>77.959999999999994</v>
      </c>
      <c r="U84" s="91">
        <v>75.849999999999994</v>
      </c>
      <c r="V84" s="91" t="s">
        <v>3660</v>
      </c>
      <c r="W84" s="145">
        <v>1.2E-2</v>
      </c>
      <c r="Y84" s="91" t="s">
        <v>838</v>
      </c>
      <c r="Z84" s="146">
        <v>12070.59</v>
      </c>
      <c r="AA84" s="146">
        <v>11905.12</v>
      </c>
      <c r="AB84" s="146">
        <v>12071.29</v>
      </c>
      <c r="AC84" s="146">
        <v>11876.82</v>
      </c>
      <c r="AD84" s="91" t="s">
        <v>3661</v>
      </c>
      <c r="AE84" s="145">
        <v>9.1999999999999998E-3</v>
      </c>
    </row>
    <row r="85" spans="1:31">
      <c r="A85" s="91" t="s">
        <v>846</v>
      </c>
      <c r="B85" s="91">
        <v>43.53</v>
      </c>
      <c r="C85" s="91">
        <v>41.75</v>
      </c>
      <c r="D85" s="91">
        <v>43.77</v>
      </c>
      <c r="E85" s="91">
        <v>41.75</v>
      </c>
      <c r="F85" s="91" t="s">
        <v>3662</v>
      </c>
      <c r="G85" s="145">
        <v>3.5900000000000001E-2</v>
      </c>
      <c r="I85" s="91" t="s">
        <v>846</v>
      </c>
      <c r="J85" s="91">
        <v>4.1100000000000003</v>
      </c>
      <c r="K85" s="91">
        <v>4.12</v>
      </c>
      <c r="L85" s="91">
        <v>4.18</v>
      </c>
      <c r="M85" s="91">
        <v>4.09</v>
      </c>
      <c r="N85" s="91" t="s">
        <v>3663</v>
      </c>
      <c r="O85" s="145">
        <v>-1.67E-2</v>
      </c>
      <c r="Q85" s="91" t="s">
        <v>846</v>
      </c>
      <c r="R85" s="91">
        <v>77.510000000000005</v>
      </c>
      <c r="S85" s="91">
        <v>77.400000000000006</v>
      </c>
      <c r="T85" s="91">
        <v>77.87</v>
      </c>
      <c r="U85" s="91">
        <v>76.760000000000005</v>
      </c>
      <c r="V85" s="91" t="s">
        <v>3537</v>
      </c>
      <c r="W85" s="145">
        <v>-2.3999999999999998E-3</v>
      </c>
      <c r="Y85" s="91" t="s">
        <v>846</v>
      </c>
      <c r="Z85" s="146">
        <v>11855.83</v>
      </c>
      <c r="AA85" s="146">
        <v>11896.31</v>
      </c>
      <c r="AB85" s="146">
        <v>12040.34</v>
      </c>
      <c r="AC85" s="146">
        <v>11853.36</v>
      </c>
      <c r="AD85" s="91" t="s">
        <v>3664</v>
      </c>
      <c r="AE85" s="145">
        <v>-1.78E-2</v>
      </c>
    </row>
    <row r="86" spans="1:31">
      <c r="A86" s="91" t="s">
        <v>854</v>
      </c>
      <c r="B86" s="91">
        <v>43.45</v>
      </c>
      <c r="C86" s="91">
        <v>43.36</v>
      </c>
      <c r="D86" s="91">
        <v>43.9</v>
      </c>
      <c r="E86" s="91">
        <v>43.1</v>
      </c>
      <c r="F86" s="91" t="s">
        <v>729</v>
      </c>
      <c r="G86" s="145">
        <v>-1.8E-3</v>
      </c>
      <c r="I86" s="91" t="s">
        <v>854</v>
      </c>
      <c r="J86" s="91">
        <v>4.0599999999999996</v>
      </c>
      <c r="K86" s="91">
        <v>4.09</v>
      </c>
      <c r="L86" s="91">
        <v>4.12</v>
      </c>
      <c r="M86" s="91">
        <v>4.03</v>
      </c>
      <c r="N86" s="91" t="s">
        <v>3665</v>
      </c>
      <c r="O86" s="145">
        <v>-1.2200000000000001E-2</v>
      </c>
      <c r="Q86" s="91" t="s">
        <v>854</v>
      </c>
      <c r="R86" s="91">
        <v>77.569999999999993</v>
      </c>
      <c r="S86" s="91">
        <v>77.11</v>
      </c>
      <c r="T86" s="91">
        <v>77.569999999999993</v>
      </c>
      <c r="U86" s="91">
        <v>76.83</v>
      </c>
      <c r="V86" s="91" t="s">
        <v>3666</v>
      </c>
      <c r="W86" s="145">
        <v>8.0000000000000004E-4</v>
      </c>
      <c r="Y86" s="91" t="s">
        <v>854</v>
      </c>
      <c r="Z86" s="146">
        <v>11787.27</v>
      </c>
      <c r="AA86" s="146">
        <v>11777.5</v>
      </c>
      <c r="AB86" s="146">
        <v>11803.22</v>
      </c>
      <c r="AC86" s="146">
        <v>11673.21</v>
      </c>
      <c r="AD86" s="91" t="s">
        <v>3667</v>
      </c>
      <c r="AE86" s="145">
        <v>-5.7999999999999996E-3</v>
      </c>
    </row>
    <row r="87" spans="1:31">
      <c r="A87" s="91" t="s">
        <v>870</v>
      </c>
      <c r="B87" s="91">
        <v>42.98</v>
      </c>
      <c r="C87" s="91">
        <v>42.98</v>
      </c>
      <c r="D87" s="91">
        <v>43.29</v>
      </c>
      <c r="E87" s="91">
        <v>42.64</v>
      </c>
      <c r="F87" s="91" t="s">
        <v>3668</v>
      </c>
      <c r="G87" s="145">
        <v>-1.0800000000000001E-2</v>
      </c>
      <c r="I87" s="91" t="s">
        <v>870</v>
      </c>
      <c r="J87" s="91">
        <v>3.96</v>
      </c>
      <c r="K87" s="91">
        <v>4.01</v>
      </c>
      <c r="L87" s="91">
        <v>4.09</v>
      </c>
      <c r="M87" s="91">
        <v>3.96</v>
      </c>
      <c r="N87" s="91" t="s">
        <v>3669</v>
      </c>
      <c r="O87" s="145">
        <v>-2.46E-2</v>
      </c>
      <c r="Q87" s="91" t="s">
        <v>870</v>
      </c>
      <c r="R87" s="91">
        <v>77</v>
      </c>
      <c r="S87" s="91">
        <v>77.45</v>
      </c>
      <c r="T87" s="91">
        <v>77.59</v>
      </c>
      <c r="U87" s="91">
        <v>76</v>
      </c>
      <c r="V87" s="91" t="s">
        <v>3670</v>
      </c>
      <c r="W87" s="145">
        <v>-7.3000000000000001E-3</v>
      </c>
      <c r="Y87" s="91" t="s">
        <v>870</v>
      </c>
      <c r="Z87" s="146">
        <v>11492.3</v>
      </c>
      <c r="AA87" s="146">
        <v>11640.37</v>
      </c>
      <c r="AB87" s="146">
        <v>11684.14</v>
      </c>
      <c r="AC87" s="146">
        <v>11491.18</v>
      </c>
      <c r="AD87" s="91" t="s">
        <v>3390</v>
      </c>
      <c r="AE87" s="145">
        <v>-2.5000000000000001E-2</v>
      </c>
    </row>
    <row r="88" spans="1:31">
      <c r="A88" s="91" t="s">
        <v>878</v>
      </c>
      <c r="B88" s="91">
        <v>43.49</v>
      </c>
      <c r="C88" s="91">
        <v>42.92</v>
      </c>
      <c r="D88" s="91">
        <v>43.55</v>
      </c>
      <c r="E88" s="91">
        <v>42.78</v>
      </c>
      <c r="F88" s="91" t="s">
        <v>3671</v>
      </c>
      <c r="G88" s="145">
        <v>1.1900000000000001E-2</v>
      </c>
      <c r="I88" s="91" t="s">
        <v>878</v>
      </c>
      <c r="J88" s="91">
        <v>4.03</v>
      </c>
      <c r="K88" s="91">
        <v>3.98</v>
      </c>
      <c r="L88" s="91">
        <v>4.05</v>
      </c>
      <c r="M88" s="91">
        <v>3.9350000000000001</v>
      </c>
      <c r="N88" s="91" t="s">
        <v>3672</v>
      </c>
      <c r="O88" s="145">
        <v>1.77E-2</v>
      </c>
      <c r="Q88" s="91" t="s">
        <v>878</v>
      </c>
      <c r="R88" s="91">
        <v>77.12</v>
      </c>
      <c r="S88" s="91">
        <v>77.28</v>
      </c>
      <c r="T88" s="91">
        <v>77.5</v>
      </c>
      <c r="U88" s="91">
        <v>77</v>
      </c>
      <c r="V88" s="91" t="s">
        <v>3473</v>
      </c>
      <c r="W88" s="145">
        <v>1.6000000000000001E-3</v>
      </c>
      <c r="Y88" s="91" t="s">
        <v>878</v>
      </c>
      <c r="Z88" s="146">
        <v>11507.07</v>
      </c>
      <c r="AA88" s="146">
        <v>11517.2</v>
      </c>
      <c r="AB88" s="146">
        <v>11582.52</v>
      </c>
      <c r="AC88" s="146">
        <v>11445.17</v>
      </c>
      <c r="AD88" s="91" t="s">
        <v>3673</v>
      </c>
      <c r="AE88" s="145">
        <v>1.2999999999999999E-3</v>
      </c>
    </row>
    <row r="89" spans="1:31">
      <c r="A89" s="91" t="s">
        <v>885</v>
      </c>
      <c r="B89" s="91">
        <v>43.16</v>
      </c>
      <c r="C89" s="91">
        <v>43.74</v>
      </c>
      <c r="D89" s="91">
        <v>43.83</v>
      </c>
      <c r="E89" s="91">
        <v>42.85</v>
      </c>
      <c r="F89" s="91" t="s">
        <v>3674</v>
      </c>
      <c r="G89" s="145">
        <v>-7.6E-3</v>
      </c>
      <c r="I89" s="91" t="s">
        <v>885</v>
      </c>
      <c r="J89" s="91">
        <v>4.12</v>
      </c>
      <c r="K89" s="91">
        <v>4.03</v>
      </c>
      <c r="L89" s="91">
        <v>4.1500000000000004</v>
      </c>
      <c r="M89" s="91">
        <v>4.0199999999999996</v>
      </c>
      <c r="N89" s="91" t="s">
        <v>3675</v>
      </c>
      <c r="O89" s="145">
        <v>2.23E-2</v>
      </c>
      <c r="Q89" s="91" t="s">
        <v>885</v>
      </c>
      <c r="R89" s="91">
        <v>77.069999999999993</v>
      </c>
      <c r="S89" s="91">
        <v>77.16</v>
      </c>
      <c r="T89" s="91">
        <v>77.25</v>
      </c>
      <c r="U89" s="91">
        <v>76.64</v>
      </c>
      <c r="V89" s="91" t="s">
        <v>3676</v>
      </c>
      <c r="W89" s="145">
        <v>-5.9999999999999995E-4</v>
      </c>
      <c r="Y89" s="91" t="s">
        <v>885</v>
      </c>
      <c r="Z89" s="146">
        <v>11590.4</v>
      </c>
      <c r="AA89" s="146">
        <v>11636.93</v>
      </c>
      <c r="AB89" s="146">
        <v>11638.97</v>
      </c>
      <c r="AC89" s="146">
        <v>11432.58</v>
      </c>
      <c r="AD89" s="91" t="s">
        <v>3677</v>
      </c>
      <c r="AE89" s="145">
        <v>7.1999999999999998E-3</v>
      </c>
    </row>
    <row r="90" spans="1:31">
      <c r="A90" s="91" t="s">
        <v>892</v>
      </c>
      <c r="B90" s="91">
        <v>42.99</v>
      </c>
      <c r="C90" s="91">
        <v>42.63</v>
      </c>
      <c r="D90" s="91">
        <v>43.07</v>
      </c>
      <c r="E90" s="91">
        <v>42.35</v>
      </c>
      <c r="F90" s="91" t="s">
        <v>3678</v>
      </c>
      <c r="G90" s="145">
        <v>-3.8999999999999998E-3</v>
      </c>
      <c r="I90" s="91" t="s">
        <v>892</v>
      </c>
      <c r="J90" s="91">
        <v>4.01</v>
      </c>
      <c r="K90" s="91">
        <v>4.04</v>
      </c>
      <c r="L90" s="91">
        <v>4.07</v>
      </c>
      <c r="M90" s="91">
        <v>3.9550000000000001</v>
      </c>
      <c r="N90" s="91" t="s">
        <v>3679</v>
      </c>
      <c r="O90" s="145">
        <v>-2.6700000000000002E-2</v>
      </c>
      <c r="Q90" s="91" t="s">
        <v>892</v>
      </c>
      <c r="R90" s="91">
        <v>76.819999999999993</v>
      </c>
      <c r="S90" s="91">
        <v>76.67</v>
      </c>
      <c r="T90" s="91">
        <v>76.900000000000006</v>
      </c>
      <c r="U90" s="91">
        <v>76.47</v>
      </c>
      <c r="V90" s="91" t="s">
        <v>3680</v>
      </c>
      <c r="W90" s="145">
        <v>-3.2000000000000002E-3</v>
      </c>
      <c r="Y90" s="91" t="s">
        <v>892</v>
      </c>
      <c r="Z90" s="146">
        <v>11394.94</v>
      </c>
      <c r="AA90" s="146">
        <v>11404.18</v>
      </c>
      <c r="AB90" s="146">
        <v>11434.36</v>
      </c>
      <c r="AC90" s="146">
        <v>11334.46</v>
      </c>
      <c r="AD90" s="91" t="s">
        <v>3681</v>
      </c>
      <c r="AE90" s="145">
        <v>-1.6899999999999998E-2</v>
      </c>
    </row>
    <row r="91" spans="1:31">
      <c r="A91" s="91" t="s">
        <v>2785</v>
      </c>
      <c r="B91" s="91">
        <v>43.28</v>
      </c>
      <c r="C91" s="91">
        <v>43.2</v>
      </c>
      <c r="D91" s="91">
        <v>43.88</v>
      </c>
      <c r="E91" s="91">
        <v>43.05</v>
      </c>
      <c r="F91" s="91" t="s">
        <v>3682</v>
      </c>
      <c r="G91" s="145">
        <v>6.7000000000000002E-3</v>
      </c>
      <c r="I91" s="91" t="s">
        <v>2785</v>
      </c>
      <c r="J91" s="91">
        <v>4.05</v>
      </c>
      <c r="K91" s="91">
        <v>4.04</v>
      </c>
      <c r="L91" s="91">
        <v>4.0599999999999996</v>
      </c>
      <c r="M91" s="91">
        <v>4</v>
      </c>
      <c r="N91" s="91" t="s">
        <v>3683</v>
      </c>
      <c r="O91" s="145">
        <v>0.01</v>
      </c>
      <c r="Q91" s="91" t="s">
        <v>2785</v>
      </c>
      <c r="R91" s="91">
        <v>76.739999999999995</v>
      </c>
      <c r="S91" s="91">
        <v>77.069999999999993</v>
      </c>
      <c r="T91" s="91">
        <v>77.16</v>
      </c>
      <c r="U91" s="91">
        <v>76.319999999999993</v>
      </c>
      <c r="V91" s="91" t="s">
        <v>3684</v>
      </c>
      <c r="W91" s="145">
        <v>-1E-3</v>
      </c>
      <c r="Y91" s="91" t="s">
        <v>2785</v>
      </c>
      <c r="Z91" s="146">
        <v>11466.98</v>
      </c>
      <c r="AA91" s="146">
        <v>11517.19</v>
      </c>
      <c r="AB91" s="146">
        <v>11565.23</v>
      </c>
      <c r="AC91" s="146">
        <v>11444.6</v>
      </c>
      <c r="AD91" s="91" t="s">
        <v>3685</v>
      </c>
      <c r="AE91" s="145">
        <v>6.3E-3</v>
      </c>
    </row>
    <row r="92" spans="1:31">
      <c r="A92" s="91" t="s">
        <v>900</v>
      </c>
      <c r="B92" s="91">
        <v>43.8</v>
      </c>
      <c r="C92" s="91">
        <v>43.09</v>
      </c>
      <c r="D92" s="91">
        <v>44.03</v>
      </c>
      <c r="E92" s="91">
        <v>43.09</v>
      </c>
      <c r="F92" s="91" t="s">
        <v>3686</v>
      </c>
      <c r="G92" s="145">
        <v>1.2E-2</v>
      </c>
      <c r="I92" s="91" t="s">
        <v>900</v>
      </c>
      <c r="J92" s="91">
        <v>4.0599999999999996</v>
      </c>
      <c r="K92" s="91">
        <v>4.08</v>
      </c>
      <c r="L92" s="91">
        <v>4.1399999999999997</v>
      </c>
      <c r="M92" s="91">
        <v>3.9950000000000001</v>
      </c>
      <c r="N92" s="91" t="s">
        <v>3687</v>
      </c>
      <c r="O92" s="145">
        <v>2.5000000000000001E-3</v>
      </c>
      <c r="Q92" s="91" t="s">
        <v>900</v>
      </c>
      <c r="R92" s="91">
        <v>76.25</v>
      </c>
      <c r="S92" s="91">
        <v>76.739999999999995</v>
      </c>
      <c r="T92" s="91">
        <v>76.739999999999995</v>
      </c>
      <c r="U92" s="91">
        <v>76.06</v>
      </c>
      <c r="V92" s="91" t="s">
        <v>3688</v>
      </c>
      <c r="W92" s="145">
        <v>-6.4000000000000003E-3</v>
      </c>
      <c r="Y92" s="91" t="s">
        <v>900</v>
      </c>
      <c r="Z92" s="146">
        <v>11455.54</v>
      </c>
      <c r="AA92" s="146">
        <v>11451.05</v>
      </c>
      <c r="AB92" s="146">
        <v>11548.22</v>
      </c>
      <c r="AC92" s="146">
        <v>11435.39</v>
      </c>
      <c r="AD92" s="91" t="s">
        <v>3689</v>
      </c>
      <c r="AE92" s="145">
        <v>-1E-3</v>
      </c>
    </row>
    <row r="93" spans="1:31">
      <c r="A93" s="91" t="s">
        <v>908</v>
      </c>
      <c r="B93" s="91">
        <v>43.87</v>
      </c>
      <c r="C93" s="91">
        <v>43.73</v>
      </c>
      <c r="D93" s="91">
        <v>44.35</v>
      </c>
      <c r="E93" s="91">
        <v>43.15</v>
      </c>
      <c r="F93" s="91" t="s">
        <v>3690</v>
      </c>
      <c r="G93" s="145">
        <v>1.6000000000000001E-3</v>
      </c>
      <c r="I93" s="91" t="s">
        <v>908</v>
      </c>
      <c r="J93" s="91">
        <v>4.0599999999999996</v>
      </c>
      <c r="K93" s="91">
        <v>4.0599999999999996</v>
      </c>
      <c r="L93" s="91">
        <v>4.1210000000000004</v>
      </c>
      <c r="M93" s="91">
        <v>4.05</v>
      </c>
      <c r="N93" s="91" t="s">
        <v>3691</v>
      </c>
      <c r="O93" s="145">
        <v>0</v>
      </c>
      <c r="Q93" s="91" t="s">
        <v>908</v>
      </c>
      <c r="R93" s="91">
        <v>75.72</v>
      </c>
      <c r="S93" s="91">
        <v>76.16</v>
      </c>
      <c r="T93" s="91">
        <v>76.48</v>
      </c>
      <c r="U93" s="91">
        <v>75.64</v>
      </c>
      <c r="V93" s="91" t="s">
        <v>3692</v>
      </c>
      <c r="W93" s="145">
        <v>-7.0000000000000001E-3</v>
      </c>
      <c r="Y93" s="91" t="s">
        <v>908</v>
      </c>
      <c r="Z93" s="146">
        <v>11379.48</v>
      </c>
      <c r="AA93" s="146">
        <v>11447.58</v>
      </c>
      <c r="AB93" s="146">
        <v>11479</v>
      </c>
      <c r="AC93" s="146">
        <v>11349.87</v>
      </c>
      <c r="AD93" s="91" t="s">
        <v>3693</v>
      </c>
      <c r="AE93" s="145">
        <v>-6.6E-3</v>
      </c>
    </row>
    <row r="94" spans="1:31">
      <c r="A94" s="91" t="s">
        <v>916</v>
      </c>
      <c r="B94" s="91">
        <v>44.42</v>
      </c>
      <c r="C94" s="91">
        <v>43.56</v>
      </c>
      <c r="D94" s="91">
        <v>44.63</v>
      </c>
      <c r="E94" s="91">
        <v>43.27</v>
      </c>
      <c r="F94" s="91" t="s">
        <v>550</v>
      </c>
      <c r="G94" s="145">
        <v>1.2500000000000001E-2</v>
      </c>
      <c r="I94" s="91" t="s">
        <v>916</v>
      </c>
      <c r="J94" s="91">
        <v>4.04</v>
      </c>
      <c r="K94" s="91">
        <v>4.0199999999999996</v>
      </c>
      <c r="L94" s="91">
        <v>4.0960000000000001</v>
      </c>
      <c r="M94" s="91">
        <v>3.9849999999999999</v>
      </c>
      <c r="N94" s="91" t="s">
        <v>3694</v>
      </c>
      <c r="O94" s="145">
        <v>-4.8999999999999998E-3</v>
      </c>
      <c r="Q94" s="91" t="s">
        <v>916</v>
      </c>
      <c r="R94" s="91">
        <v>77.709999999999994</v>
      </c>
      <c r="S94" s="91">
        <v>76.47</v>
      </c>
      <c r="T94" s="91">
        <v>77.92</v>
      </c>
      <c r="U94" s="91">
        <v>75.930000000000007</v>
      </c>
      <c r="V94" s="91" t="s">
        <v>3695</v>
      </c>
      <c r="W94" s="145">
        <v>2.63E-2</v>
      </c>
      <c r="Y94" s="91" t="s">
        <v>916</v>
      </c>
      <c r="Z94" s="146">
        <v>11462.98</v>
      </c>
      <c r="AA94" s="146">
        <v>11273.77</v>
      </c>
      <c r="AB94" s="146">
        <v>11487.59</v>
      </c>
      <c r="AC94" s="146">
        <v>11273.61</v>
      </c>
      <c r="AD94" s="91" t="s">
        <v>3696</v>
      </c>
      <c r="AE94" s="145">
        <v>7.3000000000000001E-3</v>
      </c>
    </row>
    <row r="95" spans="1:31">
      <c r="A95" s="91" t="s">
        <v>924</v>
      </c>
      <c r="B95" s="91">
        <v>44.66</v>
      </c>
      <c r="C95" s="91">
        <v>44.51</v>
      </c>
      <c r="D95" s="91">
        <v>45.41</v>
      </c>
      <c r="E95" s="91">
        <v>44.05</v>
      </c>
      <c r="F95" s="91" t="s">
        <v>3697</v>
      </c>
      <c r="G95" s="145">
        <v>5.4000000000000003E-3</v>
      </c>
      <c r="I95" s="91" t="s">
        <v>924</v>
      </c>
      <c r="J95" s="91">
        <v>4.2</v>
      </c>
      <c r="K95" s="91">
        <v>4.07</v>
      </c>
      <c r="L95" s="91">
        <v>4.26</v>
      </c>
      <c r="M95" s="91">
        <v>4.0199999999999996</v>
      </c>
      <c r="N95" s="91" t="s">
        <v>3698</v>
      </c>
      <c r="O95" s="145">
        <v>3.9600000000000003E-2</v>
      </c>
      <c r="Q95" s="91" t="s">
        <v>924</v>
      </c>
      <c r="R95" s="91">
        <v>79.39</v>
      </c>
      <c r="S95" s="91">
        <v>78.430000000000007</v>
      </c>
      <c r="T95" s="91">
        <v>79.599999999999994</v>
      </c>
      <c r="U95" s="91">
        <v>78.13</v>
      </c>
      <c r="V95" s="91" t="s">
        <v>3699</v>
      </c>
      <c r="W95" s="145">
        <v>2.1600000000000001E-2</v>
      </c>
      <c r="Y95" s="91" t="s">
        <v>924</v>
      </c>
      <c r="Z95" s="146">
        <v>11689.01</v>
      </c>
      <c r="AA95" s="146">
        <v>11524.65</v>
      </c>
      <c r="AB95" s="146">
        <v>11699.63</v>
      </c>
      <c r="AC95" s="146">
        <v>11514.74</v>
      </c>
      <c r="AD95" s="91" t="s">
        <v>3700</v>
      </c>
      <c r="AE95" s="145">
        <v>1.9699999999999999E-2</v>
      </c>
    </row>
    <row r="96" spans="1:31">
      <c r="A96" s="91" t="s">
        <v>932</v>
      </c>
      <c r="B96" s="91">
        <v>43.89</v>
      </c>
      <c r="C96" s="91">
        <v>44.66</v>
      </c>
      <c r="D96" s="91">
        <v>45.29</v>
      </c>
      <c r="E96" s="91">
        <v>43.76</v>
      </c>
      <c r="F96" s="91" t="s">
        <v>3701</v>
      </c>
      <c r="G96" s="145">
        <v>-1.72E-2</v>
      </c>
      <c r="I96" s="91" t="s">
        <v>932</v>
      </c>
      <c r="J96" s="91">
        <v>4.09</v>
      </c>
      <c r="K96" s="91">
        <v>4.24</v>
      </c>
      <c r="L96" s="91">
        <v>4.24</v>
      </c>
      <c r="M96" s="91">
        <v>4.0839999999999996</v>
      </c>
      <c r="N96" s="91" t="s">
        <v>3702</v>
      </c>
      <c r="O96" s="145">
        <v>-2.6200000000000001E-2</v>
      </c>
      <c r="Q96" s="91" t="s">
        <v>932</v>
      </c>
      <c r="R96" s="91">
        <v>79.63</v>
      </c>
      <c r="S96" s="91">
        <v>79.67</v>
      </c>
      <c r="T96" s="91">
        <v>79.97</v>
      </c>
      <c r="U96" s="91">
        <v>79.22</v>
      </c>
      <c r="V96" s="91" t="s">
        <v>3703</v>
      </c>
      <c r="W96" s="145">
        <v>3.0000000000000001E-3</v>
      </c>
      <c r="Y96" s="91" t="s">
        <v>932</v>
      </c>
      <c r="Z96" s="146">
        <v>11675.74</v>
      </c>
      <c r="AA96" s="146">
        <v>11736.87</v>
      </c>
      <c r="AB96" s="146">
        <v>11827.92</v>
      </c>
      <c r="AC96" s="146">
        <v>11667.48</v>
      </c>
      <c r="AD96" s="91" t="s">
        <v>3704</v>
      </c>
      <c r="AE96" s="145">
        <v>-1.1000000000000001E-3</v>
      </c>
    </row>
    <row r="97" spans="1:31">
      <c r="A97" s="91" t="s">
        <v>940</v>
      </c>
      <c r="B97" s="91">
        <v>42.82</v>
      </c>
      <c r="C97" s="91">
        <v>43.84</v>
      </c>
      <c r="D97" s="91">
        <v>44</v>
      </c>
      <c r="E97" s="91">
        <v>42.41</v>
      </c>
      <c r="F97" s="91" t="s">
        <v>3705</v>
      </c>
      <c r="G97" s="145">
        <v>-2.4400000000000002E-2</v>
      </c>
      <c r="I97" s="91" t="s">
        <v>940</v>
      </c>
      <c r="J97" s="91">
        <v>4</v>
      </c>
      <c r="K97" s="91">
        <v>4.0599999999999996</v>
      </c>
      <c r="L97" s="91">
        <v>4.1100000000000003</v>
      </c>
      <c r="M97" s="91">
        <v>3.9249999999999998</v>
      </c>
      <c r="N97" s="91" t="s">
        <v>3706</v>
      </c>
      <c r="O97" s="145">
        <v>-2.1999999999999999E-2</v>
      </c>
      <c r="Q97" s="91" t="s">
        <v>940</v>
      </c>
      <c r="R97" s="91">
        <v>79.260000000000005</v>
      </c>
      <c r="S97" s="91">
        <v>79.61</v>
      </c>
      <c r="T97" s="91">
        <v>80.25</v>
      </c>
      <c r="U97" s="91">
        <v>79.14</v>
      </c>
      <c r="V97" s="91" t="s">
        <v>3707</v>
      </c>
      <c r="W97" s="145">
        <v>-4.5999999999999999E-3</v>
      </c>
      <c r="Y97" s="91" t="s">
        <v>940</v>
      </c>
      <c r="Z97" s="146">
        <v>11530.33</v>
      </c>
      <c r="AA97" s="146">
        <v>11670.98</v>
      </c>
      <c r="AB97" s="146">
        <v>11705.96</v>
      </c>
      <c r="AC97" s="146">
        <v>11512.03</v>
      </c>
      <c r="AD97" s="91" t="s">
        <v>3708</v>
      </c>
      <c r="AE97" s="145">
        <v>-1.2500000000000001E-2</v>
      </c>
    </row>
    <row r="98" spans="1:31">
      <c r="A98" s="91" t="s">
        <v>948</v>
      </c>
      <c r="B98" s="91">
        <v>42.77</v>
      </c>
      <c r="C98" s="91">
        <v>42.94</v>
      </c>
      <c r="D98" s="91">
        <v>43.16</v>
      </c>
      <c r="E98" s="91">
        <v>42.2</v>
      </c>
      <c r="F98" s="91" t="s">
        <v>3709</v>
      </c>
      <c r="G98" s="145">
        <v>-1.1999999999999999E-3</v>
      </c>
      <c r="I98" s="91" t="s">
        <v>948</v>
      </c>
      <c r="J98" s="91">
        <v>4.42</v>
      </c>
      <c r="K98" s="91">
        <v>4.1500000000000004</v>
      </c>
      <c r="L98" s="91">
        <v>4.55</v>
      </c>
      <c r="M98" s="91">
        <v>3.9</v>
      </c>
      <c r="N98" s="91" t="s">
        <v>3710</v>
      </c>
      <c r="O98" s="145">
        <v>0.105</v>
      </c>
      <c r="Q98" s="91" t="s">
        <v>948</v>
      </c>
      <c r="R98" s="91">
        <v>79.48</v>
      </c>
      <c r="S98" s="91">
        <v>79.3</v>
      </c>
      <c r="T98" s="91">
        <v>79.7</v>
      </c>
      <c r="U98" s="91">
        <v>79.06</v>
      </c>
      <c r="V98" s="91" t="s">
        <v>3711</v>
      </c>
      <c r="W98" s="145">
        <v>2.8E-3</v>
      </c>
      <c r="Y98" s="91" t="s">
        <v>948</v>
      </c>
      <c r="Z98" s="146">
        <v>11576</v>
      </c>
      <c r="AA98" s="146">
        <v>11553.09</v>
      </c>
      <c r="AB98" s="146">
        <v>11601.23</v>
      </c>
      <c r="AC98" s="146">
        <v>11487.75</v>
      </c>
      <c r="AD98" s="91" t="s">
        <v>3712</v>
      </c>
      <c r="AE98" s="145">
        <v>4.0000000000000001E-3</v>
      </c>
    </row>
    <row r="99" spans="1:31">
      <c r="A99" s="91" t="s">
        <v>956</v>
      </c>
      <c r="B99" s="91">
        <v>43.24</v>
      </c>
      <c r="C99" s="91">
        <v>42.67</v>
      </c>
      <c r="D99" s="91">
        <v>43.49</v>
      </c>
      <c r="E99" s="91">
        <v>42.65</v>
      </c>
      <c r="F99" s="91" t="s">
        <v>3713</v>
      </c>
      <c r="G99" s="145">
        <v>1.0999999999999999E-2</v>
      </c>
      <c r="I99" s="91" t="s">
        <v>956</v>
      </c>
      <c r="J99" s="91">
        <v>4.47</v>
      </c>
      <c r="K99" s="91">
        <v>4.47</v>
      </c>
      <c r="L99" s="91">
        <v>4.54</v>
      </c>
      <c r="M99" s="91">
        <v>4.26</v>
      </c>
      <c r="N99" s="91" t="s">
        <v>3714</v>
      </c>
      <c r="O99" s="145">
        <v>1.1299999999999999E-2</v>
      </c>
      <c r="Q99" s="91" t="s">
        <v>956</v>
      </c>
      <c r="R99" s="91">
        <v>78.37</v>
      </c>
      <c r="S99" s="91">
        <v>79.83</v>
      </c>
      <c r="T99" s="91">
        <v>79.83</v>
      </c>
      <c r="U99" s="91">
        <v>78.11</v>
      </c>
      <c r="V99" s="91" t="s">
        <v>3715</v>
      </c>
      <c r="W99" s="145">
        <v>-1.4E-2</v>
      </c>
      <c r="Y99" s="91" t="s">
        <v>956</v>
      </c>
      <c r="Z99" s="146">
        <v>11338.36</v>
      </c>
      <c r="AA99" s="146">
        <v>11578.31</v>
      </c>
      <c r="AB99" s="146">
        <v>11667.12</v>
      </c>
      <c r="AC99" s="146">
        <v>11319.98</v>
      </c>
      <c r="AD99" s="91" t="s">
        <v>3716</v>
      </c>
      <c r="AE99" s="145">
        <v>-2.0500000000000001E-2</v>
      </c>
    </row>
    <row r="100" spans="1:31">
      <c r="A100" s="91" t="s">
        <v>964</v>
      </c>
      <c r="B100" s="91">
        <v>42.95</v>
      </c>
      <c r="C100" s="91">
        <v>43.02</v>
      </c>
      <c r="D100" s="91">
        <v>44.33</v>
      </c>
      <c r="E100" s="91">
        <v>42.62</v>
      </c>
      <c r="F100" s="91" t="s">
        <v>3717</v>
      </c>
      <c r="G100" s="145">
        <v>-6.7000000000000002E-3</v>
      </c>
      <c r="I100" s="91" t="s">
        <v>964</v>
      </c>
      <c r="J100" s="91">
        <v>4.6500000000000004</v>
      </c>
      <c r="K100" s="91">
        <v>4.53</v>
      </c>
      <c r="L100" s="91">
        <v>4.71</v>
      </c>
      <c r="M100" s="91">
        <v>4.3099999999999996</v>
      </c>
      <c r="N100" s="91" t="s">
        <v>3718</v>
      </c>
      <c r="O100" s="145">
        <v>4.0300000000000002E-2</v>
      </c>
      <c r="Q100" s="91" t="s">
        <v>964</v>
      </c>
      <c r="R100" s="91">
        <v>77.97</v>
      </c>
      <c r="S100" s="91">
        <v>78.430000000000007</v>
      </c>
      <c r="T100" s="91">
        <v>78.540000000000006</v>
      </c>
      <c r="U100" s="91">
        <v>77.23</v>
      </c>
      <c r="V100" s="91" t="s">
        <v>3469</v>
      </c>
      <c r="W100" s="145">
        <v>-5.1000000000000004E-3</v>
      </c>
      <c r="Y100" s="91" t="s">
        <v>964</v>
      </c>
      <c r="Z100" s="146">
        <v>11138.89</v>
      </c>
      <c r="AA100" s="146">
        <v>11325.36</v>
      </c>
      <c r="AB100" s="146">
        <v>11373.81</v>
      </c>
      <c r="AC100" s="146">
        <v>11093.86</v>
      </c>
      <c r="AD100" s="91" t="s">
        <v>3719</v>
      </c>
      <c r="AE100" s="145">
        <v>-1.7600000000000001E-2</v>
      </c>
    </row>
    <row r="101" spans="1:31">
      <c r="A101" s="91" t="s">
        <v>972</v>
      </c>
      <c r="B101" s="91">
        <v>41.8</v>
      </c>
      <c r="C101" s="91">
        <v>42.44</v>
      </c>
      <c r="D101" s="91">
        <v>43.48</v>
      </c>
      <c r="E101" s="91">
        <v>41.35</v>
      </c>
      <c r="F101" s="91" t="s">
        <v>3720</v>
      </c>
      <c r="G101" s="145">
        <v>-2.6800000000000001E-2</v>
      </c>
      <c r="I101" s="91" t="s">
        <v>972</v>
      </c>
      <c r="J101" s="91">
        <v>4.54</v>
      </c>
      <c r="K101" s="91">
        <v>4.58</v>
      </c>
      <c r="L101" s="91">
        <v>4.6100000000000003</v>
      </c>
      <c r="M101" s="91">
        <v>4.4000000000000004</v>
      </c>
      <c r="N101" s="91" t="s">
        <v>3721</v>
      </c>
      <c r="O101" s="145">
        <v>-2.3699999999999999E-2</v>
      </c>
      <c r="Q101" s="91" t="s">
        <v>972</v>
      </c>
      <c r="R101" s="91">
        <v>78.14</v>
      </c>
      <c r="S101" s="91">
        <v>77.94</v>
      </c>
      <c r="T101" s="91">
        <v>78.98</v>
      </c>
      <c r="U101" s="91">
        <v>77.36</v>
      </c>
      <c r="V101" s="91" t="s">
        <v>3722</v>
      </c>
      <c r="W101" s="145">
        <v>2.2000000000000001E-3</v>
      </c>
      <c r="Y101" s="91" t="s">
        <v>972</v>
      </c>
      <c r="Z101" s="146">
        <v>11188.84</v>
      </c>
      <c r="AA101" s="146">
        <v>11041.46</v>
      </c>
      <c r="AB101" s="146">
        <v>11326.73</v>
      </c>
      <c r="AC101" s="146">
        <v>10982.8</v>
      </c>
      <c r="AD101" s="91" t="s">
        <v>3723</v>
      </c>
      <c r="AE101" s="145">
        <v>4.4999999999999997E-3</v>
      </c>
    </row>
    <row r="102" spans="1:31">
      <c r="A102" s="91" t="s">
        <v>980</v>
      </c>
      <c r="B102" s="91">
        <v>42.72</v>
      </c>
      <c r="C102" s="91">
        <v>42.19</v>
      </c>
      <c r="D102" s="91">
        <v>43.15</v>
      </c>
      <c r="E102" s="91">
        <v>42.16</v>
      </c>
      <c r="F102" s="91" t="s">
        <v>3724</v>
      </c>
      <c r="G102" s="145">
        <v>2.1999999999999999E-2</v>
      </c>
      <c r="I102" s="91" t="s">
        <v>980</v>
      </c>
      <c r="J102" s="91">
        <v>4.63</v>
      </c>
      <c r="K102" s="91">
        <v>4.5999999999999996</v>
      </c>
      <c r="L102" s="91">
        <v>4.7</v>
      </c>
      <c r="M102" s="91">
        <v>4.51</v>
      </c>
      <c r="N102" s="91" t="s">
        <v>3725</v>
      </c>
      <c r="O102" s="145">
        <v>1.9800000000000002E-2</v>
      </c>
      <c r="Q102" s="91" t="s">
        <v>980</v>
      </c>
      <c r="R102" s="91">
        <v>79.09</v>
      </c>
      <c r="S102" s="91">
        <v>78.33</v>
      </c>
      <c r="T102" s="91">
        <v>79.47</v>
      </c>
      <c r="U102" s="91">
        <v>78.239999999999995</v>
      </c>
      <c r="V102" s="91" t="s">
        <v>3726</v>
      </c>
      <c r="W102" s="145">
        <v>1.2200000000000001E-2</v>
      </c>
      <c r="Y102" s="91" t="s">
        <v>980</v>
      </c>
      <c r="Z102" s="146">
        <v>11428.15</v>
      </c>
      <c r="AA102" s="146">
        <v>11357.74</v>
      </c>
      <c r="AB102" s="146">
        <v>11467.01</v>
      </c>
      <c r="AC102" s="146">
        <v>11284.93</v>
      </c>
      <c r="AD102" s="91" t="s">
        <v>3727</v>
      </c>
      <c r="AE102" s="145">
        <v>2.1399999999999999E-2</v>
      </c>
    </row>
    <row r="103" spans="1:31">
      <c r="A103" s="91" t="s">
        <v>986</v>
      </c>
      <c r="B103" s="91">
        <v>42.73</v>
      </c>
      <c r="C103" s="91">
        <v>41.93</v>
      </c>
      <c r="D103" s="91">
        <v>42.73</v>
      </c>
      <c r="E103" s="91">
        <v>41.79</v>
      </c>
      <c r="F103" s="91" t="s">
        <v>3728</v>
      </c>
      <c r="G103" s="145">
        <v>2.0000000000000001E-4</v>
      </c>
      <c r="I103" s="91" t="s">
        <v>986</v>
      </c>
      <c r="J103" s="91">
        <v>4.83</v>
      </c>
      <c r="K103" s="91">
        <v>4.57</v>
      </c>
      <c r="L103" s="91">
        <v>4.8499999999999996</v>
      </c>
      <c r="M103" s="91">
        <v>4.51</v>
      </c>
      <c r="N103" s="91" t="s">
        <v>3729</v>
      </c>
      <c r="O103" s="145">
        <v>4.3200000000000002E-2</v>
      </c>
      <c r="Q103" s="91" t="s">
        <v>986</v>
      </c>
      <c r="R103" s="91">
        <v>79.260000000000005</v>
      </c>
      <c r="S103" s="91">
        <v>78.94</v>
      </c>
      <c r="T103" s="91">
        <v>79.28</v>
      </c>
      <c r="U103" s="91">
        <v>78.56</v>
      </c>
      <c r="V103" s="91" t="s">
        <v>2575</v>
      </c>
      <c r="W103" s="145">
        <v>2.0999999999999999E-3</v>
      </c>
      <c r="Y103" s="91" t="s">
        <v>986</v>
      </c>
      <c r="Z103" s="146">
        <v>11434.05</v>
      </c>
      <c r="AA103" s="146">
        <v>11291.17</v>
      </c>
      <c r="AB103" s="146">
        <v>11447.9</v>
      </c>
      <c r="AC103" s="146">
        <v>11238.44</v>
      </c>
      <c r="AD103" s="91" t="s">
        <v>3730</v>
      </c>
      <c r="AE103" s="145">
        <v>5.0000000000000001E-4</v>
      </c>
    </row>
    <row r="104" spans="1:31">
      <c r="A104" s="91" t="s">
        <v>994</v>
      </c>
      <c r="B104" s="91">
        <v>43.35</v>
      </c>
      <c r="C104" s="91">
        <v>42.39</v>
      </c>
      <c r="D104" s="91">
        <v>43.76</v>
      </c>
      <c r="E104" s="91">
        <v>42</v>
      </c>
      <c r="F104" s="91" t="s">
        <v>3731</v>
      </c>
      <c r="G104" s="145">
        <v>1.4500000000000001E-2</v>
      </c>
      <c r="I104" s="91" t="s">
        <v>994</v>
      </c>
      <c r="J104" s="91">
        <v>4.8</v>
      </c>
      <c r="K104" s="91">
        <v>4.88</v>
      </c>
      <c r="L104" s="91">
        <v>4.93</v>
      </c>
      <c r="M104" s="91">
        <v>4.6100000000000003</v>
      </c>
      <c r="N104" s="91" t="s">
        <v>3732</v>
      </c>
      <c r="O104" s="145">
        <v>-6.1999999999999998E-3</v>
      </c>
      <c r="Q104" s="91" t="s">
        <v>994</v>
      </c>
      <c r="R104" s="91">
        <v>79.87</v>
      </c>
      <c r="S104" s="91">
        <v>78.86</v>
      </c>
      <c r="T104" s="91">
        <v>80.39</v>
      </c>
      <c r="U104" s="91">
        <v>78.83</v>
      </c>
      <c r="V104" s="91" t="s">
        <v>3733</v>
      </c>
      <c r="W104" s="145">
        <v>7.7000000000000002E-3</v>
      </c>
      <c r="Y104" s="91" t="s">
        <v>994</v>
      </c>
      <c r="Z104" s="146">
        <v>11717.28</v>
      </c>
      <c r="AA104" s="146">
        <v>11384.87</v>
      </c>
      <c r="AB104" s="146">
        <v>11733.8</v>
      </c>
      <c r="AC104" s="146">
        <v>11365.49</v>
      </c>
      <c r="AD104" s="91" t="s">
        <v>3734</v>
      </c>
      <c r="AE104" s="145">
        <v>2.4799999999999999E-2</v>
      </c>
    </row>
    <row r="105" spans="1:31">
      <c r="A105" s="91" t="s">
        <v>1002</v>
      </c>
      <c r="B105" s="91">
        <v>42.67</v>
      </c>
      <c r="C105" s="91">
        <v>43.27</v>
      </c>
      <c r="D105" s="91">
        <v>43.53</v>
      </c>
      <c r="E105" s="91">
        <v>42.12</v>
      </c>
      <c r="F105" s="91" t="s">
        <v>3735</v>
      </c>
      <c r="G105" s="145">
        <v>-1.5699999999999999E-2</v>
      </c>
      <c r="I105" s="91" t="s">
        <v>1002</v>
      </c>
      <c r="J105" s="91">
        <v>4.8600000000000003</v>
      </c>
      <c r="K105" s="91">
        <v>4.8</v>
      </c>
      <c r="L105" s="91">
        <v>4.93</v>
      </c>
      <c r="M105" s="91">
        <v>4.72</v>
      </c>
      <c r="N105" s="91" t="s">
        <v>3736</v>
      </c>
      <c r="O105" s="145">
        <v>1.2500000000000001E-2</v>
      </c>
      <c r="Q105" s="91" t="s">
        <v>1002</v>
      </c>
      <c r="R105" s="91">
        <v>78.989999999999995</v>
      </c>
      <c r="S105" s="91">
        <v>80.209999999999994</v>
      </c>
      <c r="T105" s="91">
        <v>80.28</v>
      </c>
      <c r="U105" s="91">
        <v>78.78</v>
      </c>
      <c r="V105" s="91" t="s">
        <v>2885</v>
      </c>
      <c r="W105" s="145">
        <v>-1.0999999999999999E-2</v>
      </c>
      <c r="Y105" s="91" t="s">
        <v>1002</v>
      </c>
      <c r="Z105" s="146">
        <v>11630.51</v>
      </c>
      <c r="AA105" s="146">
        <v>11696.34</v>
      </c>
      <c r="AB105" s="146">
        <v>11773.11</v>
      </c>
      <c r="AC105" s="146">
        <v>11562.63</v>
      </c>
      <c r="AD105" s="91" t="s">
        <v>3737</v>
      </c>
      <c r="AE105" s="145">
        <v>-7.4000000000000003E-3</v>
      </c>
    </row>
    <row r="106" spans="1:31">
      <c r="A106" s="91" t="s">
        <v>1010</v>
      </c>
      <c r="B106" s="91">
        <v>42.73</v>
      </c>
      <c r="C106" s="91">
        <v>42.97</v>
      </c>
      <c r="D106" s="91">
        <v>43.6</v>
      </c>
      <c r="E106" s="91">
        <v>42.3</v>
      </c>
      <c r="F106" s="91" t="s">
        <v>3738</v>
      </c>
      <c r="G106" s="145">
        <v>1.4E-3</v>
      </c>
      <c r="I106" s="91" t="s">
        <v>1010</v>
      </c>
      <c r="J106" s="91">
        <v>4.91</v>
      </c>
      <c r="K106" s="91">
        <v>4.95</v>
      </c>
      <c r="L106" s="91">
        <v>5</v>
      </c>
      <c r="M106" s="91">
        <v>4.8499999999999996</v>
      </c>
      <c r="N106" s="91" t="s">
        <v>3739</v>
      </c>
      <c r="O106" s="145">
        <v>1.03E-2</v>
      </c>
      <c r="Q106" s="91" t="s">
        <v>1010</v>
      </c>
      <c r="R106" s="91">
        <v>79.34</v>
      </c>
      <c r="S106" s="91">
        <v>79.16</v>
      </c>
      <c r="T106" s="91">
        <v>79.489999999999995</v>
      </c>
      <c r="U106" s="91">
        <v>77.5</v>
      </c>
      <c r="V106" s="91" t="s">
        <v>3740</v>
      </c>
      <c r="W106" s="145">
        <v>4.4000000000000003E-3</v>
      </c>
      <c r="Y106" s="91" t="s">
        <v>1010</v>
      </c>
      <c r="Z106" s="146">
        <v>11675.54</v>
      </c>
      <c r="AA106" s="146">
        <v>11614.39</v>
      </c>
      <c r="AB106" s="146">
        <v>11695.55</v>
      </c>
      <c r="AC106" s="146">
        <v>11550.69</v>
      </c>
      <c r="AD106" s="91" t="s">
        <v>3412</v>
      </c>
      <c r="AE106" s="145">
        <v>3.8999999999999998E-3</v>
      </c>
    </row>
    <row r="107" spans="1:31">
      <c r="A107" s="91" t="s">
        <v>1018</v>
      </c>
      <c r="B107" s="91">
        <v>43.41</v>
      </c>
      <c r="C107" s="91">
        <v>43.22</v>
      </c>
      <c r="D107" s="91">
        <v>43.6</v>
      </c>
      <c r="E107" s="91">
        <v>42.89</v>
      </c>
      <c r="F107" s="91" t="s">
        <v>3741</v>
      </c>
      <c r="G107" s="145">
        <v>1.5900000000000001E-2</v>
      </c>
      <c r="I107" s="91" t="s">
        <v>1018</v>
      </c>
      <c r="J107" s="91">
        <v>5.29</v>
      </c>
      <c r="K107" s="91">
        <v>4.99</v>
      </c>
      <c r="L107" s="91">
        <v>5.29</v>
      </c>
      <c r="M107" s="91">
        <v>4.88</v>
      </c>
      <c r="N107" s="91" t="s">
        <v>3742</v>
      </c>
      <c r="O107" s="145">
        <v>7.7399999999999997E-2</v>
      </c>
      <c r="Q107" s="91" t="s">
        <v>1018</v>
      </c>
      <c r="R107" s="91">
        <v>79.75</v>
      </c>
      <c r="S107" s="91">
        <v>79.510000000000005</v>
      </c>
      <c r="T107" s="91">
        <v>80.010000000000005</v>
      </c>
      <c r="U107" s="91">
        <v>79.45</v>
      </c>
      <c r="V107" s="91" t="s">
        <v>3743</v>
      </c>
      <c r="W107" s="145">
        <v>5.1999999999999998E-3</v>
      </c>
      <c r="Y107" s="91" t="s">
        <v>1018</v>
      </c>
      <c r="Z107" s="146">
        <v>11860.11</v>
      </c>
      <c r="AA107" s="146">
        <v>11764.79</v>
      </c>
      <c r="AB107" s="146">
        <v>11879.16</v>
      </c>
      <c r="AC107" s="146">
        <v>11724.91</v>
      </c>
      <c r="AD107" s="91" t="s">
        <v>3439</v>
      </c>
      <c r="AE107" s="145">
        <v>1.5800000000000002E-2</v>
      </c>
    </row>
    <row r="108" spans="1:31">
      <c r="A108" s="91" t="s">
        <v>1026</v>
      </c>
      <c r="B108" s="91">
        <v>42.66</v>
      </c>
      <c r="C108" s="91">
        <v>43.21</v>
      </c>
      <c r="D108" s="91">
        <v>43.68</v>
      </c>
      <c r="E108" s="91">
        <v>42.59</v>
      </c>
      <c r="F108" s="91" t="s">
        <v>3744</v>
      </c>
      <c r="G108" s="145">
        <v>-1.7299999999999999E-2</v>
      </c>
      <c r="I108" s="91" t="s">
        <v>1026</v>
      </c>
      <c r="J108" s="91">
        <v>5.28</v>
      </c>
      <c r="K108" s="91">
        <v>5.25</v>
      </c>
      <c r="L108" s="91">
        <v>5.34</v>
      </c>
      <c r="M108" s="91">
        <v>5.15</v>
      </c>
      <c r="N108" s="91" t="s">
        <v>3745</v>
      </c>
      <c r="O108" s="145">
        <v>-1.9E-3</v>
      </c>
      <c r="Q108" s="91" t="s">
        <v>1026</v>
      </c>
      <c r="R108" s="91">
        <v>78.64</v>
      </c>
      <c r="S108" s="91">
        <v>79.5</v>
      </c>
      <c r="T108" s="91">
        <v>79.989999999999995</v>
      </c>
      <c r="U108" s="91">
        <v>78.62</v>
      </c>
      <c r="V108" s="91" t="s">
        <v>3746</v>
      </c>
      <c r="W108" s="145">
        <v>-1.3899999999999999E-2</v>
      </c>
      <c r="Y108" s="91" t="s">
        <v>1026</v>
      </c>
      <c r="Z108" s="146">
        <v>11669.96</v>
      </c>
      <c r="AA108" s="146">
        <v>11857.5</v>
      </c>
      <c r="AB108" s="146">
        <v>12013.99</v>
      </c>
      <c r="AC108" s="146">
        <v>11666.85</v>
      </c>
      <c r="AD108" s="91" t="s">
        <v>3747</v>
      </c>
      <c r="AE108" s="145">
        <v>-1.6E-2</v>
      </c>
    </row>
    <row r="109" spans="1:31">
      <c r="A109" s="91" t="s">
        <v>1033</v>
      </c>
      <c r="B109" s="91">
        <v>42.61</v>
      </c>
      <c r="C109" s="91">
        <v>42.8</v>
      </c>
      <c r="D109" s="91">
        <v>43.17</v>
      </c>
      <c r="E109" s="91">
        <v>42.33</v>
      </c>
      <c r="F109" s="91" t="s">
        <v>3748</v>
      </c>
      <c r="G109" s="145">
        <v>-1.1999999999999999E-3</v>
      </c>
      <c r="I109" s="91" t="s">
        <v>1033</v>
      </c>
      <c r="J109" s="91">
        <v>5.13</v>
      </c>
      <c r="K109" s="91">
        <v>5.3</v>
      </c>
      <c r="L109" s="91">
        <v>5.36</v>
      </c>
      <c r="M109" s="91">
        <v>5.07</v>
      </c>
      <c r="N109" s="91" t="s">
        <v>3749</v>
      </c>
      <c r="O109" s="145">
        <v>-2.8400000000000002E-2</v>
      </c>
      <c r="Q109" s="91" t="s">
        <v>1033</v>
      </c>
      <c r="R109" s="91">
        <v>79.680000000000007</v>
      </c>
      <c r="S109" s="91">
        <v>79.569999999999993</v>
      </c>
      <c r="T109" s="91">
        <v>80.2</v>
      </c>
      <c r="U109" s="91">
        <v>79.25</v>
      </c>
      <c r="V109" s="91" t="s">
        <v>3750</v>
      </c>
      <c r="W109" s="145">
        <v>1.32E-2</v>
      </c>
      <c r="Y109" s="91" t="s">
        <v>1033</v>
      </c>
      <c r="Z109" s="146">
        <v>11787.4</v>
      </c>
      <c r="AA109" s="146">
        <v>11811.32</v>
      </c>
      <c r="AB109" s="146">
        <v>11962.69</v>
      </c>
      <c r="AC109" s="146">
        <v>11684.52</v>
      </c>
      <c r="AD109" s="91" t="s">
        <v>3402</v>
      </c>
      <c r="AE109" s="145">
        <v>1.01E-2</v>
      </c>
    </row>
    <row r="110" spans="1:31">
      <c r="A110" s="91" t="s">
        <v>1041</v>
      </c>
      <c r="B110" s="91">
        <v>42.89</v>
      </c>
      <c r="C110" s="91">
        <v>42.25</v>
      </c>
      <c r="D110" s="91">
        <v>43.22</v>
      </c>
      <c r="E110" s="91">
        <v>41.85</v>
      </c>
      <c r="F110" s="91" t="s">
        <v>3751</v>
      </c>
      <c r="G110" s="145">
        <v>6.6E-3</v>
      </c>
      <c r="I110" s="91" t="s">
        <v>1041</v>
      </c>
      <c r="J110" s="91">
        <v>5.3</v>
      </c>
      <c r="K110" s="91">
        <v>5.0999999999999996</v>
      </c>
      <c r="L110" s="91">
        <v>5.31</v>
      </c>
      <c r="M110" s="91">
        <v>5</v>
      </c>
      <c r="N110" s="91" t="s">
        <v>3752</v>
      </c>
      <c r="O110" s="145">
        <v>3.3099999999999997E-2</v>
      </c>
      <c r="Q110" s="91" t="s">
        <v>1041</v>
      </c>
      <c r="R110" s="91">
        <v>84.39</v>
      </c>
      <c r="S110" s="91">
        <v>84.84</v>
      </c>
      <c r="T110" s="91">
        <v>85.72</v>
      </c>
      <c r="U110" s="91">
        <v>83.32</v>
      </c>
      <c r="V110" s="91" t="s">
        <v>281</v>
      </c>
      <c r="W110" s="145">
        <v>5.91E-2</v>
      </c>
      <c r="Y110" s="91" t="s">
        <v>1041</v>
      </c>
      <c r="Z110" s="146">
        <v>11823.96</v>
      </c>
      <c r="AA110" s="146">
        <v>11747.62</v>
      </c>
      <c r="AB110" s="146">
        <v>11826.23</v>
      </c>
      <c r="AC110" s="146">
        <v>11670.67</v>
      </c>
      <c r="AD110" s="91" t="s">
        <v>3753</v>
      </c>
      <c r="AE110" s="145">
        <v>3.0999999999999999E-3</v>
      </c>
    </row>
    <row r="111" spans="1:31">
      <c r="A111" s="91" t="s">
        <v>1049</v>
      </c>
      <c r="B111" s="91">
        <v>43.34</v>
      </c>
      <c r="C111" s="91">
        <v>43.33</v>
      </c>
      <c r="D111" s="91">
        <v>43.69</v>
      </c>
      <c r="E111" s="91">
        <v>42.85</v>
      </c>
      <c r="F111" s="91" t="s">
        <v>3754</v>
      </c>
      <c r="G111" s="145">
        <v>1.0500000000000001E-2</v>
      </c>
      <c r="I111" s="91" t="s">
        <v>1049</v>
      </c>
      <c r="J111" s="91">
        <v>5.31</v>
      </c>
      <c r="K111" s="91">
        <v>5.34</v>
      </c>
      <c r="L111" s="91">
        <v>5.35</v>
      </c>
      <c r="M111" s="91">
        <v>5.17</v>
      </c>
      <c r="N111" s="91" t="s">
        <v>3755</v>
      </c>
      <c r="O111" s="145">
        <v>1.9E-3</v>
      </c>
      <c r="Q111" s="91" t="s">
        <v>1049</v>
      </c>
      <c r="R111" s="91">
        <v>84.33</v>
      </c>
      <c r="S111" s="91">
        <v>84.12</v>
      </c>
      <c r="T111" s="91">
        <v>84.93</v>
      </c>
      <c r="U111" s="91">
        <v>84.08</v>
      </c>
      <c r="V111" s="91" t="s">
        <v>3756</v>
      </c>
      <c r="W111" s="145">
        <v>-6.9999999999999999E-4</v>
      </c>
      <c r="Y111" s="91" t="s">
        <v>1049</v>
      </c>
      <c r="Z111" s="146">
        <v>11768.84</v>
      </c>
      <c r="AA111" s="146">
        <v>11868.54</v>
      </c>
      <c r="AB111" s="146">
        <v>11903.21</v>
      </c>
      <c r="AC111" s="146">
        <v>11739.05</v>
      </c>
      <c r="AD111" s="91" t="s">
        <v>3757</v>
      </c>
      <c r="AE111" s="145">
        <v>-4.7000000000000002E-3</v>
      </c>
    </row>
    <row r="112" spans="1:31">
      <c r="A112" s="91" t="s">
        <v>1056</v>
      </c>
      <c r="B112" s="91">
        <v>43.34</v>
      </c>
      <c r="C112" s="91">
        <v>43.32</v>
      </c>
      <c r="D112" s="91">
        <v>43.49</v>
      </c>
      <c r="E112" s="91">
        <v>43.03</v>
      </c>
      <c r="F112" s="91" t="s">
        <v>3758</v>
      </c>
      <c r="G112" s="145">
        <v>0</v>
      </c>
      <c r="I112" s="91" t="s">
        <v>1056</v>
      </c>
      <c r="J112" s="91">
        <v>5.32</v>
      </c>
      <c r="K112" s="91">
        <v>5.31</v>
      </c>
      <c r="L112" s="91">
        <v>5.35</v>
      </c>
      <c r="M112" s="91">
        <v>5.22</v>
      </c>
      <c r="N112" s="91" t="s">
        <v>3759</v>
      </c>
      <c r="O112" s="145">
        <v>1.9E-3</v>
      </c>
      <c r="Q112" s="91" t="s">
        <v>1056</v>
      </c>
      <c r="R112" s="91">
        <v>84.35</v>
      </c>
      <c r="S112" s="91">
        <v>84.5</v>
      </c>
      <c r="T112" s="91">
        <v>84.75</v>
      </c>
      <c r="U112" s="91">
        <v>84.04</v>
      </c>
      <c r="V112" s="91" t="s">
        <v>3572</v>
      </c>
      <c r="W112" s="145">
        <v>2.0000000000000001E-4</v>
      </c>
      <c r="Y112" s="91" t="s">
        <v>1056</v>
      </c>
      <c r="Z112" s="146">
        <v>11716.08</v>
      </c>
      <c r="AA112" s="146">
        <v>11752.76</v>
      </c>
      <c r="AB112" s="146">
        <v>11752.76</v>
      </c>
      <c r="AC112" s="146">
        <v>11635.03</v>
      </c>
      <c r="AD112" s="91" t="s">
        <v>3760</v>
      </c>
      <c r="AE112" s="145">
        <v>-4.4999999999999997E-3</v>
      </c>
    </row>
    <row r="113" spans="1:31">
      <c r="A113" s="91" t="s">
        <v>1063</v>
      </c>
      <c r="B113" s="91">
        <v>43.76</v>
      </c>
      <c r="C113" s="91">
        <v>43.49</v>
      </c>
      <c r="D113" s="91">
        <v>43.85</v>
      </c>
      <c r="E113" s="91">
        <v>43.22</v>
      </c>
      <c r="F113" s="91" t="s">
        <v>3761</v>
      </c>
      <c r="G113" s="145">
        <v>9.7000000000000003E-3</v>
      </c>
      <c r="I113" s="91" t="s">
        <v>1063</v>
      </c>
      <c r="J113" s="91">
        <v>5.38</v>
      </c>
      <c r="K113" s="91">
        <v>5.35</v>
      </c>
      <c r="L113" s="91">
        <v>5.6</v>
      </c>
      <c r="M113" s="91">
        <v>5.34</v>
      </c>
      <c r="N113" s="91" t="s">
        <v>3762</v>
      </c>
      <c r="O113" s="145">
        <v>1.1299999999999999E-2</v>
      </c>
      <c r="Q113" s="91" t="s">
        <v>1063</v>
      </c>
      <c r="R113" s="91">
        <v>84.54</v>
      </c>
      <c r="S113" s="91">
        <v>84.39</v>
      </c>
      <c r="T113" s="91">
        <v>84.6</v>
      </c>
      <c r="U113" s="91">
        <v>84.15</v>
      </c>
      <c r="V113" s="91" t="s">
        <v>3763</v>
      </c>
      <c r="W113" s="145">
        <v>2.3E-3</v>
      </c>
      <c r="Y113" s="91" t="s">
        <v>1063</v>
      </c>
      <c r="Z113" s="146">
        <v>11926.24</v>
      </c>
      <c r="AA113" s="146">
        <v>11855.59</v>
      </c>
      <c r="AB113" s="146">
        <v>11941.59</v>
      </c>
      <c r="AC113" s="146">
        <v>11823.35</v>
      </c>
      <c r="AD113" s="91" t="s">
        <v>3764</v>
      </c>
      <c r="AE113" s="145">
        <v>1.7899999999999999E-2</v>
      </c>
    </row>
    <row r="114" spans="1:31">
      <c r="A114" s="91" t="s">
        <v>1071</v>
      </c>
      <c r="B114" s="91">
        <v>44.02</v>
      </c>
      <c r="C114" s="91">
        <v>44.01</v>
      </c>
      <c r="D114" s="91">
        <v>44.29</v>
      </c>
      <c r="E114" s="91">
        <v>43.61</v>
      </c>
      <c r="F114" s="91" t="s">
        <v>3765</v>
      </c>
      <c r="G114" s="145">
        <v>5.8999999999999999E-3</v>
      </c>
      <c r="I114" s="91" t="s">
        <v>1071</v>
      </c>
      <c r="J114" s="91">
        <v>5.54</v>
      </c>
      <c r="K114" s="91">
        <v>5.41</v>
      </c>
      <c r="L114" s="91">
        <v>5.56</v>
      </c>
      <c r="M114" s="91">
        <v>5.4</v>
      </c>
      <c r="N114" s="91" t="s">
        <v>3766</v>
      </c>
      <c r="O114" s="145">
        <v>2.9700000000000001E-2</v>
      </c>
      <c r="Q114" s="91" t="s">
        <v>1071</v>
      </c>
      <c r="R114" s="91">
        <v>84.89</v>
      </c>
      <c r="S114" s="91">
        <v>84.75</v>
      </c>
      <c r="T114" s="91">
        <v>85.1</v>
      </c>
      <c r="U114" s="91">
        <v>84.62</v>
      </c>
      <c r="V114" s="91" t="s">
        <v>3767</v>
      </c>
      <c r="W114" s="145">
        <v>4.1000000000000003E-3</v>
      </c>
      <c r="Y114" s="91" t="s">
        <v>1071</v>
      </c>
      <c r="Z114" s="146">
        <v>12013.47</v>
      </c>
      <c r="AA114" s="146">
        <v>12010.45</v>
      </c>
      <c r="AB114" s="146">
        <v>12044.79</v>
      </c>
      <c r="AC114" s="146">
        <v>11953.37</v>
      </c>
      <c r="AD114" s="91" t="s">
        <v>3768</v>
      </c>
      <c r="AE114" s="145">
        <v>7.3000000000000001E-3</v>
      </c>
    </row>
    <row r="115" spans="1:31">
      <c r="A115" s="91" t="s">
        <v>1079</v>
      </c>
      <c r="B115" s="91">
        <v>44.96</v>
      </c>
      <c r="C115" s="91">
        <v>44.15</v>
      </c>
      <c r="D115" s="91">
        <v>45.02</v>
      </c>
      <c r="E115" s="91">
        <v>44.02</v>
      </c>
      <c r="F115" s="91" t="s">
        <v>3769</v>
      </c>
      <c r="G115" s="145">
        <v>2.1399999999999999E-2</v>
      </c>
      <c r="I115" s="91" t="s">
        <v>1079</v>
      </c>
      <c r="J115" s="91">
        <v>5.67</v>
      </c>
      <c r="K115" s="91">
        <v>5.53</v>
      </c>
      <c r="L115" s="91">
        <v>5.7</v>
      </c>
      <c r="M115" s="91">
        <v>5.52</v>
      </c>
      <c r="N115" s="91" t="s">
        <v>3770</v>
      </c>
      <c r="O115" s="145">
        <v>2.35E-2</v>
      </c>
      <c r="Q115" s="91" t="s">
        <v>1079</v>
      </c>
      <c r="R115" s="91">
        <v>85.59</v>
      </c>
      <c r="S115" s="91">
        <v>84.95</v>
      </c>
      <c r="T115" s="91">
        <v>85.74</v>
      </c>
      <c r="U115" s="91">
        <v>84.7</v>
      </c>
      <c r="V115" s="91" t="s">
        <v>3771</v>
      </c>
      <c r="W115" s="145">
        <v>8.2000000000000007E-3</v>
      </c>
      <c r="Y115" s="91" t="s">
        <v>1079</v>
      </c>
      <c r="Z115" s="146">
        <v>12221.91</v>
      </c>
      <c r="AA115" s="146">
        <v>12031.54</v>
      </c>
      <c r="AB115" s="146">
        <v>12227.93</v>
      </c>
      <c r="AC115" s="146">
        <v>12030.44</v>
      </c>
      <c r="AD115" s="91" t="s">
        <v>3524</v>
      </c>
      <c r="AE115" s="145">
        <v>1.7399999999999999E-2</v>
      </c>
    </row>
    <row r="116" spans="1:31">
      <c r="A116" s="91" t="s">
        <v>1087</v>
      </c>
      <c r="B116" s="91">
        <v>44.72</v>
      </c>
      <c r="C116" s="91">
        <v>42.48</v>
      </c>
      <c r="D116" s="91">
        <v>44.77</v>
      </c>
      <c r="E116" s="91">
        <v>42.48</v>
      </c>
      <c r="F116" s="91" t="s">
        <v>3772</v>
      </c>
      <c r="G116" s="145">
        <v>-5.3E-3</v>
      </c>
      <c r="I116" s="91" t="s">
        <v>1087</v>
      </c>
      <c r="J116" s="91">
        <v>5.59</v>
      </c>
      <c r="K116" s="91">
        <v>5.67</v>
      </c>
      <c r="L116" s="91">
        <v>5.76</v>
      </c>
      <c r="M116" s="91">
        <v>5.56</v>
      </c>
      <c r="N116" s="91" t="s">
        <v>1123</v>
      </c>
      <c r="O116" s="145">
        <v>-1.41E-2</v>
      </c>
      <c r="Q116" s="91" t="s">
        <v>1087</v>
      </c>
      <c r="R116" s="91">
        <v>85.33</v>
      </c>
      <c r="S116" s="91">
        <v>85.41</v>
      </c>
      <c r="T116" s="91">
        <v>85.67</v>
      </c>
      <c r="U116" s="91">
        <v>84.46</v>
      </c>
      <c r="V116" s="91" t="s">
        <v>3773</v>
      </c>
      <c r="W116" s="145">
        <v>-3.0000000000000001E-3</v>
      </c>
      <c r="Y116" s="91" t="s">
        <v>1087</v>
      </c>
      <c r="Z116" s="146">
        <v>12189.45</v>
      </c>
      <c r="AA116" s="146">
        <v>12146.09</v>
      </c>
      <c r="AB116" s="146">
        <v>12196.34</v>
      </c>
      <c r="AC116" s="146">
        <v>12086.52</v>
      </c>
      <c r="AD116" s="91" t="s">
        <v>3774</v>
      </c>
      <c r="AE116" s="145">
        <v>-2.7000000000000001E-3</v>
      </c>
    </row>
    <row r="117" spans="1:31">
      <c r="A117" s="91" t="s">
        <v>1095</v>
      </c>
      <c r="B117" s="91">
        <v>44.76</v>
      </c>
      <c r="C117" s="91">
        <v>44.68</v>
      </c>
      <c r="D117" s="91">
        <v>44.82</v>
      </c>
      <c r="E117" s="91">
        <v>44.19</v>
      </c>
      <c r="F117" s="91" t="s">
        <v>3775</v>
      </c>
      <c r="G117" s="145">
        <v>8.9999999999999998E-4</v>
      </c>
      <c r="I117" s="91" t="s">
        <v>1095</v>
      </c>
      <c r="J117" s="91">
        <v>5.49</v>
      </c>
      <c r="K117" s="91">
        <v>5.6</v>
      </c>
      <c r="L117" s="91">
        <v>5.63</v>
      </c>
      <c r="M117" s="91">
        <v>5.47</v>
      </c>
      <c r="N117" s="91" t="s">
        <v>3776</v>
      </c>
      <c r="O117" s="145">
        <v>-1.7899999999999999E-2</v>
      </c>
      <c r="Q117" s="91" t="s">
        <v>1095</v>
      </c>
      <c r="R117" s="91">
        <v>85.11</v>
      </c>
      <c r="S117" s="91">
        <v>85.13</v>
      </c>
      <c r="T117" s="91">
        <v>85.57</v>
      </c>
      <c r="U117" s="91">
        <v>85.01</v>
      </c>
      <c r="V117" s="91" t="s">
        <v>3777</v>
      </c>
      <c r="W117" s="145">
        <v>-2.5999999999999999E-3</v>
      </c>
      <c r="Y117" s="91" t="s">
        <v>1095</v>
      </c>
      <c r="Z117" s="146">
        <v>12126.33</v>
      </c>
      <c r="AA117" s="146">
        <v>12208.49</v>
      </c>
      <c r="AB117" s="146">
        <v>12224.68</v>
      </c>
      <c r="AC117" s="146">
        <v>12081.81</v>
      </c>
      <c r="AD117" s="91" t="s">
        <v>3778</v>
      </c>
      <c r="AE117" s="145">
        <v>-5.1999999999999998E-3</v>
      </c>
    </row>
    <row r="118" spans="1:31">
      <c r="A118" s="91" t="s">
        <v>1103</v>
      </c>
      <c r="B118" s="91">
        <v>44.89</v>
      </c>
      <c r="C118" s="91">
        <v>44.61</v>
      </c>
      <c r="D118" s="91">
        <v>44.89</v>
      </c>
      <c r="E118" s="91">
        <v>44.42</v>
      </c>
      <c r="F118" s="91" t="s">
        <v>3779</v>
      </c>
      <c r="G118" s="145">
        <v>2.8999999999999998E-3</v>
      </c>
      <c r="I118" s="91" t="s">
        <v>1103</v>
      </c>
      <c r="J118" s="91">
        <v>5.29</v>
      </c>
      <c r="K118" s="91">
        <v>5.42</v>
      </c>
      <c r="L118" s="91">
        <v>5.49</v>
      </c>
      <c r="M118" s="91">
        <v>5.26</v>
      </c>
      <c r="N118" s="91" t="s">
        <v>3780</v>
      </c>
      <c r="O118" s="145">
        <v>-3.6400000000000002E-2</v>
      </c>
      <c r="Q118" s="91" t="s">
        <v>1103</v>
      </c>
      <c r="R118" s="91">
        <v>85.38</v>
      </c>
      <c r="S118" s="91">
        <v>85.2</v>
      </c>
      <c r="T118" s="91">
        <v>85.88</v>
      </c>
      <c r="U118" s="91">
        <v>84.9</v>
      </c>
      <c r="V118" s="91" t="s">
        <v>3781</v>
      </c>
      <c r="W118" s="145">
        <v>3.2000000000000002E-3</v>
      </c>
      <c r="Y118" s="91" t="s">
        <v>1103</v>
      </c>
      <c r="Z118" s="146">
        <v>11996.86</v>
      </c>
      <c r="AA118" s="146">
        <v>12081.76</v>
      </c>
      <c r="AB118" s="146">
        <v>12086.75</v>
      </c>
      <c r="AC118" s="146">
        <v>11931.84</v>
      </c>
      <c r="AD118" s="91" t="s">
        <v>3782</v>
      </c>
      <c r="AE118" s="145">
        <v>-1.0699999999999999E-2</v>
      </c>
    </row>
    <row r="119" spans="1:31">
      <c r="A119" s="91" t="s">
        <v>1110</v>
      </c>
      <c r="B119" s="91">
        <v>44.79</v>
      </c>
      <c r="C119" s="91">
        <v>44.8</v>
      </c>
      <c r="D119" s="91">
        <v>44.98</v>
      </c>
      <c r="E119" s="91">
        <v>44.37</v>
      </c>
      <c r="F119" s="91" t="s">
        <v>3783</v>
      </c>
      <c r="G119" s="145">
        <v>-2.2000000000000001E-3</v>
      </c>
      <c r="I119" s="91" t="s">
        <v>1110</v>
      </c>
      <c r="J119" s="91">
        <v>5.32</v>
      </c>
      <c r="K119" s="91">
        <v>5.29</v>
      </c>
      <c r="L119" s="91">
        <v>5.42</v>
      </c>
      <c r="M119" s="91">
        <v>5.21</v>
      </c>
      <c r="N119" s="91" t="s">
        <v>3784</v>
      </c>
      <c r="O119" s="145">
        <v>5.7000000000000002E-3</v>
      </c>
      <c r="Q119" s="91" t="s">
        <v>1110</v>
      </c>
      <c r="R119" s="91">
        <v>85.22</v>
      </c>
      <c r="S119" s="91">
        <v>85.5</v>
      </c>
      <c r="T119" s="91">
        <v>85.65</v>
      </c>
      <c r="U119" s="91">
        <v>85.18</v>
      </c>
      <c r="V119" s="91" t="s">
        <v>3785</v>
      </c>
      <c r="W119" s="145">
        <v>-1.9E-3</v>
      </c>
      <c r="Y119" s="91" t="s">
        <v>1110</v>
      </c>
      <c r="Z119" s="146">
        <v>12087.96</v>
      </c>
      <c r="AA119" s="146">
        <v>11939.08</v>
      </c>
      <c r="AB119" s="146">
        <v>12098.5</v>
      </c>
      <c r="AC119" s="146">
        <v>11898.36</v>
      </c>
      <c r="AD119" s="91" t="s">
        <v>3786</v>
      </c>
      <c r="AE119" s="145">
        <v>7.6E-3</v>
      </c>
    </row>
    <row r="120" spans="1:31">
      <c r="A120" s="91" t="s">
        <v>2876</v>
      </c>
      <c r="B120" s="91">
        <v>44.53</v>
      </c>
      <c r="C120" s="91">
        <v>44.66</v>
      </c>
      <c r="D120" s="91">
        <v>44.89</v>
      </c>
      <c r="E120" s="91">
        <v>44.2</v>
      </c>
      <c r="F120" s="91" t="s">
        <v>3787</v>
      </c>
      <c r="G120" s="145">
        <v>-5.7999999999999996E-3</v>
      </c>
      <c r="I120" s="91" t="s">
        <v>2876</v>
      </c>
      <c r="J120" s="91">
        <v>5.7</v>
      </c>
      <c r="K120" s="91">
        <v>5.26</v>
      </c>
      <c r="L120" s="91">
        <v>5.75</v>
      </c>
      <c r="M120" s="91">
        <v>5.26</v>
      </c>
      <c r="N120" s="91" t="s">
        <v>3788</v>
      </c>
      <c r="O120" s="145">
        <v>7.1400000000000005E-2</v>
      </c>
      <c r="Q120" s="91" t="s">
        <v>2876</v>
      </c>
      <c r="R120" s="91">
        <v>85.48</v>
      </c>
      <c r="S120" s="91">
        <v>85.24</v>
      </c>
      <c r="T120" s="91">
        <v>85.6</v>
      </c>
      <c r="U120" s="91">
        <v>84.96</v>
      </c>
      <c r="V120" s="91" t="s">
        <v>3789</v>
      </c>
      <c r="W120" s="145">
        <v>3.0999999999999999E-3</v>
      </c>
      <c r="Y120" s="91" t="s">
        <v>2876</v>
      </c>
      <c r="Z120" s="146">
        <v>12084.36</v>
      </c>
      <c r="AA120" s="146">
        <v>11975.13</v>
      </c>
      <c r="AB120" s="146">
        <v>12084.95</v>
      </c>
      <c r="AC120" s="146">
        <v>11924.2</v>
      </c>
      <c r="AD120" s="91" t="s">
        <v>3790</v>
      </c>
      <c r="AE120" s="145">
        <v>-2.9999999999999997E-4</v>
      </c>
    </row>
    <row r="121" spans="1:31">
      <c r="A121" s="91" t="s">
        <v>1118</v>
      </c>
      <c r="B121" s="91">
        <v>44.86</v>
      </c>
      <c r="C121" s="91">
        <v>44.39</v>
      </c>
      <c r="D121" s="91">
        <v>44.91</v>
      </c>
      <c r="E121" s="91">
        <v>44.19</v>
      </c>
      <c r="F121" s="91" t="s">
        <v>3791</v>
      </c>
      <c r="G121" s="145">
        <v>7.4000000000000003E-3</v>
      </c>
      <c r="I121" s="91" t="s">
        <v>1118</v>
      </c>
      <c r="J121" s="91">
        <v>5.73</v>
      </c>
      <c r="K121" s="91">
        <v>5.75</v>
      </c>
      <c r="L121" s="91">
        <v>5.79</v>
      </c>
      <c r="M121" s="91">
        <v>5.6289999999999996</v>
      </c>
      <c r="N121" s="91" t="s">
        <v>3792</v>
      </c>
      <c r="O121" s="145">
        <v>5.3E-3</v>
      </c>
      <c r="Q121" s="91" t="s">
        <v>1118</v>
      </c>
      <c r="R121" s="91">
        <v>85.09</v>
      </c>
      <c r="S121" s="91">
        <v>85.26</v>
      </c>
      <c r="T121" s="91">
        <v>85.68</v>
      </c>
      <c r="U121" s="91">
        <v>84.99</v>
      </c>
      <c r="V121" s="91" t="s">
        <v>3793</v>
      </c>
      <c r="W121" s="145">
        <v>-4.5999999999999999E-3</v>
      </c>
      <c r="Y121" s="91" t="s">
        <v>1118</v>
      </c>
      <c r="Z121" s="146">
        <v>12031.88</v>
      </c>
      <c r="AA121" s="146">
        <v>12080.24</v>
      </c>
      <c r="AB121" s="146">
        <v>12091.27</v>
      </c>
      <c r="AC121" s="146">
        <v>12011.4</v>
      </c>
      <c r="AD121" s="91" t="s">
        <v>3794</v>
      </c>
      <c r="AE121" s="145">
        <v>-4.3E-3</v>
      </c>
    </row>
    <row r="122" spans="1:31">
      <c r="A122" s="91" t="s">
        <v>1125</v>
      </c>
      <c r="B122" s="91">
        <v>44.74</v>
      </c>
      <c r="C122" s="91">
        <v>45.97</v>
      </c>
      <c r="D122" s="91">
        <v>45.97</v>
      </c>
      <c r="E122" s="91">
        <v>44.66</v>
      </c>
      <c r="F122" s="91" t="s">
        <v>3795</v>
      </c>
      <c r="G122" s="145">
        <v>-2.7000000000000001E-3</v>
      </c>
      <c r="I122" s="91" t="s">
        <v>1125</v>
      </c>
      <c r="J122" s="91">
        <v>5.75</v>
      </c>
      <c r="K122" s="91">
        <v>5.73</v>
      </c>
      <c r="L122" s="91">
        <v>5.87</v>
      </c>
      <c r="M122" s="91">
        <v>5.7249999999999996</v>
      </c>
      <c r="N122" s="91" t="s">
        <v>3796</v>
      </c>
      <c r="O122" s="145">
        <v>3.5000000000000001E-3</v>
      </c>
      <c r="Q122" s="91" t="s">
        <v>1125</v>
      </c>
      <c r="R122" s="91">
        <v>84.95</v>
      </c>
      <c r="S122" s="91">
        <v>85.28</v>
      </c>
      <c r="T122" s="91">
        <v>85.5</v>
      </c>
      <c r="U122" s="91">
        <v>84.87</v>
      </c>
      <c r="V122" s="91" t="s">
        <v>2692</v>
      </c>
      <c r="W122" s="145">
        <v>-1.6000000000000001E-3</v>
      </c>
      <c r="Y122" s="91" t="s">
        <v>1125</v>
      </c>
      <c r="Z122" s="146">
        <v>11929.34</v>
      </c>
      <c r="AA122" s="146">
        <v>12110.87</v>
      </c>
      <c r="AB122" s="146">
        <v>12134.5</v>
      </c>
      <c r="AC122" s="146">
        <v>11916.54</v>
      </c>
      <c r="AD122" s="91" t="s">
        <v>3797</v>
      </c>
      <c r="AE122" s="145">
        <v>-8.5000000000000006E-3</v>
      </c>
    </row>
    <row r="123" spans="1:31">
      <c r="A123" s="91" t="s">
        <v>1133</v>
      </c>
      <c r="B123" s="91">
        <v>45.54</v>
      </c>
      <c r="C123" s="91">
        <v>44.83</v>
      </c>
      <c r="D123" s="91">
        <v>45.58</v>
      </c>
      <c r="E123" s="91">
        <v>44.73</v>
      </c>
      <c r="F123" s="91" t="s">
        <v>3798</v>
      </c>
      <c r="G123" s="145">
        <v>1.7899999999999999E-2</v>
      </c>
      <c r="I123" s="91" t="s">
        <v>1133</v>
      </c>
      <c r="J123" s="91">
        <v>5.63</v>
      </c>
      <c r="K123" s="91">
        <v>5.75</v>
      </c>
      <c r="L123" s="91">
        <v>5.78</v>
      </c>
      <c r="M123" s="91">
        <v>5.47</v>
      </c>
      <c r="N123" s="91" t="s">
        <v>3799</v>
      </c>
      <c r="O123" s="145">
        <v>-2.0899999999999998E-2</v>
      </c>
      <c r="Q123" s="91" t="s">
        <v>1133</v>
      </c>
      <c r="R123" s="91">
        <v>85.58</v>
      </c>
      <c r="S123" s="91">
        <v>85.37</v>
      </c>
      <c r="T123" s="91">
        <v>85.79</v>
      </c>
      <c r="U123" s="91">
        <v>85.26</v>
      </c>
      <c r="V123" s="91" t="s">
        <v>3800</v>
      </c>
      <c r="W123" s="145">
        <v>7.4000000000000003E-3</v>
      </c>
      <c r="Y123" s="91" t="s">
        <v>1133</v>
      </c>
      <c r="Z123" s="146">
        <v>12166.27</v>
      </c>
      <c r="AA123" s="146">
        <v>11997.42</v>
      </c>
      <c r="AB123" s="146">
        <v>12178.8</v>
      </c>
      <c r="AC123" s="146">
        <v>11995.94</v>
      </c>
      <c r="AD123" s="91" t="s">
        <v>3801</v>
      </c>
      <c r="AE123" s="145">
        <v>1.9900000000000001E-2</v>
      </c>
    </row>
    <row r="124" spans="1:31">
      <c r="A124" s="91" t="s">
        <v>2889</v>
      </c>
      <c r="B124" s="91">
        <v>45.29</v>
      </c>
      <c r="C124" s="91">
        <v>45.34</v>
      </c>
      <c r="D124" s="91">
        <v>45.62</v>
      </c>
      <c r="E124" s="91">
        <v>45.12</v>
      </c>
      <c r="F124" s="91" t="s">
        <v>3802</v>
      </c>
      <c r="G124" s="145">
        <v>-5.4999999999999997E-3</v>
      </c>
      <c r="I124" s="91" t="s">
        <v>2889</v>
      </c>
      <c r="J124" s="91">
        <v>5.66</v>
      </c>
      <c r="K124" s="91">
        <v>5.64</v>
      </c>
      <c r="L124" s="91">
        <v>5.68</v>
      </c>
      <c r="M124" s="91">
        <v>5.57</v>
      </c>
      <c r="N124" s="91" t="s">
        <v>3803</v>
      </c>
      <c r="O124" s="145">
        <v>5.3E-3</v>
      </c>
      <c r="Q124" s="91" t="s">
        <v>2889</v>
      </c>
      <c r="R124" s="91">
        <v>85.27</v>
      </c>
      <c r="S124" s="91">
        <v>85.28</v>
      </c>
      <c r="T124" s="91">
        <v>85.64</v>
      </c>
      <c r="U124" s="91">
        <v>85.06</v>
      </c>
      <c r="V124" s="91" t="s">
        <v>3804</v>
      </c>
      <c r="W124" s="145">
        <v>-3.5999999999999999E-3</v>
      </c>
      <c r="Y124" s="91" t="s">
        <v>2889</v>
      </c>
      <c r="Z124" s="146">
        <v>12123.46</v>
      </c>
      <c r="AA124" s="146">
        <v>12117.91</v>
      </c>
      <c r="AB124" s="146">
        <v>12205.72</v>
      </c>
      <c r="AC124" s="146">
        <v>12026.55</v>
      </c>
      <c r="AD124" s="91" t="s">
        <v>3805</v>
      </c>
      <c r="AE124" s="145">
        <v>-3.5000000000000001E-3</v>
      </c>
    </row>
    <row r="125" spans="1:31">
      <c r="A125" s="91" t="s">
        <v>2893</v>
      </c>
      <c r="B125" s="91">
        <v>45.11</v>
      </c>
      <c r="C125" s="91">
        <v>45.42</v>
      </c>
      <c r="D125" s="91">
        <v>45.46</v>
      </c>
      <c r="E125" s="91">
        <v>45.04</v>
      </c>
      <c r="F125" s="91" t="s">
        <v>3806</v>
      </c>
      <c r="G125" s="145">
        <v>-4.0000000000000001E-3</v>
      </c>
      <c r="I125" s="91" t="s">
        <v>2893</v>
      </c>
      <c r="J125" s="91">
        <v>5.8</v>
      </c>
      <c r="K125" s="91">
        <v>5.66</v>
      </c>
      <c r="L125" s="91">
        <v>5.83</v>
      </c>
      <c r="M125" s="91">
        <v>5.6130000000000004</v>
      </c>
      <c r="N125" s="91" t="s">
        <v>3807</v>
      </c>
      <c r="O125" s="145">
        <v>2.47E-2</v>
      </c>
      <c r="Q125" s="91" t="s">
        <v>2893</v>
      </c>
      <c r="R125" s="91">
        <v>85.5</v>
      </c>
      <c r="S125" s="91">
        <v>85.08</v>
      </c>
      <c r="T125" s="91">
        <v>85.53</v>
      </c>
      <c r="U125" s="91">
        <v>84.62</v>
      </c>
      <c r="V125" s="91" t="s">
        <v>3808</v>
      </c>
      <c r="W125" s="145">
        <v>2.7000000000000001E-3</v>
      </c>
      <c r="Y125" s="91" t="s">
        <v>2893</v>
      </c>
      <c r="Z125" s="146">
        <v>12157.72</v>
      </c>
      <c r="AA125" s="146">
        <v>12108.23</v>
      </c>
      <c r="AB125" s="146">
        <v>12159.02</v>
      </c>
      <c r="AC125" s="146">
        <v>12064.1</v>
      </c>
      <c r="AD125" s="91" t="s">
        <v>3809</v>
      </c>
      <c r="AE125" s="145">
        <v>2.8E-3</v>
      </c>
    </row>
    <row r="126" spans="1:31">
      <c r="A126" s="91" t="s">
        <v>1141</v>
      </c>
      <c r="B126" s="91">
        <v>44.92</v>
      </c>
      <c r="C126" s="91">
        <v>45.22</v>
      </c>
      <c r="D126" s="91">
        <v>45.35</v>
      </c>
      <c r="E126" s="91">
        <v>44.72</v>
      </c>
      <c r="F126" s="91" t="s">
        <v>3810</v>
      </c>
      <c r="G126" s="145">
        <v>-4.1999999999999997E-3</v>
      </c>
      <c r="I126" s="91" t="s">
        <v>1141</v>
      </c>
      <c r="J126" s="91">
        <v>5.66</v>
      </c>
      <c r="K126" s="91">
        <v>5.85</v>
      </c>
      <c r="L126" s="91">
        <v>5.85</v>
      </c>
      <c r="M126" s="91">
        <v>5.59</v>
      </c>
      <c r="N126" s="91" t="s">
        <v>3811</v>
      </c>
      <c r="O126" s="145">
        <v>-2.41E-2</v>
      </c>
      <c r="Q126" s="91" t="s">
        <v>1141</v>
      </c>
      <c r="R126" s="91">
        <v>85.55</v>
      </c>
      <c r="S126" s="91">
        <v>85.6</v>
      </c>
      <c r="T126" s="91">
        <v>85.86</v>
      </c>
      <c r="U126" s="91">
        <v>85.33</v>
      </c>
      <c r="V126" s="91" t="s">
        <v>3812</v>
      </c>
      <c r="W126" s="145">
        <v>5.9999999999999995E-4</v>
      </c>
      <c r="Y126" s="91" t="s">
        <v>1141</v>
      </c>
      <c r="Z126" s="146">
        <v>12153.41</v>
      </c>
      <c r="AA126" s="146">
        <v>12234.56</v>
      </c>
      <c r="AB126" s="146">
        <v>12245.43</v>
      </c>
      <c r="AC126" s="146">
        <v>12110.23</v>
      </c>
      <c r="AD126" s="91" t="s">
        <v>3813</v>
      </c>
      <c r="AE126" s="145">
        <v>-4.0000000000000002E-4</v>
      </c>
    </row>
    <row r="127" spans="1:31">
      <c r="A127" s="91" t="s">
        <v>1149</v>
      </c>
      <c r="B127" s="91">
        <v>42.44</v>
      </c>
      <c r="C127" s="91">
        <v>44.65</v>
      </c>
      <c r="D127" s="91">
        <v>44.65</v>
      </c>
      <c r="E127" s="91">
        <v>42.24</v>
      </c>
      <c r="F127" s="91" t="s">
        <v>3814</v>
      </c>
      <c r="G127" s="145">
        <v>-5.5199999999999999E-2</v>
      </c>
      <c r="I127" s="91" t="s">
        <v>1149</v>
      </c>
      <c r="J127" s="91">
        <v>5.58</v>
      </c>
      <c r="K127" s="91">
        <v>5.61</v>
      </c>
      <c r="L127" s="91">
        <v>5.66</v>
      </c>
      <c r="M127" s="91">
        <v>5.48</v>
      </c>
      <c r="N127" s="91" t="s">
        <v>3815</v>
      </c>
      <c r="O127" s="145">
        <v>-1.41E-2</v>
      </c>
      <c r="Q127" s="91" t="s">
        <v>1149</v>
      </c>
      <c r="R127" s="91">
        <v>85.5</v>
      </c>
      <c r="S127" s="91">
        <v>85.41</v>
      </c>
      <c r="T127" s="91">
        <v>85.75</v>
      </c>
      <c r="U127" s="91">
        <v>85.4</v>
      </c>
      <c r="V127" s="91" t="s">
        <v>3767</v>
      </c>
      <c r="W127" s="145">
        <v>-5.9999999999999995E-4</v>
      </c>
      <c r="Y127" s="91" t="s">
        <v>1149</v>
      </c>
      <c r="Z127" s="146">
        <v>12157.23</v>
      </c>
      <c r="AA127" s="146">
        <v>12063.68</v>
      </c>
      <c r="AB127" s="146">
        <v>12191.1</v>
      </c>
      <c r="AC127" s="146">
        <v>12060.17</v>
      </c>
      <c r="AD127" s="91" t="s">
        <v>3816</v>
      </c>
      <c r="AE127" s="145">
        <v>2.9999999999999997E-4</v>
      </c>
    </row>
    <row r="128" spans="1:31">
      <c r="A128" s="91" t="s">
        <v>1156</v>
      </c>
      <c r="B128" s="91">
        <v>42.7</v>
      </c>
      <c r="C128" s="91">
        <v>42.41</v>
      </c>
      <c r="D128" s="91">
        <v>42.74</v>
      </c>
      <c r="E128" s="91">
        <v>42.23</v>
      </c>
      <c r="F128" s="91" t="s">
        <v>3817</v>
      </c>
      <c r="G128" s="145">
        <v>6.1000000000000004E-3</v>
      </c>
      <c r="I128" s="91" t="s">
        <v>1156</v>
      </c>
      <c r="J128" s="91">
        <v>5.55</v>
      </c>
      <c r="K128" s="91">
        <v>5.52</v>
      </c>
      <c r="L128" s="91">
        <v>5.69</v>
      </c>
      <c r="M128" s="91">
        <v>5.52</v>
      </c>
      <c r="N128" s="91" t="s">
        <v>3818</v>
      </c>
      <c r="O128" s="145">
        <v>-5.4000000000000003E-3</v>
      </c>
      <c r="Q128" s="91" t="s">
        <v>1156</v>
      </c>
      <c r="R128" s="91">
        <v>85.57</v>
      </c>
      <c r="S128" s="91">
        <v>85.66</v>
      </c>
      <c r="T128" s="91">
        <v>86.12</v>
      </c>
      <c r="U128" s="91">
        <v>85.49</v>
      </c>
      <c r="V128" s="91" t="s">
        <v>3819</v>
      </c>
      <c r="W128" s="145">
        <v>8.0000000000000004E-4</v>
      </c>
      <c r="Y128" s="91" t="s">
        <v>1156</v>
      </c>
      <c r="Z128" s="146">
        <v>12059.56</v>
      </c>
      <c r="AA128" s="146">
        <v>12039.08</v>
      </c>
      <c r="AB128" s="146">
        <v>12155.96</v>
      </c>
      <c r="AC128" s="146">
        <v>12011.95</v>
      </c>
      <c r="AD128" s="91" t="s">
        <v>3820</v>
      </c>
      <c r="AE128" s="145">
        <v>-8.0000000000000002E-3</v>
      </c>
    </row>
    <row r="129" spans="1:31">
      <c r="A129" s="91" t="s">
        <v>1164</v>
      </c>
      <c r="B129" s="91">
        <v>40.590000000000003</v>
      </c>
      <c r="C129" s="91">
        <v>39.909999999999997</v>
      </c>
      <c r="D129" s="91">
        <v>40.86</v>
      </c>
      <c r="E129" s="91">
        <v>37.76</v>
      </c>
      <c r="F129" s="91" t="s">
        <v>3821</v>
      </c>
      <c r="G129" s="145">
        <v>-4.9399999999999999E-2</v>
      </c>
      <c r="I129" s="91" t="s">
        <v>1164</v>
      </c>
      <c r="J129" s="91">
        <v>5.45</v>
      </c>
      <c r="K129" s="91">
        <v>5.5</v>
      </c>
      <c r="L129" s="91">
        <v>5.71</v>
      </c>
      <c r="M129" s="91">
        <v>5.29</v>
      </c>
      <c r="N129" s="91" t="s">
        <v>3822</v>
      </c>
      <c r="O129" s="145">
        <v>-1.7999999999999999E-2</v>
      </c>
      <c r="Q129" s="91" t="s">
        <v>1164</v>
      </c>
      <c r="R129" s="91">
        <v>85.53</v>
      </c>
      <c r="S129" s="91">
        <v>85.7</v>
      </c>
      <c r="T129" s="91">
        <v>85.94</v>
      </c>
      <c r="U129" s="91">
        <v>85.44</v>
      </c>
      <c r="V129" s="91" t="s">
        <v>3823</v>
      </c>
      <c r="W129" s="145">
        <v>-5.0000000000000001E-4</v>
      </c>
      <c r="Y129" s="91" t="s">
        <v>1164</v>
      </c>
      <c r="Z129" s="146">
        <v>12072.46</v>
      </c>
      <c r="AA129" s="146">
        <v>12046.03</v>
      </c>
      <c r="AB129" s="146">
        <v>12097.15</v>
      </c>
      <c r="AC129" s="146">
        <v>11986.82</v>
      </c>
      <c r="AD129" s="91" t="s">
        <v>3824</v>
      </c>
      <c r="AE129" s="145">
        <v>1.1000000000000001E-3</v>
      </c>
    </row>
    <row r="130" spans="1:31">
      <c r="A130" s="91" t="s">
        <v>1172</v>
      </c>
      <c r="B130" s="91">
        <v>40.96</v>
      </c>
      <c r="C130" s="91">
        <v>40.5</v>
      </c>
      <c r="D130" s="91">
        <v>41.67</v>
      </c>
      <c r="E130" s="91">
        <v>40.5</v>
      </c>
      <c r="F130" s="91" t="s">
        <v>3825</v>
      </c>
      <c r="G130" s="145">
        <v>9.1000000000000004E-3</v>
      </c>
      <c r="I130" s="91" t="s">
        <v>1172</v>
      </c>
      <c r="J130" s="91">
        <v>5.41</v>
      </c>
      <c r="K130" s="91">
        <v>5.48</v>
      </c>
      <c r="L130" s="91">
        <v>5.49</v>
      </c>
      <c r="M130" s="91">
        <v>5.31</v>
      </c>
      <c r="N130" s="91" t="s">
        <v>3826</v>
      </c>
      <c r="O130" s="145">
        <v>-7.3000000000000001E-3</v>
      </c>
      <c r="Q130" s="91" t="s">
        <v>1172</v>
      </c>
      <c r="R130" s="91">
        <v>86.09</v>
      </c>
      <c r="S130" s="91">
        <v>85.25</v>
      </c>
      <c r="T130" s="91">
        <v>86.25</v>
      </c>
      <c r="U130" s="91">
        <v>85.08</v>
      </c>
      <c r="V130" s="91" t="s">
        <v>3173</v>
      </c>
      <c r="W130" s="145">
        <v>6.4999999999999997E-3</v>
      </c>
      <c r="Y130" s="91" t="s">
        <v>1172</v>
      </c>
      <c r="Z130" s="146">
        <v>12037.2</v>
      </c>
      <c r="AA130" s="146">
        <v>12053.47</v>
      </c>
      <c r="AB130" s="146">
        <v>12103.58</v>
      </c>
      <c r="AC130" s="146">
        <v>11960.3</v>
      </c>
      <c r="AD130" s="91" t="s">
        <v>3827</v>
      </c>
      <c r="AE130" s="145">
        <v>-2.8999999999999998E-3</v>
      </c>
    </row>
    <row r="131" spans="1:31">
      <c r="A131" s="91" t="s">
        <v>1180</v>
      </c>
      <c r="B131" s="91">
        <v>39.71</v>
      </c>
      <c r="C131" s="91">
        <v>40.61</v>
      </c>
      <c r="D131" s="91">
        <v>40.99</v>
      </c>
      <c r="E131" s="91">
        <v>39.61</v>
      </c>
      <c r="F131" s="91" t="s">
        <v>3828</v>
      </c>
      <c r="G131" s="145">
        <v>-3.0499999999999999E-2</v>
      </c>
      <c r="I131" s="91" t="s">
        <v>1180</v>
      </c>
      <c r="J131" s="91">
        <v>5.1100000000000003</v>
      </c>
      <c r="K131" s="91">
        <v>5.32</v>
      </c>
      <c r="L131" s="91">
        <v>5.3419999999999996</v>
      </c>
      <c r="M131" s="91">
        <v>5.0999999999999996</v>
      </c>
      <c r="N131" s="91" t="s">
        <v>3829</v>
      </c>
      <c r="O131" s="145">
        <v>-5.5500000000000001E-2</v>
      </c>
      <c r="Q131" s="91" t="s">
        <v>1180</v>
      </c>
      <c r="R131" s="91">
        <v>86.74</v>
      </c>
      <c r="S131" s="91">
        <v>85.91</v>
      </c>
      <c r="T131" s="91">
        <v>87.01</v>
      </c>
      <c r="U131" s="91">
        <v>85.56</v>
      </c>
      <c r="V131" s="91" t="s">
        <v>3830</v>
      </c>
      <c r="W131" s="145">
        <v>7.6E-3</v>
      </c>
      <c r="Y131" s="91" t="s">
        <v>1180</v>
      </c>
      <c r="Z131" s="146">
        <v>11799.16</v>
      </c>
      <c r="AA131" s="146">
        <v>11968.81</v>
      </c>
      <c r="AB131" s="146">
        <v>11990.46</v>
      </c>
      <c r="AC131" s="146">
        <v>11798.77</v>
      </c>
      <c r="AD131" s="91" t="s">
        <v>3831</v>
      </c>
      <c r="AE131" s="145">
        <v>-1.9800000000000002E-2</v>
      </c>
    </row>
    <row r="132" spans="1:31">
      <c r="A132" s="91" t="s">
        <v>1185</v>
      </c>
      <c r="B132" s="91">
        <v>39.520000000000003</v>
      </c>
      <c r="C132" s="91">
        <v>39.630000000000003</v>
      </c>
      <c r="D132" s="91">
        <v>39.65</v>
      </c>
      <c r="E132" s="91">
        <v>39.06</v>
      </c>
      <c r="F132" s="91" t="s">
        <v>3832</v>
      </c>
      <c r="G132" s="145">
        <v>-4.7999999999999996E-3</v>
      </c>
      <c r="I132" s="91" t="s">
        <v>1185</v>
      </c>
      <c r="J132" s="91">
        <v>4.9000000000000004</v>
      </c>
      <c r="K132" s="91">
        <v>5.1100000000000003</v>
      </c>
      <c r="L132" s="91">
        <v>5.2249999999999996</v>
      </c>
      <c r="M132" s="91">
        <v>4.87</v>
      </c>
      <c r="N132" s="91" t="s">
        <v>3833</v>
      </c>
      <c r="O132" s="145">
        <v>-4.1099999999999998E-2</v>
      </c>
      <c r="Q132" s="91" t="s">
        <v>1185</v>
      </c>
      <c r="R132" s="91">
        <v>76.81</v>
      </c>
      <c r="S132" s="91">
        <v>79.099999999999994</v>
      </c>
      <c r="T132" s="91">
        <v>79.77</v>
      </c>
      <c r="U132" s="91">
        <v>76.5</v>
      </c>
      <c r="V132" s="91" t="s">
        <v>3834</v>
      </c>
      <c r="W132" s="145">
        <v>-0.1145</v>
      </c>
      <c r="Y132" s="91" t="s">
        <v>1185</v>
      </c>
      <c r="Z132" s="146">
        <v>11854.35</v>
      </c>
      <c r="AA132" s="146">
        <v>11913.23</v>
      </c>
      <c r="AB132" s="146">
        <v>11967.99</v>
      </c>
      <c r="AC132" s="146">
        <v>11833.07</v>
      </c>
      <c r="AD132" s="91" t="s">
        <v>3835</v>
      </c>
      <c r="AE132" s="145">
        <v>4.7000000000000002E-3</v>
      </c>
    </row>
    <row r="133" spans="1:31">
      <c r="A133" s="91" t="s">
        <v>1193</v>
      </c>
      <c r="B133" s="91">
        <v>40.090000000000003</v>
      </c>
      <c r="C133" s="91">
        <v>39.74</v>
      </c>
      <c r="D133" s="91">
        <v>40.36</v>
      </c>
      <c r="E133" s="91">
        <v>39.74</v>
      </c>
      <c r="F133" s="91" t="s">
        <v>3836</v>
      </c>
      <c r="G133" s="145">
        <v>1.44E-2</v>
      </c>
      <c r="I133" s="91" t="s">
        <v>1193</v>
      </c>
      <c r="J133" s="91">
        <v>4.82</v>
      </c>
      <c r="K133" s="91">
        <v>4.8899999999999997</v>
      </c>
      <c r="L133" s="91">
        <v>4.9000000000000004</v>
      </c>
      <c r="M133" s="91">
        <v>4.66</v>
      </c>
      <c r="N133" s="91" t="s">
        <v>3837</v>
      </c>
      <c r="O133" s="145">
        <v>-1.6299999999999999E-2</v>
      </c>
      <c r="Q133" s="91" t="s">
        <v>1193</v>
      </c>
      <c r="R133" s="91">
        <v>77.61</v>
      </c>
      <c r="S133" s="91">
        <v>77.17</v>
      </c>
      <c r="T133" s="91">
        <v>77.86</v>
      </c>
      <c r="U133" s="91">
        <v>76.819999999999993</v>
      </c>
      <c r="V133" s="91" t="s">
        <v>3838</v>
      </c>
      <c r="W133" s="145">
        <v>1.04E-2</v>
      </c>
      <c r="Y133" s="91" t="s">
        <v>1193</v>
      </c>
      <c r="Z133" s="146">
        <v>12142.24</v>
      </c>
      <c r="AA133" s="146">
        <v>11972.15</v>
      </c>
      <c r="AB133" s="146">
        <v>12154.01</v>
      </c>
      <c r="AC133" s="146">
        <v>11950.92</v>
      </c>
      <c r="AD133" s="91" t="s">
        <v>3839</v>
      </c>
      <c r="AE133" s="145">
        <v>2.4299999999999999E-2</v>
      </c>
    </row>
    <row r="134" spans="1:31">
      <c r="A134" s="91" t="s">
        <v>1200</v>
      </c>
      <c r="B134" s="91">
        <v>40.270000000000003</v>
      </c>
      <c r="C134" s="91">
        <v>40.159999999999997</v>
      </c>
      <c r="D134" s="91">
        <v>40.520000000000003</v>
      </c>
      <c r="E134" s="91">
        <v>40.159999999999997</v>
      </c>
      <c r="F134" s="91" t="s">
        <v>3840</v>
      </c>
      <c r="G134" s="145">
        <v>4.4999999999999997E-3</v>
      </c>
      <c r="I134" s="91" t="s">
        <v>1200</v>
      </c>
      <c r="J134" s="91">
        <v>4.8099999999999996</v>
      </c>
      <c r="K134" s="91">
        <v>4.8099999999999996</v>
      </c>
      <c r="L134" s="91">
        <v>4.93</v>
      </c>
      <c r="M134" s="91">
        <v>4.7699999999999996</v>
      </c>
      <c r="N134" s="91" t="s">
        <v>3841</v>
      </c>
      <c r="O134" s="145">
        <v>-2.0999999999999999E-3</v>
      </c>
      <c r="Q134" s="91" t="s">
        <v>1200</v>
      </c>
      <c r="R134" s="91">
        <v>77.709999999999994</v>
      </c>
      <c r="S134" s="91">
        <v>77.66</v>
      </c>
      <c r="T134" s="91">
        <v>77.89</v>
      </c>
      <c r="U134" s="91">
        <v>76.94</v>
      </c>
      <c r="V134" s="91" t="s">
        <v>3842</v>
      </c>
      <c r="W134" s="145">
        <v>1.2999999999999999E-3</v>
      </c>
      <c r="Y134" s="91" t="s">
        <v>1200</v>
      </c>
      <c r="Z134" s="146">
        <v>12226.58</v>
      </c>
      <c r="AA134" s="146">
        <v>12117.54</v>
      </c>
      <c r="AB134" s="146">
        <v>12227.72</v>
      </c>
      <c r="AC134" s="146">
        <v>12082.57</v>
      </c>
      <c r="AD134" s="91" t="s">
        <v>3638</v>
      </c>
      <c r="AE134" s="145">
        <v>6.8999999999999999E-3</v>
      </c>
    </row>
    <row r="135" spans="1:31">
      <c r="A135" s="91" t="s">
        <v>2926</v>
      </c>
      <c r="B135" s="91">
        <v>40.29</v>
      </c>
      <c r="C135" s="91">
        <v>40.119999999999997</v>
      </c>
      <c r="D135" s="91">
        <v>40.67</v>
      </c>
      <c r="E135" s="91">
        <v>39.29</v>
      </c>
      <c r="F135" s="91" t="s">
        <v>3843</v>
      </c>
      <c r="G135" s="145">
        <v>5.0000000000000001E-4</v>
      </c>
      <c r="I135" s="91" t="s">
        <v>2926</v>
      </c>
      <c r="J135" s="91">
        <v>4.7699999999999996</v>
      </c>
      <c r="K135" s="91">
        <v>4.79</v>
      </c>
      <c r="L135" s="91">
        <v>4.92</v>
      </c>
      <c r="M135" s="91">
        <v>4.71</v>
      </c>
      <c r="N135" s="91" t="s">
        <v>3844</v>
      </c>
      <c r="O135" s="145">
        <v>-8.3000000000000001E-3</v>
      </c>
      <c r="Q135" s="91" t="s">
        <v>2926</v>
      </c>
      <c r="R135" s="91">
        <v>77.430000000000007</v>
      </c>
      <c r="S135" s="91">
        <v>77.599999999999994</v>
      </c>
      <c r="T135" s="91">
        <v>77.84</v>
      </c>
      <c r="U135" s="91">
        <v>77.290000000000006</v>
      </c>
      <c r="V135" s="91" t="s">
        <v>3845</v>
      </c>
      <c r="W135" s="145">
        <v>-3.5999999999999999E-3</v>
      </c>
      <c r="Y135" s="91" t="s">
        <v>2926</v>
      </c>
      <c r="Z135" s="146">
        <v>12212.6</v>
      </c>
      <c r="AA135" s="146">
        <v>12210.05</v>
      </c>
      <c r="AB135" s="146">
        <v>12261.32</v>
      </c>
      <c r="AC135" s="146">
        <v>12181.08</v>
      </c>
      <c r="AD135" s="91" t="s">
        <v>3846</v>
      </c>
      <c r="AE135" s="145">
        <v>-1.1000000000000001E-3</v>
      </c>
    </row>
    <row r="136" spans="1:31">
      <c r="A136" s="91" t="s">
        <v>1208</v>
      </c>
      <c r="B136" s="91">
        <v>39.4</v>
      </c>
      <c r="C136" s="91">
        <v>40</v>
      </c>
      <c r="D136" s="91">
        <v>40.33</v>
      </c>
      <c r="E136" s="91">
        <v>39.29</v>
      </c>
      <c r="F136" s="91" t="s">
        <v>3847</v>
      </c>
      <c r="G136" s="145">
        <v>-2.2100000000000002E-2</v>
      </c>
      <c r="I136" s="91" t="s">
        <v>1208</v>
      </c>
      <c r="J136" s="91">
        <v>4.8099999999999996</v>
      </c>
      <c r="K136" s="91">
        <v>4.75</v>
      </c>
      <c r="L136" s="91">
        <v>4.8600000000000003</v>
      </c>
      <c r="M136" s="91">
        <v>4.7</v>
      </c>
      <c r="N136" s="91" t="s">
        <v>3848</v>
      </c>
      <c r="O136" s="145">
        <v>8.3999999999999995E-3</v>
      </c>
      <c r="Q136" s="91" t="s">
        <v>1208</v>
      </c>
      <c r="R136" s="91">
        <v>76</v>
      </c>
      <c r="S136" s="91">
        <v>77.040000000000006</v>
      </c>
      <c r="T136" s="91">
        <v>77.099999999999994</v>
      </c>
      <c r="U136" s="91">
        <v>75.5</v>
      </c>
      <c r="V136" s="91" t="s">
        <v>3849</v>
      </c>
      <c r="W136" s="145">
        <v>-1.8499999999999999E-2</v>
      </c>
      <c r="Y136" s="91" t="s">
        <v>1208</v>
      </c>
      <c r="Z136" s="146">
        <v>12080.51</v>
      </c>
      <c r="AA136" s="146">
        <v>12198.02</v>
      </c>
      <c r="AB136" s="146">
        <v>12206.58</v>
      </c>
      <c r="AC136" s="146">
        <v>12015.22</v>
      </c>
      <c r="AD136" s="91" t="s">
        <v>3602</v>
      </c>
      <c r="AE136" s="145">
        <v>-1.0800000000000001E-2</v>
      </c>
    </row>
    <row r="137" spans="1:31">
      <c r="A137" s="91" t="s">
        <v>1215</v>
      </c>
      <c r="B137" s="91">
        <v>39.71</v>
      </c>
      <c r="C137" s="91">
        <v>39.65</v>
      </c>
      <c r="D137" s="91">
        <v>40.200000000000003</v>
      </c>
      <c r="E137" s="91">
        <v>39.65</v>
      </c>
      <c r="F137" s="91" t="s">
        <v>3850</v>
      </c>
      <c r="G137" s="145">
        <v>7.9000000000000008E-3</v>
      </c>
      <c r="I137" s="91" t="s">
        <v>1215</v>
      </c>
      <c r="J137" s="91">
        <v>4.8600000000000003</v>
      </c>
      <c r="K137" s="91">
        <v>4.8099999999999996</v>
      </c>
      <c r="L137" s="91">
        <v>4.9450000000000003</v>
      </c>
      <c r="M137" s="91">
        <v>4.7300000000000004</v>
      </c>
      <c r="N137" s="91" t="s">
        <v>3851</v>
      </c>
      <c r="O137" s="145">
        <v>1.04E-2</v>
      </c>
      <c r="Q137" s="91" t="s">
        <v>1215</v>
      </c>
      <c r="R137" s="91">
        <v>75.23</v>
      </c>
      <c r="S137" s="91">
        <v>75.75</v>
      </c>
      <c r="T137" s="91">
        <v>76.180000000000007</v>
      </c>
      <c r="U137" s="91">
        <v>75.14</v>
      </c>
      <c r="V137" s="91" t="s">
        <v>3852</v>
      </c>
      <c r="W137" s="145">
        <v>-1.01E-2</v>
      </c>
      <c r="Y137" s="91" t="s">
        <v>1215</v>
      </c>
      <c r="Z137" s="146">
        <v>12025.33</v>
      </c>
      <c r="AA137" s="146">
        <v>12097.04</v>
      </c>
      <c r="AB137" s="146">
        <v>12212.55</v>
      </c>
      <c r="AC137" s="146">
        <v>12022.46</v>
      </c>
      <c r="AD137" s="91" t="s">
        <v>3428</v>
      </c>
      <c r="AE137" s="145">
        <v>-4.5999999999999999E-3</v>
      </c>
    </row>
    <row r="138" spans="1:31">
      <c r="A138" s="91" t="s">
        <v>1223</v>
      </c>
      <c r="B138" s="91">
        <v>39.6</v>
      </c>
      <c r="C138" s="91">
        <v>39.369999999999997</v>
      </c>
      <c r="D138" s="91">
        <v>39.840000000000003</v>
      </c>
      <c r="E138" s="91">
        <v>39.15</v>
      </c>
      <c r="F138" s="91" t="s">
        <v>3853</v>
      </c>
      <c r="G138" s="145">
        <v>-2.8E-3</v>
      </c>
      <c r="I138" s="91" t="s">
        <v>1223</v>
      </c>
      <c r="J138" s="91">
        <v>4.9000000000000004</v>
      </c>
      <c r="K138" s="91">
        <v>4.82</v>
      </c>
      <c r="L138" s="91">
        <v>4.95</v>
      </c>
      <c r="M138" s="91">
        <v>4.7350000000000003</v>
      </c>
      <c r="N138" s="91" t="s">
        <v>3854</v>
      </c>
      <c r="O138" s="145">
        <v>8.2000000000000007E-3</v>
      </c>
      <c r="Q138" s="91" t="s">
        <v>1223</v>
      </c>
      <c r="R138" s="91">
        <v>74.59</v>
      </c>
      <c r="S138" s="91">
        <v>74.900000000000006</v>
      </c>
      <c r="T138" s="91">
        <v>74.930000000000007</v>
      </c>
      <c r="U138" s="91">
        <v>73.61</v>
      </c>
      <c r="V138" s="91" t="s">
        <v>3326</v>
      </c>
      <c r="W138" s="145">
        <v>-8.5000000000000006E-3</v>
      </c>
      <c r="Y138" s="91" t="s">
        <v>1223</v>
      </c>
      <c r="Z138" s="146">
        <v>11966.4</v>
      </c>
      <c r="AA138" s="146">
        <v>11997.34</v>
      </c>
      <c r="AB138" s="146">
        <v>12033.15</v>
      </c>
      <c r="AC138" s="146">
        <v>11925.37</v>
      </c>
      <c r="AD138" s="91" t="s">
        <v>3424</v>
      </c>
      <c r="AE138" s="145">
        <v>-4.8999999999999998E-3</v>
      </c>
    </row>
    <row r="139" spans="1:31">
      <c r="A139" s="91" t="s">
        <v>1230</v>
      </c>
      <c r="B139" s="91">
        <v>38.590000000000003</v>
      </c>
      <c r="C139" s="91">
        <v>39.25</v>
      </c>
      <c r="D139" s="91">
        <v>40.5</v>
      </c>
      <c r="E139" s="91">
        <v>38.17</v>
      </c>
      <c r="F139" s="91" t="s">
        <v>3855</v>
      </c>
      <c r="G139" s="145">
        <v>-2.5499999999999998E-2</v>
      </c>
      <c r="I139" s="91" t="s">
        <v>1230</v>
      </c>
      <c r="J139" s="91">
        <v>5.04</v>
      </c>
      <c r="K139" s="91">
        <v>4.9000000000000004</v>
      </c>
      <c r="L139" s="91">
        <v>5.04</v>
      </c>
      <c r="M139" s="91">
        <v>4.9000000000000004</v>
      </c>
      <c r="N139" s="91" t="s">
        <v>3856</v>
      </c>
      <c r="O139" s="145">
        <v>2.86E-2</v>
      </c>
      <c r="Q139" s="91" t="s">
        <v>1230</v>
      </c>
      <c r="R139" s="91">
        <v>76</v>
      </c>
      <c r="S139" s="91">
        <v>74.83</v>
      </c>
      <c r="T139" s="91">
        <v>76.03</v>
      </c>
      <c r="U139" s="91">
        <v>74.81</v>
      </c>
      <c r="V139" s="91" t="s">
        <v>3857</v>
      </c>
      <c r="W139" s="145">
        <v>1.89E-2</v>
      </c>
      <c r="Y139" s="91" t="s">
        <v>1230</v>
      </c>
      <c r="Z139" s="146">
        <v>12235.41</v>
      </c>
      <c r="AA139" s="146">
        <v>12073.03</v>
      </c>
      <c r="AB139" s="146">
        <v>12264.83</v>
      </c>
      <c r="AC139" s="146">
        <v>12065.72</v>
      </c>
      <c r="AD139" s="91" t="s">
        <v>3424</v>
      </c>
      <c r="AE139" s="145">
        <v>2.2499999999999999E-2</v>
      </c>
    </row>
    <row r="140" spans="1:31">
      <c r="A140" s="91" t="s">
        <v>1238</v>
      </c>
      <c r="B140" s="91">
        <v>38.89</v>
      </c>
      <c r="C140" s="91">
        <v>38.65</v>
      </c>
      <c r="D140" s="91">
        <v>39.08</v>
      </c>
      <c r="E140" s="91">
        <v>38.130000000000003</v>
      </c>
      <c r="F140" s="91" t="s">
        <v>3858</v>
      </c>
      <c r="G140" s="145">
        <v>7.7999999999999996E-3</v>
      </c>
      <c r="I140" s="91" t="s">
        <v>1238</v>
      </c>
      <c r="J140" s="91">
        <v>5.09</v>
      </c>
      <c r="K140" s="91">
        <v>5.04</v>
      </c>
      <c r="L140" s="91">
        <v>5.31</v>
      </c>
      <c r="M140" s="91">
        <v>4.8940000000000001</v>
      </c>
      <c r="N140" s="91" t="s">
        <v>3859</v>
      </c>
      <c r="O140" s="145">
        <v>9.9000000000000008E-3</v>
      </c>
      <c r="Q140" s="91" t="s">
        <v>1238</v>
      </c>
      <c r="R140" s="91">
        <v>75.55</v>
      </c>
      <c r="S140" s="91">
        <v>75.680000000000007</v>
      </c>
      <c r="T140" s="91">
        <v>76.05</v>
      </c>
      <c r="U140" s="91">
        <v>75.44</v>
      </c>
      <c r="V140" s="91" t="s">
        <v>3860</v>
      </c>
      <c r="W140" s="145">
        <v>-5.8999999999999999E-3</v>
      </c>
      <c r="Y140" s="91" t="s">
        <v>1238</v>
      </c>
      <c r="Z140" s="146">
        <v>12256.92</v>
      </c>
      <c r="AA140" s="146">
        <v>12231.68</v>
      </c>
      <c r="AB140" s="146">
        <v>12264.99</v>
      </c>
      <c r="AC140" s="146">
        <v>12178.26</v>
      </c>
      <c r="AD140" s="91" t="s">
        <v>3861</v>
      </c>
      <c r="AE140" s="145">
        <v>1.8E-3</v>
      </c>
    </row>
    <row r="141" spans="1:31">
      <c r="A141" s="91" t="s">
        <v>1245</v>
      </c>
      <c r="B141" s="91">
        <v>38.93</v>
      </c>
      <c r="C141" s="91">
        <v>38.74</v>
      </c>
      <c r="D141" s="91">
        <v>39.159999999999997</v>
      </c>
      <c r="E141" s="91">
        <v>38.479999999999997</v>
      </c>
      <c r="F141" s="91" t="s">
        <v>3862</v>
      </c>
      <c r="G141" s="145">
        <v>1E-3</v>
      </c>
      <c r="I141" s="91" t="s">
        <v>1245</v>
      </c>
      <c r="J141" s="91">
        <v>5.1100000000000003</v>
      </c>
      <c r="K141" s="91">
        <v>5.15</v>
      </c>
      <c r="L141" s="91">
        <v>5.15</v>
      </c>
      <c r="M141" s="91">
        <v>4.9989999999999997</v>
      </c>
      <c r="N141" s="91" t="s">
        <v>3863</v>
      </c>
      <c r="O141" s="145">
        <v>3.8999999999999998E-3</v>
      </c>
      <c r="Q141" s="91" t="s">
        <v>1245</v>
      </c>
      <c r="R141" s="91">
        <v>75.510000000000005</v>
      </c>
      <c r="S141" s="91">
        <v>75.27</v>
      </c>
      <c r="T141" s="91">
        <v>75.55</v>
      </c>
      <c r="U141" s="91">
        <v>74.89</v>
      </c>
      <c r="V141" s="91" t="s">
        <v>3864</v>
      </c>
      <c r="W141" s="145">
        <v>-5.0000000000000001E-4</v>
      </c>
      <c r="Y141" s="91" t="s">
        <v>1245</v>
      </c>
      <c r="Z141" s="146">
        <v>12179.55</v>
      </c>
      <c r="AA141" s="146">
        <v>12195.78</v>
      </c>
      <c r="AB141" s="146">
        <v>12216.13</v>
      </c>
      <c r="AC141" s="146">
        <v>12174.06</v>
      </c>
      <c r="AD141" s="91" t="s">
        <v>3865</v>
      </c>
      <c r="AE141" s="145">
        <v>-6.3E-3</v>
      </c>
    </row>
    <row r="142" spans="1:31">
      <c r="A142" s="91" t="s">
        <v>1252</v>
      </c>
      <c r="B142" s="91">
        <v>40.619999999999997</v>
      </c>
      <c r="C142" s="91">
        <v>39.35</v>
      </c>
      <c r="D142" s="91">
        <v>40.659999999999997</v>
      </c>
      <c r="E142" s="91">
        <v>39.06</v>
      </c>
      <c r="F142" s="91" t="s">
        <v>3866</v>
      </c>
      <c r="G142" s="145">
        <v>4.3400000000000001E-2</v>
      </c>
      <c r="I142" s="91" t="s">
        <v>1252</v>
      </c>
      <c r="J142" s="91">
        <v>5.13</v>
      </c>
      <c r="K142" s="91">
        <v>5.14</v>
      </c>
      <c r="L142" s="91">
        <v>5.17</v>
      </c>
      <c r="M142" s="91">
        <v>5.0599999999999996</v>
      </c>
      <c r="N142" s="91" t="s">
        <v>3867</v>
      </c>
      <c r="O142" s="145">
        <v>3.8999999999999998E-3</v>
      </c>
      <c r="Q142" s="91" t="s">
        <v>1252</v>
      </c>
      <c r="R142" s="91">
        <v>76</v>
      </c>
      <c r="S142" s="91">
        <v>76.599999999999994</v>
      </c>
      <c r="T142" s="91">
        <v>76.650000000000006</v>
      </c>
      <c r="U142" s="91">
        <v>75.5</v>
      </c>
      <c r="V142" s="91" t="s">
        <v>3169</v>
      </c>
      <c r="W142" s="145">
        <v>6.4999999999999997E-3</v>
      </c>
      <c r="Y142" s="91" t="s">
        <v>1252</v>
      </c>
      <c r="Z142" s="146">
        <v>12306.44</v>
      </c>
      <c r="AA142" s="146">
        <v>12286.66</v>
      </c>
      <c r="AB142" s="146">
        <v>12337.69</v>
      </c>
      <c r="AC142" s="146">
        <v>12180.86</v>
      </c>
      <c r="AD142" s="91" t="s">
        <v>3439</v>
      </c>
      <c r="AE142" s="145">
        <v>1.04E-2</v>
      </c>
    </row>
    <row r="143" spans="1:31">
      <c r="A143" s="91" t="s">
        <v>1260</v>
      </c>
      <c r="B143" s="91">
        <v>41.86</v>
      </c>
      <c r="C143" s="91">
        <v>40.42</v>
      </c>
      <c r="D143" s="91">
        <v>41.9</v>
      </c>
      <c r="E143" s="91">
        <v>40.42</v>
      </c>
      <c r="F143" s="91" t="s">
        <v>3868</v>
      </c>
      <c r="G143" s="145">
        <v>3.0499999999999999E-2</v>
      </c>
      <c r="I143" s="91" t="s">
        <v>1260</v>
      </c>
      <c r="J143" s="91">
        <v>5.0999999999999996</v>
      </c>
      <c r="K143" s="91">
        <v>5.0999999999999996</v>
      </c>
      <c r="L143" s="91">
        <v>5.19</v>
      </c>
      <c r="M143" s="91">
        <v>5.07</v>
      </c>
      <c r="N143" s="91" t="s">
        <v>3869</v>
      </c>
      <c r="O143" s="145">
        <v>-5.7999999999999996E-3</v>
      </c>
      <c r="Q143" s="91" t="s">
        <v>1260</v>
      </c>
      <c r="R143" s="91">
        <v>77.040000000000006</v>
      </c>
      <c r="S143" s="91">
        <v>76.27</v>
      </c>
      <c r="T143" s="91">
        <v>77.27</v>
      </c>
      <c r="U143" s="91">
        <v>76.06</v>
      </c>
      <c r="V143" s="91" t="s">
        <v>3523</v>
      </c>
      <c r="W143" s="145">
        <v>1.37E-2</v>
      </c>
      <c r="Y143" s="91" t="s">
        <v>1260</v>
      </c>
      <c r="Z143" s="146">
        <v>12328.51</v>
      </c>
      <c r="AA143" s="146">
        <v>12321.26</v>
      </c>
      <c r="AB143" s="146">
        <v>12347.38</v>
      </c>
      <c r="AC143" s="146">
        <v>12255.44</v>
      </c>
      <c r="AD143" s="91" t="s">
        <v>3870</v>
      </c>
      <c r="AE143" s="145">
        <v>1.8E-3</v>
      </c>
    </row>
    <row r="144" spans="1:31">
      <c r="A144" s="91" t="s">
        <v>1268</v>
      </c>
      <c r="B144" s="91">
        <v>42.12</v>
      </c>
      <c r="C144" s="91">
        <v>41.87</v>
      </c>
      <c r="D144" s="91">
        <v>42.14</v>
      </c>
      <c r="E144" s="91">
        <v>41.39</v>
      </c>
      <c r="F144" s="91" t="s">
        <v>3871</v>
      </c>
      <c r="G144" s="145">
        <v>6.1999999999999998E-3</v>
      </c>
      <c r="I144" s="91" t="s">
        <v>1268</v>
      </c>
      <c r="J144" s="91">
        <v>5.41</v>
      </c>
      <c r="K144" s="91">
        <v>5.13</v>
      </c>
      <c r="L144" s="91">
        <v>5.58</v>
      </c>
      <c r="M144" s="91">
        <v>5.13</v>
      </c>
      <c r="N144" s="91" t="s">
        <v>3872</v>
      </c>
      <c r="O144" s="145">
        <v>6.08E-2</v>
      </c>
      <c r="Q144" s="91" t="s">
        <v>1268</v>
      </c>
      <c r="R144" s="91">
        <v>77.37</v>
      </c>
      <c r="S144" s="91">
        <v>76.599999999999994</v>
      </c>
      <c r="T144" s="91">
        <v>78.180000000000007</v>
      </c>
      <c r="U144" s="91">
        <v>76.599999999999994</v>
      </c>
      <c r="V144" s="91" t="s">
        <v>3873</v>
      </c>
      <c r="W144" s="145">
        <v>4.3E-3</v>
      </c>
      <c r="Y144" s="91" t="s">
        <v>1268</v>
      </c>
      <c r="Z144" s="146">
        <v>12284.74</v>
      </c>
      <c r="AA144" s="146">
        <v>12350.52</v>
      </c>
      <c r="AB144" s="146">
        <v>12364.65</v>
      </c>
      <c r="AC144" s="146">
        <v>12209.58</v>
      </c>
      <c r="AD144" s="91" t="s">
        <v>3874</v>
      </c>
      <c r="AE144" s="145">
        <v>-3.5000000000000001E-3</v>
      </c>
    </row>
    <row r="145" spans="1:31">
      <c r="A145" s="91" t="s">
        <v>1276</v>
      </c>
      <c r="B145" s="91">
        <v>41.66</v>
      </c>
      <c r="C145" s="91">
        <v>41.99</v>
      </c>
      <c r="D145" s="91">
        <v>42.22</v>
      </c>
      <c r="E145" s="91">
        <v>41.43</v>
      </c>
      <c r="F145" s="91" t="s">
        <v>3875</v>
      </c>
      <c r="G145" s="145">
        <v>-1.09E-2</v>
      </c>
      <c r="I145" s="91" t="s">
        <v>1276</v>
      </c>
      <c r="J145" s="91">
        <v>5.46</v>
      </c>
      <c r="K145" s="91">
        <v>5.38</v>
      </c>
      <c r="L145" s="91">
        <v>5.55</v>
      </c>
      <c r="M145" s="91">
        <v>5.28</v>
      </c>
      <c r="N145" s="91" t="s">
        <v>3876</v>
      </c>
      <c r="O145" s="145">
        <v>9.1999999999999998E-3</v>
      </c>
      <c r="Q145" s="91" t="s">
        <v>1276</v>
      </c>
      <c r="R145" s="91">
        <v>78.33</v>
      </c>
      <c r="S145" s="91">
        <v>77.31</v>
      </c>
      <c r="T145" s="91">
        <v>78.819999999999993</v>
      </c>
      <c r="U145" s="91">
        <v>77.11</v>
      </c>
      <c r="V145" s="91" t="s">
        <v>3877</v>
      </c>
      <c r="W145" s="145">
        <v>1.24E-2</v>
      </c>
      <c r="Y145" s="91" t="s">
        <v>1276</v>
      </c>
      <c r="Z145" s="146">
        <v>12365.21</v>
      </c>
      <c r="AA145" s="146">
        <v>12301.17</v>
      </c>
      <c r="AB145" s="146">
        <v>12376.4</v>
      </c>
      <c r="AC145" s="146">
        <v>12263.35</v>
      </c>
      <c r="AD145" s="91" t="s">
        <v>3878</v>
      </c>
      <c r="AE145" s="145">
        <v>6.6E-3</v>
      </c>
    </row>
    <row r="146" spans="1:31">
      <c r="A146" s="91" t="s">
        <v>1284</v>
      </c>
      <c r="B146" s="91">
        <v>42.13</v>
      </c>
      <c r="C146" s="91">
        <v>41.52</v>
      </c>
      <c r="D146" s="91">
        <v>42.26</v>
      </c>
      <c r="E146" s="91">
        <v>41.52</v>
      </c>
      <c r="F146" s="91" t="s">
        <v>3879</v>
      </c>
      <c r="G146" s="145">
        <v>1.1299999999999999E-2</v>
      </c>
      <c r="I146" s="91" t="s">
        <v>1284</v>
      </c>
      <c r="J146" s="91">
        <v>5.53</v>
      </c>
      <c r="K146" s="91">
        <v>5.49</v>
      </c>
      <c r="L146" s="91">
        <v>5.57</v>
      </c>
      <c r="M146" s="91">
        <v>5.33</v>
      </c>
      <c r="N146" s="91" t="s">
        <v>3880</v>
      </c>
      <c r="O146" s="145">
        <v>1.2800000000000001E-2</v>
      </c>
      <c r="Q146" s="91" t="s">
        <v>1284</v>
      </c>
      <c r="R146" s="91">
        <v>77.78</v>
      </c>
      <c r="S146" s="91">
        <v>77.709999999999994</v>
      </c>
      <c r="T146" s="91">
        <v>78.040000000000006</v>
      </c>
      <c r="U146" s="91">
        <v>77.14</v>
      </c>
      <c r="V146" s="91" t="s">
        <v>3881</v>
      </c>
      <c r="W146" s="145">
        <v>-7.0000000000000001E-3</v>
      </c>
      <c r="Y146" s="91" t="s">
        <v>1284</v>
      </c>
      <c r="Z146" s="146">
        <v>12343.05</v>
      </c>
      <c r="AA146" s="146">
        <v>12327.05</v>
      </c>
      <c r="AB146" s="146">
        <v>12403.81</v>
      </c>
      <c r="AC146" s="146">
        <v>12324.52</v>
      </c>
      <c r="AD146" s="91" t="s">
        <v>3882</v>
      </c>
      <c r="AE146" s="145">
        <v>-1.8E-3</v>
      </c>
    </row>
    <row r="147" spans="1:31">
      <c r="A147" s="91" t="s">
        <v>1292</v>
      </c>
      <c r="B147" s="91">
        <v>43.38</v>
      </c>
      <c r="C147" s="91">
        <v>42.17</v>
      </c>
      <c r="D147" s="91">
        <v>43.54</v>
      </c>
      <c r="E147" s="91">
        <v>42.01</v>
      </c>
      <c r="F147" s="91" t="s">
        <v>3883</v>
      </c>
      <c r="G147" s="145">
        <v>2.9700000000000001E-2</v>
      </c>
      <c r="I147" s="91" t="s">
        <v>1292</v>
      </c>
      <c r="J147" s="91">
        <v>5.99</v>
      </c>
      <c r="K147" s="91">
        <v>5.51</v>
      </c>
      <c r="L147" s="91">
        <v>6</v>
      </c>
      <c r="M147" s="91">
        <v>5.51</v>
      </c>
      <c r="N147" s="91" t="s">
        <v>3884</v>
      </c>
      <c r="O147" s="145">
        <v>8.3199999999999996E-2</v>
      </c>
      <c r="Q147" s="91" t="s">
        <v>1292</v>
      </c>
      <c r="R147" s="91">
        <v>77.89</v>
      </c>
      <c r="S147" s="91">
        <v>77.77</v>
      </c>
      <c r="T147" s="91">
        <v>78.180000000000007</v>
      </c>
      <c r="U147" s="91">
        <v>77.349999999999994</v>
      </c>
      <c r="V147" s="91" t="s">
        <v>3885</v>
      </c>
      <c r="W147" s="145">
        <v>1.4E-3</v>
      </c>
      <c r="Y147" s="91" t="s">
        <v>1292</v>
      </c>
      <c r="Z147" s="146">
        <v>12500.57</v>
      </c>
      <c r="AA147" s="146">
        <v>12388.58</v>
      </c>
      <c r="AB147" s="146">
        <v>12514.07</v>
      </c>
      <c r="AC147" s="146">
        <v>12335.02</v>
      </c>
      <c r="AD147" s="91" t="s">
        <v>3886</v>
      </c>
      <c r="AE147" s="145">
        <v>1.2800000000000001E-2</v>
      </c>
    </row>
    <row r="148" spans="1:31">
      <c r="A148" s="91" t="s">
        <v>1299</v>
      </c>
      <c r="B148" s="91">
        <v>43.96</v>
      </c>
      <c r="C148" s="91">
        <v>43.17</v>
      </c>
      <c r="D148" s="91">
        <v>44.15</v>
      </c>
      <c r="E148" s="91">
        <v>43.17</v>
      </c>
      <c r="F148" s="91" t="s">
        <v>3887</v>
      </c>
      <c r="G148" s="145">
        <v>1.34E-2</v>
      </c>
      <c r="I148" s="91" t="s">
        <v>1299</v>
      </c>
      <c r="J148" s="91">
        <v>5.89</v>
      </c>
      <c r="K148" s="91">
        <v>5.95</v>
      </c>
      <c r="L148" s="91">
        <v>5.99</v>
      </c>
      <c r="M148" s="91">
        <v>5.8040000000000003</v>
      </c>
      <c r="N148" s="91" t="s">
        <v>3888</v>
      </c>
      <c r="O148" s="145">
        <v>-1.67E-2</v>
      </c>
      <c r="Q148" s="91" t="s">
        <v>1299</v>
      </c>
      <c r="R148" s="91">
        <v>78.19</v>
      </c>
      <c r="S148" s="91">
        <v>78</v>
      </c>
      <c r="T148" s="91">
        <v>78.349999999999994</v>
      </c>
      <c r="U148" s="91">
        <v>77.52</v>
      </c>
      <c r="V148" s="91" t="s">
        <v>3889</v>
      </c>
      <c r="W148" s="145">
        <v>3.8999999999999998E-3</v>
      </c>
      <c r="Y148" s="91" t="s">
        <v>1299</v>
      </c>
      <c r="Z148" s="146">
        <v>12688.84</v>
      </c>
      <c r="AA148" s="146">
        <v>12513.87</v>
      </c>
      <c r="AB148" s="146">
        <v>12698.5</v>
      </c>
      <c r="AC148" s="146">
        <v>12512.26</v>
      </c>
      <c r="AD148" s="91" t="s">
        <v>3890</v>
      </c>
      <c r="AE148" s="145">
        <v>1.5100000000000001E-2</v>
      </c>
    </row>
    <row r="149" spans="1:31">
      <c r="A149" s="91" t="s">
        <v>1307</v>
      </c>
      <c r="B149" s="91">
        <v>44.1</v>
      </c>
      <c r="C149" s="91">
        <v>44.4</v>
      </c>
      <c r="D149" s="91">
        <v>44.7</v>
      </c>
      <c r="E149" s="91">
        <v>43.66</v>
      </c>
      <c r="F149" s="91" t="s">
        <v>3385</v>
      </c>
      <c r="G149" s="145">
        <v>3.2000000000000002E-3</v>
      </c>
      <c r="I149" s="91" t="s">
        <v>1307</v>
      </c>
      <c r="J149" s="91">
        <v>5.89</v>
      </c>
      <c r="K149" s="91">
        <v>5.94</v>
      </c>
      <c r="L149" s="91">
        <v>5.95</v>
      </c>
      <c r="M149" s="91">
        <v>5.83</v>
      </c>
      <c r="N149" s="91" t="s">
        <v>3891</v>
      </c>
      <c r="O149" s="145">
        <v>0</v>
      </c>
      <c r="Q149" s="91" t="s">
        <v>1307</v>
      </c>
      <c r="R149" s="91">
        <v>78.59</v>
      </c>
      <c r="S149" s="91">
        <v>78.25</v>
      </c>
      <c r="T149" s="91">
        <v>78.78</v>
      </c>
      <c r="U149" s="91">
        <v>78.11</v>
      </c>
      <c r="V149" s="91" t="s">
        <v>3892</v>
      </c>
      <c r="W149" s="145">
        <v>5.1000000000000004E-3</v>
      </c>
      <c r="Y149" s="91" t="s">
        <v>1307</v>
      </c>
      <c r="Z149" s="146">
        <v>12657.9</v>
      </c>
      <c r="AA149" s="146">
        <v>12709.46</v>
      </c>
      <c r="AB149" s="146">
        <v>12731.73</v>
      </c>
      <c r="AC149" s="146">
        <v>12624.06</v>
      </c>
      <c r="AD149" s="91" t="s">
        <v>3893</v>
      </c>
      <c r="AE149" s="145">
        <v>-2.3999999999999998E-3</v>
      </c>
    </row>
    <row r="150" spans="1:31">
      <c r="A150" s="91" t="s">
        <v>1315</v>
      </c>
      <c r="B150" s="91">
        <v>44.7</v>
      </c>
      <c r="C150" s="91">
        <v>44.24</v>
      </c>
      <c r="D150" s="91">
        <v>44.93</v>
      </c>
      <c r="E150" s="91">
        <v>43.96</v>
      </c>
      <c r="F150" s="91" t="s">
        <v>3894</v>
      </c>
      <c r="G150" s="145">
        <v>1.3599999999999999E-2</v>
      </c>
      <c r="I150" s="91" t="s">
        <v>1315</v>
      </c>
      <c r="J150" s="91">
        <v>5.88</v>
      </c>
      <c r="K150" s="91">
        <v>5.89</v>
      </c>
      <c r="L150" s="91">
        <v>5.97</v>
      </c>
      <c r="M150" s="91">
        <v>5.71</v>
      </c>
      <c r="N150" s="91" t="s">
        <v>3895</v>
      </c>
      <c r="O150" s="145">
        <v>-1.6999999999999999E-3</v>
      </c>
      <c r="Q150" s="91" t="s">
        <v>1315</v>
      </c>
      <c r="R150" s="91">
        <v>79.06</v>
      </c>
      <c r="S150" s="91">
        <v>78.709999999999994</v>
      </c>
      <c r="T150" s="91">
        <v>79.349999999999994</v>
      </c>
      <c r="U150" s="91">
        <v>78.59</v>
      </c>
      <c r="V150" s="91" t="s">
        <v>3695</v>
      </c>
      <c r="W150" s="145">
        <v>6.0000000000000001E-3</v>
      </c>
      <c r="Y150" s="91" t="s">
        <v>1315</v>
      </c>
      <c r="Z150" s="146">
        <v>12720.78</v>
      </c>
      <c r="AA150" s="146">
        <v>12664.44</v>
      </c>
      <c r="AB150" s="146">
        <v>12756.22</v>
      </c>
      <c r="AC150" s="146">
        <v>12655.26</v>
      </c>
      <c r="AD150" s="91" t="s">
        <v>3896</v>
      </c>
      <c r="AE150" s="145">
        <v>5.0000000000000001E-3</v>
      </c>
    </row>
    <row r="151" spans="1:31">
      <c r="A151" s="91" t="s">
        <v>1323</v>
      </c>
      <c r="B151" s="91">
        <v>44.35</v>
      </c>
      <c r="C151" s="91">
        <v>44.54</v>
      </c>
      <c r="D151" s="91">
        <v>45.4</v>
      </c>
      <c r="E151" s="91">
        <v>44.05</v>
      </c>
      <c r="F151" s="91" t="s">
        <v>3897</v>
      </c>
      <c r="G151" s="145">
        <v>-7.7999999999999996E-3</v>
      </c>
      <c r="I151" s="91" t="s">
        <v>1323</v>
      </c>
      <c r="J151" s="91">
        <v>5.94</v>
      </c>
      <c r="K151" s="91">
        <v>5.85</v>
      </c>
      <c r="L151" s="91">
        <v>6.2720000000000002</v>
      </c>
      <c r="M151" s="91">
        <v>5.8010000000000002</v>
      </c>
      <c r="N151" s="91" t="s">
        <v>3898</v>
      </c>
      <c r="O151" s="145">
        <v>1.0200000000000001E-2</v>
      </c>
      <c r="Q151" s="91" t="s">
        <v>1323</v>
      </c>
      <c r="R151" s="91">
        <v>79.13</v>
      </c>
      <c r="S151" s="91">
        <v>79.099999999999994</v>
      </c>
      <c r="T151" s="91">
        <v>79.5</v>
      </c>
      <c r="U151" s="91">
        <v>78.739999999999995</v>
      </c>
      <c r="V151" s="91" t="s">
        <v>3899</v>
      </c>
      <c r="W151" s="145">
        <v>8.9999999999999998E-4</v>
      </c>
      <c r="Y151" s="91" t="s">
        <v>1323</v>
      </c>
      <c r="Z151" s="146">
        <v>12560.25</v>
      </c>
      <c r="AA151" s="146">
        <v>12652.88</v>
      </c>
      <c r="AB151" s="146">
        <v>12709.74</v>
      </c>
      <c r="AC151" s="146">
        <v>12554.43</v>
      </c>
      <c r="AD151" s="91" t="s">
        <v>3900</v>
      </c>
      <c r="AE151" s="145">
        <v>-1.26E-2</v>
      </c>
    </row>
    <row r="152" spans="1:31">
      <c r="A152" s="91" t="s">
        <v>1330</v>
      </c>
      <c r="B152" s="91">
        <v>43.72</v>
      </c>
      <c r="C152" s="91">
        <v>44.19</v>
      </c>
      <c r="D152" s="91">
        <v>44.24</v>
      </c>
      <c r="E152" s="91">
        <v>43.22</v>
      </c>
      <c r="F152" s="91" t="s">
        <v>3901</v>
      </c>
      <c r="G152" s="145">
        <v>-1.4200000000000001E-2</v>
      </c>
      <c r="I152" s="91" t="s">
        <v>1330</v>
      </c>
      <c r="J152" s="91">
        <v>6.08</v>
      </c>
      <c r="K152" s="91">
        <v>5.89</v>
      </c>
      <c r="L152" s="91">
        <v>6.12</v>
      </c>
      <c r="M152" s="91">
        <v>5.84</v>
      </c>
      <c r="N152" s="91" t="s">
        <v>3902</v>
      </c>
      <c r="O152" s="145">
        <v>2.3599999999999999E-2</v>
      </c>
      <c r="Q152" s="91" t="s">
        <v>1330</v>
      </c>
      <c r="R152" s="91">
        <v>77.81</v>
      </c>
      <c r="S152" s="91">
        <v>79.05</v>
      </c>
      <c r="T152" s="91">
        <v>79.39</v>
      </c>
      <c r="U152" s="91">
        <v>77.77</v>
      </c>
      <c r="V152" s="91" t="s">
        <v>3707</v>
      </c>
      <c r="W152" s="145">
        <v>-1.67E-2</v>
      </c>
      <c r="Y152" s="91" t="s">
        <v>1330</v>
      </c>
      <c r="Z152" s="146">
        <v>12484.16</v>
      </c>
      <c r="AA152" s="146">
        <v>12481.89</v>
      </c>
      <c r="AB152" s="146">
        <v>12529.63</v>
      </c>
      <c r="AC152" s="146">
        <v>12415.85</v>
      </c>
      <c r="AD152" s="91" t="s">
        <v>3903</v>
      </c>
      <c r="AE152" s="145">
        <v>-6.1000000000000004E-3</v>
      </c>
    </row>
    <row r="153" spans="1:31">
      <c r="A153" s="91" t="s">
        <v>1338</v>
      </c>
      <c r="B153" s="91">
        <v>44.49</v>
      </c>
      <c r="C153" s="91">
        <v>43.89</v>
      </c>
      <c r="D153" s="91">
        <v>44.5</v>
      </c>
      <c r="E153" s="91">
        <v>42.37</v>
      </c>
      <c r="F153" s="91" t="s">
        <v>3904</v>
      </c>
      <c r="G153" s="145">
        <v>1.7600000000000001E-2</v>
      </c>
      <c r="I153" s="91" t="s">
        <v>1338</v>
      </c>
      <c r="J153" s="91">
        <v>6.11</v>
      </c>
      <c r="K153" s="91">
        <v>6.08</v>
      </c>
      <c r="L153" s="91">
        <v>6.24</v>
      </c>
      <c r="M153" s="91">
        <v>5.97</v>
      </c>
      <c r="N153" s="91" t="s">
        <v>3905</v>
      </c>
      <c r="O153" s="145">
        <v>4.8999999999999998E-3</v>
      </c>
      <c r="Q153" s="91" t="s">
        <v>1338</v>
      </c>
      <c r="R153" s="91">
        <v>77.14</v>
      </c>
      <c r="S153" s="91">
        <v>77.58</v>
      </c>
      <c r="T153" s="91">
        <v>77.59</v>
      </c>
      <c r="U153" s="91">
        <v>76.760000000000005</v>
      </c>
      <c r="V153" s="91" t="s">
        <v>3906</v>
      </c>
      <c r="W153" s="145">
        <v>-8.6E-3</v>
      </c>
      <c r="Y153" s="91" t="s">
        <v>1338</v>
      </c>
      <c r="Z153" s="146">
        <v>12698.09</v>
      </c>
      <c r="AA153" s="146">
        <v>12706.44</v>
      </c>
      <c r="AB153" s="146">
        <v>12736.92</v>
      </c>
      <c r="AC153" s="146">
        <v>12604.89</v>
      </c>
      <c r="AD153" s="91" t="s">
        <v>3907</v>
      </c>
      <c r="AE153" s="145">
        <v>1.7100000000000001E-2</v>
      </c>
    </row>
    <row r="154" spans="1:31">
      <c r="A154" s="91" t="s">
        <v>1346</v>
      </c>
      <c r="B154" s="91">
        <v>45.77</v>
      </c>
      <c r="C154" s="91">
        <v>44.45</v>
      </c>
      <c r="D154" s="91">
        <v>46.12</v>
      </c>
      <c r="E154" s="91">
        <v>44.45</v>
      </c>
      <c r="F154" s="91" t="s">
        <v>3908</v>
      </c>
      <c r="G154" s="145">
        <v>2.8799999999999999E-2</v>
      </c>
      <c r="I154" s="91" t="s">
        <v>1346</v>
      </c>
      <c r="J154" s="91">
        <v>6.43</v>
      </c>
      <c r="K154" s="91">
        <v>6.14</v>
      </c>
      <c r="L154" s="91">
        <v>6.49</v>
      </c>
      <c r="M154" s="91">
        <v>6.1310000000000002</v>
      </c>
      <c r="N154" s="91" t="s">
        <v>3909</v>
      </c>
      <c r="O154" s="145">
        <v>5.2400000000000002E-2</v>
      </c>
      <c r="Q154" s="91" t="s">
        <v>1346</v>
      </c>
      <c r="R154" s="91">
        <v>78.66</v>
      </c>
      <c r="S154" s="91">
        <v>77.349999999999994</v>
      </c>
      <c r="T154" s="91">
        <v>78.790000000000006</v>
      </c>
      <c r="U154" s="91">
        <v>77.02</v>
      </c>
      <c r="V154" s="91" t="s">
        <v>3771</v>
      </c>
      <c r="W154" s="145">
        <v>1.9699999999999999E-2</v>
      </c>
      <c r="Y154" s="91" t="s">
        <v>1346</v>
      </c>
      <c r="Z154" s="146">
        <v>12975.69</v>
      </c>
      <c r="AA154" s="146">
        <v>12736.42</v>
      </c>
      <c r="AB154" s="146">
        <v>13001.91</v>
      </c>
      <c r="AC154" s="146">
        <v>12729.74</v>
      </c>
      <c r="AD154" s="91" t="s">
        <v>3910</v>
      </c>
      <c r="AE154" s="145">
        <v>2.1899999999999999E-2</v>
      </c>
    </row>
    <row r="155" spans="1:31">
      <c r="A155" s="91" t="s">
        <v>1361</v>
      </c>
      <c r="B155" s="91">
        <v>45.26</v>
      </c>
      <c r="C155" s="91">
        <v>46.06</v>
      </c>
      <c r="D155" s="91">
        <v>46.3</v>
      </c>
      <c r="E155" s="91">
        <v>44.94</v>
      </c>
      <c r="F155" s="91" t="s">
        <v>3911</v>
      </c>
      <c r="G155" s="145">
        <v>-1.11E-2</v>
      </c>
      <c r="I155" s="91" t="s">
        <v>1361</v>
      </c>
      <c r="J155" s="91">
        <v>6.37</v>
      </c>
      <c r="K155" s="91">
        <v>6.46</v>
      </c>
      <c r="L155" s="91">
        <v>6.75</v>
      </c>
      <c r="M155" s="91">
        <v>6.33</v>
      </c>
      <c r="N155" s="91" t="s">
        <v>3912</v>
      </c>
      <c r="O155" s="145">
        <v>-9.2999999999999992E-3</v>
      </c>
      <c r="Q155" s="91" t="s">
        <v>1361</v>
      </c>
      <c r="R155" s="91">
        <v>80.02</v>
      </c>
      <c r="S155" s="91">
        <v>79</v>
      </c>
      <c r="T155" s="91">
        <v>80.27</v>
      </c>
      <c r="U155" s="91">
        <v>78.89</v>
      </c>
      <c r="V155" s="91" t="s">
        <v>3913</v>
      </c>
      <c r="W155" s="145">
        <v>1.7299999999999999E-2</v>
      </c>
      <c r="Y155" s="91" t="s">
        <v>1361</v>
      </c>
      <c r="Z155" s="146">
        <v>13017.43</v>
      </c>
      <c r="AA155" s="146">
        <v>13109.1</v>
      </c>
      <c r="AB155" s="146">
        <v>13154.29</v>
      </c>
      <c r="AC155" s="146">
        <v>12968.12</v>
      </c>
      <c r="AD155" s="91" t="s">
        <v>3914</v>
      </c>
      <c r="AE155" s="145">
        <v>3.2000000000000002E-3</v>
      </c>
    </row>
    <row r="156" spans="1:31">
      <c r="A156" s="91" t="s">
        <v>1369</v>
      </c>
      <c r="B156" s="91">
        <v>44.97</v>
      </c>
      <c r="C156" s="91">
        <v>45.14</v>
      </c>
      <c r="D156" s="91">
        <v>45.69</v>
      </c>
      <c r="E156" s="91">
        <v>44.46</v>
      </c>
      <c r="F156" s="91" t="s">
        <v>3915</v>
      </c>
      <c r="G156" s="145">
        <v>-6.4000000000000003E-3</v>
      </c>
      <c r="I156" s="91" t="s">
        <v>1369</v>
      </c>
      <c r="J156" s="91">
        <v>6.29</v>
      </c>
      <c r="K156" s="91">
        <v>6.29</v>
      </c>
      <c r="L156" s="91">
        <v>6.34</v>
      </c>
      <c r="M156" s="91">
        <v>6</v>
      </c>
      <c r="N156" s="91" t="s">
        <v>3916</v>
      </c>
      <c r="O156" s="145">
        <v>-1.26E-2</v>
      </c>
      <c r="Q156" s="91" t="s">
        <v>1369</v>
      </c>
      <c r="R156" s="91">
        <v>80.2</v>
      </c>
      <c r="S156" s="91">
        <v>80.099999999999994</v>
      </c>
      <c r="T156" s="91">
        <v>80.81</v>
      </c>
      <c r="U156" s="91">
        <v>79.680000000000007</v>
      </c>
      <c r="V156" s="91" t="s">
        <v>3917</v>
      </c>
      <c r="W156" s="145">
        <v>2.2000000000000001E-3</v>
      </c>
      <c r="Y156" s="91" t="s">
        <v>1369</v>
      </c>
      <c r="Z156" s="146">
        <v>12935.29</v>
      </c>
      <c r="AA156" s="146">
        <v>12968.38</v>
      </c>
      <c r="AB156" s="146">
        <v>13029.08</v>
      </c>
      <c r="AC156" s="146">
        <v>12889.37</v>
      </c>
      <c r="AD156" s="91" t="s">
        <v>3918</v>
      </c>
      <c r="AE156" s="145">
        <v>-6.3E-3</v>
      </c>
    </row>
    <row r="157" spans="1:31">
      <c r="A157" s="91" t="s">
        <v>1376</v>
      </c>
      <c r="B157" s="91">
        <v>44.46</v>
      </c>
      <c r="C157" s="91">
        <v>44.85</v>
      </c>
      <c r="D157" s="91">
        <v>45.47</v>
      </c>
      <c r="E157" s="91">
        <v>44.38</v>
      </c>
      <c r="F157" s="91" t="s">
        <v>3919</v>
      </c>
      <c r="G157" s="145">
        <v>-1.1299999999999999E-2</v>
      </c>
      <c r="I157" s="91" t="s">
        <v>1376</v>
      </c>
      <c r="J157" s="91">
        <v>6.49</v>
      </c>
      <c r="K157" s="91">
        <v>6.36</v>
      </c>
      <c r="L157" s="91">
        <v>6.55</v>
      </c>
      <c r="M157" s="91">
        <v>6.2</v>
      </c>
      <c r="N157" s="91" t="s">
        <v>3920</v>
      </c>
      <c r="O157" s="145">
        <v>3.1800000000000002E-2</v>
      </c>
      <c r="Q157" s="91" t="s">
        <v>1376</v>
      </c>
      <c r="R157" s="91">
        <v>80.2</v>
      </c>
      <c r="S157" s="91">
        <v>80.25</v>
      </c>
      <c r="T157" s="91">
        <v>81.22</v>
      </c>
      <c r="U157" s="91">
        <v>80</v>
      </c>
      <c r="V157" s="91" t="s">
        <v>3921</v>
      </c>
      <c r="W157" s="145">
        <v>0</v>
      </c>
      <c r="Y157" s="91" t="s">
        <v>1376</v>
      </c>
      <c r="Z157" s="146">
        <v>13100.98</v>
      </c>
      <c r="AA157" s="146">
        <v>12944.46</v>
      </c>
      <c r="AB157" s="146">
        <v>13141.83</v>
      </c>
      <c r="AC157" s="146">
        <v>12903.63</v>
      </c>
      <c r="AD157" s="91" t="s">
        <v>3922</v>
      </c>
      <c r="AE157" s="145">
        <v>1.2800000000000001E-2</v>
      </c>
    </row>
    <row r="158" spans="1:31">
      <c r="A158" s="91" t="s">
        <v>1383</v>
      </c>
      <c r="B158" s="91">
        <v>46.25</v>
      </c>
      <c r="C158" s="91">
        <v>44.81</v>
      </c>
      <c r="D158" s="91">
        <v>46.36</v>
      </c>
      <c r="E158" s="91">
        <v>44.67</v>
      </c>
      <c r="F158" s="91" t="s">
        <v>3923</v>
      </c>
      <c r="G158" s="145">
        <v>4.0300000000000002E-2</v>
      </c>
      <c r="I158" s="91" t="s">
        <v>1383</v>
      </c>
      <c r="J158" s="91">
        <v>6.41</v>
      </c>
      <c r="K158" s="91">
        <v>6.49</v>
      </c>
      <c r="L158" s="91">
        <v>6.5149999999999997</v>
      </c>
      <c r="M158" s="91">
        <v>6.36</v>
      </c>
      <c r="N158" s="91" t="s">
        <v>3924</v>
      </c>
      <c r="O158" s="145">
        <v>-1.23E-2</v>
      </c>
      <c r="Q158" s="91" t="s">
        <v>1383</v>
      </c>
      <c r="R158" s="91">
        <v>80.5</v>
      </c>
      <c r="S158" s="91">
        <v>80.239999999999995</v>
      </c>
      <c r="T158" s="91">
        <v>80.63</v>
      </c>
      <c r="U158" s="91">
        <v>79.83</v>
      </c>
      <c r="V158" s="91" t="s">
        <v>3925</v>
      </c>
      <c r="W158" s="145">
        <v>3.7000000000000002E-3</v>
      </c>
      <c r="Y158" s="91" t="s">
        <v>1383</v>
      </c>
      <c r="Z158" s="146">
        <v>13240.77</v>
      </c>
      <c r="AA158" s="146">
        <v>13190.48</v>
      </c>
      <c r="AB158" s="146">
        <v>13256.21</v>
      </c>
      <c r="AC158" s="146">
        <v>13125.86</v>
      </c>
      <c r="AD158" s="91" t="s">
        <v>3926</v>
      </c>
      <c r="AE158" s="145">
        <v>1.0699999999999999E-2</v>
      </c>
    </row>
    <row r="159" spans="1:31">
      <c r="A159" s="91" t="s">
        <v>3004</v>
      </c>
      <c r="B159" s="91">
        <v>45.26</v>
      </c>
      <c r="C159" s="91">
        <v>45.9</v>
      </c>
      <c r="D159" s="91">
        <v>46.25</v>
      </c>
      <c r="E159" s="91">
        <v>45.08</v>
      </c>
      <c r="F159" s="91" t="s">
        <v>3927</v>
      </c>
      <c r="G159" s="145">
        <v>-2.1399999999999999E-2</v>
      </c>
      <c r="I159" s="91" t="s">
        <v>3004</v>
      </c>
      <c r="J159" s="91">
        <v>6.52</v>
      </c>
      <c r="K159" s="91">
        <v>6.36</v>
      </c>
      <c r="L159" s="91">
        <v>6.63</v>
      </c>
      <c r="M159" s="91">
        <v>6.32</v>
      </c>
      <c r="N159" s="91" t="s">
        <v>3928</v>
      </c>
      <c r="O159" s="145">
        <v>1.72E-2</v>
      </c>
      <c r="Q159" s="91" t="s">
        <v>3004</v>
      </c>
      <c r="R159" s="91">
        <v>80.84</v>
      </c>
      <c r="S159" s="91">
        <v>80.849999999999994</v>
      </c>
      <c r="T159" s="91">
        <v>81.150000000000006</v>
      </c>
      <c r="U159" s="91">
        <v>80.599999999999994</v>
      </c>
      <c r="V159" s="91" t="s">
        <v>3929</v>
      </c>
      <c r="W159" s="145">
        <v>4.1999999999999997E-3</v>
      </c>
      <c r="Y159" s="91" t="s">
        <v>3004</v>
      </c>
      <c r="Z159" s="146">
        <v>13229.43</v>
      </c>
      <c r="AA159" s="146">
        <v>13238.48</v>
      </c>
      <c r="AB159" s="146">
        <v>13330.65</v>
      </c>
      <c r="AC159" s="146">
        <v>13194.95</v>
      </c>
      <c r="AD159" s="91" t="s">
        <v>3930</v>
      </c>
      <c r="AE159" s="145">
        <v>-8.9999999999999998E-4</v>
      </c>
    </row>
    <row r="160" spans="1:31">
      <c r="A160" s="91" t="s">
        <v>1390</v>
      </c>
      <c r="B160" s="91">
        <v>46.19</v>
      </c>
      <c r="C160" s="91">
        <v>45.14</v>
      </c>
      <c r="D160" s="91">
        <v>46.66</v>
      </c>
      <c r="E160" s="91">
        <v>45.14</v>
      </c>
      <c r="F160" s="91" t="s">
        <v>3931</v>
      </c>
      <c r="G160" s="145">
        <v>2.0500000000000001E-2</v>
      </c>
      <c r="I160" s="91" t="s">
        <v>1390</v>
      </c>
      <c r="J160" s="91">
        <v>6.88</v>
      </c>
      <c r="K160" s="91">
        <v>6.52</v>
      </c>
      <c r="L160" s="91">
        <v>6.98</v>
      </c>
      <c r="M160" s="91">
        <v>6.5</v>
      </c>
      <c r="N160" s="91" t="s">
        <v>3932</v>
      </c>
      <c r="O160" s="145">
        <v>5.5199999999999999E-2</v>
      </c>
      <c r="Q160" s="91" t="s">
        <v>1390</v>
      </c>
      <c r="R160" s="91">
        <v>80.88</v>
      </c>
      <c r="S160" s="91">
        <v>81</v>
      </c>
      <c r="T160" s="91">
        <v>81.05</v>
      </c>
      <c r="U160" s="91">
        <v>80.459999999999994</v>
      </c>
      <c r="V160" s="91" t="s">
        <v>3933</v>
      </c>
      <c r="W160" s="145">
        <v>5.0000000000000001E-4</v>
      </c>
      <c r="Y160" s="91" t="s">
        <v>1390</v>
      </c>
      <c r="Z160" s="146">
        <v>13276.42</v>
      </c>
      <c r="AA160" s="146">
        <v>13199.59</v>
      </c>
      <c r="AB160" s="146">
        <v>13306.21</v>
      </c>
      <c r="AC160" s="146">
        <v>13165.65</v>
      </c>
      <c r="AD160" s="91" t="s">
        <v>3934</v>
      </c>
      <c r="AE160" s="145">
        <v>3.5999999999999999E-3</v>
      </c>
    </row>
    <row r="161" spans="1:31">
      <c r="A161" s="91" t="s">
        <v>1398</v>
      </c>
      <c r="B161" s="91">
        <v>46.79</v>
      </c>
      <c r="C161" s="91">
        <v>46.23</v>
      </c>
      <c r="D161" s="91">
        <v>47.24</v>
      </c>
      <c r="E161" s="91">
        <v>46.23</v>
      </c>
      <c r="F161" s="91" t="s">
        <v>3935</v>
      </c>
      <c r="G161" s="145">
        <v>1.2999999999999999E-2</v>
      </c>
      <c r="I161" s="91" t="s">
        <v>1398</v>
      </c>
      <c r="J161" s="91">
        <v>6.84</v>
      </c>
      <c r="K161" s="91">
        <v>6.93</v>
      </c>
      <c r="L161" s="91">
        <v>7.15</v>
      </c>
      <c r="M161" s="91">
        <v>6.77</v>
      </c>
      <c r="N161" s="91" t="s">
        <v>3936</v>
      </c>
      <c r="O161" s="145">
        <v>-5.7999999999999996E-3</v>
      </c>
      <c r="Q161" s="91" t="s">
        <v>1398</v>
      </c>
      <c r="R161" s="91">
        <v>80.5</v>
      </c>
      <c r="S161" s="91">
        <v>80.88</v>
      </c>
      <c r="T161" s="91">
        <v>80.95</v>
      </c>
      <c r="U161" s="91">
        <v>79.53</v>
      </c>
      <c r="V161" s="91" t="s">
        <v>3937</v>
      </c>
      <c r="W161" s="145">
        <v>-4.7000000000000002E-3</v>
      </c>
      <c r="Y161" s="91" t="s">
        <v>1398</v>
      </c>
      <c r="Z161" s="146">
        <v>13104.89</v>
      </c>
      <c r="AA161" s="146">
        <v>13295.26</v>
      </c>
      <c r="AB161" s="146">
        <v>13361.9</v>
      </c>
      <c r="AC161" s="146">
        <v>13089.48</v>
      </c>
      <c r="AD161" s="91" t="s">
        <v>3633</v>
      </c>
      <c r="AE161" s="145">
        <v>-1.29E-2</v>
      </c>
    </row>
    <row r="162" spans="1:31">
      <c r="A162" s="91" t="s">
        <v>1405</v>
      </c>
      <c r="B162" s="91">
        <v>45.85</v>
      </c>
      <c r="C162" s="91">
        <v>46.64</v>
      </c>
      <c r="D162" s="91">
        <v>46.8</v>
      </c>
      <c r="E162" s="91">
        <v>45.73</v>
      </c>
      <c r="F162" s="91" t="s">
        <v>3938</v>
      </c>
      <c r="G162" s="145">
        <v>-2.0199999999999999E-2</v>
      </c>
      <c r="I162" s="91" t="s">
        <v>1405</v>
      </c>
      <c r="J162" s="91">
        <v>6.82</v>
      </c>
      <c r="K162" s="91">
        <v>6.67</v>
      </c>
      <c r="L162" s="91">
        <v>6.96</v>
      </c>
      <c r="M162" s="91">
        <v>6.61</v>
      </c>
      <c r="N162" s="91" t="s">
        <v>3939</v>
      </c>
      <c r="O162" s="145">
        <v>-2.8999999999999998E-3</v>
      </c>
      <c r="Q162" s="91" t="s">
        <v>1405</v>
      </c>
      <c r="R162" s="91">
        <v>80.02</v>
      </c>
      <c r="S162" s="91">
        <v>80.510000000000005</v>
      </c>
      <c r="T162" s="91">
        <v>80.760000000000005</v>
      </c>
      <c r="U162" s="91">
        <v>79.88</v>
      </c>
      <c r="V162" s="91" t="s">
        <v>3940</v>
      </c>
      <c r="W162" s="145">
        <v>-6.0000000000000001E-3</v>
      </c>
      <c r="Y162" s="91" t="s">
        <v>1405</v>
      </c>
      <c r="Z162" s="146">
        <v>13238.52</v>
      </c>
      <c r="AA162" s="146">
        <v>13113.27</v>
      </c>
      <c r="AB162" s="146">
        <v>13248.6</v>
      </c>
      <c r="AC162" s="146">
        <v>13101.18</v>
      </c>
      <c r="AD162" s="91" t="s">
        <v>3941</v>
      </c>
      <c r="AE162" s="145">
        <v>1.0200000000000001E-2</v>
      </c>
    </row>
    <row r="163" spans="1:31">
      <c r="A163" s="91" t="s">
        <v>1413</v>
      </c>
      <c r="B163" s="91">
        <v>46.08</v>
      </c>
      <c r="C163" s="91">
        <v>45.9</v>
      </c>
      <c r="D163" s="91">
        <v>46.2</v>
      </c>
      <c r="E163" s="91">
        <v>45.59</v>
      </c>
      <c r="F163" s="91" t="s">
        <v>3942</v>
      </c>
      <c r="G163" s="145">
        <v>5.1000000000000004E-3</v>
      </c>
      <c r="I163" s="91" t="s">
        <v>1413</v>
      </c>
      <c r="J163" s="91">
        <v>6.87</v>
      </c>
      <c r="K163" s="91">
        <v>6.8</v>
      </c>
      <c r="L163" s="91">
        <v>7.04</v>
      </c>
      <c r="M163" s="91">
        <v>6.8</v>
      </c>
      <c r="N163" s="91" t="s">
        <v>3943</v>
      </c>
      <c r="O163" s="145">
        <v>7.3000000000000001E-3</v>
      </c>
      <c r="Q163" s="91" t="s">
        <v>1413</v>
      </c>
      <c r="R163" s="91">
        <v>80.38</v>
      </c>
      <c r="S163" s="91">
        <v>79.98</v>
      </c>
      <c r="T163" s="91">
        <v>80.69</v>
      </c>
      <c r="U163" s="91">
        <v>79.959999999999994</v>
      </c>
      <c r="V163" s="91" t="s">
        <v>3944</v>
      </c>
      <c r="W163" s="145">
        <v>4.4999999999999997E-3</v>
      </c>
      <c r="Y163" s="91" t="s">
        <v>1413</v>
      </c>
      <c r="Z163" s="146">
        <v>13259.14</v>
      </c>
      <c r="AA163" s="146">
        <v>13312.39</v>
      </c>
      <c r="AB163" s="146">
        <v>13385.95</v>
      </c>
      <c r="AC163" s="146">
        <v>13229.33</v>
      </c>
      <c r="AD163" s="91" t="s">
        <v>3945</v>
      </c>
      <c r="AE163" s="145">
        <v>1.6000000000000001E-3</v>
      </c>
    </row>
    <row r="164" spans="1:31">
      <c r="A164" s="91" t="s">
        <v>1421</v>
      </c>
      <c r="B164" s="91">
        <v>46.51</v>
      </c>
      <c r="C164" s="91">
        <v>46.11</v>
      </c>
      <c r="D164" s="91">
        <v>46.77</v>
      </c>
      <c r="E164" s="91">
        <v>46.03</v>
      </c>
      <c r="F164" s="91" t="s">
        <v>3946</v>
      </c>
      <c r="G164" s="145">
        <v>9.2999999999999992E-3</v>
      </c>
      <c r="I164" s="91" t="s">
        <v>1421</v>
      </c>
      <c r="J164" s="91">
        <v>6.83</v>
      </c>
      <c r="K164" s="91">
        <v>6.85</v>
      </c>
      <c r="L164" s="91">
        <v>6.97</v>
      </c>
      <c r="M164" s="91">
        <v>6.74</v>
      </c>
      <c r="N164" s="91" t="s">
        <v>3947</v>
      </c>
      <c r="O164" s="145">
        <v>-5.7999999999999996E-3</v>
      </c>
      <c r="Q164" s="91" t="s">
        <v>1421</v>
      </c>
      <c r="R164" s="91">
        <v>79.77</v>
      </c>
      <c r="S164" s="91">
        <v>80.38</v>
      </c>
      <c r="T164" s="91">
        <v>80.400000000000006</v>
      </c>
      <c r="U164" s="91">
        <v>79.7</v>
      </c>
      <c r="V164" s="91" t="s">
        <v>3306</v>
      </c>
      <c r="W164" s="145">
        <v>-7.6E-3</v>
      </c>
      <c r="Y164" s="91" t="s">
        <v>1421</v>
      </c>
      <c r="Z164" s="146">
        <v>13461.92</v>
      </c>
      <c r="AA164" s="146">
        <v>13326.37</v>
      </c>
      <c r="AB164" s="146">
        <v>13465.91</v>
      </c>
      <c r="AC164" s="146">
        <v>13302.58</v>
      </c>
      <c r="AD164" s="91" t="s">
        <v>3948</v>
      </c>
      <c r="AE164" s="145">
        <v>1.5299999999999999E-2</v>
      </c>
    </row>
    <row r="165" spans="1:31">
      <c r="A165" s="91" t="s">
        <v>1427</v>
      </c>
      <c r="B165" s="91">
        <v>46.19</v>
      </c>
      <c r="C165" s="91">
        <v>46.81</v>
      </c>
      <c r="D165" s="91">
        <v>47.49</v>
      </c>
      <c r="E165" s="91">
        <v>46.15</v>
      </c>
      <c r="F165" s="91" t="s">
        <v>3697</v>
      </c>
      <c r="G165" s="145">
        <v>-6.8999999999999999E-3</v>
      </c>
      <c r="I165" s="91" t="s">
        <v>1427</v>
      </c>
      <c r="J165" s="91">
        <v>6.67</v>
      </c>
      <c r="K165" s="91">
        <v>6.91</v>
      </c>
      <c r="L165" s="91">
        <v>6.91</v>
      </c>
      <c r="M165" s="91">
        <v>6.64</v>
      </c>
      <c r="N165" s="91" t="s">
        <v>3949</v>
      </c>
      <c r="O165" s="145">
        <v>-2.3400000000000001E-2</v>
      </c>
      <c r="Q165" s="91" t="s">
        <v>1427</v>
      </c>
      <c r="R165" s="91">
        <v>80.7</v>
      </c>
      <c r="S165" s="91">
        <v>80.2</v>
      </c>
      <c r="T165" s="91">
        <v>81.45</v>
      </c>
      <c r="U165" s="91">
        <v>79.87</v>
      </c>
      <c r="V165" s="91" t="s">
        <v>3950</v>
      </c>
      <c r="W165" s="145">
        <v>1.17E-2</v>
      </c>
      <c r="Y165" s="91" t="s">
        <v>1427</v>
      </c>
      <c r="Z165" s="146">
        <v>13573.32</v>
      </c>
      <c r="AA165" s="146">
        <v>13566.53</v>
      </c>
      <c r="AB165" s="146">
        <v>13594.4</v>
      </c>
      <c r="AC165" s="146">
        <v>13473.19</v>
      </c>
      <c r="AD165" s="91" t="s">
        <v>3439</v>
      </c>
      <c r="AE165" s="145">
        <v>8.3000000000000001E-3</v>
      </c>
    </row>
    <row r="166" spans="1:31">
      <c r="A166" s="91" t="s">
        <v>1435</v>
      </c>
      <c r="B166" s="91">
        <v>45.89</v>
      </c>
      <c r="C166" s="91">
        <v>46.19</v>
      </c>
      <c r="D166" s="91">
        <v>46.43</v>
      </c>
      <c r="E166" s="91">
        <v>45.24</v>
      </c>
      <c r="F166" s="91" t="s">
        <v>3951</v>
      </c>
      <c r="G166" s="145">
        <v>-6.4999999999999997E-3</v>
      </c>
      <c r="I166" s="91" t="s">
        <v>1435</v>
      </c>
      <c r="J166" s="91">
        <v>6.64</v>
      </c>
      <c r="K166" s="91">
        <v>6.67</v>
      </c>
      <c r="L166" s="91">
        <v>6.9050000000000002</v>
      </c>
      <c r="M166" s="91">
        <v>6.6159999999999997</v>
      </c>
      <c r="N166" s="91" t="s">
        <v>3952</v>
      </c>
      <c r="O166" s="145">
        <v>-4.4999999999999997E-3</v>
      </c>
      <c r="Q166" s="91" t="s">
        <v>1435</v>
      </c>
      <c r="R166" s="91">
        <v>81.23</v>
      </c>
      <c r="S166" s="91">
        <v>81.27</v>
      </c>
      <c r="T166" s="91">
        <v>81.77</v>
      </c>
      <c r="U166" s="91">
        <v>80.95</v>
      </c>
      <c r="V166" s="91" t="s">
        <v>3953</v>
      </c>
      <c r="W166" s="145">
        <v>6.6E-3</v>
      </c>
      <c r="Y166" s="91" t="s">
        <v>1435</v>
      </c>
      <c r="Z166" s="146">
        <v>13626.48</v>
      </c>
      <c r="AA166" s="146">
        <v>13570.56</v>
      </c>
      <c r="AB166" s="146">
        <v>13661.74</v>
      </c>
      <c r="AC166" s="146">
        <v>13455.99</v>
      </c>
      <c r="AD166" s="91" t="s">
        <v>3524</v>
      </c>
      <c r="AE166" s="145">
        <v>3.8999999999999998E-3</v>
      </c>
    </row>
    <row r="167" spans="1:31">
      <c r="A167" s="91" t="s">
        <v>1443</v>
      </c>
      <c r="B167" s="91">
        <v>45.85</v>
      </c>
      <c r="C167" s="91">
        <v>45.73</v>
      </c>
      <c r="D167" s="91">
        <v>46.04</v>
      </c>
      <c r="E167" s="91">
        <v>45.26</v>
      </c>
      <c r="F167" s="91" t="s">
        <v>3954</v>
      </c>
      <c r="G167" s="145">
        <v>-8.9999999999999998E-4</v>
      </c>
      <c r="I167" s="91" t="s">
        <v>1443</v>
      </c>
      <c r="J167" s="91">
        <v>6.84</v>
      </c>
      <c r="K167" s="91">
        <v>6.58</v>
      </c>
      <c r="L167" s="91">
        <v>6.88</v>
      </c>
      <c r="M167" s="91">
        <v>6.53</v>
      </c>
      <c r="N167" s="91" t="s">
        <v>3955</v>
      </c>
      <c r="O167" s="145">
        <v>3.0099999999999998E-2</v>
      </c>
      <c r="Q167" s="91" t="s">
        <v>1443</v>
      </c>
      <c r="R167" s="91">
        <v>81.45</v>
      </c>
      <c r="S167" s="91">
        <v>81.42</v>
      </c>
      <c r="T167" s="91">
        <v>81.58</v>
      </c>
      <c r="U167" s="91">
        <v>80.58</v>
      </c>
      <c r="V167" s="91" t="s">
        <v>3956</v>
      </c>
      <c r="W167" s="145">
        <v>2.7000000000000001E-3</v>
      </c>
      <c r="Y167" s="91" t="s">
        <v>1443</v>
      </c>
      <c r="Z167" s="146">
        <v>13782.82</v>
      </c>
      <c r="AA167" s="146">
        <v>13572.88</v>
      </c>
      <c r="AB167" s="146">
        <v>13828.17</v>
      </c>
      <c r="AC167" s="146">
        <v>13561.37</v>
      </c>
      <c r="AD167" s="91" t="s">
        <v>3734</v>
      </c>
      <c r="AE167" s="145">
        <v>1.15E-2</v>
      </c>
    </row>
    <row r="168" spans="1:31">
      <c r="A168" s="91" t="s">
        <v>1451</v>
      </c>
      <c r="B168" s="91">
        <v>45.73</v>
      </c>
      <c r="C168" s="91">
        <v>46.26</v>
      </c>
      <c r="D168" s="91">
        <v>46.53</v>
      </c>
      <c r="E168" s="91">
        <v>45.31</v>
      </c>
      <c r="F168" s="91" t="s">
        <v>3957</v>
      </c>
      <c r="G168" s="145">
        <v>-2.5999999999999999E-3</v>
      </c>
      <c r="I168" s="91" t="s">
        <v>1451</v>
      </c>
      <c r="J168" s="91">
        <v>6.73</v>
      </c>
      <c r="K168" s="91">
        <v>6.85</v>
      </c>
      <c r="L168" s="91">
        <v>6.97</v>
      </c>
      <c r="M168" s="91">
        <v>6.63</v>
      </c>
      <c r="N168" s="91" t="s">
        <v>3958</v>
      </c>
      <c r="O168" s="145">
        <v>-1.61E-2</v>
      </c>
      <c r="Q168" s="91" t="s">
        <v>1451</v>
      </c>
      <c r="R168" s="91">
        <v>81.97</v>
      </c>
      <c r="S168" s="91">
        <v>81.349999999999994</v>
      </c>
      <c r="T168" s="91">
        <v>82.22</v>
      </c>
      <c r="U168" s="91">
        <v>80.94</v>
      </c>
      <c r="V168" s="91" t="s">
        <v>3020</v>
      </c>
      <c r="W168" s="145">
        <v>6.4000000000000003E-3</v>
      </c>
      <c r="Y168" s="91" t="s">
        <v>1451</v>
      </c>
      <c r="Z168" s="146">
        <v>13689.57</v>
      </c>
      <c r="AA168" s="146">
        <v>13859.07</v>
      </c>
      <c r="AB168" s="146">
        <v>13864.06</v>
      </c>
      <c r="AC168" s="146">
        <v>13680.96</v>
      </c>
      <c r="AD168" s="91" t="s">
        <v>3959</v>
      </c>
      <c r="AE168" s="145">
        <v>-6.7999999999999996E-3</v>
      </c>
    </row>
    <row r="169" spans="1:31">
      <c r="A169" s="91" t="s">
        <v>1465</v>
      </c>
      <c r="B169" s="91">
        <v>45.37</v>
      </c>
      <c r="C169" s="91">
        <v>45.7</v>
      </c>
      <c r="D169" s="91">
        <v>46.12</v>
      </c>
      <c r="E169" s="91">
        <v>45.35</v>
      </c>
      <c r="F169" s="91" t="s">
        <v>3960</v>
      </c>
      <c r="G169" s="145">
        <v>-7.9000000000000008E-3</v>
      </c>
      <c r="I169" s="91" t="s">
        <v>1465</v>
      </c>
      <c r="J169" s="91">
        <v>6.65</v>
      </c>
      <c r="K169" s="91">
        <v>6.73</v>
      </c>
      <c r="L169" s="91">
        <v>6.83</v>
      </c>
      <c r="M169" s="91">
        <v>6.62</v>
      </c>
      <c r="N169" s="91" t="s">
        <v>3961</v>
      </c>
      <c r="O169" s="145">
        <v>-1.1900000000000001E-2</v>
      </c>
      <c r="Q169" s="91" t="s">
        <v>1465</v>
      </c>
      <c r="R169" s="91">
        <v>81.89</v>
      </c>
      <c r="S169" s="91">
        <v>81.69</v>
      </c>
      <c r="T169" s="91">
        <v>81.99</v>
      </c>
      <c r="U169" s="91">
        <v>81.55</v>
      </c>
      <c r="V169" s="91" t="s">
        <v>3771</v>
      </c>
      <c r="W169" s="145">
        <v>-1E-3</v>
      </c>
      <c r="Y169" s="91" t="s">
        <v>1465</v>
      </c>
      <c r="Z169" s="146">
        <v>13667.29</v>
      </c>
      <c r="AA169" s="146">
        <v>13642.29</v>
      </c>
      <c r="AB169" s="146">
        <v>13711.18</v>
      </c>
      <c r="AC169" s="146">
        <v>13561.84</v>
      </c>
      <c r="AD169" s="91" t="s">
        <v>3734</v>
      </c>
      <c r="AE169" s="145">
        <v>-1.6000000000000001E-3</v>
      </c>
    </row>
    <row r="170" spans="1:31">
      <c r="A170" s="91" t="s">
        <v>1473</v>
      </c>
      <c r="B170" s="91">
        <v>45.86</v>
      </c>
      <c r="C170" s="91">
        <v>45.37</v>
      </c>
      <c r="D170" s="91">
        <v>46.37</v>
      </c>
      <c r="E170" s="91">
        <v>44.99</v>
      </c>
      <c r="F170" s="91" t="s">
        <v>3962</v>
      </c>
      <c r="G170" s="145">
        <v>1.0800000000000001E-2</v>
      </c>
      <c r="I170" s="91" t="s">
        <v>1473</v>
      </c>
      <c r="J170" s="91">
        <v>6.95</v>
      </c>
      <c r="K170" s="91">
        <v>6.74</v>
      </c>
      <c r="L170" s="91">
        <v>6.97</v>
      </c>
      <c r="M170" s="91">
        <v>6.65</v>
      </c>
      <c r="N170" s="91" t="s">
        <v>3963</v>
      </c>
      <c r="O170" s="145">
        <v>4.5100000000000001E-2</v>
      </c>
      <c r="Q170" s="91" t="s">
        <v>1473</v>
      </c>
      <c r="R170" s="91">
        <v>80.94</v>
      </c>
      <c r="S170" s="91">
        <v>81.650000000000006</v>
      </c>
      <c r="T170" s="91">
        <v>81.84</v>
      </c>
      <c r="U170" s="91">
        <v>80.83</v>
      </c>
      <c r="V170" s="91" t="s">
        <v>3899</v>
      </c>
      <c r="W170" s="145">
        <v>-1.1599999999999999E-2</v>
      </c>
      <c r="Y170" s="91" t="s">
        <v>1473</v>
      </c>
      <c r="Z170" s="146">
        <v>13502.2</v>
      </c>
      <c r="AA170" s="146">
        <v>13620.87</v>
      </c>
      <c r="AB170" s="146">
        <v>13638.57</v>
      </c>
      <c r="AC170" s="146">
        <v>13460.94</v>
      </c>
      <c r="AD170" s="91" t="s">
        <v>3964</v>
      </c>
      <c r="AE170" s="145">
        <v>-1.21E-2</v>
      </c>
    </row>
    <row r="171" spans="1:31">
      <c r="A171" s="91" t="s">
        <v>1480</v>
      </c>
      <c r="B171" s="91">
        <v>45.22</v>
      </c>
      <c r="C171" s="91">
        <v>45.85</v>
      </c>
      <c r="D171" s="91">
        <v>45.98</v>
      </c>
      <c r="E171" s="91">
        <v>45.05</v>
      </c>
      <c r="F171" s="91" t="s">
        <v>3965</v>
      </c>
      <c r="G171" s="145">
        <v>-1.4E-2</v>
      </c>
      <c r="I171" s="91" t="s">
        <v>1480</v>
      </c>
      <c r="J171" s="91">
        <v>6.77</v>
      </c>
      <c r="K171" s="91">
        <v>6.9</v>
      </c>
      <c r="L171" s="91">
        <v>6.98</v>
      </c>
      <c r="M171" s="91">
        <v>6.77</v>
      </c>
      <c r="N171" s="91" t="s">
        <v>3966</v>
      </c>
      <c r="O171" s="145">
        <v>-2.5899999999999999E-2</v>
      </c>
      <c r="Q171" s="91" t="s">
        <v>1480</v>
      </c>
      <c r="R171" s="91">
        <v>82.3</v>
      </c>
      <c r="S171" s="91">
        <v>80.48</v>
      </c>
      <c r="T171" s="91">
        <v>82.32</v>
      </c>
      <c r="U171" s="91">
        <v>80.3</v>
      </c>
      <c r="V171" s="91" t="s">
        <v>3967</v>
      </c>
      <c r="W171" s="145">
        <v>1.6799999999999999E-2</v>
      </c>
      <c r="Y171" s="91" t="s">
        <v>1480</v>
      </c>
      <c r="Z171" s="146">
        <v>13630.61</v>
      </c>
      <c r="AA171" s="146">
        <v>13443.41</v>
      </c>
      <c r="AB171" s="146">
        <v>13631.85</v>
      </c>
      <c r="AC171" s="146">
        <v>13441.56</v>
      </c>
      <c r="AD171" s="91" t="s">
        <v>3968</v>
      </c>
      <c r="AE171" s="145">
        <v>9.4999999999999998E-3</v>
      </c>
    </row>
    <row r="172" spans="1:31">
      <c r="A172" s="91" t="s">
        <v>1487</v>
      </c>
      <c r="B172" s="91">
        <v>44.22</v>
      </c>
      <c r="C172" s="91">
        <v>44.83</v>
      </c>
      <c r="D172" s="91">
        <v>45.44</v>
      </c>
      <c r="E172" s="91">
        <v>43.92</v>
      </c>
      <c r="F172" s="91" t="s">
        <v>3969</v>
      </c>
      <c r="G172" s="145">
        <v>-2.2100000000000002E-2</v>
      </c>
      <c r="I172" s="91" t="s">
        <v>1487</v>
      </c>
      <c r="J172" s="91">
        <v>6.03</v>
      </c>
      <c r="K172" s="91">
        <v>6.65</v>
      </c>
      <c r="L172" s="91">
        <v>6.69</v>
      </c>
      <c r="M172" s="91">
        <v>5.94</v>
      </c>
      <c r="N172" s="91" t="s">
        <v>3733</v>
      </c>
      <c r="O172" s="145">
        <v>-0.10929999999999999</v>
      </c>
      <c r="Q172" s="91" t="s">
        <v>1487</v>
      </c>
      <c r="R172" s="91">
        <v>81.900000000000006</v>
      </c>
      <c r="S172" s="91">
        <v>82.04</v>
      </c>
      <c r="T172" s="91">
        <v>82.4</v>
      </c>
      <c r="U172" s="91">
        <v>81.62</v>
      </c>
      <c r="V172" s="91" t="s">
        <v>3970</v>
      </c>
      <c r="W172" s="145">
        <v>-4.8999999999999998E-3</v>
      </c>
      <c r="Y172" s="91" t="s">
        <v>1487</v>
      </c>
      <c r="Z172" s="146">
        <v>13492.52</v>
      </c>
      <c r="AA172" s="146">
        <v>13484.1</v>
      </c>
      <c r="AB172" s="146">
        <v>13572.18</v>
      </c>
      <c r="AC172" s="146">
        <v>13442.65</v>
      </c>
      <c r="AD172" s="91" t="s">
        <v>3971</v>
      </c>
      <c r="AE172" s="145">
        <v>-1.01E-2</v>
      </c>
    </row>
    <row r="173" spans="1:31">
      <c r="A173" s="91" t="s">
        <v>1493</v>
      </c>
      <c r="B173" s="91">
        <v>44.36</v>
      </c>
      <c r="C173" s="91">
        <v>44.31</v>
      </c>
      <c r="D173" s="91">
        <v>45.48</v>
      </c>
      <c r="E173" s="91">
        <v>44.28</v>
      </c>
      <c r="F173" s="91" t="s">
        <v>3972</v>
      </c>
      <c r="G173" s="145">
        <v>3.2000000000000002E-3</v>
      </c>
      <c r="I173" s="91" t="s">
        <v>1493</v>
      </c>
      <c r="J173" s="91">
        <v>6.25</v>
      </c>
      <c r="K173" s="91">
        <v>6.07</v>
      </c>
      <c r="L173" s="91">
        <v>6.42</v>
      </c>
      <c r="M173" s="91">
        <v>6.04</v>
      </c>
      <c r="N173" s="91" t="s">
        <v>3973</v>
      </c>
      <c r="O173" s="145">
        <v>3.6499999999999998E-2</v>
      </c>
      <c r="Q173" s="91" t="s">
        <v>1493</v>
      </c>
      <c r="R173" s="91">
        <v>83.4</v>
      </c>
      <c r="S173" s="91">
        <v>82.25</v>
      </c>
      <c r="T173" s="91">
        <v>83.71</v>
      </c>
      <c r="U173" s="91">
        <v>82.12</v>
      </c>
      <c r="V173" s="91" t="s">
        <v>2907</v>
      </c>
      <c r="W173" s="145">
        <v>1.83E-2</v>
      </c>
      <c r="Y173" s="91" t="s">
        <v>1493</v>
      </c>
      <c r="Z173" s="146">
        <v>13335.78</v>
      </c>
      <c r="AA173" s="146">
        <v>13468.75</v>
      </c>
      <c r="AB173" s="146">
        <v>13573.57</v>
      </c>
      <c r="AC173" s="146">
        <v>13334.42</v>
      </c>
      <c r="AD173" s="91" t="s">
        <v>3974</v>
      </c>
      <c r="AE173" s="145">
        <v>-1.1599999999999999E-2</v>
      </c>
    </row>
    <row r="174" spans="1:31">
      <c r="A174" s="91" t="s">
        <v>1500</v>
      </c>
      <c r="B174" s="91">
        <v>44.31</v>
      </c>
      <c r="C174" s="91">
        <v>44.57</v>
      </c>
      <c r="D174" s="91">
        <v>44.59</v>
      </c>
      <c r="E174" s="91">
        <v>43.98</v>
      </c>
      <c r="F174" s="91" t="s">
        <v>3975</v>
      </c>
      <c r="G174" s="145">
        <v>-1.1000000000000001E-3</v>
      </c>
      <c r="I174" s="91" t="s">
        <v>1500</v>
      </c>
      <c r="J174" s="91">
        <v>6.18</v>
      </c>
      <c r="K174" s="91">
        <v>6.25</v>
      </c>
      <c r="L174" s="91">
        <v>6.33</v>
      </c>
      <c r="M174" s="91">
        <v>6.1349999999999998</v>
      </c>
      <c r="N174" s="91" t="s">
        <v>3976</v>
      </c>
      <c r="O174" s="145">
        <v>-1.12E-2</v>
      </c>
      <c r="Q174" s="91" t="s">
        <v>1500</v>
      </c>
      <c r="R174" s="91">
        <v>84.13</v>
      </c>
      <c r="S174" s="91">
        <v>83.25</v>
      </c>
      <c r="T174" s="91">
        <v>84.62</v>
      </c>
      <c r="U174" s="91">
        <v>83.22</v>
      </c>
      <c r="V174" s="91" t="s">
        <v>3977</v>
      </c>
      <c r="W174" s="145">
        <v>8.8000000000000005E-3</v>
      </c>
      <c r="Y174" s="91" t="s">
        <v>1500</v>
      </c>
      <c r="Z174" s="146">
        <v>13555.67</v>
      </c>
      <c r="AA174" s="146">
        <v>13389.25</v>
      </c>
      <c r="AB174" s="146">
        <v>13578.8</v>
      </c>
      <c r="AC174" s="146">
        <v>13366.97</v>
      </c>
      <c r="AD174" s="91" t="s">
        <v>3978</v>
      </c>
      <c r="AE174" s="145">
        <v>1.6500000000000001E-2</v>
      </c>
    </row>
    <row r="175" spans="1:31">
      <c r="A175" s="91" t="s">
        <v>1508</v>
      </c>
      <c r="B175" s="91">
        <v>44.42</v>
      </c>
      <c r="C175" s="91">
        <v>44.32</v>
      </c>
      <c r="D175" s="91">
        <v>44.8</v>
      </c>
      <c r="E175" s="91">
        <v>43.96</v>
      </c>
      <c r="F175" s="91" t="s">
        <v>3979</v>
      </c>
      <c r="G175" s="145">
        <v>2.5000000000000001E-3</v>
      </c>
      <c r="I175" s="91" t="s">
        <v>1508</v>
      </c>
      <c r="J175" s="91">
        <v>6.25</v>
      </c>
      <c r="K175" s="91">
        <v>6.11</v>
      </c>
      <c r="L175" s="91">
        <v>6.26</v>
      </c>
      <c r="M175" s="91">
        <v>6</v>
      </c>
      <c r="N175" s="91" t="s">
        <v>3980</v>
      </c>
      <c r="O175" s="145">
        <v>1.1299999999999999E-2</v>
      </c>
      <c r="Q175" s="91" t="s">
        <v>1508</v>
      </c>
      <c r="R175" s="91">
        <v>83.6</v>
      </c>
      <c r="S175" s="91">
        <v>84.5</v>
      </c>
      <c r="T175" s="91">
        <v>84.63</v>
      </c>
      <c r="U175" s="91">
        <v>83.48</v>
      </c>
      <c r="V175" s="91" t="s">
        <v>2647</v>
      </c>
      <c r="W175" s="145">
        <v>-6.3E-3</v>
      </c>
      <c r="Y175" s="91" t="s">
        <v>1508</v>
      </c>
      <c r="Z175" s="146">
        <v>13591.75</v>
      </c>
      <c r="AA175" s="146">
        <v>13506.02</v>
      </c>
      <c r="AB175" s="146">
        <v>13654.14</v>
      </c>
      <c r="AC175" s="146">
        <v>13495.73</v>
      </c>
      <c r="AD175" s="91" t="s">
        <v>3981</v>
      </c>
      <c r="AE175" s="145">
        <v>2.7000000000000001E-3</v>
      </c>
    </row>
    <row r="176" spans="1:31">
      <c r="A176" s="91" t="s">
        <v>1515</v>
      </c>
      <c r="B176" s="91">
        <v>45.14</v>
      </c>
      <c r="C176" s="91">
        <v>44.42</v>
      </c>
      <c r="D176" s="91">
        <v>45.44</v>
      </c>
      <c r="E176" s="91">
        <v>44.42</v>
      </c>
      <c r="F176" s="91" t="s">
        <v>3982</v>
      </c>
      <c r="G176" s="145">
        <v>1.6199999999999999E-2</v>
      </c>
      <c r="I176" s="91" t="s">
        <v>1515</v>
      </c>
      <c r="J176" s="91">
        <v>6.46</v>
      </c>
      <c r="K176" s="91">
        <v>6.27</v>
      </c>
      <c r="L176" s="91">
        <v>6.4950000000000001</v>
      </c>
      <c r="M176" s="91">
        <v>6.27</v>
      </c>
      <c r="N176" s="91" t="s">
        <v>3983</v>
      </c>
      <c r="O176" s="145">
        <v>3.3599999999999998E-2</v>
      </c>
      <c r="Q176" s="91" t="s">
        <v>1515</v>
      </c>
      <c r="R176" s="91">
        <v>83.08</v>
      </c>
      <c r="S176" s="91">
        <v>83.09</v>
      </c>
      <c r="T176" s="91">
        <v>85</v>
      </c>
      <c r="U176" s="91">
        <v>82.39</v>
      </c>
      <c r="V176" s="91" t="s">
        <v>3984</v>
      </c>
      <c r="W176" s="145">
        <v>-6.1999999999999998E-3</v>
      </c>
      <c r="Y176" s="91" t="s">
        <v>1515</v>
      </c>
      <c r="Z176" s="146">
        <v>13591.33</v>
      </c>
      <c r="AA176" s="146">
        <v>13592.36</v>
      </c>
      <c r="AB176" s="146">
        <v>13618.53</v>
      </c>
      <c r="AC176" s="146">
        <v>13540.26</v>
      </c>
      <c r="AD176" s="91" t="s">
        <v>3985</v>
      </c>
      <c r="AE176" s="145">
        <v>0</v>
      </c>
    </row>
    <row r="177" spans="1:31">
      <c r="A177" s="91" t="s">
        <v>1523</v>
      </c>
      <c r="B177" s="91">
        <v>45.1</v>
      </c>
      <c r="C177" s="91">
        <v>45.54</v>
      </c>
      <c r="D177" s="91">
        <v>45.9</v>
      </c>
      <c r="E177" s="91">
        <v>45.1</v>
      </c>
      <c r="F177" s="91" t="s">
        <v>3986</v>
      </c>
      <c r="G177" s="145">
        <v>-8.9999999999999998E-4</v>
      </c>
      <c r="I177" s="91" t="s">
        <v>1523</v>
      </c>
      <c r="J177" s="91">
        <v>6.4</v>
      </c>
      <c r="K177" s="91">
        <v>6.5</v>
      </c>
      <c r="L177" s="91">
        <v>6.57</v>
      </c>
      <c r="M177" s="91">
        <v>6.37</v>
      </c>
      <c r="N177" s="91" t="s">
        <v>3987</v>
      </c>
      <c r="O177" s="145">
        <v>-9.2999999999999992E-3</v>
      </c>
      <c r="Q177" s="91" t="s">
        <v>1523</v>
      </c>
      <c r="R177" s="91">
        <v>84.3</v>
      </c>
      <c r="S177" s="91">
        <v>83.5</v>
      </c>
      <c r="T177" s="91">
        <v>84.72</v>
      </c>
      <c r="U177" s="91">
        <v>83.5</v>
      </c>
      <c r="V177" s="91" t="s">
        <v>3988</v>
      </c>
      <c r="W177" s="145">
        <v>1.47E-2</v>
      </c>
      <c r="Y177" s="91" t="s">
        <v>1523</v>
      </c>
      <c r="Z177" s="146">
        <v>13787.92</v>
      </c>
      <c r="AA177" s="146">
        <v>13719.98</v>
      </c>
      <c r="AB177" s="146">
        <v>13816.67</v>
      </c>
      <c r="AC177" s="146">
        <v>13716.16</v>
      </c>
      <c r="AD177" s="91" t="s">
        <v>3638</v>
      </c>
      <c r="AE177" s="145">
        <v>1.4500000000000001E-2</v>
      </c>
    </row>
    <row r="178" spans="1:31">
      <c r="A178" s="91" t="s">
        <v>1531</v>
      </c>
      <c r="B178" s="91">
        <v>45.42</v>
      </c>
      <c r="C178" s="91">
        <v>45.01</v>
      </c>
      <c r="D178" s="91">
        <v>45.53</v>
      </c>
      <c r="E178" s="91">
        <v>45.01</v>
      </c>
      <c r="F178" s="91" t="s">
        <v>3989</v>
      </c>
      <c r="G178" s="145">
        <v>7.1000000000000004E-3</v>
      </c>
      <c r="I178" s="91" t="s">
        <v>1531</v>
      </c>
      <c r="J178" s="91">
        <v>6.4</v>
      </c>
      <c r="K178" s="91">
        <v>6.4</v>
      </c>
      <c r="L178" s="91">
        <v>6.48</v>
      </c>
      <c r="M178" s="91">
        <v>6.32</v>
      </c>
      <c r="N178" s="91" t="s">
        <v>1526</v>
      </c>
      <c r="O178" s="145">
        <v>0</v>
      </c>
      <c r="Q178" s="91" t="s">
        <v>1531</v>
      </c>
      <c r="R178" s="91">
        <v>83.34</v>
      </c>
      <c r="S178" s="91">
        <v>83.99</v>
      </c>
      <c r="T178" s="91">
        <v>84.2</v>
      </c>
      <c r="U178" s="91">
        <v>83.18</v>
      </c>
      <c r="V178" s="91" t="s">
        <v>3990</v>
      </c>
      <c r="W178" s="145">
        <v>-1.14E-2</v>
      </c>
      <c r="Y178" s="91" t="s">
        <v>1531</v>
      </c>
      <c r="Z178" s="146">
        <v>13816.77</v>
      </c>
      <c r="AA178" s="146">
        <v>13798.7</v>
      </c>
      <c r="AB178" s="146">
        <v>13839.09</v>
      </c>
      <c r="AC178" s="146">
        <v>13773.41</v>
      </c>
      <c r="AD178" s="91" t="s">
        <v>3991</v>
      </c>
      <c r="AE178" s="145">
        <v>2.0999999999999999E-3</v>
      </c>
    </row>
    <row r="179" spans="1:31">
      <c r="A179" s="91" t="s">
        <v>1547</v>
      </c>
      <c r="B179" s="91">
        <v>44.95</v>
      </c>
      <c r="C179" s="91">
        <v>45.43</v>
      </c>
      <c r="D179" s="91">
        <v>45.43</v>
      </c>
      <c r="E179" s="91">
        <v>44.85</v>
      </c>
      <c r="F179" s="91" t="s">
        <v>3992</v>
      </c>
      <c r="G179" s="145">
        <v>-1.03E-2</v>
      </c>
      <c r="I179" s="91" t="s">
        <v>1547</v>
      </c>
      <c r="J179" s="91">
        <v>6.29</v>
      </c>
      <c r="K179" s="91">
        <v>6.45</v>
      </c>
      <c r="L179" s="91">
        <v>6.5</v>
      </c>
      <c r="M179" s="91">
        <v>6.27</v>
      </c>
      <c r="N179" s="91" t="s">
        <v>3993</v>
      </c>
      <c r="O179" s="145">
        <v>-1.72E-2</v>
      </c>
      <c r="Q179" s="91" t="s">
        <v>1547</v>
      </c>
      <c r="R179" s="91">
        <v>82.87</v>
      </c>
      <c r="S179" s="91">
        <v>82.97</v>
      </c>
      <c r="T179" s="91">
        <v>83.42</v>
      </c>
      <c r="U179" s="91">
        <v>82.09</v>
      </c>
      <c r="V179" s="91" t="s">
        <v>3994</v>
      </c>
      <c r="W179" s="145">
        <v>-5.5999999999999999E-3</v>
      </c>
      <c r="Y179" s="91" t="s">
        <v>1547</v>
      </c>
      <c r="Z179" s="146">
        <v>13791.65</v>
      </c>
      <c r="AA179" s="146">
        <v>13772.1</v>
      </c>
      <c r="AB179" s="146">
        <v>13844.5</v>
      </c>
      <c r="AC179" s="146">
        <v>13764.25</v>
      </c>
      <c r="AD179" s="91" t="s">
        <v>3995</v>
      </c>
      <c r="AE179" s="145">
        <v>-1.8E-3</v>
      </c>
    </row>
    <row r="180" spans="1:31">
      <c r="A180" s="91" t="s">
        <v>1554</v>
      </c>
      <c r="B180" s="91">
        <v>44.61</v>
      </c>
      <c r="C180" s="91">
        <v>44.58</v>
      </c>
      <c r="D180" s="91">
        <v>44.83</v>
      </c>
      <c r="E180" s="91">
        <v>44.01</v>
      </c>
      <c r="F180" s="91" t="s">
        <v>3512</v>
      </c>
      <c r="G180" s="145">
        <v>-7.6E-3</v>
      </c>
      <c r="I180" s="91" t="s">
        <v>1554</v>
      </c>
      <c r="J180" s="91">
        <v>6.11</v>
      </c>
      <c r="K180" s="91">
        <v>6.24</v>
      </c>
      <c r="L180" s="91">
        <v>6.2649999999999997</v>
      </c>
      <c r="M180" s="91">
        <v>6.0010000000000003</v>
      </c>
      <c r="N180" s="91" t="s">
        <v>3996</v>
      </c>
      <c r="O180" s="145">
        <v>-2.86E-2</v>
      </c>
      <c r="Q180" s="91" t="s">
        <v>1554</v>
      </c>
      <c r="R180" s="91">
        <v>82.7</v>
      </c>
      <c r="S180" s="91">
        <v>82.4</v>
      </c>
      <c r="T180" s="91">
        <v>82.92</v>
      </c>
      <c r="U180" s="91">
        <v>81.99</v>
      </c>
      <c r="V180" s="91" t="s">
        <v>3997</v>
      </c>
      <c r="W180" s="145">
        <v>-2.0999999999999999E-3</v>
      </c>
      <c r="Y180" s="91" t="s">
        <v>1554</v>
      </c>
      <c r="Z180" s="146">
        <v>13679.04</v>
      </c>
      <c r="AA180" s="146">
        <v>13653.17</v>
      </c>
      <c r="AB180" s="146">
        <v>13689.52</v>
      </c>
      <c r="AC180" s="146">
        <v>13567.25</v>
      </c>
      <c r="AD180" s="91" t="s">
        <v>3439</v>
      </c>
      <c r="AE180" s="145">
        <v>-8.2000000000000007E-3</v>
      </c>
    </row>
    <row r="181" spans="1:31">
      <c r="A181" s="91" t="s">
        <v>1562</v>
      </c>
      <c r="B181" s="91">
        <v>44.43</v>
      </c>
      <c r="C181" s="91">
        <v>44.74</v>
      </c>
      <c r="D181" s="91">
        <v>45.09</v>
      </c>
      <c r="E181" s="91">
        <v>44.41</v>
      </c>
      <c r="F181" s="91" t="s">
        <v>3998</v>
      </c>
      <c r="G181" s="145">
        <v>-4.0000000000000001E-3</v>
      </c>
      <c r="I181" s="91" t="s">
        <v>1562</v>
      </c>
      <c r="J181" s="91">
        <v>6.2</v>
      </c>
      <c r="K181" s="91">
        <v>6.13</v>
      </c>
      <c r="L181" s="91">
        <v>6.29</v>
      </c>
      <c r="M181" s="91">
        <v>6.04</v>
      </c>
      <c r="N181" s="91" t="s">
        <v>3999</v>
      </c>
      <c r="O181" s="145">
        <v>1.47E-2</v>
      </c>
      <c r="Q181" s="91" t="s">
        <v>1562</v>
      </c>
      <c r="R181" s="91">
        <v>82.43</v>
      </c>
      <c r="S181" s="91">
        <v>82.78</v>
      </c>
      <c r="T181" s="91">
        <v>83.31</v>
      </c>
      <c r="U181" s="91">
        <v>82.22</v>
      </c>
      <c r="V181" s="91" t="s">
        <v>4000</v>
      </c>
      <c r="W181" s="145">
        <v>-3.3E-3</v>
      </c>
      <c r="Y181" s="91" t="s">
        <v>1562</v>
      </c>
      <c r="Z181" s="146">
        <v>13660.72</v>
      </c>
      <c r="AA181" s="146">
        <v>13668.07</v>
      </c>
      <c r="AB181" s="146">
        <v>13804.51</v>
      </c>
      <c r="AC181" s="146">
        <v>13656.74</v>
      </c>
      <c r="AD181" s="91" t="s">
        <v>4001</v>
      </c>
      <c r="AE181" s="145">
        <v>-1.2999999999999999E-3</v>
      </c>
    </row>
    <row r="182" spans="1:31">
      <c r="A182" s="91" t="s">
        <v>1570</v>
      </c>
      <c r="B182" s="91">
        <v>44.87</v>
      </c>
      <c r="C182" s="91">
        <v>44.44</v>
      </c>
      <c r="D182" s="91">
        <v>45.13</v>
      </c>
      <c r="E182" s="91">
        <v>44.44</v>
      </c>
      <c r="F182" s="91" t="s">
        <v>4002</v>
      </c>
      <c r="G182" s="145">
        <v>9.9000000000000008E-3</v>
      </c>
      <c r="I182" s="91" t="s">
        <v>1570</v>
      </c>
      <c r="J182" s="91">
        <v>6.26</v>
      </c>
      <c r="K182" s="91">
        <v>6.2</v>
      </c>
      <c r="L182" s="91">
        <v>6.26</v>
      </c>
      <c r="M182" s="91">
        <v>6.11</v>
      </c>
      <c r="N182" s="91" t="s">
        <v>4003</v>
      </c>
      <c r="O182" s="145">
        <v>9.7000000000000003E-3</v>
      </c>
      <c r="Q182" s="91" t="s">
        <v>1570</v>
      </c>
      <c r="R182" s="91">
        <v>82.7</v>
      </c>
      <c r="S182" s="91">
        <v>82.76</v>
      </c>
      <c r="T182" s="91">
        <v>83.23</v>
      </c>
      <c r="U182" s="91">
        <v>82.62</v>
      </c>
      <c r="V182" s="91" t="s">
        <v>4004</v>
      </c>
      <c r="W182" s="145">
        <v>3.3E-3</v>
      </c>
      <c r="Y182" s="91" t="s">
        <v>1570</v>
      </c>
      <c r="Z182" s="146">
        <v>13685.48</v>
      </c>
      <c r="AA182" s="146">
        <v>13645.37</v>
      </c>
      <c r="AB182" s="146">
        <v>13692.41</v>
      </c>
      <c r="AC182" s="146">
        <v>13584.87</v>
      </c>
      <c r="AD182" s="91" t="s">
        <v>3402</v>
      </c>
      <c r="AE182" s="145">
        <v>1.8E-3</v>
      </c>
    </row>
    <row r="183" spans="1:31">
      <c r="A183" s="91" t="s">
        <v>1578</v>
      </c>
      <c r="B183" s="91">
        <v>45.4</v>
      </c>
      <c r="C183" s="91">
        <v>45.03</v>
      </c>
      <c r="D183" s="91">
        <v>45.51</v>
      </c>
      <c r="E183" s="91">
        <v>44.72</v>
      </c>
      <c r="F183" s="91" t="s">
        <v>4005</v>
      </c>
      <c r="G183" s="145">
        <v>1.18E-2</v>
      </c>
      <c r="I183" s="91" t="s">
        <v>1578</v>
      </c>
      <c r="J183" s="91">
        <v>6.11</v>
      </c>
      <c r="K183" s="91">
        <v>6.26</v>
      </c>
      <c r="L183" s="91">
        <v>6.26</v>
      </c>
      <c r="M183" s="91">
        <v>5.99</v>
      </c>
      <c r="N183" s="91" t="s">
        <v>4006</v>
      </c>
      <c r="O183" s="145">
        <v>-2.4E-2</v>
      </c>
      <c r="Q183" s="91" t="s">
        <v>1578</v>
      </c>
      <c r="R183" s="91">
        <v>90.99</v>
      </c>
      <c r="S183" s="91">
        <v>82.56</v>
      </c>
      <c r="T183" s="91">
        <v>92.91</v>
      </c>
      <c r="U183" s="91">
        <v>82.55</v>
      </c>
      <c r="V183" s="91" t="s">
        <v>4007</v>
      </c>
      <c r="W183" s="145">
        <v>0.1002</v>
      </c>
      <c r="Y183" s="91" t="s">
        <v>1578</v>
      </c>
      <c r="Z183" s="146">
        <v>13760.7</v>
      </c>
      <c r="AA183" s="146">
        <v>13709.82</v>
      </c>
      <c r="AB183" s="146">
        <v>13774.83</v>
      </c>
      <c r="AC183" s="146">
        <v>13643.32</v>
      </c>
      <c r="AD183" s="91" t="s">
        <v>4008</v>
      </c>
      <c r="AE183" s="145">
        <v>5.4999999999999997E-3</v>
      </c>
    </row>
    <row r="184" spans="1:31">
      <c r="A184" s="91" t="s">
        <v>1586</v>
      </c>
      <c r="B184" s="91">
        <v>46.06</v>
      </c>
      <c r="C184" s="91">
        <v>45.99</v>
      </c>
      <c r="D184" s="91">
        <v>46.25</v>
      </c>
      <c r="E184" s="91">
        <v>45.55</v>
      </c>
      <c r="F184" s="91" t="s">
        <v>954</v>
      </c>
      <c r="G184" s="145">
        <v>1.4500000000000001E-2</v>
      </c>
      <c r="I184" s="91" t="s">
        <v>1586</v>
      </c>
      <c r="J184" s="91">
        <v>7.33</v>
      </c>
      <c r="K184" s="91">
        <v>7.06</v>
      </c>
      <c r="L184" s="91">
        <v>8.65</v>
      </c>
      <c r="M184" s="91">
        <v>7.06</v>
      </c>
      <c r="N184" s="91" t="s">
        <v>4009</v>
      </c>
      <c r="O184" s="145">
        <v>0.19969999999999999</v>
      </c>
      <c r="Q184" s="91" t="s">
        <v>1586</v>
      </c>
      <c r="R184" s="91">
        <v>90</v>
      </c>
      <c r="S184" s="91">
        <v>90.04</v>
      </c>
      <c r="T184" s="91">
        <v>90.71</v>
      </c>
      <c r="U184" s="91">
        <v>89.05</v>
      </c>
      <c r="V184" s="91" t="s">
        <v>4010</v>
      </c>
      <c r="W184" s="145">
        <v>-1.09E-2</v>
      </c>
      <c r="Y184" s="91" t="s">
        <v>1586</v>
      </c>
      <c r="Z184" s="146">
        <v>13918.96</v>
      </c>
      <c r="AA184" s="146">
        <v>13915.64</v>
      </c>
      <c r="AB184" s="146">
        <v>13963.45</v>
      </c>
      <c r="AC184" s="146">
        <v>13842.13</v>
      </c>
      <c r="AD184" s="91" t="s">
        <v>3424</v>
      </c>
      <c r="AE184" s="145">
        <v>1.15E-2</v>
      </c>
    </row>
    <row r="185" spans="1:31">
      <c r="A185" s="91" t="s">
        <v>1594</v>
      </c>
      <c r="B185" s="91">
        <v>46.02</v>
      </c>
      <c r="C185" s="91">
        <v>46.25</v>
      </c>
      <c r="D185" s="91">
        <v>46.36</v>
      </c>
      <c r="E185" s="91">
        <v>45.75</v>
      </c>
      <c r="F185" s="91" t="s">
        <v>4011</v>
      </c>
      <c r="G185" s="145">
        <v>-8.9999999999999998E-4</v>
      </c>
      <c r="I185" s="91" t="s">
        <v>1594</v>
      </c>
      <c r="J185" s="91">
        <v>6.8</v>
      </c>
      <c r="K185" s="91">
        <v>7.46</v>
      </c>
      <c r="L185" s="91">
        <v>7.51</v>
      </c>
      <c r="M185" s="91">
        <v>6.49</v>
      </c>
      <c r="N185" s="91" t="s">
        <v>4012</v>
      </c>
      <c r="O185" s="145">
        <v>-7.2300000000000003E-2</v>
      </c>
      <c r="Q185" s="91" t="s">
        <v>1594</v>
      </c>
      <c r="R185" s="91">
        <v>89.54</v>
      </c>
      <c r="S185" s="91">
        <v>90</v>
      </c>
      <c r="T185" s="91">
        <v>90.7</v>
      </c>
      <c r="U185" s="91">
        <v>89.44</v>
      </c>
      <c r="V185" s="91" t="s">
        <v>4013</v>
      </c>
      <c r="W185" s="145">
        <v>-5.1000000000000004E-3</v>
      </c>
      <c r="Y185" s="91" t="s">
        <v>1594</v>
      </c>
      <c r="Z185" s="146">
        <v>14138.57</v>
      </c>
      <c r="AA185" s="146">
        <v>14021.15</v>
      </c>
      <c r="AB185" s="146">
        <v>14163.8</v>
      </c>
      <c r="AC185" s="146">
        <v>14012.24</v>
      </c>
      <c r="AD185" s="91" t="s">
        <v>4014</v>
      </c>
      <c r="AE185" s="145">
        <v>1.5800000000000002E-2</v>
      </c>
    </row>
    <row r="186" spans="1:31">
      <c r="A186" s="91" t="s">
        <v>1600</v>
      </c>
      <c r="B186" s="91">
        <v>46.11</v>
      </c>
      <c r="C186" s="91">
        <v>45.88</v>
      </c>
      <c r="D186" s="91">
        <v>46.12</v>
      </c>
      <c r="E186" s="91">
        <v>45.19</v>
      </c>
      <c r="F186" s="91" t="s">
        <v>4015</v>
      </c>
      <c r="G186" s="145">
        <v>2E-3</v>
      </c>
      <c r="I186" s="91" t="s">
        <v>1600</v>
      </c>
      <c r="J186" s="91">
        <v>6.42</v>
      </c>
      <c r="K186" s="91">
        <v>6.79</v>
      </c>
      <c r="L186" s="91">
        <v>6.97</v>
      </c>
      <c r="M186" s="91">
        <v>6.33</v>
      </c>
      <c r="N186" s="91" t="s">
        <v>4016</v>
      </c>
      <c r="O186" s="145">
        <v>-5.5899999999999998E-2</v>
      </c>
      <c r="Q186" s="91" t="s">
        <v>1600</v>
      </c>
      <c r="R186" s="91">
        <v>90.07</v>
      </c>
      <c r="S186" s="91">
        <v>91.1</v>
      </c>
      <c r="T186" s="91">
        <v>91.5</v>
      </c>
      <c r="U186" s="91">
        <v>89.74</v>
      </c>
      <c r="V186" s="91" t="s">
        <v>4017</v>
      </c>
      <c r="W186" s="145">
        <v>5.8999999999999999E-3</v>
      </c>
      <c r="Y186" s="91" t="s">
        <v>1600</v>
      </c>
      <c r="Z186" s="146">
        <v>14113.7</v>
      </c>
      <c r="AA186" s="146">
        <v>14166.66</v>
      </c>
      <c r="AB186" s="146">
        <v>14232.11</v>
      </c>
      <c r="AC186" s="146">
        <v>14081.96</v>
      </c>
      <c r="AD186" s="91" t="s">
        <v>4018</v>
      </c>
      <c r="AE186" s="145">
        <v>-1.8E-3</v>
      </c>
    </row>
    <row r="187" spans="1:31">
      <c r="A187" s="91" t="s">
        <v>1608</v>
      </c>
      <c r="B187" s="91">
        <v>45.81</v>
      </c>
      <c r="C187" s="91">
        <v>46.2</v>
      </c>
      <c r="D187" s="91">
        <v>46.47</v>
      </c>
      <c r="E187" s="91">
        <v>45.62</v>
      </c>
      <c r="F187" s="91" t="s">
        <v>4019</v>
      </c>
      <c r="G187" s="145">
        <v>-6.4999999999999997E-3</v>
      </c>
      <c r="I187" s="91" t="s">
        <v>1608</v>
      </c>
      <c r="J187" s="91">
        <v>6.71</v>
      </c>
      <c r="K187" s="91">
        <v>6.44</v>
      </c>
      <c r="L187" s="91">
        <v>6.87</v>
      </c>
      <c r="M187" s="91">
        <v>6.44</v>
      </c>
      <c r="N187" s="91" t="s">
        <v>4020</v>
      </c>
      <c r="O187" s="145">
        <v>4.5199999999999997E-2</v>
      </c>
      <c r="Q187" s="91" t="s">
        <v>1608</v>
      </c>
      <c r="R187" s="91">
        <v>93.21</v>
      </c>
      <c r="S187" s="91">
        <v>93.54</v>
      </c>
      <c r="T187" s="91">
        <v>93.67</v>
      </c>
      <c r="U187" s="91">
        <v>92.12</v>
      </c>
      <c r="V187" s="91" t="s">
        <v>4021</v>
      </c>
      <c r="W187" s="145">
        <v>3.49E-2</v>
      </c>
      <c r="Y187" s="91" t="s">
        <v>1608</v>
      </c>
      <c r="Z187" s="146">
        <v>14244.95</v>
      </c>
      <c r="AA187" s="146">
        <v>14149.92</v>
      </c>
      <c r="AB187" s="146">
        <v>14274.41</v>
      </c>
      <c r="AC187" s="146">
        <v>14138</v>
      </c>
      <c r="AD187" s="91" t="s">
        <v>4022</v>
      </c>
      <c r="AE187" s="145">
        <v>9.2999999999999992E-3</v>
      </c>
    </row>
    <row r="188" spans="1:31">
      <c r="A188" s="91" t="s">
        <v>1614</v>
      </c>
      <c r="B188" s="91">
        <v>45.67</v>
      </c>
      <c r="C188" s="91">
        <v>46.02</v>
      </c>
      <c r="D188" s="91">
        <v>46.23</v>
      </c>
      <c r="E188" s="91">
        <v>45.16</v>
      </c>
      <c r="F188" s="91" t="s">
        <v>4023</v>
      </c>
      <c r="G188" s="145">
        <v>-3.0999999999999999E-3</v>
      </c>
      <c r="I188" s="91" t="s">
        <v>1614</v>
      </c>
      <c r="J188" s="91">
        <v>6.6</v>
      </c>
      <c r="K188" s="91">
        <v>6.7</v>
      </c>
      <c r="L188" s="91">
        <v>6.95</v>
      </c>
      <c r="M188" s="91">
        <v>6.53</v>
      </c>
      <c r="N188" s="91" t="s">
        <v>4024</v>
      </c>
      <c r="O188" s="145">
        <v>-1.6400000000000001E-2</v>
      </c>
      <c r="Q188" s="91" t="s">
        <v>1614</v>
      </c>
      <c r="R188" s="91">
        <v>92.74</v>
      </c>
      <c r="S188" s="91">
        <v>92.53</v>
      </c>
      <c r="T188" s="91">
        <v>93.01</v>
      </c>
      <c r="U188" s="91">
        <v>92.21</v>
      </c>
      <c r="V188" s="91" t="s">
        <v>4025</v>
      </c>
      <c r="W188" s="145">
        <v>-5.0000000000000001E-3</v>
      </c>
      <c r="Y188" s="91" t="s">
        <v>1614</v>
      </c>
      <c r="Z188" s="146">
        <v>14353.64</v>
      </c>
      <c r="AA188" s="146">
        <v>14212.25</v>
      </c>
      <c r="AB188" s="146">
        <v>14396.69</v>
      </c>
      <c r="AC188" s="146">
        <v>14176.11</v>
      </c>
      <c r="AD188" s="91" t="s">
        <v>4026</v>
      </c>
      <c r="AE188" s="145">
        <v>7.6E-3</v>
      </c>
    </row>
    <row r="189" spans="1:31">
      <c r="A189" s="91" t="s">
        <v>1622</v>
      </c>
      <c r="B189" s="91">
        <v>46.56</v>
      </c>
      <c r="C189" s="91">
        <v>45.67</v>
      </c>
      <c r="D189" s="91">
        <v>46.7</v>
      </c>
      <c r="E189" s="91">
        <v>45.33</v>
      </c>
      <c r="F189" s="91" t="s">
        <v>4027</v>
      </c>
      <c r="G189" s="145">
        <v>1.95E-2</v>
      </c>
      <c r="I189" s="91" t="s">
        <v>1622</v>
      </c>
      <c r="J189" s="91">
        <v>6.58</v>
      </c>
      <c r="K189" s="91">
        <v>6.69</v>
      </c>
      <c r="L189" s="91">
        <v>6.69</v>
      </c>
      <c r="M189" s="91">
        <v>6.5</v>
      </c>
      <c r="N189" s="91" t="s">
        <v>4028</v>
      </c>
      <c r="O189" s="145">
        <v>-3.0000000000000001E-3</v>
      </c>
      <c r="Q189" s="91" t="s">
        <v>1622</v>
      </c>
      <c r="R189" s="91">
        <v>92.2</v>
      </c>
      <c r="S189" s="91">
        <v>92.63</v>
      </c>
      <c r="T189" s="91">
        <v>92.75</v>
      </c>
      <c r="U189" s="91">
        <v>91.78</v>
      </c>
      <c r="V189" s="91" t="s">
        <v>4029</v>
      </c>
      <c r="W189" s="145">
        <v>-5.7999999999999996E-3</v>
      </c>
      <c r="Y189" s="91" t="s">
        <v>1622</v>
      </c>
      <c r="Z189" s="146">
        <v>14358.02</v>
      </c>
      <c r="AA189" s="146">
        <v>14398.53</v>
      </c>
      <c r="AB189" s="146">
        <v>14446.55</v>
      </c>
      <c r="AC189" s="146">
        <v>14317.09</v>
      </c>
      <c r="AD189" s="91" t="s">
        <v>4030</v>
      </c>
      <c r="AE189" s="145">
        <v>2.9999999999999997E-4</v>
      </c>
    </row>
    <row r="190" spans="1:31">
      <c r="A190" s="91" t="s">
        <v>1630</v>
      </c>
      <c r="B190" s="91">
        <v>46.21</v>
      </c>
      <c r="C190" s="91">
        <v>46.55</v>
      </c>
      <c r="D190" s="91">
        <v>46.55</v>
      </c>
      <c r="E190" s="91">
        <v>45.67</v>
      </c>
      <c r="F190" s="91" t="s">
        <v>4031</v>
      </c>
      <c r="G190" s="145">
        <v>-7.4999999999999997E-3</v>
      </c>
      <c r="I190" s="91" t="s">
        <v>1630</v>
      </c>
      <c r="J190" s="91">
        <v>6.62</v>
      </c>
      <c r="K190" s="91">
        <v>6.58</v>
      </c>
      <c r="L190" s="91">
        <v>6.68</v>
      </c>
      <c r="M190" s="91">
        <v>6.46</v>
      </c>
      <c r="N190" s="91" t="s">
        <v>4032</v>
      </c>
      <c r="O190" s="145">
        <v>6.1000000000000004E-3</v>
      </c>
      <c r="Q190" s="91" t="s">
        <v>1630</v>
      </c>
      <c r="R190" s="91">
        <v>92.29</v>
      </c>
      <c r="S190" s="91">
        <v>92.1</v>
      </c>
      <c r="T190" s="91">
        <v>92.56</v>
      </c>
      <c r="U190" s="91">
        <v>92.09</v>
      </c>
      <c r="V190" s="91" t="s">
        <v>2474</v>
      </c>
      <c r="W190" s="145">
        <v>1E-3</v>
      </c>
      <c r="Y190" s="91" t="s">
        <v>1630</v>
      </c>
      <c r="Z190" s="146">
        <v>14063.31</v>
      </c>
      <c r="AA190" s="146">
        <v>14273.29</v>
      </c>
      <c r="AB190" s="146">
        <v>14309.92</v>
      </c>
      <c r="AC190" s="146">
        <v>14030.63</v>
      </c>
      <c r="AD190" s="91" t="s">
        <v>4033</v>
      </c>
      <c r="AE190" s="145">
        <v>-2.0500000000000001E-2</v>
      </c>
    </row>
    <row r="191" spans="1:31">
      <c r="A191" s="91" t="s">
        <v>1636</v>
      </c>
      <c r="B191" s="91">
        <v>46.04</v>
      </c>
      <c r="C191" s="91">
        <v>46.46</v>
      </c>
      <c r="D191" s="91">
        <v>46.52</v>
      </c>
      <c r="E191" s="91">
        <v>45.79</v>
      </c>
      <c r="F191" s="91" t="s">
        <v>4034</v>
      </c>
      <c r="G191" s="145">
        <v>-3.7000000000000002E-3</v>
      </c>
      <c r="I191" s="91" t="s">
        <v>1636</v>
      </c>
      <c r="J191" s="91">
        <v>6.97</v>
      </c>
      <c r="K191" s="91">
        <v>6.64</v>
      </c>
      <c r="L191" s="91">
        <v>7.0250000000000004</v>
      </c>
      <c r="M191" s="91">
        <v>6.64</v>
      </c>
      <c r="N191" s="91" t="s">
        <v>4035</v>
      </c>
      <c r="O191" s="145">
        <v>5.2900000000000003E-2</v>
      </c>
      <c r="Q191" s="91" t="s">
        <v>1636</v>
      </c>
      <c r="R191" s="91">
        <v>91.91</v>
      </c>
      <c r="S191" s="91">
        <v>92.35</v>
      </c>
      <c r="T191" s="91">
        <v>92.4</v>
      </c>
      <c r="U191" s="91">
        <v>91.89</v>
      </c>
      <c r="V191" s="91" t="s">
        <v>2705</v>
      </c>
      <c r="W191" s="145">
        <v>-4.1000000000000003E-3</v>
      </c>
      <c r="Y191" s="91" t="s">
        <v>1636</v>
      </c>
      <c r="Z191" s="146">
        <v>14032.8</v>
      </c>
      <c r="AA191" s="146">
        <v>14148.17</v>
      </c>
      <c r="AB191" s="146">
        <v>14179.01</v>
      </c>
      <c r="AC191" s="146">
        <v>14020.45</v>
      </c>
      <c r="AD191" s="91" t="s">
        <v>4036</v>
      </c>
      <c r="AE191" s="145">
        <v>-2.2000000000000001E-3</v>
      </c>
    </row>
    <row r="192" spans="1:31">
      <c r="A192" s="91" t="s">
        <v>1642</v>
      </c>
      <c r="B192" s="91">
        <v>46.64</v>
      </c>
      <c r="C192" s="91">
        <v>46.14</v>
      </c>
      <c r="D192" s="91">
        <v>46.66</v>
      </c>
      <c r="E192" s="91">
        <v>45.88</v>
      </c>
      <c r="F192" s="91" t="s">
        <v>4037</v>
      </c>
      <c r="G192" s="145">
        <v>1.2999999999999999E-2</v>
      </c>
      <c r="I192" s="91" t="s">
        <v>1642</v>
      </c>
      <c r="J192" s="91">
        <v>6.77</v>
      </c>
      <c r="K192" s="91">
        <v>6.99</v>
      </c>
      <c r="L192" s="91">
        <v>7.12</v>
      </c>
      <c r="M192" s="91">
        <v>6.68</v>
      </c>
      <c r="N192" s="91" t="s">
        <v>4038</v>
      </c>
      <c r="O192" s="145">
        <v>-2.87E-2</v>
      </c>
      <c r="Q192" s="91" t="s">
        <v>1642</v>
      </c>
      <c r="R192" s="91">
        <v>92.55</v>
      </c>
      <c r="S192" s="91">
        <v>91.93</v>
      </c>
      <c r="T192" s="91">
        <v>92.6</v>
      </c>
      <c r="U192" s="91">
        <v>91.85</v>
      </c>
      <c r="V192" s="91" t="s">
        <v>2907</v>
      </c>
      <c r="W192" s="145">
        <v>7.0000000000000001E-3</v>
      </c>
      <c r="Y192" s="91" t="s">
        <v>1642</v>
      </c>
      <c r="Z192" s="146">
        <v>14058.87</v>
      </c>
      <c r="AA192" s="146">
        <v>14081.63</v>
      </c>
      <c r="AB192" s="146">
        <v>14110.15</v>
      </c>
      <c r="AC192" s="146">
        <v>13997.13</v>
      </c>
      <c r="AD192" s="91" t="s">
        <v>4039</v>
      </c>
      <c r="AE192" s="145">
        <v>1.9E-3</v>
      </c>
    </row>
    <row r="193" spans="1:31">
      <c r="A193" s="91" t="s">
        <v>1649</v>
      </c>
      <c r="B193" s="91">
        <v>47.52</v>
      </c>
      <c r="C193" s="91">
        <v>46.51</v>
      </c>
      <c r="D193" s="91">
        <v>47.59</v>
      </c>
      <c r="E193" s="91">
        <v>46.51</v>
      </c>
      <c r="F193" s="91" t="s">
        <v>3798</v>
      </c>
      <c r="G193" s="145">
        <v>1.89E-2</v>
      </c>
      <c r="I193" s="91" t="s">
        <v>1649</v>
      </c>
      <c r="J193" s="91">
        <v>6.86</v>
      </c>
      <c r="K193" s="91">
        <v>6.83</v>
      </c>
      <c r="L193" s="91">
        <v>6.9249999999999998</v>
      </c>
      <c r="M193" s="91">
        <v>6.78</v>
      </c>
      <c r="N193" s="91" t="s">
        <v>4040</v>
      </c>
      <c r="O193" s="145">
        <v>1.3299999999999999E-2</v>
      </c>
      <c r="Q193" s="91" t="s">
        <v>1649</v>
      </c>
      <c r="R193" s="91">
        <v>92.73</v>
      </c>
      <c r="S193" s="91">
        <v>92.5</v>
      </c>
      <c r="T193" s="91">
        <v>92.86</v>
      </c>
      <c r="U193" s="91">
        <v>92.46</v>
      </c>
      <c r="V193" s="91" t="s">
        <v>3777</v>
      </c>
      <c r="W193" s="145">
        <v>1.9E-3</v>
      </c>
      <c r="Y193" s="91" t="s">
        <v>1649</v>
      </c>
      <c r="Z193" s="146">
        <v>14144.55</v>
      </c>
      <c r="AA193" s="146">
        <v>14093.24</v>
      </c>
      <c r="AB193" s="146">
        <v>14201.91</v>
      </c>
      <c r="AC193" s="146">
        <v>14092.52</v>
      </c>
      <c r="AD193" s="91" t="s">
        <v>4041</v>
      </c>
      <c r="AE193" s="145">
        <v>6.1000000000000004E-3</v>
      </c>
    </row>
    <row r="194" spans="1:31">
      <c r="A194" s="91" t="s">
        <v>1657</v>
      </c>
      <c r="B194" s="91">
        <v>48.01</v>
      </c>
      <c r="C194" s="91">
        <v>47.4</v>
      </c>
      <c r="D194" s="91">
        <v>48.31</v>
      </c>
      <c r="E194" s="91">
        <v>47.4</v>
      </c>
      <c r="F194" s="91" t="s">
        <v>4042</v>
      </c>
      <c r="G194" s="145">
        <v>1.03E-2</v>
      </c>
      <c r="I194" s="91" t="s">
        <v>1657</v>
      </c>
      <c r="J194" s="91">
        <v>6.9</v>
      </c>
      <c r="K194" s="91">
        <v>6.83</v>
      </c>
      <c r="L194" s="91">
        <v>6.91</v>
      </c>
      <c r="M194" s="91">
        <v>6.74</v>
      </c>
      <c r="N194" s="91" t="s">
        <v>4043</v>
      </c>
      <c r="O194" s="145">
        <v>5.7999999999999996E-3</v>
      </c>
      <c r="Q194" s="91" t="s">
        <v>1657</v>
      </c>
      <c r="R194" s="91">
        <v>92.67</v>
      </c>
      <c r="S194" s="91">
        <v>92.66</v>
      </c>
      <c r="T194" s="91">
        <v>92.92</v>
      </c>
      <c r="U194" s="91">
        <v>92.47</v>
      </c>
      <c r="V194" s="91" t="s">
        <v>4044</v>
      </c>
      <c r="W194" s="145">
        <v>-5.9999999999999995E-4</v>
      </c>
      <c r="Y194" s="91" t="s">
        <v>1657</v>
      </c>
      <c r="Z194" s="146">
        <v>14127.28</v>
      </c>
      <c r="AA194" s="146">
        <v>14123.52</v>
      </c>
      <c r="AB194" s="146">
        <v>14187.35</v>
      </c>
      <c r="AC194" s="146">
        <v>14041.95</v>
      </c>
      <c r="AD194" s="91" t="s">
        <v>4045</v>
      </c>
      <c r="AE194" s="145">
        <v>-1.1999999999999999E-3</v>
      </c>
    </row>
    <row r="195" spans="1:31">
      <c r="A195" s="91" t="s">
        <v>1663</v>
      </c>
      <c r="B195" s="91">
        <v>47.7</v>
      </c>
      <c r="C195" s="91">
        <v>48.3</v>
      </c>
      <c r="D195" s="91">
        <v>48.3</v>
      </c>
      <c r="E195" s="91">
        <v>47.53</v>
      </c>
      <c r="F195" s="91" t="s">
        <v>4046</v>
      </c>
      <c r="G195" s="145">
        <v>-6.4999999999999997E-3</v>
      </c>
      <c r="I195" s="91" t="s">
        <v>1663</v>
      </c>
      <c r="J195" s="91">
        <v>7.03</v>
      </c>
      <c r="K195" s="91">
        <v>6.91</v>
      </c>
      <c r="L195" s="91">
        <v>7.08</v>
      </c>
      <c r="M195" s="91">
        <v>6.91</v>
      </c>
      <c r="N195" s="91" t="s">
        <v>4047</v>
      </c>
      <c r="O195" s="145">
        <v>1.8800000000000001E-2</v>
      </c>
      <c r="Q195" s="91" t="s">
        <v>1663</v>
      </c>
      <c r="R195" s="91">
        <v>92.14</v>
      </c>
      <c r="S195" s="91">
        <v>92.67</v>
      </c>
      <c r="T195" s="91">
        <v>92.79</v>
      </c>
      <c r="U195" s="91">
        <v>92.14</v>
      </c>
      <c r="V195" s="91" t="s">
        <v>599</v>
      </c>
      <c r="W195" s="145">
        <v>-5.7000000000000002E-3</v>
      </c>
      <c r="Y195" s="91" t="s">
        <v>1663</v>
      </c>
      <c r="Z195" s="146">
        <v>14050.11</v>
      </c>
      <c r="AA195" s="146">
        <v>14319.16</v>
      </c>
      <c r="AB195" s="146">
        <v>14360.2</v>
      </c>
      <c r="AC195" s="146">
        <v>14006.92</v>
      </c>
      <c r="AD195" s="91" t="s">
        <v>3402</v>
      </c>
      <c r="AE195" s="145">
        <v>-5.4999999999999997E-3</v>
      </c>
    </row>
    <row r="196" spans="1:31">
      <c r="A196" s="91" t="s">
        <v>1670</v>
      </c>
      <c r="B196" s="91">
        <v>47.82</v>
      </c>
      <c r="C196" s="91">
        <v>47.99</v>
      </c>
      <c r="D196" s="91">
        <v>48.67</v>
      </c>
      <c r="E196" s="91">
        <v>47.61</v>
      </c>
      <c r="F196" s="91" t="s">
        <v>1927</v>
      </c>
      <c r="G196" s="145">
        <v>2.5000000000000001E-3</v>
      </c>
      <c r="I196" s="91" t="s">
        <v>1670</v>
      </c>
      <c r="J196" s="91">
        <v>7.02</v>
      </c>
      <c r="K196" s="91">
        <v>7.07</v>
      </c>
      <c r="L196" s="91">
        <v>7.24</v>
      </c>
      <c r="M196" s="91">
        <v>7.01</v>
      </c>
      <c r="N196" s="91" t="s">
        <v>4048</v>
      </c>
      <c r="O196" s="145">
        <v>-1.4E-3</v>
      </c>
      <c r="Q196" s="91" t="s">
        <v>1670</v>
      </c>
      <c r="R196" s="91">
        <v>92.53</v>
      </c>
      <c r="S196" s="91">
        <v>92.35</v>
      </c>
      <c r="T196" s="91">
        <v>92.69</v>
      </c>
      <c r="U196" s="91">
        <v>92.34</v>
      </c>
      <c r="V196" s="91" t="s">
        <v>4049</v>
      </c>
      <c r="W196" s="145">
        <v>4.1999999999999997E-3</v>
      </c>
      <c r="Y196" s="91" t="s">
        <v>1670</v>
      </c>
      <c r="Z196" s="146">
        <v>14316.66</v>
      </c>
      <c r="AA196" s="146">
        <v>14199.83</v>
      </c>
      <c r="AB196" s="146">
        <v>14344.35</v>
      </c>
      <c r="AC196" s="146">
        <v>14188.1</v>
      </c>
      <c r="AD196" s="91" t="s">
        <v>4050</v>
      </c>
      <c r="AE196" s="145">
        <v>1.9E-2</v>
      </c>
    </row>
    <row r="197" spans="1:31">
      <c r="A197" s="91" t="s">
        <v>1678</v>
      </c>
      <c r="B197" s="91">
        <v>48.41</v>
      </c>
      <c r="C197" s="91">
        <v>47.72</v>
      </c>
      <c r="D197" s="91">
        <v>48.74</v>
      </c>
      <c r="E197" s="91">
        <v>47.42</v>
      </c>
      <c r="F197" s="91" t="s">
        <v>4051</v>
      </c>
      <c r="G197" s="145">
        <v>1.23E-2</v>
      </c>
      <c r="I197" s="91" t="s">
        <v>1678</v>
      </c>
      <c r="J197" s="91">
        <v>7.19</v>
      </c>
      <c r="K197" s="91">
        <v>7.07</v>
      </c>
      <c r="L197" s="91">
        <v>7.2</v>
      </c>
      <c r="M197" s="91">
        <v>7.02</v>
      </c>
      <c r="N197" s="91" t="s">
        <v>4052</v>
      </c>
      <c r="O197" s="145">
        <v>2.4199999999999999E-2</v>
      </c>
      <c r="Q197" s="91" t="s">
        <v>1678</v>
      </c>
      <c r="R197" s="91">
        <v>92.76</v>
      </c>
      <c r="S197" s="91">
        <v>92.56</v>
      </c>
      <c r="T197" s="91">
        <v>92.78</v>
      </c>
      <c r="U197" s="91">
        <v>92.43</v>
      </c>
      <c r="V197" s="91" t="s">
        <v>4053</v>
      </c>
      <c r="W197" s="145">
        <v>2.5000000000000001E-3</v>
      </c>
      <c r="Y197" s="91" t="s">
        <v>1678</v>
      </c>
      <c r="Z197" s="146">
        <v>14346.02</v>
      </c>
      <c r="AA197" s="146">
        <v>14337.9</v>
      </c>
      <c r="AB197" s="146">
        <v>14370.91</v>
      </c>
      <c r="AC197" s="146">
        <v>14292.75</v>
      </c>
      <c r="AD197" s="91" t="s">
        <v>3412</v>
      </c>
      <c r="AE197" s="145">
        <v>2.0999999999999999E-3</v>
      </c>
    </row>
    <row r="198" spans="1:31">
      <c r="A198" s="91" t="s">
        <v>1686</v>
      </c>
      <c r="B198" s="91">
        <v>49.27</v>
      </c>
      <c r="C198" s="91">
        <v>48.22</v>
      </c>
      <c r="D198" s="91">
        <v>49.48</v>
      </c>
      <c r="E198" s="91">
        <v>48.01</v>
      </c>
      <c r="F198" s="91" t="s">
        <v>4054</v>
      </c>
      <c r="G198" s="145">
        <v>1.78E-2</v>
      </c>
      <c r="I198" s="91" t="s">
        <v>1686</v>
      </c>
      <c r="J198" s="91">
        <v>7.35</v>
      </c>
      <c r="K198" s="91">
        <v>7.19</v>
      </c>
      <c r="L198" s="91">
        <v>7.37</v>
      </c>
      <c r="M198" s="91">
        <v>7.117</v>
      </c>
      <c r="N198" s="91" t="s">
        <v>4055</v>
      </c>
      <c r="O198" s="145">
        <v>2.23E-2</v>
      </c>
      <c r="Q198" s="91" t="s">
        <v>1686</v>
      </c>
      <c r="R198" s="91">
        <v>91.89</v>
      </c>
      <c r="S198" s="91">
        <v>91.79</v>
      </c>
      <c r="T198" s="91">
        <v>92.13</v>
      </c>
      <c r="U198" s="91">
        <v>91.7</v>
      </c>
      <c r="V198" s="91" t="s">
        <v>4056</v>
      </c>
      <c r="W198" s="145">
        <v>-9.4000000000000004E-3</v>
      </c>
      <c r="Y198" s="91" t="s">
        <v>1686</v>
      </c>
      <c r="Z198" s="146">
        <v>14283.91</v>
      </c>
      <c r="AA198" s="146">
        <v>14274.93</v>
      </c>
      <c r="AB198" s="146">
        <v>14309.21</v>
      </c>
      <c r="AC198" s="146">
        <v>14215.64</v>
      </c>
      <c r="AD198" s="91" t="s">
        <v>4057</v>
      </c>
      <c r="AE198" s="145">
        <v>-4.3E-3</v>
      </c>
    </row>
    <row r="199" spans="1:31">
      <c r="A199" s="91" t="s">
        <v>1693</v>
      </c>
      <c r="B199" s="91">
        <v>49.57</v>
      </c>
      <c r="C199" s="91">
        <v>49.02</v>
      </c>
      <c r="D199" s="91">
        <v>49.67</v>
      </c>
      <c r="E199" s="91">
        <v>48.87</v>
      </c>
      <c r="F199" s="91" t="s">
        <v>4058</v>
      </c>
      <c r="G199" s="145">
        <v>6.1000000000000004E-3</v>
      </c>
      <c r="I199" s="91" t="s">
        <v>1693</v>
      </c>
      <c r="J199" s="91">
        <v>7.34</v>
      </c>
      <c r="K199" s="91">
        <v>7.27</v>
      </c>
      <c r="L199" s="91">
        <v>7.54</v>
      </c>
      <c r="M199" s="91">
        <v>7.27</v>
      </c>
      <c r="N199" s="91" t="s">
        <v>4059</v>
      </c>
      <c r="O199" s="145">
        <v>-1.4E-3</v>
      </c>
      <c r="Q199" s="91" t="s">
        <v>1693</v>
      </c>
      <c r="R199" s="91">
        <v>91.63</v>
      </c>
      <c r="S199" s="91">
        <v>91.64</v>
      </c>
      <c r="T199" s="91">
        <v>91.9</v>
      </c>
      <c r="U199" s="91">
        <v>91.52</v>
      </c>
      <c r="V199" s="91" t="s">
        <v>3320</v>
      </c>
      <c r="W199" s="145">
        <v>-2.8E-3</v>
      </c>
      <c r="Y199" s="91" t="s">
        <v>1693</v>
      </c>
      <c r="Z199" s="146">
        <v>13973.45</v>
      </c>
      <c r="AA199" s="146">
        <v>14132.73</v>
      </c>
      <c r="AB199" s="146">
        <v>14133.85</v>
      </c>
      <c r="AC199" s="146">
        <v>13914.81</v>
      </c>
      <c r="AD199" s="91" t="s">
        <v>3964</v>
      </c>
      <c r="AE199" s="145">
        <v>-2.1700000000000001E-2</v>
      </c>
    </row>
    <row r="200" spans="1:31">
      <c r="A200" s="91" t="s">
        <v>1700</v>
      </c>
      <c r="B200" s="91">
        <v>51.98</v>
      </c>
      <c r="C200" s="91">
        <v>50</v>
      </c>
      <c r="D200" s="91">
        <v>52.31</v>
      </c>
      <c r="E200" s="91">
        <v>48.29</v>
      </c>
      <c r="F200" s="91" t="s">
        <v>4060</v>
      </c>
      <c r="G200" s="145">
        <v>4.8599999999999997E-2</v>
      </c>
      <c r="I200" s="91" t="s">
        <v>1700</v>
      </c>
      <c r="J200" s="91">
        <v>7.49</v>
      </c>
      <c r="K200" s="91">
        <v>7.32</v>
      </c>
      <c r="L200" s="91">
        <v>7.53</v>
      </c>
      <c r="M200" s="91">
        <v>7.29</v>
      </c>
      <c r="N200" s="91" t="s">
        <v>4061</v>
      </c>
      <c r="O200" s="145">
        <v>2.0400000000000001E-2</v>
      </c>
      <c r="Q200" s="91" t="s">
        <v>1700</v>
      </c>
      <c r="R200" s="91">
        <v>91.68</v>
      </c>
      <c r="S200" s="91">
        <v>91.55</v>
      </c>
      <c r="T200" s="91">
        <v>92</v>
      </c>
      <c r="U200" s="91">
        <v>91.5</v>
      </c>
      <c r="V200" s="91" t="s">
        <v>4062</v>
      </c>
      <c r="W200" s="145">
        <v>5.0000000000000001E-4</v>
      </c>
      <c r="Y200" s="91" t="s">
        <v>1700</v>
      </c>
      <c r="Z200" s="146">
        <v>13959.71</v>
      </c>
      <c r="AA200" s="146">
        <v>13899.76</v>
      </c>
      <c r="AB200" s="146">
        <v>14032.28</v>
      </c>
      <c r="AC200" s="146">
        <v>13881.35</v>
      </c>
      <c r="AD200" s="91" t="s">
        <v>3584</v>
      </c>
      <c r="AE200" s="145">
        <v>-1E-3</v>
      </c>
    </row>
    <row r="201" spans="1:31">
      <c r="A201" s="91" t="s">
        <v>1706</v>
      </c>
      <c r="B201" s="91">
        <v>52.07</v>
      </c>
      <c r="C201" s="91">
        <v>51.85</v>
      </c>
      <c r="D201" s="91">
        <v>53.18</v>
      </c>
      <c r="E201" s="91">
        <v>50.97</v>
      </c>
      <c r="F201" s="91" t="s">
        <v>4063</v>
      </c>
      <c r="G201" s="145">
        <v>1.6999999999999999E-3</v>
      </c>
      <c r="I201" s="91" t="s">
        <v>1706</v>
      </c>
      <c r="J201" s="91">
        <v>7.54</v>
      </c>
      <c r="K201" s="91">
        <v>7.5</v>
      </c>
      <c r="L201" s="91">
        <v>7.7</v>
      </c>
      <c r="M201" s="91">
        <v>7.45</v>
      </c>
      <c r="N201" s="91" t="s">
        <v>4064</v>
      </c>
      <c r="O201" s="145">
        <v>6.7000000000000002E-3</v>
      </c>
      <c r="Q201" s="91" t="s">
        <v>1706</v>
      </c>
      <c r="R201" s="91">
        <v>91.58</v>
      </c>
      <c r="S201" s="91">
        <v>91.68</v>
      </c>
      <c r="T201" s="91">
        <v>91.82</v>
      </c>
      <c r="U201" s="91">
        <v>91.54</v>
      </c>
      <c r="V201" s="91" t="s">
        <v>2570</v>
      </c>
      <c r="W201" s="145">
        <v>-1.1000000000000001E-3</v>
      </c>
      <c r="Y201" s="91" t="s">
        <v>1706</v>
      </c>
      <c r="Z201" s="146">
        <v>13909.24</v>
      </c>
      <c r="AA201" s="146">
        <v>14025.96</v>
      </c>
      <c r="AB201" s="146">
        <v>14119.22</v>
      </c>
      <c r="AC201" s="146">
        <v>13897.93</v>
      </c>
      <c r="AD201" s="91" t="s">
        <v>3402</v>
      </c>
      <c r="AE201" s="145">
        <v>-3.5999999999999999E-3</v>
      </c>
    </row>
    <row r="202" spans="1:31">
      <c r="A202" s="91" t="s">
        <v>1714</v>
      </c>
      <c r="B202" s="91">
        <v>53.47</v>
      </c>
      <c r="C202" s="91">
        <v>51.96</v>
      </c>
      <c r="D202" s="91">
        <v>53.57</v>
      </c>
      <c r="E202" s="91">
        <v>50.78</v>
      </c>
      <c r="F202" s="91" t="s">
        <v>4065</v>
      </c>
      <c r="G202" s="145">
        <v>2.69E-2</v>
      </c>
      <c r="I202" s="91" t="s">
        <v>1714</v>
      </c>
      <c r="J202" s="91">
        <v>7.77</v>
      </c>
      <c r="K202" s="91">
        <v>7.61</v>
      </c>
      <c r="L202" s="91">
        <v>7.78</v>
      </c>
      <c r="M202" s="91">
        <v>7.45</v>
      </c>
      <c r="N202" s="91" t="s">
        <v>4066</v>
      </c>
      <c r="O202" s="145">
        <v>3.0499999999999999E-2</v>
      </c>
      <c r="Q202" s="91" t="s">
        <v>1714</v>
      </c>
      <c r="R202" s="91">
        <v>91.57</v>
      </c>
      <c r="S202" s="91">
        <v>91.79</v>
      </c>
      <c r="T202" s="91">
        <v>91.85</v>
      </c>
      <c r="U202" s="91">
        <v>91.52</v>
      </c>
      <c r="V202" s="91" t="s">
        <v>4067</v>
      </c>
      <c r="W202" s="145">
        <v>-1E-4</v>
      </c>
      <c r="Y202" s="91" t="s">
        <v>1714</v>
      </c>
      <c r="Z202" s="146">
        <v>13994.4</v>
      </c>
      <c r="AA202" s="146">
        <v>13972.45</v>
      </c>
      <c r="AB202" s="146">
        <v>13997.15</v>
      </c>
      <c r="AC202" s="146">
        <v>13864.92</v>
      </c>
      <c r="AD202" s="91" t="s">
        <v>4068</v>
      </c>
      <c r="AE202" s="145">
        <v>6.1000000000000004E-3</v>
      </c>
    </row>
    <row r="203" spans="1:31">
      <c r="A203" s="91" t="s">
        <v>1721</v>
      </c>
      <c r="B203" s="91">
        <v>53.98</v>
      </c>
      <c r="C203" s="91">
        <v>53.4</v>
      </c>
      <c r="D203" s="91">
        <v>54.45</v>
      </c>
      <c r="E203" s="91">
        <v>52.61</v>
      </c>
      <c r="F203" s="91" t="s">
        <v>4069</v>
      </c>
      <c r="G203" s="145">
        <v>9.4999999999999998E-3</v>
      </c>
      <c r="I203" s="91" t="s">
        <v>1721</v>
      </c>
      <c r="J203" s="91">
        <v>7.78</v>
      </c>
      <c r="K203" s="91">
        <v>7.78</v>
      </c>
      <c r="L203" s="91">
        <v>7.8150000000000004</v>
      </c>
      <c r="M203" s="91">
        <v>7.61</v>
      </c>
      <c r="N203" s="91" t="s">
        <v>4070</v>
      </c>
      <c r="O203" s="145">
        <v>1.2999999999999999E-3</v>
      </c>
      <c r="Q203" s="91" t="s">
        <v>1721</v>
      </c>
      <c r="R203" s="91">
        <v>91.59</v>
      </c>
      <c r="S203" s="91">
        <v>91.57</v>
      </c>
      <c r="T203" s="91">
        <v>91.79</v>
      </c>
      <c r="U203" s="91">
        <v>91.52</v>
      </c>
      <c r="V203" s="91" t="s">
        <v>4071</v>
      </c>
      <c r="W203" s="145">
        <v>2.0000000000000001E-4</v>
      </c>
      <c r="Y203" s="91" t="s">
        <v>1721</v>
      </c>
      <c r="Z203" s="146">
        <v>13884.32</v>
      </c>
      <c r="AA203" s="146">
        <v>13875.45</v>
      </c>
      <c r="AB203" s="146">
        <v>13899.74</v>
      </c>
      <c r="AC203" s="146">
        <v>13769.34</v>
      </c>
      <c r="AD203" s="91" t="s">
        <v>3439</v>
      </c>
      <c r="AE203" s="145">
        <v>-7.9000000000000008E-3</v>
      </c>
    </row>
    <row r="204" spans="1:31">
      <c r="A204" s="91" t="s">
        <v>1728</v>
      </c>
      <c r="B204" s="91">
        <v>52.84</v>
      </c>
      <c r="C204" s="91">
        <v>54</v>
      </c>
      <c r="D204" s="91">
        <v>54</v>
      </c>
      <c r="E204" s="91">
        <v>50.71</v>
      </c>
      <c r="F204" s="91" t="s">
        <v>588</v>
      </c>
      <c r="G204" s="145">
        <v>-2.1100000000000001E-2</v>
      </c>
      <c r="I204" s="91" t="s">
        <v>1728</v>
      </c>
      <c r="J204" s="91">
        <v>7.84</v>
      </c>
      <c r="K204" s="91">
        <v>7.79</v>
      </c>
      <c r="L204" s="91">
        <v>7.9</v>
      </c>
      <c r="M204" s="91">
        <v>7.68</v>
      </c>
      <c r="N204" s="91" t="s">
        <v>4072</v>
      </c>
      <c r="O204" s="145">
        <v>7.7000000000000002E-3</v>
      </c>
      <c r="Q204" s="91" t="s">
        <v>1728</v>
      </c>
      <c r="R204" s="91">
        <v>91.44</v>
      </c>
      <c r="S204" s="91">
        <v>91.59</v>
      </c>
      <c r="T204" s="91">
        <v>92</v>
      </c>
      <c r="U204" s="91">
        <v>91.42</v>
      </c>
      <c r="V204" s="91" t="s">
        <v>3498</v>
      </c>
      <c r="W204" s="145">
        <v>-1.6000000000000001E-3</v>
      </c>
      <c r="Y204" s="91" t="s">
        <v>1728</v>
      </c>
      <c r="Z204" s="146">
        <v>13722.02</v>
      </c>
      <c r="AA204" s="146">
        <v>13897.61</v>
      </c>
      <c r="AB204" s="146">
        <v>13898.54</v>
      </c>
      <c r="AC204" s="146">
        <v>13698.39</v>
      </c>
      <c r="AD204" s="91" t="s">
        <v>3964</v>
      </c>
      <c r="AE204" s="145">
        <v>-1.17E-2</v>
      </c>
    </row>
    <row r="205" spans="1:31">
      <c r="A205" s="91" t="s">
        <v>1734</v>
      </c>
      <c r="B205" s="91">
        <v>52.06</v>
      </c>
      <c r="C205" s="91">
        <v>53.18</v>
      </c>
      <c r="D205" s="91">
        <v>53.18</v>
      </c>
      <c r="E205" s="91">
        <v>51.62</v>
      </c>
      <c r="F205" s="91" t="s">
        <v>4073</v>
      </c>
      <c r="G205" s="145">
        <v>-1.4800000000000001E-2</v>
      </c>
      <c r="I205" s="91" t="s">
        <v>1734</v>
      </c>
      <c r="J205" s="91">
        <v>7.83</v>
      </c>
      <c r="K205" s="91">
        <v>7.88</v>
      </c>
      <c r="L205" s="91">
        <v>7.9870000000000001</v>
      </c>
      <c r="M205" s="91">
        <v>7.78</v>
      </c>
      <c r="N205" s="91" t="s">
        <v>4074</v>
      </c>
      <c r="O205" s="145">
        <v>-1.2999999999999999E-3</v>
      </c>
      <c r="Q205" s="91" t="s">
        <v>1734</v>
      </c>
      <c r="R205" s="91">
        <v>91.42</v>
      </c>
      <c r="S205" s="91">
        <v>91.67</v>
      </c>
      <c r="T205" s="91">
        <v>91.67</v>
      </c>
      <c r="U205" s="91">
        <v>91.27</v>
      </c>
      <c r="V205" s="91" t="s">
        <v>4075</v>
      </c>
      <c r="W205" s="145">
        <v>-2.0000000000000001E-4</v>
      </c>
      <c r="Y205" s="91" t="s">
        <v>1734</v>
      </c>
      <c r="Z205" s="146">
        <v>13737.99</v>
      </c>
      <c r="AA205" s="146">
        <v>13818.25</v>
      </c>
      <c r="AB205" s="146">
        <v>13947.16</v>
      </c>
      <c r="AC205" s="146">
        <v>13686.51</v>
      </c>
      <c r="AD205" s="91" t="s">
        <v>4076</v>
      </c>
      <c r="AE205" s="145">
        <v>1.1999999999999999E-3</v>
      </c>
    </row>
    <row r="206" spans="1:31">
      <c r="A206" s="91" t="s">
        <v>1741</v>
      </c>
      <c r="B206" s="91">
        <v>52.71</v>
      </c>
      <c r="C206" s="91">
        <v>51.99</v>
      </c>
      <c r="D206" s="91">
        <v>53.12</v>
      </c>
      <c r="E206" s="91">
        <v>51.99</v>
      </c>
      <c r="F206" s="91" t="s">
        <v>4077</v>
      </c>
      <c r="G206" s="145">
        <v>1.2500000000000001E-2</v>
      </c>
      <c r="I206" s="91" t="s">
        <v>1741</v>
      </c>
      <c r="J206" s="91">
        <v>7.95</v>
      </c>
      <c r="K206" s="91">
        <v>7.86</v>
      </c>
      <c r="L206" s="91">
        <v>8.02</v>
      </c>
      <c r="M206" s="91">
        <v>7.81</v>
      </c>
      <c r="N206" s="91" t="s">
        <v>4078</v>
      </c>
      <c r="O206" s="145">
        <v>1.5299999999999999E-2</v>
      </c>
      <c r="Q206" s="91" t="s">
        <v>1741</v>
      </c>
      <c r="R206" s="91">
        <v>91.21</v>
      </c>
      <c r="S206" s="91">
        <v>91.3</v>
      </c>
      <c r="T206" s="91">
        <v>91.31</v>
      </c>
      <c r="U206" s="91">
        <v>90.93</v>
      </c>
      <c r="V206" s="91" t="s">
        <v>4079</v>
      </c>
      <c r="W206" s="145">
        <v>-2.3E-3</v>
      </c>
      <c r="Y206" s="91" t="s">
        <v>1741</v>
      </c>
      <c r="Z206" s="146">
        <v>13644.85</v>
      </c>
      <c r="AA206" s="146">
        <v>13633.65</v>
      </c>
      <c r="AB206" s="146">
        <v>13720.33</v>
      </c>
      <c r="AC206" s="146">
        <v>13609.98</v>
      </c>
      <c r="AD206" s="91" t="s">
        <v>4080</v>
      </c>
      <c r="AE206" s="145">
        <v>-6.7999999999999996E-3</v>
      </c>
    </row>
    <row r="207" spans="1:31">
      <c r="A207" s="91" t="s">
        <v>1748</v>
      </c>
      <c r="B207" s="91">
        <v>51.41</v>
      </c>
      <c r="C207" s="91">
        <v>52.61</v>
      </c>
      <c r="D207" s="91">
        <v>52.7</v>
      </c>
      <c r="E207" s="91">
        <v>51.38</v>
      </c>
      <c r="F207" s="91" t="s">
        <v>4081</v>
      </c>
      <c r="G207" s="145">
        <v>-2.47E-2</v>
      </c>
      <c r="I207" s="91" t="s">
        <v>1748</v>
      </c>
      <c r="J207" s="91">
        <v>8.11</v>
      </c>
      <c r="K207" s="91">
        <v>7.97</v>
      </c>
      <c r="L207" s="91">
        <v>8.17</v>
      </c>
      <c r="M207" s="91">
        <v>7.9</v>
      </c>
      <c r="N207" s="91" t="s">
        <v>4082</v>
      </c>
      <c r="O207" s="145">
        <v>2.01E-2</v>
      </c>
      <c r="Q207" s="91" t="s">
        <v>1748</v>
      </c>
      <c r="R207" s="91">
        <v>90.79</v>
      </c>
      <c r="S207" s="91">
        <v>91.1</v>
      </c>
      <c r="T207" s="91">
        <v>91.2</v>
      </c>
      <c r="U207" s="91">
        <v>90.75</v>
      </c>
      <c r="V207" s="91" t="s">
        <v>2716</v>
      </c>
      <c r="W207" s="145">
        <v>-4.5999999999999999E-3</v>
      </c>
      <c r="Y207" s="91" t="s">
        <v>1748</v>
      </c>
      <c r="Z207" s="146">
        <v>13788.33</v>
      </c>
      <c r="AA207" s="146">
        <v>13599</v>
      </c>
      <c r="AB207" s="146">
        <v>13789.16</v>
      </c>
      <c r="AC207" s="146">
        <v>13582.49</v>
      </c>
      <c r="AD207" s="91" t="s">
        <v>4083</v>
      </c>
      <c r="AE207" s="145">
        <v>1.0500000000000001E-2</v>
      </c>
    </row>
    <row r="208" spans="1:31">
      <c r="A208" s="91" t="s">
        <v>3143</v>
      </c>
      <c r="B208" s="91">
        <v>51.75</v>
      </c>
      <c r="C208" s="91">
        <v>51.24</v>
      </c>
      <c r="D208" s="91">
        <v>51.95</v>
      </c>
      <c r="E208" s="91">
        <v>50.93</v>
      </c>
      <c r="F208" s="91" t="s">
        <v>1718</v>
      </c>
      <c r="G208" s="145">
        <v>6.6E-3</v>
      </c>
      <c r="I208" s="91" t="s">
        <v>3143</v>
      </c>
      <c r="J208" s="91">
        <v>8.1300000000000008</v>
      </c>
      <c r="K208" s="91">
        <v>8.11</v>
      </c>
      <c r="L208" s="91">
        <v>8.32</v>
      </c>
      <c r="M208" s="91">
        <v>8.06</v>
      </c>
      <c r="N208" s="91" t="s">
        <v>4084</v>
      </c>
      <c r="O208" s="145">
        <v>2.5000000000000001E-3</v>
      </c>
      <c r="Q208" s="91" t="s">
        <v>3143</v>
      </c>
      <c r="R208" s="91">
        <v>90.91</v>
      </c>
      <c r="S208" s="91">
        <v>91</v>
      </c>
      <c r="T208" s="91">
        <v>91.1</v>
      </c>
      <c r="U208" s="91">
        <v>90.77</v>
      </c>
      <c r="V208" s="91" t="s">
        <v>4085</v>
      </c>
      <c r="W208" s="145">
        <v>1.2999999999999999E-3</v>
      </c>
      <c r="Y208" s="91" t="s">
        <v>3143</v>
      </c>
      <c r="Z208" s="146">
        <v>13631.05</v>
      </c>
      <c r="AA208" s="146">
        <v>13760.48</v>
      </c>
      <c r="AB208" s="146">
        <v>13774.98</v>
      </c>
      <c r="AC208" s="146">
        <v>13611.93</v>
      </c>
      <c r="AD208" s="91" t="s">
        <v>4086</v>
      </c>
      <c r="AE208" s="145">
        <v>-1.14E-2</v>
      </c>
    </row>
    <row r="209" spans="1:31">
      <c r="A209" s="91" t="s">
        <v>1756</v>
      </c>
      <c r="B209" s="91">
        <v>51.96</v>
      </c>
      <c r="C209" s="91">
        <v>51.56</v>
      </c>
      <c r="D209" s="91">
        <v>52.24</v>
      </c>
      <c r="E209" s="91">
        <v>49.96</v>
      </c>
      <c r="F209" s="91" t="s">
        <v>4087</v>
      </c>
      <c r="G209" s="145">
        <v>4.1000000000000003E-3</v>
      </c>
      <c r="I209" s="91" t="s">
        <v>1756</v>
      </c>
      <c r="J209" s="91">
        <v>7.93</v>
      </c>
      <c r="K209" s="91">
        <v>8.1199999999999992</v>
      </c>
      <c r="L209" s="91">
        <v>8.23</v>
      </c>
      <c r="M209" s="91">
        <v>7.88</v>
      </c>
      <c r="N209" s="91" t="s">
        <v>4088</v>
      </c>
      <c r="O209" s="145">
        <v>-2.46E-2</v>
      </c>
      <c r="Q209" s="91" t="s">
        <v>1756</v>
      </c>
      <c r="R209" s="91">
        <v>90.85</v>
      </c>
      <c r="S209" s="91">
        <v>91</v>
      </c>
      <c r="T209" s="91">
        <v>91.25</v>
      </c>
      <c r="U209" s="91">
        <v>90.85</v>
      </c>
      <c r="V209" s="91" t="s">
        <v>4089</v>
      </c>
      <c r="W209" s="145">
        <v>-6.9999999999999999E-4</v>
      </c>
      <c r="Y209" s="91" t="s">
        <v>1756</v>
      </c>
      <c r="Z209" s="146">
        <v>13474.63</v>
      </c>
      <c r="AA209" s="146">
        <v>13593.17</v>
      </c>
      <c r="AB209" s="146">
        <v>13644.32</v>
      </c>
      <c r="AC209" s="146">
        <v>13473.03</v>
      </c>
      <c r="AD209" s="91" t="s">
        <v>4090</v>
      </c>
      <c r="AE209" s="145">
        <v>-1.15E-2</v>
      </c>
    </row>
    <row r="210" spans="1:31">
      <c r="A210" s="91" t="s">
        <v>1762</v>
      </c>
      <c r="B210" s="91">
        <v>51.59</v>
      </c>
      <c r="C210" s="91">
        <v>52</v>
      </c>
      <c r="D210" s="91">
        <v>52.72</v>
      </c>
      <c r="E210" s="91">
        <v>51.52</v>
      </c>
      <c r="F210" s="91" t="s">
        <v>4091</v>
      </c>
      <c r="G210" s="145">
        <v>-7.1000000000000004E-3</v>
      </c>
      <c r="I210" s="91" t="s">
        <v>1762</v>
      </c>
      <c r="J210" s="91">
        <v>7.84</v>
      </c>
      <c r="K210" s="91">
        <v>7.94</v>
      </c>
      <c r="L210" s="91">
        <v>7.99</v>
      </c>
      <c r="M210" s="91">
        <v>7.68</v>
      </c>
      <c r="N210" s="91" t="s">
        <v>4092</v>
      </c>
      <c r="O210" s="145">
        <v>-1.1299999999999999E-2</v>
      </c>
      <c r="Q210" s="91" t="s">
        <v>1762</v>
      </c>
      <c r="R210" s="91">
        <v>90.43</v>
      </c>
      <c r="S210" s="91">
        <v>91</v>
      </c>
      <c r="T210" s="91">
        <v>91.02</v>
      </c>
      <c r="U210" s="91">
        <v>90.4</v>
      </c>
      <c r="V210" s="91" t="s">
        <v>4093</v>
      </c>
      <c r="W210" s="145">
        <v>-4.5999999999999999E-3</v>
      </c>
      <c r="Y210" s="91" t="s">
        <v>1762</v>
      </c>
      <c r="Z210" s="146">
        <v>13316.93</v>
      </c>
      <c r="AA210" s="146">
        <v>13527.3</v>
      </c>
      <c r="AB210" s="146">
        <v>13535.09</v>
      </c>
      <c r="AC210" s="146">
        <v>13303.45</v>
      </c>
      <c r="AD210" s="91" t="s">
        <v>4094</v>
      </c>
      <c r="AE210" s="145">
        <v>-1.17E-2</v>
      </c>
    </row>
    <row r="211" spans="1:31">
      <c r="A211" s="91" t="s">
        <v>1770</v>
      </c>
      <c r="B211" s="91">
        <v>52.37</v>
      </c>
      <c r="C211" s="91">
        <v>51.27</v>
      </c>
      <c r="D211" s="91">
        <v>52.47</v>
      </c>
      <c r="E211" s="91">
        <v>51.27</v>
      </c>
      <c r="F211" s="91" t="s">
        <v>493</v>
      </c>
      <c r="G211" s="145">
        <v>1.5100000000000001E-2</v>
      </c>
      <c r="I211" s="91" t="s">
        <v>1770</v>
      </c>
      <c r="J211" s="91">
        <v>8.0399999999999991</v>
      </c>
      <c r="K211" s="91">
        <v>7.62</v>
      </c>
      <c r="L211" s="91">
        <v>8.0749999999999993</v>
      </c>
      <c r="M211" s="91">
        <v>7.4390000000000001</v>
      </c>
      <c r="N211" s="91" t="s">
        <v>4095</v>
      </c>
      <c r="O211" s="145">
        <v>2.5499999999999998E-2</v>
      </c>
      <c r="Q211" s="91" t="s">
        <v>1770</v>
      </c>
      <c r="R211" s="91">
        <v>90.47</v>
      </c>
      <c r="S211" s="91">
        <v>90.5</v>
      </c>
      <c r="T211" s="91">
        <v>91</v>
      </c>
      <c r="U211" s="91">
        <v>90.29</v>
      </c>
      <c r="V211" s="91" t="s">
        <v>2526</v>
      </c>
      <c r="W211" s="145">
        <v>4.0000000000000002E-4</v>
      </c>
      <c r="Y211" s="91" t="s">
        <v>1770</v>
      </c>
      <c r="Z211" s="146">
        <v>13290.78</v>
      </c>
      <c r="AA211" s="146">
        <v>13190.02</v>
      </c>
      <c r="AB211" s="146">
        <v>13335.87</v>
      </c>
      <c r="AC211" s="146">
        <v>13161.76</v>
      </c>
      <c r="AD211" s="91" t="s">
        <v>4096</v>
      </c>
      <c r="AE211" s="145">
        <v>-2E-3</v>
      </c>
    </row>
    <row r="212" spans="1:31">
      <c r="A212" s="91" t="s">
        <v>1777</v>
      </c>
      <c r="B212" s="91">
        <v>53.34</v>
      </c>
      <c r="C212" s="91">
        <v>52.44</v>
      </c>
      <c r="D212" s="91">
        <v>53.99</v>
      </c>
      <c r="E212" s="91">
        <v>52.44</v>
      </c>
      <c r="F212" s="91" t="s">
        <v>4097</v>
      </c>
      <c r="G212" s="145">
        <v>1.8499999999999999E-2</v>
      </c>
      <c r="I212" s="91" t="s">
        <v>1777</v>
      </c>
      <c r="J212" s="91">
        <v>8.09</v>
      </c>
      <c r="K212" s="91">
        <v>8.0399999999999991</v>
      </c>
      <c r="L212" s="91">
        <v>8.1449999999999996</v>
      </c>
      <c r="M212" s="91">
        <v>7.88</v>
      </c>
      <c r="N212" s="91" t="s">
        <v>4098</v>
      </c>
      <c r="O212" s="145">
        <v>6.1999999999999998E-3</v>
      </c>
      <c r="Q212" s="91" t="s">
        <v>1777</v>
      </c>
      <c r="R212" s="91">
        <v>90.72</v>
      </c>
      <c r="S212" s="91">
        <v>90.77</v>
      </c>
      <c r="T212" s="91">
        <v>90.97</v>
      </c>
      <c r="U212" s="91">
        <v>90.65</v>
      </c>
      <c r="V212" s="91" t="s">
        <v>4099</v>
      </c>
      <c r="W212" s="145">
        <v>2.8E-3</v>
      </c>
      <c r="Y212" s="91" t="s">
        <v>1777</v>
      </c>
      <c r="Z212" s="146">
        <v>13497.59</v>
      </c>
      <c r="AA212" s="146">
        <v>13347.26</v>
      </c>
      <c r="AB212" s="146">
        <v>13516.86</v>
      </c>
      <c r="AC212" s="146">
        <v>13325.59</v>
      </c>
      <c r="AD212" s="91" t="s">
        <v>4100</v>
      </c>
      <c r="AE212" s="145">
        <v>1.5599999999999999E-2</v>
      </c>
    </row>
    <row r="213" spans="1:31">
      <c r="A213" s="91" t="s">
        <v>1785</v>
      </c>
      <c r="B213" s="91">
        <v>52.88</v>
      </c>
      <c r="C213" s="91">
        <v>53.35</v>
      </c>
      <c r="D213" s="91">
        <v>53.35</v>
      </c>
      <c r="E213" s="91">
        <v>52.26</v>
      </c>
      <c r="F213" s="91" t="s">
        <v>4101</v>
      </c>
      <c r="G213" s="145">
        <v>-8.6E-3</v>
      </c>
      <c r="I213" s="91" t="s">
        <v>1785</v>
      </c>
      <c r="J213" s="91">
        <v>8.19</v>
      </c>
      <c r="K213" s="91">
        <v>8.17</v>
      </c>
      <c r="L213" s="91">
        <v>8.24</v>
      </c>
      <c r="M213" s="91">
        <v>8.09</v>
      </c>
      <c r="N213" s="91" t="s">
        <v>4102</v>
      </c>
      <c r="O213" s="145">
        <v>1.24E-2</v>
      </c>
      <c r="Q213" s="91" t="s">
        <v>1785</v>
      </c>
      <c r="R213" s="91">
        <v>91.66</v>
      </c>
      <c r="S213" s="91">
        <v>91.97</v>
      </c>
      <c r="T213" s="91">
        <v>92.1</v>
      </c>
      <c r="U213" s="91">
        <v>91.47</v>
      </c>
      <c r="V213" s="91" t="s">
        <v>2853</v>
      </c>
      <c r="W213" s="145">
        <v>1.04E-2</v>
      </c>
      <c r="Y213" s="91" t="s">
        <v>1785</v>
      </c>
      <c r="Z213" s="146">
        <v>13505.87</v>
      </c>
      <c r="AA213" s="146">
        <v>13593.95</v>
      </c>
      <c r="AB213" s="146">
        <v>13598.76</v>
      </c>
      <c r="AC213" s="146">
        <v>13484.38</v>
      </c>
      <c r="AD213" s="91" t="s">
        <v>4103</v>
      </c>
      <c r="AE213" s="145">
        <v>5.9999999999999995E-4</v>
      </c>
    </row>
    <row r="214" spans="1:31">
      <c r="A214" s="91" t="s">
        <v>1792</v>
      </c>
      <c r="B214" s="91">
        <v>53.51</v>
      </c>
      <c r="C214" s="91">
        <v>52.83</v>
      </c>
      <c r="D214" s="91">
        <v>53.58</v>
      </c>
      <c r="E214" s="91">
        <v>52.69</v>
      </c>
      <c r="F214" s="91" t="s">
        <v>4104</v>
      </c>
      <c r="G214" s="145">
        <v>1.1900000000000001E-2</v>
      </c>
      <c r="I214" s="91" t="s">
        <v>1792</v>
      </c>
      <c r="J214" s="91">
        <v>8.1999999999999993</v>
      </c>
      <c r="K214" s="91">
        <v>8.11</v>
      </c>
      <c r="L214" s="91">
        <v>8.31</v>
      </c>
      <c r="M214" s="91">
        <v>8.11</v>
      </c>
      <c r="N214" s="91" t="s">
        <v>4105</v>
      </c>
      <c r="O214" s="145">
        <v>1.1999999999999999E-3</v>
      </c>
      <c r="Q214" s="91" t="s">
        <v>1792</v>
      </c>
      <c r="R214" s="91">
        <v>91.74</v>
      </c>
      <c r="S214" s="91">
        <v>91.55</v>
      </c>
      <c r="T214" s="91">
        <v>91.83</v>
      </c>
      <c r="U214" s="91">
        <v>91.41</v>
      </c>
      <c r="V214" s="91" t="s">
        <v>3448</v>
      </c>
      <c r="W214" s="145">
        <v>8.9999999999999998E-4</v>
      </c>
      <c r="Y214" s="91" t="s">
        <v>1792</v>
      </c>
      <c r="Z214" s="146">
        <v>13721.03</v>
      </c>
      <c r="AA214" s="146">
        <v>13532.43</v>
      </c>
      <c r="AB214" s="146">
        <v>13757</v>
      </c>
      <c r="AC214" s="146">
        <v>13532.43</v>
      </c>
      <c r="AD214" s="91" t="s">
        <v>4106</v>
      </c>
      <c r="AE214" s="145">
        <v>1.5900000000000001E-2</v>
      </c>
    </row>
    <row r="215" spans="1:31">
      <c r="A215" s="91" t="s">
        <v>1800</v>
      </c>
      <c r="B215" s="91">
        <v>52.54</v>
      </c>
      <c r="C215" s="91">
        <v>53.6</v>
      </c>
      <c r="D215" s="91">
        <v>53.78</v>
      </c>
      <c r="E215" s="91">
        <v>52.37</v>
      </c>
      <c r="F215" s="91" t="s">
        <v>4107</v>
      </c>
      <c r="G215" s="145">
        <v>-1.8100000000000002E-2</v>
      </c>
      <c r="I215" s="91" t="s">
        <v>1800</v>
      </c>
      <c r="J215" s="91">
        <v>8.25</v>
      </c>
      <c r="K215" s="91">
        <v>8.24</v>
      </c>
      <c r="L215" s="91">
        <v>8.2899999999999991</v>
      </c>
      <c r="M215" s="91">
        <v>8.1</v>
      </c>
      <c r="N215" s="91" t="s">
        <v>4108</v>
      </c>
      <c r="O215" s="145">
        <v>6.1000000000000004E-3</v>
      </c>
      <c r="Q215" s="91" t="s">
        <v>1800</v>
      </c>
      <c r="R215" s="91">
        <v>91.41</v>
      </c>
      <c r="S215" s="91">
        <v>91.63</v>
      </c>
      <c r="T215" s="91">
        <v>91.96</v>
      </c>
      <c r="U215" s="91">
        <v>91.4</v>
      </c>
      <c r="V215" s="91" t="s">
        <v>4109</v>
      </c>
      <c r="W215" s="145">
        <v>-3.5999999999999999E-3</v>
      </c>
      <c r="Y215" s="91" t="s">
        <v>1800</v>
      </c>
      <c r="Z215" s="146">
        <v>13463.97</v>
      </c>
      <c r="AA215" s="146">
        <v>13834.31</v>
      </c>
      <c r="AB215" s="146">
        <v>13834.68</v>
      </c>
      <c r="AC215" s="146">
        <v>13462.84</v>
      </c>
      <c r="AD215" s="91" t="s">
        <v>4110</v>
      </c>
      <c r="AE215" s="145">
        <v>-1.8700000000000001E-2</v>
      </c>
    </row>
    <row r="216" spans="1:31">
      <c r="A216" s="91" t="s">
        <v>1807</v>
      </c>
      <c r="B216" s="91">
        <v>52.14</v>
      </c>
      <c r="C216" s="91">
        <v>52.64</v>
      </c>
      <c r="D216" s="91">
        <v>52.95</v>
      </c>
      <c r="E216" s="91">
        <v>51.9</v>
      </c>
      <c r="F216" s="91" t="s">
        <v>4111</v>
      </c>
      <c r="G216" s="145">
        <v>-7.6E-3</v>
      </c>
      <c r="I216" s="91" t="s">
        <v>1807</v>
      </c>
      <c r="J216" s="91">
        <v>8.41</v>
      </c>
      <c r="K216" s="91">
        <v>8.3000000000000007</v>
      </c>
      <c r="L216" s="91">
        <v>8.43</v>
      </c>
      <c r="M216" s="91">
        <v>8.15</v>
      </c>
      <c r="N216" s="91" t="s">
        <v>4112</v>
      </c>
      <c r="O216" s="145">
        <v>1.9400000000000001E-2</v>
      </c>
      <c r="Q216" s="91" t="s">
        <v>1807</v>
      </c>
      <c r="R216" s="91">
        <v>91.66</v>
      </c>
      <c r="S216" s="91">
        <v>91.41</v>
      </c>
      <c r="T216" s="91">
        <v>91.83</v>
      </c>
      <c r="U216" s="91">
        <v>91.38</v>
      </c>
      <c r="V216" s="91" t="s">
        <v>4113</v>
      </c>
      <c r="W216" s="145">
        <v>2.7000000000000001E-3</v>
      </c>
      <c r="Y216" s="91" t="s">
        <v>1807</v>
      </c>
      <c r="Z216" s="146">
        <v>13590.65</v>
      </c>
      <c r="AA216" s="146">
        <v>13514.37</v>
      </c>
      <c r="AB216" s="146">
        <v>13633.42</v>
      </c>
      <c r="AC216" s="146">
        <v>13376.34</v>
      </c>
      <c r="AD216" s="91" t="s">
        <v>4114</v>
      </c>
      <c r="AE216" s="145">
        <v>9.4000000000000004E-3</v>
      </c>
    </row>
    <row r="217" spans="1:31">
      <c r="A217" s="91" t="s">
        <v>1815</v>
      </c>
      <c r="B217" s="91">
        <v>52.42</v>
      </c>
      <c r="C217" s="91">
        <v>52.44</v>
      </c>
      <c r="D217" s="91">
        <v>52.79</v>
      </c>
      <c r="E217" s="91">
        <v>52.15</v>
      </c>
      <c r="F217" s="91" t="s">
        <v>4115</v>
      </c>
      <c r="G217" s="145">
        <v>5.4000000000000003E-3</v>
      </c>
      <c r="I217" s="91" t="s">
        <v>1815</v>
      </c>
      <c r="J217" s="91">
        <v>8.5500000000000007</v>
      </c>
      <c r="K217" s="91">
        <v>8.5</v>
      </c>
      <c r="L217" s="91">
        <v>8.6999999999999993</v>
      </c>
      <c r="M217" s="91">
        <v>8.34</v>
      </c>
      <c r="N217" s="91" t="s">
        <v>4116</v>
      </c>
      <c r="O217" s="145">
        <v>1.66E-2</v>
      </c>
      <c r="Q217" s="91" t="s">
        <v>1815</v>
      </c>
      <c r="R217" s="91">
        <v>91.77</v>
      </c>
      <c r="S217" s="91">
        <v>91.81</v>
      </c>
      <c r="T217" s="91">
        <v>92.01</v>
      </c>
      <c r="U217" s="91">
        <v>91.75</v>
      </c>
      <c r="V217" s="91" t="s">
        <v>4117</v>
      </c>
      <c r="W217" s="145">
        <v>1.1999999999999999E-3</v>
      </c>
      <c r="Y217" s="91" t="s">
        <v>1815</v>
      </c>
      <c r="Z217" s="146">
        <v>13705.13</v>
      </c>
      <c r="AA217" s="146">
        <v>13695.36</v>
      </c>
      <c r="AB217" s="146">
        <v>13735.98</v>
      </c>
      <c r="AC217" s="146">
        <v>13626.64</v>
      </c>
      <c r="AD217" s="91" t="s">
        <v>4118</v>
      </c>
      <c r="AE217" s="145">
        <v>8.3999999999999995E-3</v>
      </c>
    </row>
    <row r="218" spans="1:31">
      <c r="A218" s="91" t="s">
        <v>1822</v>
      </c>
      <c r="B218" s="91">
        <v>52.3</v>
      </c>
      <c r="C218" s="91">
        <v>52.47</v>
      </c>
      <c r="D218" s="91">
        <v>52.47</v>
      </c>
      <c r="E218" s="91">
        <v>52.09</v>
      </c>
      <c r="F218" s="91" t="s">
        <v>4119</v>
      </c>
      <c r="G218" s="145">
        <v>-2.3E-3</v>
      </c>
      <c r="I218" s="91" t="s">
        <v>1822</v>
      </c>
      <c r="J218" s="91">
        <v>8.5399999999999991</v>
      </c>
      <c r="K218" s="91">
        <v>8.5299999999999994</v>
      </c>
      <c r="L218" s="91">
        <v>8.69</v>
      </c>
      <c r="M218" s="91">
        <v>8.41</v>
      </c>
      <c r="N218" s="91" t="s">
        <v>4120</v>
      </c>
      <c r="O218" s="145">
        <v>-1.1999999999999999E-3</v>
      </c>
      <c r="Q218" s="91" t="s">
        <v>1822</v>
      </c>
      <c r="R218" s="91">
        <v>91.98</v>
      </c>
      <c r="S218" s="91">
        <v>91.75</v>
      </c>
      <c r="T218" s="91">
        <v>92.1</v>
      </c>
      <c r="U218" s="91">
        <v>91.75</v>
      </c>
      <c r="V218" s="91" t="s">
        <v>3578</v>
      </c>
      <c r="W218" s="145">
        <v>2.3E-3</v>
      </c>
      <c r="Y218" s="91" t="s">
        <v>1822</v>
      </c>
      <c r="Z218" s="146">
        <v>13943.76</v>
      </c>
      <c r="AA218" s="146">
        <v>13687.23</v>
      </c>
      <c r="AB218" s="146">
        <v>13959.81</v>
      </c>
      <c r="AC218" s="146">
        <v>13677.06</v>
      </c>
      <c r="AD218" s="91" t="s">
        <v>4121</v>
      </c>
      <c r="AE218" s="145">
        <v>1.7399999999999999E-2</v>
      </c>
    </row>
    <row r="219" spans="1:31">
      <c r="A219" s="91" t="s">
        <v>1830</v>
      </c>
      <c r="B219" s="91">
        <v>52.43</v>
      </c>
      <c r="C219" s="91">
        <v>52.06</v>
      </c>
      <c r="D219" s="91">
        <v>52.43</v>
      </c>
      <c r="E219" s="91">
        <v>51.75</v>
      </c>
      <c r="F219" s="91" t="s">
        <v>4122</v>
      </c>
      <c r="G219" s="145">
        <v>2.5000000000000001E-3</v>
      </c>
      <c r="I219" s="91" t="s">
        <v>1830</v>
      </c>
      <c r="J219" s="91">
        <v>8.4600000000000009</v>
      </c>
      <c r="K219" s="91">
        <v>8.44</v>
      </c>
      <c r="L219" s="91">
        <v>8.6</v>
      </c>
      <c r="M219" s="91">
        <v>8.3650000000000002</v>
      </c>
      <c r="N219" s="91" t="s">
        <v>4123</v>
      </c>
      <c r="O219" s="145">
        <v>-9.4000000000000004E-3</v>
      </c>
      <c r="Q219" s="91" t="s">
        <v>1830</v>
      </c>
      <c r="R219" s="91">
        <v>91.98</v>
      </c>
      <c r="S219" s="91">
        <v>91.88</v>
      </c>
      <c r="T219" s="91">
        <v>92.04</v>
      </c>
      <c r="U219" s="91">
        <v>91.75</v>
      </c>
      <c r="V219" s="91" t="s">
        <v>4124</v>
      </c>
      <c r="W219" s="145">
        <v>0</v>
      </c>
      <c r="Y219" s="91" t="s">
        <v>1830</v>
      </c>
      <c r="Z219" s="146">
        <v>14019.31</v>
      </c>
      <c r="AA219" s="146">
        <v>13961.77</v>
      </c>
      <c r="AB219" s="146">
        <v>14050.82</v>
      </c>
      <c r="AC219" s="146">
        <v>13924.2</v>
      </c>
      <c r="AD219" s="91" t="s">
        <v>4125</v>
      </c>
      <c r="AE219" s="145">
        <v>5.4000000000000003E-3</v>
      </c>
    </row>
    <row r="220" spans="1:31">
      <c r="A220" s="91" t="s">
        <v>1837</v>
      </c>
      <c r="B220" s="91">
        <v>53.12</v>
      </c>
      <c r="C220" s="91">
        <v>52.36</v>
      </c>
      <c r="D220" s="91">
        <v>53.21</v>
      </c>
      <c r="E220" s="91">
        <v>52.19</v>
      </c>
      <c r="F220" s="91" t="s">
        <v>4126</v>
      </c>
      <c r="G220" s="145">
        <v>1.32E-2</v>
      </c>
      <c r="I220" s="91" t="s">
        <v>1837</v>
      </c>
      <c r="J220" s="91">
        <v>8.36</v>
      </c>
      <c r="K220" s="91">
        <v>8.4499999999999993</v>
      </c>
      <c r="L220" s="91">
        <v>8.5500000000000007</v>
      </c>
      <c r="M220" s="91">
        <v>8.25</v>
      </c>
      <c r="N220" s="91" t="s">
        <v>4127</v>
      </c>
      <c r="O220" s="145">
        <v>-1.18E-2</v>
      </c>
      <c r="Q220" s="91" t="s">
        <v>1837</v>
      </c>
      <c r="R220" s="91">
        <v>91.99</v>
      </c>
      <c r="S220" s="91">
        <v>91.88</v>
      </c>
      <c r="T220" s="91">
        <v>92.06</v>
      </c>
      <c r="U220" s="91">
        <v>91.86</v>
      </c>
      <c r="V220" s="91" t="s">
        <v>4128</v>
      </c>
      <c r="W220" s="145">
        <v>1E-4</v>
      </c>
      <c r="Y220" s="91" t="s">
        <v>1837</v>
      </c>
      <c r="Z220" s="146">
        <v>14034.97</v>
      </c>
      <c r="AA220" s="146">
        <v>14041.54</v>
      </c>
      <c r="AB220" s="146">
        <v>14114.67</v>
      </c>
      <c r="AC220" s="146">
        <v>14010.48</v>
      </c>
      <c r="AD220" s="91" t="s">
        <v>3734</v>
      </c>
      <c r="AE220" s="145">
        <v>1.1000000000000001E-3</v>
      </c>
    </row>
    <row r="221" spans="1:31">
      <c r="A221" s="91" t="s">
        <v>1844</v>
      </c>
      <c r="B221" s="91">
        <v>53.8</v>
      </c>
      <c r="C221" s="91">
        <v>53.15</v>
      </c>
      <c r="D221" s="91">
        <v>54.27</v>
      </c>
      <c r="E221" s="91">
        <v>52.81</v>
      </c>
      <c r="F221" s="91" t="s">
        <v>4129</v>
      </c>
      <c r="G221" s="145">
        <v>1.2800000000000001E-2</v>
      </c>
      <c r="I221" s="91" t="s">
        <v>1844</v>
      </c>
      <c r="J221" s="91">
        <v>8.1</v>
      </c>
      <c r="K221" s="91">
        <v>8.4</v>
      </c>
      <c r="L221" s="91">
        <v>8.48</v>
      </c>
      <c r="M221" s="91">
        <v>8.07</v>
      </c>
      <c r="N221" s="91" t="s">
        <v>4130</v>
      </c>
      <c r="O221" s="145">
        <v>-3.1099999999999999E-2</v>
      </c>
      <c r="Q221" s="91" t="s">
        <v>1844</v>
      </c>
      <c r="R221" s="91">
        <v>92.04</v>
      </c>
      <c r="S221" s="91">
        <v>92.05</v>
      </c>
      <c r="T221" s="91">
        <v>92.2</v>
      </c>
      <c r="U221" s="91">
        <v>91.95</v>
      </c>
      <c r="V221" s="91" t="s">
        <v>4131</v>
      </c>
      <c r="W221" s="145">
        <v>5.0000000000000001E-4</v>
      </c>
      <c r="Y221" s="91" t="s">
        <v>1844</v>
      </c>
      <c r="Z221" s="146">
        <v>14031.82</v>
      </c>
      <c r="AA221" s="146">
        <v>14129.96</v>
      </c>
      <c r="AB221" s="146">
        <v>14149.62</v>
      </c>
      <c r="AC221" s="146">
        <v>13982.42</v>
      </c>
      <c r="AD221" s="91" t="s">
        <v>4132</v>
      </c>
      <c r="AE221" s="145">
        <v>-2.0000000000000001E-4</v>
      </c>
    </row>
    <row r="222" spans="1:31">
      <c r="A222" s="91" t="s">
        <v>1860</v>
      </c>
      <c r="B222" s="91">
        <v>52.89</v>
      </c>
      <c r="C222" s="91">
        <v>53.41</v>
      </c>
      <c r="D222" s="91">
        <v>53.41</v>
      </c>
      <c r="E222" s="91">
        <v>52.03</v>
      </c>
      <c r="F222" s="91" t="s">
        <v>4133</v>
      </c>
      <c r="G222" s="145">
        <v>-1.6899999999999998E-2</v>
      </c>
      <c r="I222" s="91" t="s">
        <v>1860</v>
      </c>
      <c r="J222" s="91">
        <v>8.3800000000000008</v>
      </c>
      <c r="K222" s="91">
        <v>8.09</v>
      </c>
      <c r="L222" s="91">
        <v>8.4359999999999999</v>
      </c>
      <c r="M222" s="91">
        <v>7.98</v>
      </c>
      <c r="N222" s="91" t="s">
        <v>4134</v>
      </c>
      <c r="O222" s="145">
        <v>3.4599999999999999E-2</v>
      </c>
      <c r="Q222" s="91" t="s">
        <v>1860</v>
      </c>
      <c r="R222" s="91">
        <v>92.03</v>
      </c>
      <c r="S222" s="91">
        <v>91.95</v>
      </c>
      <c r="T222" s="91">
        <v>92.18</v>
      </c>
      <c r="U222" s="91">
        <v>91.9</v>
      </c>
      <c r="V222" s="91" t="s">
        <v>3994</v>
      </c>
      <c r="W222" s="145">
        <v>-1E-4</v>
      </c>
      <c r="Y222" s="91" t="s">
        <v>1860</v>
      </c>
      <c r="Z222" s="146">
        <v>14020.95</v>
      </c>
      <c r="AA222" s="146">
        <v>13994.54</v>
      </c>
      <c r="AB222" s="146">
        <v>14060.85</v>
      </c>
      <c r="AC222" s="146">
        <v>13945.65</v>
      </c>
      <c r="AD222" s="91" t="s">
        <v>4135</v>
      </c>
      <c r="AE222" s="145">
        <v>-8.0000000000000004E-4</v>
      </c>
    </row>
    <row r="223" spans="1:31">
      <c r="A223" s="91" t="s">
        <v>1867</v>
      </c>
      <c r="B223" s="91">
        <v>54.46</v>
      </c>
      <c r="C223" s="91">
        <v>53.19</v>
      </c>
      <c r="D223" s="91">
        <v>54.52</v>
      </c>
      <c r="E223" s="91">
        <v>53.07</v>
      </c>
      <c r="F223" s="91" t="s">
        <v>4136</v>
      </c>
      <c r="G223" s="145">
        <v>2.9700000000000001E-2</v>
      </c>
      <c r="I223" s="91" t="s">
        <v>1867</v>
      </c>
      <c r="J223" s="91">
        <v>8.89</v>
      </c>
      <c r="K223" s="91">
        <v>9.36</v>
      </c>
      <c r="L223" s="91">
        <v>9.9700000000000006</v>
      </c>
      <c r="M223" s="91">
        <v>8.59</v>
      </c>
      <c r="N223" s="91" t="s">
        <v>4137</v>
      </c>
      <c r="O223" s="145">
        <v>6.0900000000000003E-2</v>
      </c>
      <c r="Q223" s="91" t="s">
        <v>1867</v>
      </c>
      <c r="R223" s="91">
        <v>92.07</v>
      </c>
      <c r="S223" s="91">
        <v>92.04</v>
      </c>
      <c r="T223" s="91">
        <v>92.11</v>
      </c>
      <c r="U223" s="91">
        <v>91.99</v>
      </c>
      <c r="V223" s="91" t="s">
        <v>3615</v>
      </c>
      <c r="W223" s="145">
        <v>4.0000000000000002E-4</v>
      </c>
      <c r="Y223" s="91" t="s">
        <v>1867</v>
      </c>
      <c r="Z223" s="146">
        <v>13872.47</v>
      </c>
      <c r="AA223" s="146">
        <v>13988.81</v>
      </c>
      <c r="AB223" s="146">
        <v>14001.95</v>
      </c>
      <c r="AC223" s="146">
        <v>13802.42</v>
      </c>
      <c r="AD223" s="91" t="s">
        <v>4138</v>
      </c>
      <c r="AE223" s="145">
        <v>-1.06E-2</v>
      </c>
    </row>
    <row r="224" spans="1:31">
      <c r="A224" s="91" t="s">
        <v>1872</v>
      </c>
      <c r="B224" s="91">
        <v>54.09</v>
      </c>
      <c r="C224" s="91">
        <v>54.34</v>
      </c>
      <c r="D224" s="91">
        <v>54.75</v>
      </c>
      <c r="E224" s="91">
        <v>53.67</v>
      </c>
      <c r="F224" s="91" t="s">
        <v>4139</v>
      </c>
      <c r="G224" s="145">
        <v>-6.7999999999999996E-3</v>
      </c>
      <c r="I224" s="91" t="s">
        <v>1872</v>
      </c>
      <c r="J224" s="91">
        <v>9</v>
      </c>
      <c r="K224" s="91">
        <v>9</v>
      </c>
      <c r="L224" s="91">
        <v>9.1</v>
      </c>
      <c r="M224" s="91">
        <v>8.5399999999999991</v>
      </c>
      <c r="N224" s="91" t="s">
        <v>4140</v>
      </c>
      <c r="O224" s="145">
        <v>1.24E-2</v>
      </c>
      <c r="Q224" s="91" t="s">
        <v>1872</v>
      </c>
      <c r="R224" s="91">
        <v>92.01</v>
      </c>
      <c r="S224" s="91">
        <v>92.15</v>
      </c>
      <c r="T224" s="91">
        <v>92.15</v>
      </c>
      <c r="U224" s="91">
        <v>91.99</v>
      </c>
      <c r="V224" s="91" t="s">
        <v>4141</v>
      </c>
      <c r="W224" s="145">
        <v>-6.9999999999999999E-4</v>
      </c>
      <c r="Y224" s="91" t="s">
        <v>1872</v>
      </c>
      <c r="Z224" s="146">
        <v>13748.83</v>
      </c>
      <c r="AA224" s="146">
        <v>13675.11</v>
      </c>
      <c r="AB224" s="146">
        <v>13774.63</v>
      </c>
      <c r="AC224" s="146">
        <v>13642.47</v>
      </c>
      <c r="AD224" s="91" t="s">
        <v>4142</v>
      </c>
      <c r="AE224" s="145">
        <v>-8.8999999999999999E-3</v>
      </c>
    </row>
    <row r="225" spans="1:31">
      <c r="A225" s="91" t="s">
        <v>1879</v>
      </c>
      <c r="B225" s="91">
        <v>54.26</v>
      </c>
      <c r="C225" s="91">
        <v>54.04</v>
      </c>
      <c r="D225" s="91">
        <v>55.04</v>
      </c>
      <c r="E225" s="91">
        <v>54.02</v>
      </c>
      <c r="F225" s="91" t="s">
        <v>4143</v>
      </c>
      <c r="G225" s="145">
        <v>3.0999999999999999E-3</v>
      </c>
      <c r="I225" s="91" t="s">
        <v>1879</v>
      </c>
      <c r="J225" s="91">
        <v>9.06</v>
      </c>
      <c r="K225" s="91">
        <v>8.99</v>
      </c>
      <c r="L225" s="91">
        <v>9.1300000000000008</v>
      </c>
      <c r="M225" s="91">
        <v>8.81</v>
      </c>
      <c r="N225" s="91" t="s">
        <v>4144</v>
      </c>
      <c r="O225" s="145">
        <v>6.7000000000000002E-3</v>
      </c>
      <c r="Q225" s="91" t="s">
        <v>1879</v>
      </c>
      <c r="R225" s="91">
        <v>92.12</v>
      </c>
      <c r="S225" s="91">
        <v>92.1</v>
      </c>
      <c r="T225" s="91">
        <v>92.24</v>
      </c>
      <c r="U225" s="91">
        <v>92.01</v>
      </c>
      <c r="V225" s="91" t="s">
        <v>3652</v>
      </c>
      <c r="W225" s="145">
        <v>1.1999999999999999E-3</v>
      </c>
      <c r="Y225" s="91" t="s">
        <v>1879</v>
      </c>
      <c r="Z225" s="146">
        <v>13761.53</v>
      </c>
      <c r="AA225" s="146">
        <v>13754.71</v>
      </c>
      <c r="AB225" s="146">
        <v>13843.37</v>
      </c>
      <c r="AC225" s="146">
        <v>13733.18</v>
      </c>
      <c r="AD225" s="91" t="s">
        <v>4145</v>
      </c>
      <c r="AE225" s="145">
        <v>8.9999999999999998E-4</v>
      </c>
    </row>
    <row r="226" spans="1:31">
      <c r="A226" s="91" t="s">
        <v>1885</v>
      </c>
      <c r="B226" s="91">
        <v>53.97</v>
      </c>
      <c r="C226" s="91">
        <v>54.3</v>
      </c>
      <c r="D226" s="91">
        <v>54.3</v>
      </c>
      <c r="E226" s="91">
        <v>53.07</v>
      </c>
      <c r="F226" s="91" t="s">
        <v>4146</v>
      </c>
      <c r="G226" s="145">
        <v>-5.3E-3</v>
      </c>
      <c r="I226" s="91" t="s">
        <v>1885</v>
      </c>
      <c r="J226" s="91">
        <v>9.85</v>
      </c>
      <c r="K226" s="91">
        <v>9.1</v>
      </c>
      <c r="L226" s="91">
        <v>9.85</v>
      </c>
      <c r="M226" s="91">
        <v>9.1</v>
      </c>
      <c r="N226" s="91" t="s">
        <v>2868</v>
      </c>
      <c r="O226" s="145">
        <v>8.72E-2</v>
      </c>
      <c r="Q226" s="91" t="s">
        <v>1885</v>
      </c>
      <c r="R226" s="91">
        <v>92.18</v>
      </c>
      <c r="S226" s="91">
        <v>92.12</v>
      </c>
      <c r="T226" s="91">
        <v>92.44</v>
      </c>
      <c r="U226" s="91">
        <v>92.11</v>
      </c>
      <c r="V226" s="91" t="s">
        <v>4147</v>
      </c>
      <c r="W226" s="145">
        <v>6.9999999999999999E-4</v>
      </c>
      <c r="Y226" s="91" t="s">
        <v>1885</v>
      </c>
      <c r="Z226" s="146">
        <v>13917.89</v>
      </c>
      <c r="AA226" s="146">
        <v>13884.03</v>
      </c>
      <c r="AB226" s="146">
        <v>13937.46</v>
      </c>
      <c r="AC226" s="146">
        <v>13805.13</v>
      </c>
      <c r="AD226" s="91" t="s">
        <v>4148</v>
      </c>
      <c r="AE226" s="145">
        <v>1.14E-2</v>
      </c>
    </row>
    <row r="227" spans="1:31">
      <c r="A227" s="91" t="s">
        <v>1892</v>
      </c>
      <c r="B227" s="91">
        <v>53.41</v>
      </c>
      <c r="C227" s="91">
        <v>54.01</v>
      </c>
      <c r="D227" s="91">
        <v>54.71</v>
      </c>
      <c r="E227" s="91">
        <v>53.33</v>
      </c>
      <c r="F227" s="91" t="s">
        <v>4149</v>
      </c>
      <c r="G227" s="145">
        <v>-1.04E-2</v>
      </c>
      <c r="I227" s="91" t="s">
        <v>1892</v>
      </c>
      <c r="J227" s="91">
        <v>9.82</v>
      </c>
      <c r="K227" s="91">
        <v>9.9</v>
      </c>
      <c r="L227" s="91">
        <v>10.27</v>
      </c>
      <c r="M227" s="91">
        <v>9.8000000000000007</v>
      </c>
      <c r="N227" s="91" t="s">
        <v>4150</v>
      </c>
      <c r="O227" s="145">
        <v>-3.0000000000000001E-3</v>
      </c>
      <c r="Q227" s="91" t="s">
        <v>1892</v>
      </c>
      <c r="R227" s="91">
        <v>92.13</v>
      </c>
      <c r="S227" s="91">
        <v>92.06</v>
      </c>
      <c r="T227" s="91">
        <v>92.33</v>
      </c>
      <c r="U227" s="91">
        <v>92.03</v>
      </c>
      <c r="V227" s="91" t="s">
        <v>4151</v>
      </c>
      <c r="W227" s="145">
        <v>-5.0000000000000001E-4</v>
      </c>
      <c r="Y227" s="91" t="s">
        <v>1892</v>
      </c>
      <c r="Z227" s="146">
        <v>13773.62</v>
      </c>
      <c r="AA227" s="146">
        <v>13858.94</v>
      </c>
      <c r="AB227" s="146">
        <v>13913.6</v>
      </c>
      <c r="AC227" s="146">
        <v>13763.69</v>
      </c>
      <c r="AD227" s="91" t="s">
        <v>4152</v>
      </c>
      <c r="AE227" s="145">
        <v>-1.04E-2</v>
      </c>
    </row>
    <row r="228" spans="1:31">
      <c r="A228" s="91" t="s">
        <v>1900</v>
      </c>
      <c r="B228" s="91">
        <v>52.64</v>
      </c>
      <c r="C228" s="91">
        <v>53.52</v>
      </c>
      <c r="D228" s="91">
        <v>53.54</v>
      </c>
      <c r="E228" s="91">
        <v>52.14</v>
      </c>
      <c r="F228" s="91" t="s">
        <v>4153</v>
      </c>
      <c r="G228" s="145">
        <v>-1.44E-2</v>
      </c>
      <c r="I228" s="91" t="s">
        <v>1900</v>
      </c>
      <c r="J228" s="91">
        <v>9.3800000000000008</v>
      </c>
      <c r="K228" s="91">
        <v>9.85</v>
      </c>
      <c r="L228" s="91">
        <v>9.85</v>
      </c>
      <c r="M228" s="91">
        <v>9.11</v>
      </c>
      <c r="N228" s="91" t="s">
        <v>4154</v>
      </c>
      <c r="O228" s="145">
        <v>-4.48E-2</v>
      </c>
      <c r="Q228" s="91" t="s">
        <v>1900</v>
      </c>
      <c r="R228" s="91">
        <v>92.27</v>
      </c>
      <c r="S228" s="91">
        <v>92.22</v>
      </c>
      <c r="T228" s="91">
        <v>92.47</v>
      </c>
      <c r="U228" s="91">
        <v>92.15</v>
      </c>
      <c r="V228" s="91" t="s">
        <v>3940</v>
      </c>
      <c r="W228" s="145">
        <v>1.5E-3</v>
      </c>
      <c r="Y228" s="91" t="s">
        <v>1900</v>
      </c>
      <c r="Z228" s="146">
        <v>13813.58</v>
      </c>
      <c r="AA228" s="146">
        <v>13773.67</v>
      </c>
      <c r="AB228" s="146">
        <v>13868.57</v>
      </c>
      <c r="AC228" s="146">
        <v>13733.82</v>
      </c>
      <c r="AD228" s="91" t="s">
        <v>4155</v>
      </c>
      <c r="AE228" s="145">
        <v>2.8999999999999998E-3</v>
      </c>
    </row>
    <row r="229" spans="1:31">
      <c r="A229" s="91" t="s">
        <v>1907</v>
      </c>
      <c r="B229" s="91">
        <v>53.8</v>
      </c>
      <c r="C229" s="91">
        <v>53.05</v>
      </c>
      <c r="D229" s="91">
        <v>54.06</v>
      </c>
      <c r="E229" s="91">
        <v>52.81</v>
      </c>
      <c r="F229" s="91" t="s">
        <v>4156</v>
      </c>
      <c r="G229" s="145">
        <v>2.1999999999999999E-2</v>
      </c>
      <c r="I229" s="91" t="s">
        <v>1907</v>
      </c>
      <c r="J229" s="91">
        <v>9.3000000000000007</v>
      </c>
      <c r="K229" s="91">
        <v>9.49</v>
      </c>
      <c r="L229" s="91">
        <v>9.69</v>
      </c>
      <c r="M229" s="91">
        <v>9.16</v>
      </c>
      <c r="N229" s="91" t="s">
        <v>4157</v>
      </c>
      <c r="O229" s="145">
        <v>-8.5000000000000006E-3</v>
      </c>
      <c r="Q229" s="91" t="s">
        <v>1907</v>
      </c>
      <c r="R229" s="91">
        <v>92.22</v>
      </c>
      <c r="S229" s="91">
        <v>92.32</v>
      </c>
      <c r="T229" s="91">
        <v>92.46</v>
      </c>
      <c r="U229" s="91">
        <v>92.15</v>
      </c>
      <c r="V229" s="91" t="s">
        <v>4158</v>
      </c>
      <c r="W229" s="145">
        <v>-5.0000000000000001E-4</v>
      </c>
      <c r="Y229" s="91" t="s">
        <v>1907</v>
      </c>
      <c r="Z229" s="146">
        <v>13926.05</v>
      </c>
      <c r="AA229" s="146">
        <v>13889.76</v>
      </c>
      <c r="AB229" s="146">
        <v>13957.57</v>
      </c>
      <c r="AC229" s="146">
        <v>13810.66</v>
      </c>
      <c r="AD229" s="91" t="s">
        <v>4159</v>
      </c>
      <c r="AE229" s="145">
        <v>8.0999999999999996E-3</v>
      </c>
    </row>
    <row r="230" spans="1:31">
      <c r="A230" s="91" t="s">
        <v>1913</v>
      </c>
      <c r="B230" s="91">
        <v>53.43</v>
      </c>
      <c r="C230" s="91">
        <v>53.85</v>
      </c>
      <c r="D230" s="91">
        <v>54.33</v>
      </c>
      <c r="E230" s="91">
        <v>52.6</v>
      </c>
      <c r="F230" s="91" t="s">
        <v>4160</v>
      </c>
      <c r="G230" s="145">
        <v>-6.8999999999999999E-3</v>
      </c>
      <c r="I230" s="91" t="s">
        <v>1913</v>
      </c>
      <c r="J230" s="91">
        <v>8.92</v>
      </c>
      <c r="K230" s="91">
        <v>9.3000000000000007</v>
      </c>
      <c r="L230" s="91">
        <v>9.4</v>
      </c>
      <c r="M230" s="91">
        <v>8.6999999999999993</v>
      </c>
      <c r="N230" s="91" t="s">
        <v>4161</v>
      </c>
      <c r="O230" s="145">
        <v>-4.0899999999999999E-2</v>
      </c>
      <c r="Q230" s="91" t="s">
        <v>1913</v>
      </c>
      <c r="R230" s="91">
        <v>91.82</v>
      </c>
      <c r="S230" s="91">
        <v>92.16</v>
      </c>
      <c r="T230" s="91">
        <v>92.33</v>
      </c>
      <c r="U230" s="91">
        <v>91.73</v>
      </c>
      <c r="V230" s="91" t="s">
        <v>2808</v>
      </c>
      <c r="W230" s="145">
        <v>-4.3E-3</v>
      </c>
      <c r="Y230" s="91" t="s">
        <v>1913</v>
      </c>
      <c r="Z230" s="146">
        <v>13708.33</v>
      </c>
      <c r="AA230" s="146">
        <v>13889.2</v>
      </c>
      <c r="AB230" s="146">
        <v>13895.75</v>
      </c>
      <c r="AC230" s="146">
        <v>13684.24</v>
      </c>
      <c r="AD230" s="91" t="s">
        <v>4162</v>
      </c>
      <c r="AE230" s="145">
        <v>-1.5599999999999999E-2</v>
      </c>
    </row>
    <row r="231" spans="1:31">
      <c r="A231" s="91" t="s">
        <v>1918</v>
      </c>
      <c r="B231" s="91">
        <v>53.58</v>
      </c>
      <c r="C231" s="91">
        <v>53.48</v>
      </c>
      <c r="D231" s="91">
        <v>54.45</v>
      </c>
      <c r="E231" s="91">
        <v>53.48</v>
      </c>
      <c r="F231" s="91" t="s">
        <v>4163</v>
      </c>
      <c r="G231" s="145">
        <v>2.8E-3</v>
      </c>
      <c r="I231" s="91" t="s">
        <v>1918</v>
      </c>
      <c r="J231" s="91">
        <v>9.0299999999999994</v>
      </c>
      <c r="K231" s="91">
        <v>9.0150000000000006</v>
      </c>
      <c r="L231" s="91">
        <v>9.2100000000000009</v>
      </c>
      <c r="M231" s="91">
        <v>8.91</v>
      </c>
      <c r="N231" s="91" t="s">
        <v>4164</v>
      </c>
      <c r="O231" s="145">
        <v>1.23E-2</v>
      </c>
      <c r="Q231" s="91" t="s">
        <v>1918</v>
      </c>
      <c r="R231" s="91">
        <v>91.91</v>
      </c>
      <c r="S231" s="91">
        <v>92.04</v>
      </c>
      <c r="T231" s="91">
        <v>92.05</v>
      </c>
      <c r="U231" s="91">
        <v>91.82</v>
      </c>
      <c r="V231" s="91" t="s">
        <v>4165</v>
      </c>
      <c r="W231" s="145">
        <v>1E-3</v>
      </c>
      <c r="Y231" s="91" t="s">
        <v>1918</v>
      </c>
      <c r="Z231" s="146">
        <v>13710.24</v>
      </c>
      <c r="AA231" s="146">
        <v>13669.96</v>
      </c>
      <c r="AB231" s="146">
        <v>13751.28</v>
      </c>
      <c r="AC231" s="146">
        <v>13663.46</v>
      </c>
      <c r="AD231" s="91" t="s">
        <v>4166</v>
      </c>
      <c r="AE231" s="145">
        <v>1E-4</v>
      </c>
    </row>
    <row r="232" spans="1:31">
      <c r="A232" s="91" t="s">
        <v>1925</v>
      </c>
      <c r="B232" s="91">
        <v>53.46</v>
      </c>
      <c r="C232" s="91">
        <v>53.62</v>
      </c>
      <c r="D232" s="91">
        <v>54</v>
      </c>
      <c r="E232" s="91">
        <v>53.03</v>
      </c>
      <c r="F232" s="91" t="s">
        <v>4167</v>
      </c>
      <c r="G232" s="145">
        <v>-2.2000000000000001E-3</v>
      </c>
      <c r="I232" s="91" t="s">
        <v>1925</v>
      </c>
      <c r="J232" s="91">
        <v>9.08</v>
      </c>
      <c r="K232" s="91">
        <v>9.0299999999999994</v>
      </c>
      <c r="L232" s="91">
        <v>9.1449999999999996</v>
      </c>
      <c r="M232" s="91">
        <v>8.8800000000000008</v>
      </c>
      <c r="N232" s="91" t="s">
        <v>4168</v>
      </c>
      <c r="O232" s="145">
        <v>5.4999999999999997E-3</v>
      </c>
      <c r="Q232" s="91" t="s">
        <v>1925</v>
      </c>
      <c r="R232" s="91">
        <v>92.07</v>
      </c>
      <c r="S232" s="91">
        <v>91.92</v>
      </c>
      <c r="T232" s="91">
        <v>92.21</v>
      </c>
      <c r="U232" s="91">
        <v>91.9</v>
      </c>
      <c r="V232" s="91" t="s">
        <v>4169</v>
      </c>
      <c r="W232" s="145">
        <v>1.6999999999999999E-3</v>
      </c>
      <c r="Y232" s="91" t="s">
        <v>1925</v>
      </c>
      <c r="Z232" s="146">
        <v>13678.19</v>
      </c>
      <c r="AA232" s="146">
        <v>13649.44</v>
      </c>
      <c r="AB232" s="146">
        <v>13705.15</v>
      </c>
      <c r="AC232" s="146">
        <v>13578.87</v>
      </c>
      <c r="AD232" s="91" t="s">
        <v>4170</v>
      </c>
      <c r="AE232" s="145">
        <v>-2.3E-3</v>
      </c>
    </row>
    <row r="233" spans="1:31">
      <c r="A233" s="91" t="s">
        <v>1933</v>
      </c>
      <c r="B233" s="91">
        <v>53.37</v>
      </c>
      <c r="C233" s="91">
        <v>53.72</v>
      </c>
      <c r="D233" s="91">
        <v>54.32</v>
      </c>
      <c r="E233" s="91">
        <v>53.31</v>
      </c>
      <c r="F233" s="91" t="s">
        <v>4171</v>
      </c>
      <c r="G233" s="145">
        <v>-1.6999999999999999E-3</v>
      </c>
      <c r="I233" s="91" t="s">
        <v>1933</v>
      </c>
      <c r="J233" s="91">
        <v>8.9700000000000006</v>
      </c>
      <c r="K233" s="91">
        <v>9.1199999999999992</v>
      </c>
      <c r="L233" s="91">
        <v>9.2799999999999994</v>
      </c>
      <c r="M233" s="91">
        <v>8.94</v>
      </c>
      <c r="N233" s="91" t="s">
        <v>4172</v>
      </c>
      <c r="O233" s="145">
        <v>-1.21E-2</v>
      </c>
      <c r="Q233" s="91" t="s">
        <v>1933</v>
      </c>
      <c r="R233" s="91">
        <v>92.56</v>
      </c>
      <c r="S233" s="91">
        <v>92.41</v>
      </c>
      <c r="T233" s="91">
        <v>92.61</v>
      </c>
      <c r="U233" s="91">
        <v>92.3</v>
      </c>
      <c r="V233" s="91" t="s">
        <v>3277</v>
      </c>
      <c r="W233" s="145">
        <v>5.3E-3</v>
      </c>
      <c r="Y233" s="91" t="s">
        <v>1933</v>
      </c>
      <c r="Z233" s="146">
        <v>13469.13</v>
      </c>
      <c r="AA233" s="146">
        <v>13710.26</v>
      </c>
      <c r="AB233" s="146">
        <v>13727.81</v>
      </c>
      <c r="AC233" s="146">
        <v>13467.28</v>
      </c>
      <c r="AD233" s="91" t="s">
        <v>4173</v>
      </c>
      <c r="AE233" s="145">
        <v>-1.5299999999999999E-2</v>
      </c>
    </row>
    <row r="234" spans="1:31">
      <c r="A234" s="91" t="s">
        <v>1941</v>
      </c>
      <c r="B234" s="91">
        <v>54.28</v>
      </c>
      <c r="C234" s="91">
        <v>53.18</v>
      </c>
      <c r="D234" s="91">
        <v>54.4</v>
      </c>
      <c r="E234" s="91">
        <v>52.94</v>
      </c>
      <c r="F234" s="91" t="s">
        <v>1794</v>
      </c>
      <c r="G234" s="145">
        <v>1.7100000000000001E-2</v>
      </c>
      <c r="I234" s="91" t="s">
        <v>1941</v>
      </c>
      <c r="J234" s="91">
        <v>8.9499999999999993</v>
      </c>
      <c r="K234" s="91">
        <v>8.82</v>
      </c>
      <c r="L234" s="91">
        <v>8.9700000000000006</v>
      </c>
      <c r="M234" s="91">
        <v>8.64</v>
      </c>
      <c r="N234" s="91" t="s">
        <v>4174</v>
      </c>
      <c r="O234" s="145">
        <v>-2.2000000000000001E-3</v>
      </c>
      <c r="Q234" s="91" t="s">
        <v>1941</v>
      </c>
      <c r="R234" s="91">
        <v>92.35</v>
      </c>
      <c r="S234" s="91">
        <v>92.41</v>
      </c>
      <c r="T234" s="91">
        <v>92.57</v>
      </c>
      <c r="U234" s="91">
        <v>92.29</v>
      </c>
      <c r="V234" s="91" t="s">
        <v>4175</v>
      </c>
      <c r="W234" s="145">
        <v>-2.3E-3</v>
      </c>
      <c r="Y234" s="91" t="s">
        <v>1941</v>
      </c>
      <c r="Z234" s="146">
        <v>13223.99</v>
      </c>
      <c r="AA234" s="146">
        <v>13328.06</v>
      </c>
      <c r="AB234" s="146">
        <v>13362.23</v>
      </c>
      <c r="AC234" s="146">
        <v>13222.56</v>
      </c>
      <c r="AD234" s="91" t="s">
        <v>4176</v>
      </c>
      <c r="AE234" s="145">
        <v>-1.8200000000000001E-2</v>
      </c>
    </row>
    <row r="235" spans="1:31">
      <c r="A235" s="91" t="s">
        <v>1949</v>
      </c>
      <c r="B235" s="91">
        <v>53.86</v>
      </c>
      <c r="C235" s="91">
        <v>54.26</v>
      </c>
      <c r="D235" s="91">
        <v>54.98</v>
      </c>
      <c r="E235" s="91">
        <v>53.78</v>
      </c>
      <c r="F235" s="91" t="s">
        <v>4177</v>
      </c>
      <c r="G235" s="145">
        <v>-7.7000000000000002E-3</v>
      </c>
      <c r="I235" s="91" t="s">
        <v>1949</v>
      </c>
      <c r="J235" s="91">
        <v>8.83</v>
      </c>
      <c r="K235" s="91">
        <v>9</v>
      </c>
      <c r="L235" s="91">
        <v>9.125</v>
      </c>
      <c r="M235" s="91">
        <v>8.81</v>
      </c>
      <c r="N235" s="91" t="s">
        <v>4178</v>
      </c>
      <c r="O235" s="145">
        <v>-1.34E-2</v>
      </c>
      <c r="Q235" s="91" t="s">
        <v>1949</v>
      </c>
      <c r="R235" s="91">
        <v>93.92</v>
      </c>
      <c r="S235" s="91">
        <v>94.06</v>
      </c>
      <c r="T235" s="91">
        <v>94.11</v>
      </c>
      <c r="U235" s="91">
        <v>93.86</v>
      </c>
      <c r="V235" s="91" t="s">
        <v>4179</v>
      </c>
      <c r="W235" s="145">
        <v>1.7000000000000001E-2</v>
      </c>
      <c r="Y235" s="91" t="s">
        <v>1949</v>
      </c>
      <c r="Z235" s="146">
        <v>13211.81</v>
      </c>
      <c r="AA235" s="146">
        <v>13287.17</v>
      </c>
      <c r="AB235" s="146">
        <v>13353.22</v>
      </c>
      <c r="AC235" s="146">
        <v>13200.64</v>
      </c>
      <c r="AD235" s="91" t="s">
        <v>4180</v>
      </c>
      <c r="AE235" s="145">
        <v>-8.9999999999999998E-4</v>
      </c>
    </row>
    <row r="236" spans="1:31">
      <c r="A236" s="91" t="s">
        <v>1957</v>
      </c>
      <c r="B236" s="91">
        <v>53.7</v>
      </c>
      <c r="C236" s="91">
        <v>53.63</v>
      </c>
      <c r="D236" s="91">
        <v>54.57</v>
      </c>
      <c r="E236" s="91">
        <v>53.5</v>
      </c>
      <c r="F236" s="91" t="s">
        <v>4181</v>
      </c>
      <c r="G236" s="145">
        <v>-3.0000000000000001E-3</v>
      </c>
      <c r="I236" s="91" t="s">
        <v>1957</v>
      </c>
      <c r="J236" s="91">
        <v>8.92</v>
      </c>
      <c r="K236" s="91">
        <v>8.75</v>
      </c>
      <c r="L236" s="91">
        <v>8.94</v>
      </c>
      <c r="M236" s="91">
        <v>8.6</v>
      </c>
      <c r="N236" s="91" t="s">
        <v>4182</v>
      </c>
      <c r="O236" s="145">
        <v>1.0200000000000001E-2</v>
      </c>
      <c r="Q236" s="91" t="s">
        <v>1957</v>
      </c>
      <c r="R236" s="91">
        <v>94.05</v>
      </c>
      <c r="S236" s="91">
        <v>93.92</v>
      </c>
      <c r="T236" s="91">
        <v>94.08</v>
      </c>
      <c r="U236" s="91">
        <v>93.92</v>
      </c>
      <c r="V236" s="91" t="s">
        <v>4183</v>
      </c>
      <c r="W236" s="145">
        <v>1.4E-3</v>
      </c>
      <c r="Y236" s="91" t="s">
        <v>1957</v>
      </c>
      <c r="Z236" s="146">
        <v>13271.32</v>
      </c>
      <c r="AA236" s="146">
        <v>13172.54</v>
      </c>
      <c r="AB236" s="146">
        <v>13277.83</v>
      </c>
      <c r="AC236" s="146">
        <v>13132</v>
      </c>
      <c r="AD236" s="91" t="s">
        <v>4184</v>
      </c>
      <c r="AE236" s="145">
        <v>4.4999999999999997E-3</v>
      </c>
    </row>
    <row r="237" spans="1:31">
      <c r="A237" s="91" t="s">
        <v>1964</v>
      </c>
      <c r="B237" s="91">
        <v>52.45</v>
      </c>
      <c r="C237" s="91">
        <v>53.51</v>
      </c>
      <c r="D237" s="91">
        <v>54.01</v>
      </c>
      <c r="E237" s="91">
        <v>52.44</v>
      </c>
      <c r="F237" s="91" t="s">
        <v>4185</v>
      </c>
      <c r="G237" s="145">
        <v>-2.3300000000000001E-2</v>
      </c>
      <c r="I237" s="91" t="s">
        <v>1964</v>
      </c>
      <c r="J237" s="91">
        <v>8.75</v>
      </c>
      <c r="K237" s="91">
        <v>8.75</v>
      </c>
      <c r="L237" s="91">
        <v>8.92</v>
      </c>
      <c r="M237" s="91">
        <v>8.7200000000000006</v>
      </c>
      <c r="N237" s="91" t="s">
        <v>4186</v>
      </c>
      <c r="O237" s="145">
        <v>-1.9099999999999999E-2</v>
      </c>
      <c r="Q237" s="91" t="s">
        <v>1964</v>
      </c>
      <c r="R237" s="91">
        <v>94</v>
      </c>
      <c r="S237" s="91">
        <v>94</v>
      </c>
      <c r="T237" s="91">
        <v>94.21</v>
      </c>
      <c r="U237" s="91">
        <v>94</v>
      </c>
      <c r="V237" s="91" t="s">
        <v>4187</v>
      </c>
      <c r="W237" s="145">
        <v>-5.0000000000000001E-4</v>
      </c>
      <c r="Y237" s="91" t="s">
        <v>1964</v>
      </c>
      <c r="Z237" s="146">
        <v>13063.61</v>
      </c>
      <c r="AA237" s="146">
        <v>13180.96</v>
      </c>
      <c r="AB237" s="146">
        <v>13199.13</v>
      </c>
      <c r="AC237" s="146">
        <v>13033.4</v>
      </c>
      <c r="AD237" s="91" t="s">
        <v>4188</v>
      </c>
      <c r="AE237" s="145">
        <v>-1.5699999999999999E-2</v>
      </c>
    </row>
    <row r="238" spans="1:31">
      <c r="A238" s="91" t="s">
        <v>1970</v>
      </c>
      <c r="B238" s="91">
        <v>53.76</v>
      </c>
      <c r="C238" s="91">
        <v>52.76</v>
      </c>
      <c r="D238" s="91">
        <v>53.92</v>
      </c>
      <c r="E238" s="91">
        <v>52.44</v>
      </c>
      <c r="F238" s="91" t="s">
        <v>4189</v>
      </c>
      <c r="G238" s="145">
        <v>2.5000000000000001E-2</v>
      </c>
      <c r="I238" s="91" t="s">
        <v>1970</v>
      </c>
      <c r="J238" s="91">
        <v>9.06</v>
      </c>
      <c r="K238" s="91">
        <v>8.7899999999999991</v>
      </c>
      <c r="L238" s="91">
        <v>9.2479999999999993</v>
      </c>
      <c r="M238" s="91">
        <v>8.7899999999999991</v>
      </c>
      <c r="N238" s="91" t="s">
        <v>4190</v>
      </c>
      <c r="O238" s="145">
        <v>3.5400000000000001E-2</v>
      </c>
      <c r="Q238" s="91" t="s">
        <v>1970</v>
      </c>
      <c r="R238" s="91">
        <v>93.92</v>
      </c>
      <c r="S238" s="91">
        <v>94</v>
      </c>
      <c r="T238" s="91">
        <v>94.1</v>
      </c>
      <c r="U238" s="91">
        <v>93.71</v>
      </c>
      <c r="V238" s="91" t="s">
        <v>2567</v>
      </c>
      <c r="W238" s="145">
        <v>-8.9999999999999998E-4</v>
      </c>
      <c r="Y238" s="91" t="s">
        <v>1970</v>
      </c>
      <c r="Z238" s="146">
        <v>13092.85</v>
      </c>
      <c r="AA238" s="146">
        <v>13115.36</v>
      </c>
      <c r="AB238" s="146">
        <v>13156.37</v>
      </c>
      <c r="AC238" s="146">
        <v>12963.16</v>
      </c>
      <c r="AD238" s="91" t="s">
        <v>4191</v>
      </c>
      <c r="AE238" s="145">
        <v>2.2000000000000001E-3</v>
      </c>
    </row>
    <row r="239" spans="1:31">
      <c r="A239" s="91" t="s">
        <v>1978</v>
      </c>
      <c r="B239" s="91">
        <v>54.33</v>
      </c>
      <c r="C239" s="91">
        <v>53.96</v>
      </c>
      <c r="D239" s="91">
        <v>54.9</v>
      </c>
      <c r="E239" s="91">
        <v>53.31</v>
      </c>
      <c r="F239" s="91" t="s">
        <v>4192</v>
      </c>
      <c r="G239" s="145">
        <v>1.06E-2</v>
      </c>
      <c r="I239" s="91" t="s">
        <v>1978</v>
      </c>
      <c r="J239" s="91">
        <v>9.09</v>
      </c>
      <c r="K239" s="91">
        <v>9.08</v>
      </c>
      <c r="L239" s="91">
        <v>9.42</v>
      </c>
      <c r="M239" s="91">
        <v>8.99</v>
      </c>
      <c r="N239" s="91" t="s">
        <v>4193</v>
      </c>
      <c r="O239" s="145">
        <v>3.3E-3</v>
      </c>
      <c r="Q239" s="91" t="s">
        <v>1978</v>
      </c>
      <c r="R239" s="91">
        <v>93.54</v>
      </c>
      <c r="S239" s="91">
        <v>93.9</v>
      </c>
      <c r="T239" s="91">
        <v>93.98</v>
      </c>
      <c r="U239" s="91">
        <v>93.38</v>
      </c>
      <c r="V239" s="91" t="s">
        <v>368</v>
      </c>
      <c r="W239" s="145">
        <v>-4.0000000000000001E-3</v>
      </c>
      <c r="Y239" s="91" t="s">
        <v>1978</v>
      </c>
      <c r="Z239" s="146">
        <v>13201.28</v>
      </c>
      <c r="AA239" s="146">
        <v>13043.37</v>
      </c>
      <c r="AB239" s="146">
        <v>13270.97</v>
      </c>
      <c r="AC239" s="146">
        <v>13025.11</v>
      </c>
      <c r="AD239" s="91" t="s">
        <v>4194</v>
      </c>
      <c r="AE239" s="145">
        <v>8.3000000000000001E-3</v>
      </c>
    </row>
    <row r="240" spans="1:31">
      <c r="A240" s="91" t="s">
        <v>1986</v>
      </c>
      <c r="B240" s="91">
        <v>53.38</v>
      </c>
      <c r="C240" s="91">
        <v>54.53</v>
      </c>
      <c r="D240" s="91">
        <v>55.19</v>
      </c>
      <c r="E240" s="91">
        <v>53.3</v>
      </c>
      <c r="F240" s="91" t="s">
        <v>4195</v>
      </c>
      <c r="G240" s="145">
        <v>-1.7500000000000002E-2</v>
      </c>
      <c r="I240" s="91" t="s">
        <v>1986</v>
      </c>
      <c r="J240" s="91">
        <v>8.92</v>
      </c>
      <c r="K240" s="91">
        <v>9.15</v>
      </c>
      <c r="L240" s="91">
        <v>9.1999999999999993</v>
      </c>
      <c r="M240" s="91">
        <v>8.8800000000000008</v>
      </c>
      <c r="N240" s="91" t="s">
        <v>4196</v>
      </c>
      <c r="O240" s="145">
        <v>-1.8700000000000001E-2</v>
      </c>
      <c r="Q240" s="91" t="s">
        <v>1986</v>
      </c>
      <c r="R240" s="91">
        <v>93.63</v>
      </c>
      <c r="S240" s="91">
        <v>93.6</v>
      </c>
      <c r="T240" s="91">
        <v>93.89</v>
      </c>
      <c r="U240" s="91">
        <v>93.45</v>
      </c>
      <c r="V240" s="91" t="s">
        <v>4197</v>
      </c>
      <c r="W240" s="145">
        <v>1E-3</v>
      </c>
      <c r="Y240" s="91" t="s">
        <v>1986</v>
      </c>
      <c r="Z240" s="146">
        <v>13219.32</v>
      </c>
      <c r="AA240" s="146">
        <v>13337.71</v>
      </c>
      <c r="AB240" s="146">
        <v>13382.98</v>
      </c>
      <c r="AC240" s="146">
        <v>13177.09</v>
      </c>
      <c r="AD240" s="91" t="s">
        <v>3390</v>
      </c>
      <c r="AE240" s="145">
        <v>1.4E-3</v>
      </c>
    </row>
    <row r="241" spans="1:31">
      <c r="A241" s="91" t="s">
        <v>1994</v>
      </c>
      <c r="B241" s="91">
        <v>54.13</v>
      </c>
      <c r="C241" s="91">
        <v>53.5</v>
      </c>
      <c r="D241" s="91">
        <v>54.28</v>
      </c>
      <c r="E241" s="91">
        <v>53.48</v>
      </c>
      <c r="F241" s="91" t="s">
        <v>4198</v>
      </c>
      <c r="G241" s="145">
        <v>1.4E-2</v>
      </c>
      <c r="I241" s="91" t="s">
        <v>1994</v>
      </c>
      <c r="J241" s="91">
        <v>8.92</v>
      </c>
      <c r="K241" s="91">
        <v>8.9700000000000006</v>
      </c>
      <c r="L241" s="91">
        <v>9.15</v>
      </c>
      <c r="M241" s="91">
        <v>8.9049999999999994</v>
      </c>
      <c r="N241" s="91" t="s">
        <v>4199</v>
      </c>
      <c r="O241" s="145">
        <v>0</v>
      </c>
      <c r="Q241" s="91" t="s">
        <v>1994</v>
      </c>
      <c r="R241" s="91">
        <v>93.94</v>
      </c>
      <c r="S241" s="91">
        <v>93.68</v>
      </c>
      <c r="T241" s="91">
        <v>93.94</v>
      </c>
      <c r="U241" s="91">
        <v>93.6</v>
      </c>
      <c r="V241" s="91" t="s">
        <v>3411</v>
      </c>
      <c r="W241" s="145">
        <v>3.3E-3</v>
      </c>
      <c r="Y241" s="91" t="s">
        <v>1994</v>
      </c>
      <c r="Z241" s="146">
        <v>13307.77</v>
      </c>
      <c r="AA241" s="146">
        <v>13217.99</v>
      </c>
      <c r="AB241" s="146">
        <v>13364.03</v>
      </c>
      <c r="AC241" s="146">
        <v>13204.08</v>
      </c>
      <c r="AD241" s="91" t="s">
        <v>4200</v>
      </c>
      <c r="AE241" s="145">
        <v>6.7000000000000002E-3</v>
      </c>
    </row>
    <row r="242" spans="1:31">
      <c r="A242" s="91" t="s">
        <v>2001</v>
      </c>
      <c r="B242" s="91">
        <v>53.14</v>
      </c>
      <c r="C242" s="91">
        <v>53.73</v>
      </c>
      <c r="D242" s="91">
        <v>53.97</v>
      </c>
      <c r="E242" s="91">
        <v>52.58</v>
      </c>
      <c r="F242" s="91" t="s">
        <v>4201</v>
      </c>
      <c r="G242" s="145">
        <v>-1.8200000000000001E-2</v>
      </c>
      <c r="I242" s="91" t="s">
        <v>2001</v>
      </c>
      <c r="J242" s="91">
        <v>8.68</v>
      </c>
      <c r="K242" s="91">
        <v>8.9</v>
      </c>
      <c r="L242" s="91">
        <v>8.9</v>
      </c>
      <c r="M242" s="91">
        <v>8.61</v>
      </c>
      <c r="N242" s="91" t="s">
        <v>4202</v>
      </c>
      <c r="O242" s="145">
        <v>-2.69E-2</v>
      </c>
      <c r="Q242" s="91" t="s">
        <v>2001</v>
      </c>
      <c r="R242" s="91">
        <v>93.89</v>
      </c>
      <c r="S242" s="91">
        <v>93.81</v>
      </c>
      <c r="T242" s="91">
        <v>93.99</v>
      </c>
      <c r="U242" s="91">
        <v>93.76</v>
      </c>
      <c r="V242" s="91" t="s">
        <v>3519</v>
      </c>
      <c r="W242" s="145">
        <v>-5.0000000000000001E-4</v>
      </c>
      <c r="Y242" s="91" t="s">
        <v>2001</v>
      </c>
      <c r="Z242" s="146">
        <v>13059.47</v>
      </c>
      <c r="AA242" s="146">
        <v>13229.68</v>
      </c>
      <c r="AB242" s="146">
        <v>13280.04</v>
      </c>
      <c r="AC242" s="146">
        <v>13008.6</v>
      </c>
      <c r="AD242" s="91" t="s">
        <v>4203</v>
      </c>
      <c r="AE242" s="145">
        <v>-1.8700000000000001E-2</v>
      </c>
    </row>
    <row r="243" spans="1:31">
      <c r="A243" s="91" t="s">
        <v>2007</v>
      </c>
      <c r="B243" s="91">
        <v>53.54</v>
      </c>
      <c r="C243" s="91">
        <v>53.02</v>
      </c>
      <c r="D243" s="91">
        <v>53.72</v>
      </c>
      <c r="E243" s="91">
        <v>52.6</v>
      </c>
      <c r="F243" s="91" t="s">
        <v>1227</v>
      </c>
      <c r="G243" s="145">
        <v>7.4999999999999997E-3</v>
      </c>
      <c r="I243" s="91" t="s">
        <v>2007</v>
      </c>
      <c r="J243" s="91">
        <v>8.86</v>
      </c>
      <c r="K243" s="91">
        <v>8.7799999999999994</v>
      </c>
      <c r="L243" s="91">
        <v>8.93</v>
      </c>
      <c r="M243" s="91">
        <v>8.7349999999999994</v>
      </c>
      <c r="N243" s="91" t="s">
        <v>4204</v>
      </c>
      <c r="O243" s="145">
        <v>2.07E-2</v>
      </c>
      <c r="Q243" s="91" t="s">
        <v>2007</v>
      </c>
      <c r="R243" s="91">
        <v>93.75</v>
      </c>
      <c r="S243" s="91">
        <v>93.87</v>
      </c>
      <c r="T243" s="91">
        <v>94.04</v>
      </c>
      <c r="U243" s="91">
        <v>93.63</v>
      </c>
      <c r="V243" s="91" t="s">
        <v>4205</v>
      </c>
      <c r="W243" s="145">
        <v>-1.5E-3</v>
      </c>
      <c r="Y243" s="91" t="s">
        <v>2007</v>
      </c>
      <c r="Z243" s="146">
        <v>13236.01</v>
      </c>
      <c r="AA243" s="146">
        <v>13092.92</v>
      </c>
      <c r="AB243" s="146">
        <v>13258.76</v>
      </c>
      <c r="AC243" s="146">
        <v>13072.51</v>
      </c>
      <c r="AD243" s="91" t="s">
        <v>4206</v>
      </c>
      <c r="AE243" s="145">
        <v>1.35E-2</v>
      </c>
    </row>
    <row r="244" spans="1:31">
      <c r="A244" s="91" t="s">
        <v>2014</v>
      </c>
      <c r="B244" s="91">
        <v>53.32</v>
      </c>
      <c r="C244" s="91">
        <v>53.28</v>
      </c>
      <c r="D244" s="91">
        <v>54</v>
      </c>
      <c r="E244" s="91">
        <v>52.69</v>
      </c>
      <c r="F244" s="91" t="s">
        <v>4207</v>
      </c>
      <c r="G244" s="145">
        <v>-4.1000000000000003E-3</v>
      </c>
      <c r="I244" s="91" t="s">
        <v>2014</v>
      </c>
      <c r="J244" s="91">
        <v>8.84</v>
      </c>
      <c r="K244" s="91">
        <v>8.82</v>
      </c>
      <c r="L244" s="91">
        <v>8.8800000000000008</v>
      </c>
      <c r="M244" s="91">
        <v>8.65</v>
      </c>
      <c r="N244" s="91" t="s">
        <v>4208</v>
      </c>
      <c r="O244" s="145">
        <v>-2.3E-3</v>
      </c>
      <c r="Q244" s="91" t="s">
        <v>2014</v>
      </c>
      <c r="R244" s="91">
        <v>93.67</v>
      </c>
      <c r="S244" s="91">
        <v>93.85</v>
      </c>
      <c r="T244" s="91">
        <v>93.93</v>
      </c>
      <c r="U244" s="91">
        <v>93.65</v>
      </c>
      <c r="V244" s="91" t="s">
        <v>4209</v>
      </c>
      <c r="W244" s="145">
        <v>-8.9999999999999998E-4</v>
      </c>
      <c r="Y244" s="91" t="s">
        <v>2014</v>
      </c>
      <c r="Z244" s="146">
        <v>13219.83</v>
      </c>
      <c r="AA244" s="146">
        <v>13228.12</v>
      </c>
      <c r="AB244" s="146">
        <v>13251.18</v>
      </c>
      <c r="AC244" s="146">
        <v>13087.57</v>
      </c>
      <c r="AD244" s="91" t="s">
        <v>4210</v>
      </c>
      <c r="AE244" s="145">
        <v>-1.1999999999999999E-3</v>
      </c>
    </row>
    <row r="245" spans="1:31">
      <c r="A245" s="91" t="s">
        <v>2021</v>
      </c>
      <c r="B245" s="91">
        <v>54.37</v>
      </c>
      <c r="C245" s="91">
        <v>53</v>
      </c>
      <c r="D245" s="91">
        <v>54.8</v>
      </c>
      <c r="E245" s="91">
        <v>53</v>
      </c>
      <c r="F245" s="91" t="s">
        <v>4211</v>
      </c>
      <c r="G245" s="145">
        <v>1.9699999999999999E-2</v>
      </c>
      <c r="I245" s="91" t="s">
        <v>2021</v>
      </c>
      <c r="J245" s="91">
        <v>9.16</v>
      </c>
      <c r="K245" s="91">
        <v>8.82</v>
      </c>
      <c r="L245" s="91">
        <v>9.39</v>
      </c>
      <c r="M245" s="91">
        <v>8.8049999999999997</v>
      </c>
      <c r="N245" s="91" t="s">
        <v>4212</v>
      </c>
      <c r="O245" s="145">
        <v>3.6200000000000003E-2</v>
      </c>
      <c r="Q245" s="91" t="s">
        <v>2021</v>
      </c>
      <c r="R245" s="91">
        <v>94.24</v>
      </c>
      <c r="S245" s="91">
        <v>94</v>
      </c>
      <c r="T245" s="91">
        <v>94.26</v>
      </c>
      <c r="U245" s="91">
        <v>93.94</v>
      </c>
      <c r="V245" s="91" t="s">
        <v>4213</v>
      </c>
      <c r="W245" s="145">
        <v>6.1000000000000004E-3</v>
      </c>
      <c r="Y245" s="91" t="s">
        <v>2021</v>
      </c>
      <c r="Z245" s="146">
        <v>13431.34</v>
      </c>
      <c r="AA245" s="146">
        <v>13127.68</v>
      </c>
      <c r="AB245" s="146">
        <v>13472.27</v>
      </c>
      <c r="AC245" s="146">
        <v>13099.03</v>
      </c>
      <c r="AD245" s="91" t="s">
        <v>4214</v>
      </c>
      <c r="AE245" s="145">
        <v>1.6E-2</v>
      </c>
    </row>
    <row r="246" spans="1:31">
      <c r="A246" s="91" t="s">
        <v>2029</v>
      </c>
      <c r="B246" s="91">
        <v>55.13</v>
      </c>
      <c r="C246" s="91">
        <v>53.98</v>
      </c>
      <c r="D246" s="91">
        <v>55.43</v>
      </c>
      <c r="E246" s="91">
        <v>53.98</v>
      </c>
      <c r="F246" s="91" t="s">
        <v>4215</v>
      </c>
      <c r="G246" s="145">
        <v>1.4E-2</v>
      </c>
      <c r="I246" s="91" t="s">
        <v>2029</v>
      </c>
      <c r="J246" s="91">
        <v>9.2100000000000009</v>
      </c>
      <c r="K246" s="91">
        <v>9.1199999999999992</v>
      </c>
      <c r="L246" s="91">
        <v>9.3000000000000007</v>
      </c>
      <c r="M246" s="91">
        <v>8.93</v>
      </c>
      <c r="N246" s="91" t="s">
        <v>4216</v>
      </c>
      <c r="O246" s="145">
        <v>5.4999999999999997E-3</v>
      </c>
      <c r="Q246" s="91" t="s">
        <v>2029</v>
      </c>
      <c r="R246" s="91">
        <v>94.34</v>
      </c>
      <c r="S246" s="91">
        <v>94.17</v>
      </c>
      <c r="T246" s="91">
        <v>94.44</v>
      </c>
      <c r="U246" s="91">
        <v>94.17</v>
      </c>
      <c r="V246" s="91" t="s">
        <v>4217</v>
      </c>
      <c r="W246" s="145">
        <v>1.1000000000000001E-3</v>
      </c>
      <c r="Y246" s="91" t="s">
        <v>2029</v>
      </c>
      <c r="Z246" s="146">
        <v>13484.24</v>
      </c>
      <c r="AA246" s="146">
        <v>13326.22</v>
      </c>
      <c r="AB246" s="146">
        <v>13509.3</v>
      </c>
      <c r="AC246" s="146">
        <v>13277.48</v>
      </c>
      <c r="AD246" s="91" t="s">
        <v>4218</v>
      </c>
      <c r="AE246" s="145">
        <v>3.8999999999999998E-3</v>
      </c>
    </row>
    <row r="247" spans="1:31">
      <c r="A247" s="91" t="s">
        <v>2037</v>
      </c>
      <c r="B247" s="91">
        <v>55.55</v>
      </c>
      <c r="C247" s="91">
        <v>55.39</v>
      </c>
      <c r="D247" s="91">
        <v>55.99</v>
      </c>
      <c r="E247" s="91">
        <v>55.24</v>
      </c>
      <c r="F247" s="91" t="s">
        <v>4219</v>
      </c>
      <c r="G247" s="145">
        <v>7.6E-3</v>
      </c>
      <c r="I247" s="91" t="s">
        <v>2037</v>
      </c>
      <c r="J247" s="91">
        <v>9.39</v>
      </c>
      <c r="K247" s="91">
        <v>9.2899999999999991</v>
      </c>
      <c r="L247" s="91">
        <v>9.65</v>
      </c>
      <c r="M247" s="91">
        <v>9.2899999999999991</v>
      </c>
      <c r="N247" s="91" t="s">
        <v>4220</v>
      </c>
      <c r="O247" s="145">
        <v>1.95E-2</v>
      </c>
      <c r="Q247" s="91" t="s">
        <v>2037</v>
      </c>
      <c r="R247" s="91">
        <v>94.34</v>
      </c>
      <c r="S247" s="91">
        <v>94.38</v>
      </c>
      <c r="T247" s="91">
        <v>94.49</v>
      </c>
      <c r="U247" s="91">
        <v>94.18</v>
      </c>
      <c r="V247" s="91" t="s">
        <v>4221</v>
      </c>
      <c r="W247" s="145">
        <v>0</v>
      </c>
      <c r="Y247" s="91" t="s">
        <v>2037</v>
      </c>
      <c r="Z247" s="146">
        <v>13562.84</v>
      </c>
      <c r="AA247" s="146">
        <v>13505.81</v>
      </c>
      <c r="AB247" s="146">
        <v>13659.63</v>
      </c>
      <c r="AC247" s="146">
        <v>13491.81</v>
      </c>
      <c r="AD247" s="91" t="s">
        <v>4222</v>
      </c>
      <c r="AE247" s="145">
        <v>5.7999999999999996E-3</v>
      </c>
    </row>
    <row r="248" spans="1:31">
      <c r="A248" s="91" t="s">
        <v>2045</v>
      </c>
      <c r="B248" s="91">
        <v>55.1</v>
      </c>
      <c r="C248" s="91">
        <v>55.66</v>
      </c>
      <c r="D248" s="91">
        <v>55.98</v>
      </c>
      <c r="E248" s="91">
        <v>54.97</v>
      </c>
      <c r="F248" s="91" t="s">
        <v>4223</v>
      </c>
      <c r="G248" s="145">
        <v>-8.0999999999999996E-3</v>
      </c>
      <c r="I248" s="91" t="s">
        <v>2045</v>
      </c>
      <c r="J248" s="91">
        <v>9.44</v>
      </c>
      <c r="K248" s="91">
        <v>9.4</v>
      </c>
      <c r="L248" s="91">
        <v>9.64</v>
      </c>
      <c r="M248" s="91">
        <v>9.4</v>
      </c>
      <c r="N248" s="91" t="s">
        <v>4224</v>
      </c>
      <c r="O248" s="145">
        <v>5.3E-3</v>
      </c>
      <c r="Q248" s="91" t="s">
        <v>2045</v>
      </c>
      <c r="R248" s="91">
        <v>94.47</v>
      </c>
      <c r="S248" s="91">
        <v>94.3</v>
      </c>
      <c r="T248" s="91">
        <v>94.57</v>
      </c>
      <c r="U248" s="91">
        <v>94.11</v>
      </c>
      <c r="V248" s="91" t="s">
        <v>1814</v>
      </c>
      <c r="W248" s="145">
        <v>1.4E-3</v>
      </c>
      <c r="Y248" s="91" t="s">
        <v>2045</v>
      </c>
      <c r="Z248" s="146">
        <v>13659.68</v>
      </c>
      <c r="AA248" s="146">
        <v>13619.21</v>
      </c>
      <c r="AB248" s="146">
        <v>13671.11</v>
      </c>
      <c r="AC248" s="146">
        <v>13549.29</v>
      </c>
      <c r="AD248" s="91" t="s">
        <v>4225</v>
      </c>
      <c r="AE248" s="145">
        <v>7.1000000000000004E-3</v>
      </c>
    </row>
    <row r="249" spans="1:31">
      <c r="A249" s="91" t="s">
        <v>2053</v>
      </c>
      <c r="B249" s="91">
        <v>54.6</v>
      </c>
      <c r="C249" s="91">
        <v>55.35</v>
      </c>
      <c r="D249" s="91">
        <v>55.49</v>
      </c>
      <c r="E249" s="91">
        <v>54.22</v>
      </c>
      <c r="F249" s="91" t="s">
        <v>4226</v>
      </c>
      <c r="G249" s="145">
        <v>-9.1000000000000004E-3</v>
      </c>
      <c r="I249" s="91" t="s">
        <v>2053</v>
      </c>
      <c r="J249" s="91">
        <v>9.36</v>
      </c>
      <c r="K249" s="91">
        <v>9.5500000000000007</v>
      </c>
      <c r="L249" s="91">
        <v>9.5500000000000007</v>
      </c>
      <c r="M249" s="91">
        <v>9.27</v>
      </c>
      <c r="N249" s="91" t="s">
        <v>4227</v>
      </c>
      <c r="O249" s="145">
        <v>-8.5000000000000006E-3</v>
      </c>
      <c r="Q249" s="91" t="s">
        <v>2053</v>
      </c>
      <c r="R249" s="91">
        <v>94.42</v>
      </c>
      <c r="S249" s="91">
        <v>94.48</v>
      </c>
      <c r="T249" s="91">
        <v>94.54</v>
      </c>
      <c r="U249" s="91">
        <v>94.31</v>
      </c>
      <c r="V249" s="91" t="s">
        <v>4228</v>
      </c>
      <c r="W249" s="145">
        <v>-5.0000000000000001E-4</v>
      </c>
      <c r="Y249" s="91" t="s">
        <v>2053</v>
      </c>
      <c r="Z249" s="146">
        <v>13574.22</v>
      </c>
      <c r="AA249" s="146">
        <v>13672.47</v>
      </c>
      <c r="AB249" s="146">
        <v>13714.14</v>
      </c>
      <c r="AC249" s="146">
        <v>13491.56</v>
      </c>
      <c r="AD249" s="91" t="s">
        <v>4229</v>
      </c>
      <c r="AE249" s="145">
        <v>-6.3E-3</v>
      </c>
    </row>
    <row r="250" spans="1:31">
      <c r="A250" s="91" t="s">
        <v>2059</v>
      </c>
      <c r="B250" s="91">
        <v>53.68</v>
      </c>
      <c r="C250" s="91">
        <v>54.37</v>
      </c>
      <c r="D250" s="91">
        <v>54.82</v>
      </c>
      <c r="E250" s="91">
        <v>53.1</v>
      </c>
      <c r="F250" s="91" t="s">
        <v>4230</v>
      </c>
      <c r="G250" s="145">
        <v>-1.6799999999999999E-2</v>
      </c>
      <c r="I250" s="91" t="s">
        <v>2059</v>
      </c>
      <c r="J250" s="91">
        <v>9.02</v>
      </c>
      <c r="K250" s="91">
        <v>9.39</v>
      </c>
      <c r="L250" s="91">
        <v>9.4600000000000009</v>
      </c>
      <c r="M250" s="91">
        <v>9.01</v>
      </c>
      <c r="N250" s="91" t="s">
        <v>4231</v>
      </c>
      <c r="O250" s="145">
        <v>-3.6299999999999999E-2</v>
      </c>
      <c r="Y250" s="91" t="s">
        <v>2059</v>
      </c>
      <c r="Z250" s="146">
        <v>13407.23</v>
      </c>
      <c r="AA250" s="146">
        <v>13613.59</v>
      </c>
      <c r="AB250" s="146">
        <v>13619.54</v>
      </c>
      <c r="AC250" s="146">
        <v>13361.85</v>
      </c>
      <c r="AD250" s="91" t="s">
        <v>4232</v>
      </c>
      <c r="AE250" s="145">
        <v>-1.23E-2</v>
      </c>
    </row>
    <row r="251" spans="1:31">
      <c r="A251" s="91" t="s">
        <v>2067</v>
      </c>
      <c r="B251" s="91">
        <v>53.75</v>
      </c>
      <c r="C251" s="91">
        <v>53.75</v>
      </c>
      <c r="D251" s="91">
        <v>54.75</v>
      </c>
      <c r="E251" s="91">
        <v>53.52</v>
      </c>
      <c r="F251" s="91" t="s">
        <v>3717</v>
      </c>
      <c r="G251" s="145">
        <v>1.2999999999999999E-3</v>
      </c>
      <c r="I251" s="91" t="s">
        <v>2067</v>
      </c>
      <c r="J251" s="91">
        <v>9.43</v>
      </c>
      <c r="K251" s="91">
        <v>9.1300000000000008</v>
      </c>
      <c r="L251" s="91">
        <v>9.44</v>
      </c>
      <c r="M251" s="91">
        <v>9.09</v>
      </c>
      <c r="N251" s="91" t="s">
        <v>4233</v>
      </c>
      <c r="O251" s="145">
        <v>4.5499999999999999E-2</v>
      </c>
      <c r="Y251" s="91" t="s">
        <v>2067</v>
      </c>
      <c r="Z251" s="146">
        <v>13567.98</v>
      </c>
      <c r="AA251" s="146">
        <v>13453.81</v>
      </c>
      <c r="AB251" s="146">
        <v>13598.05</v>
      </c>
      <c r="AC251" s="146">
        <v>13447.17</v>
      </c>
      <c r="AD251" s="91" t="s">
        <v>4234</v>
      </c>
      <c r="AE251" s="145">
        <v>1.2E-2</v>
      </c>
    </row>
    <row r="252" spans="1:31">
      <c r="A252" s="91" t="s">
        <v>2074</v>
      </c>
      <c r="B252" s="91">
        <v>54.48</v>
      </c>
      <c r="C252" s="91">
        <v>53.69</v>
      </c>
      <c r="D252" s="91">
        <v>54.8</v>
      </c>
      <c r="E252" s="91">
        <v>53.39</v>
      </c>
      <c r="F252" s="91" t="s">
        <v>4235</v>
      </c>
      <c r="G252" s="145">
        <v>1.3599999999999999E-2</v>
      </c>
      <c r="I252" s="91" t="s">
        <v>2074</v>
      </c>
      <c r="J252" s="91">
        <v>9.6</v>
      </c>
      <c r="K252" s="91">
        <v>9.42</v>
      </c>
      <c r="L252" s="91">
        <v>9.65</v>
      </c>
      <c r="M252" s="91">
        <v>9.36</v>
      </c>
      <c r="N252" s="91" t="s">
        <v>4236</v>
      </c>
      <c r="O252" s="145">
        <v>1.7999999999999999E-2</v>
      </c>
      <c r="Y252" s="91" t="s">
        <v>2074</v>
      </c>
      <c r="Z252" s="146">
        <v>13533.75</v>
      </c>
      <c r="AA252" s="146">
        <v>13419.87</v>
      </c>
      <c r="AB252" s="146">
        <v>13602.25</v>
      </c>
      <c r="AC252" s="146">
        <v>13364.74</v>
      </c>
      <c r="AD252" s="91" t="s">
        <v>4237</v>
      </c>
      <c r="AE252" s="145">
        <v>-2.5000000000000001E-3</v>
      </c>
    </row>
    <row r="253" spans="1:31">
      <c r="A253" s="147" t="s">
        <v>2081</v>
      </c>
      <c r="B253" s="147">
        <v>54.26</v>
      </c>
      <c r="C253" s="147">
        <v>54.47</v>
      </c>
      <c r="D253" s="147">
        <v>54.54</v>
      </c>
      <c r="E253" s="147">
        <v>53.82</v>
      </c>
      <c r="F253" s="147" t="s">
        <v>4238</v>
      </c>
      <c r="G253" s="148">
        <v>-4.0000000000000001E-3</v>
      </c>
      <c r="H253" s="153"/>
      <c r="I253" s="147" t="s">
        <v>2081</v>
      </c>
      <c r="J253" s="147">
        <v>9.26</v>
      </c>
      <c r="K253" s="147">
        <v>9.6</v>
      </c>
      <c r="L253" s="147">
        <v>9.6</v>
      </c>
      <c r="M253" s="147">
        <v>9.18</v>
      </c>
      <c r="N253" s="147" t="s">
        <v>4239</v>
      </c>
      <c r="O253" s="148">
        <v>-3.5400000000000001E-2</v>
      </c>
      <c r="P253" s="153"/>
      <c r="Q253" s="153"/>
      <c r="R253" s="153"/>
      <c r="S253" s="153"/>
      <c r="T253" s="153"/>
      <c r="U253" s="153"/>
      <c r="V253" s="153"/>
      <c r="W253" s="153"/>
      <c r="X253" s="153"/>
      <c r="Y253" s="147" t="s">
        <v>2081</v>
      </c>
      <c r="Z253" s="149">
        <v>13314.3</v>
      </c>
      <c r="AA253" s="149">
        <v>13439.68</v>
      </c>
      <c r="AB253" s="149">
        <v>13499.74</v>
      </c>
      <c r="AC253" s="149">
        <v>13275.3</v>
      </c>
      <c r="AD253" s="147" t="s">
        <v>4240</v>
      </c>
      <c r="AE253" s="148">
        <v>-1.6199999999999999E-2</v>
      </c>
    </row>
    <row r="254" spans="1:31">
      <c r="A254" s="151" t="s">
        <v>2089</v>
      </c>
      <c r="B254">
        <v>53.55</v>
      </c>
      <c r="C254">
        <v>54.1</v>
      </c>
      <c r="D254">
        <v>54.45</v>
      </c>
      <c r="E254">
        <v>53.48</v>
      </c>
      <c r="F254" t="s">
        <v>4241</v>
      </c>
      <c r="G254" s="152">
        <v>-1.3100000000000001E-2</v>
      </c>
      <c r="I254" s="151" t="s">
        <v>2089</v>
      </c>
      <c r="J254">
        <v>9.01</v>
      </c>
      <c r="K254">
        <v>9.1999999999999993</v>
      </c>
      <c r="L254">
        <v>9.1999999999999993</v>
      </c>
      <c r="M254">
        <v>8.8699999999999992</v>
      </c>
      <c r="N254" t="s">
        <v>4242</v>
      </c>
      <c r="O254" s="152">
        <v>-2.7E-2</v>
      </c>
      <c r="Q254" t="s">
        <v>2089</v>
      </c>
      <c r="R254">
        <v>94.42</v>
      </c>
      <c r="Y254" s="151" t="s">
        <v>2089</v>
      </c>
      <c r="Z254">
        <v>13186.17</v>
      </c>
      <c r="AA254">
        <v>13354.8</v>
      </c>
      <c r="AB254">
        <v>13404.73</v>
      </c>
      <c r="AC254">
        <v>13157.33</v>
      </c>
      <c r="AD254" t="s">
        <v>4243</v>
      </c>
      <c r="AE254" s="152">
        <v>-9.5999999999999992E-3</v>
      </c>
    </row>
    <row r="255" spans="1:31">
      <c r="A255" s="151" t="s">
        <v>2097</v>
      </c>
      <c r="B255">
        <v>52.86</v>
      </c>
      <c r="C255">
        <v>53.77</v>
      </c>
      <c r="D255">
        <v>53.77</v>
      </c>
      <c r="E255">
        <v>52.72</v>
      </c>
      <c r="F255" t="s">
        <v>4244</v>
      </c>
      <c r="G255" s="152">
        <v>-1.29E-2</v>
      </c>
      <c r="I255" s="151" t="s">
        <v>2097</v>
      </c>
      <c r="J255">
        <v>9.07</v>
      </c>
      <c r="K255">
        <v>9.06</v>
      </c>
      <c r="L255">
        <v>9.1449999999999996</v>
      </c>
      <c r="M255">
        <v>8.84</v>
      </c>
      <c r="N255" t="s">
        <v>4245</v>
      </c>
      <c r="O255" s="152">
        <v>6.7000000000000002E-3</v>
      </c>
      <c r="Y255" s="151" t="s">
        <v>2097</v>
      </c>
      <c r="Z255">
        <v>12983.81</v>
      </c>
      <c r="AA255">
        <v>13157.77</v>
      </c>
      <c r="AB255">
        <v>13177.35</v>
      </c>
      <c r="AC255">
        <v>12977.43</v>
      </c>
      <c r="AD255" t="s">
        <v>3584</v>
      </c>
      <c r="AE255" s="152">
        <v>-1.5299999999999999E-2</v>
      </c>
    </row>
    <row r="256" spans="1:31">
      <c r="A256" s="151" t="s">
        <v>2105</v>
      </c>
      <c r="B256">
        <v>52.34</v>
      </c>
      <c r="C256">
        <v>52.61</v>
      </c>
      <c r="D256">
        <v>53.1</v>
      </c>
      <c r="E256">
        <v>52.27</v>
      </c>
      <c r="F256" t="s">
        <v>4246</v>
      </c>
      <c r="G256" s="152">
        <v>-9.7999999999999997E-3</v>
      </c>
      <c r="I256" s="151" t="s">
        <v>2105</v>
      </c>
      <c r="J256">
        <v>8.9600000000000009</v>
      </c>
      <c r="K256">
        <v>9.06</v>
      </c>
      <c r="L256">
        <v>9.17</v>
      </c>
      <c r="M256">
        <v>8.83</v>
      </c>
      <c r="N256" t="s">
        <v>4247</v>
      </c>
      <c r="O256" s="152">
        <v>-1.21E-2</v>
      </c>
      <c r="Y256" s="151" t="s">
        <v>2105</v>
      </c>
      <c r="Z256">
        <v>13018.33</v>
      </c>
      <c r="AA256">
        <v>12930.85</v>
      </c>
      <c r="AB256">
        <v>13143.22</v>
      </c>
      <c r="AC256">
        <v>12848.83</v>
      </c>
      <c r="AD256" t="s">
        <v>4248</v>
      </c>
      <c r="AE256" s="152">
        <v>2.7000000000000001E-3</v>
      </c>
    </row>
    <row r="257" spans="1:31">
      <c r="A257" s="151" t="s">
        <v>2114</v>
      </c>
      <c r="B257">
        <v>52.39</v>
      </c>
      <c r="C257">
        <v>52.44</v>
      </c>
      <c r="D257">
        <v>52.65</v>
      </c>
      <c r="E257">
        <v>51.87</v>
      </c>
      <c r="F257" t="s">
        <v>3421</v>
      </c>
      <c r="G257" s="152">
        <v>1E-3</v>
      </c>
      <c r="I257" s="151" t="s">
        <v>2114</v>
      </c>
      <c r="J257">
        <v>9.26</v>
      </c>
      <c r="K257">
        <v>9.08</v>
      </c>
      <c r="L257">
        <v>9.43</v>
      </c>
      <c r="M257">
        <v>9.08</v>
      </c>
      <c r="N257" t="s">
        <v>4249</v>
      </c>
      <c r="O257" s="152">
        <v>3.3500000000000002E-2</v>
      </c>
      <c r="Y257" s="151" t="s">
        <v>2114</v>
      </c>
      <c r="Z257">
        <v>13139.88</v>
      </c>
      <c r="AA257">
        <v>13084.99</v>
      </c>
      <c r="AB257">
        <v>13170.39</v>
      </c>
      <c r="AC257">
        <v>13022.85</v>
      </c>
      <c r="AD257" t="s">
        <v>4250</v>
      </c>
      <c r="AE257" s="152">
        <v>9.2999999999999992E-3</v>
      </c>
    </row>
    <row r="258" spans="1:31">
      <c r="A258" s="151" t="s">
        <v>2122</v>
      </c>
      <c r="B258">
        <v>52.32</v>
      </c>
      <c r="C258">
        <v>52.02</v>
      </c>
      <c r="D258">
        <v>52.63</v>
      </c>
      <c r="E258">
        <v>51.98</v>
      </c>
      <c r="F258" t="s">
        <v>4251</v>
      </c>
      <c r="G258" s="152">
        <v>-1.2999999999999999E-3</v>
      </c>
      <c r="I258" s="151" t="s">
        <v>2122</v>
      </c>
      <c r="J258">
        <v>9.7899999999999991</v>
      </c>
      <c r="K258">
        <v>9.1999999999999993</v>
      </c>
      <c r="L258">
        <v>9.86</v>
      </c>
      <c r="M258">
        <v>9.15</v>
      </c>
      <c r="N258" t="s">
        <v>4252</v>
      </c>
      <c r="O258" s="152">
        <v>5.7200000000000001E-2</v>
      </c>
      <c r="Y258" s="151" t="s">
        <v>2122</v>
      </c>
      <c r="Z258">
        <v>12821.22</v>
      </c>
      <c r="AA258">
        <v>13039.86</v>
      </c>
      <c r="AB258">
        <v>13042.52</v>
      </c>
      <c r="AC258">
        <v>12804.3</v>
      </c>
      <c r="AD258" t="s">
        <v>4253</v>
      </c>
      <c r="AE258" s="152">
        <v>-2.4299999999999999E-2</v>
      </c>
    </row>
    <row r="259" spans="1:31">
      <c r="A259" s="151" t="s">
        <v>2131</v>
      </c>
      <c r="B259">
        <v>52.67</v>
      </c>
      <c r="C259">
        <v>52.63</v>
      </c>
      <c r="D259">
        <v>52.84</v>
      </c>
      <c r="E259">
        <v>52.04</v>
      </c>
      <c r="F259" t="s">
        <v>4254</v>
      </c>
      <c r="G259" s="152">
        <v>6.7000000000000002E-3</v>
      </c>
      <c r="I259" s="151" t="s">
        <v>2131</v>
      </c>
      <c r="J259">
        <v>9.5299999999999994</v>
      </c>
      <c r="K259">
        <v>9.8000000000000007</v>
      </c>
      <c r="L259">
        <v>9.84</v>
      </c>
      <c r="M259">
        <v>9.27</v>
      </c>
      <c r="N259" t="s">
        <v>4255</v>
      </c>
      <c r="O259" s="152">
        <v>-2.6599999999999999E-2</v>
      </c>
      <c r="Y259" s="151" t="s">
        <v>2131</v>
      </c>
      <c r="Z259">
        <v>12595.61</v>
      </c>
      <c r="AA259">
        <v>12768.97</v>
      </c>
      <c r="AB259">
        <v>12818.14</v>
      </c>
      <c r="AC259">
        <v>12543.86</v>
      </c>
      <c r="AD259" t="s">
        <v>4256</v>
      </c>
      <c r="AE259" s="152">
        <v>-1.7600000000000001E-2</v>
      </c>
    </row>
    <row r="260" spans="1:31">
      <c r="A260" s="151" t="s">
        <v>2141</v>
      </c>
      <c r="B260">
        <v>52.5</v>
      </c>
      <c r="C260">
        <v>52.55</v>
      </c>
      <c r="D260">
        <v>52.58</v>
      </c>
      <c r="E260">
        <v>51.74</v>
      </c>
      <c r="F260" t="s">
        <v>4257</v>
      </c>
      <c r="G260" s="152">
        <v>-3.2000000000000002E-3</v>
      </c>
      <c r="I260" s="151" t="s">
        <v>2141</v>
      </c>
      <c r="J260">
        <v>9.69</v>
      </c>
      <c r="K260">
        <v>9.6549999999999994</v>
      </c>
      <c r="L260">
        <v>9.74</v>
      </c>
      <c r="M260">
        <v>9.4499999999999993</v>
      </c>
      <c r="N260" t="s">
        <v>4258</v>
      </c>
      <c r="O260" s="152">
        <v>1.6799999999999999E-2</v>
      </c>
      <c r="Y260" s="151" t="s">
        <v>2141</v>
      </c>
      <c r="Z260">
        <v>12643.01</v>
      </c>
      <c r="AA260">
        <v>12718.69</v>
      </c>
      <c r="AB260">
        <v>12772.43</v>
      </c>
      <c r="AC260">
        <v>12600.57</v>
      </c>
      <c r="AD260" t="s">
        <v>4259</v>
      </c>
      <c r="AE260" s="152">
        <v>3.8E-3</v>
      </c>
    </row>
    <row r="261" spans="1:31">
      <c r="A261" s="151" t="s">
        <v>2148</v>
      </c>
      <c r="B261">
        <v>52.92</v>
      </c>
      <c r="C261">
        <v>52.79</v>
      </c>
      <c r="D261">
        <v>53.2</v>
      </c>
      <c r="E261">
        <v>52.26</v>
      </c>
      <c r="F261" t="s">
        <v>4260</v>
      </c>
      <c r="G261" s="152">
        <v>8.0000000000000002E-3</v>
      </c>
      <c r="I261" s="151" t="s">
        <v>2148</v>
      </c>
      <c r="J261">
        <v>9.65</v>
      </c>
      <c r="K261">
        <v>9.8000000000000007</v>
      </c>
      <c r="L261">
        <v>10.15</v>
      </c>
      <c r="M261">
        <v>9.5299999999999994</v>
      </c>
      <c r="N261" t="s">
        <v>4261</v>
      </c>
      <c r="O261" s="152">
        <v>-4.1000000000000003E-3</v>
      </c>
      <c r="Y261" s="151" t="s">
        <v>2148</v>
      </c>
      <c r="Z261">
        <v>12789.48</v>
      </c>
      <c r="AA261">
        <v>12750.46</v>
      </c>
      <c r="AB261">
        <v>12842.96</v>
      </c>
      <c r="AC261">
        <v>12691.56</v>
      </c>
      <c r="AD261" t="s">
        <v>4262</v>
      </c>
      <c r="AE261" s="152">
        <v>1.1599999999999999E-2</v>
      </c>
    </row>
    <row r="262" spans="1:31">
      <c r="A262" s="151" t="s">
        <v>2155</v>
      </c>
      <c r="B262">
        <v>53.58</v>
      </c>
      <c r="C262">
        <v>52.98</v>
      </c>
      <c r="D262">
        <v>53.67</v>
      </c>
      <c r="E262">
        <v>51.63</v>
      </c>
      <c r="F262" t="s">
        <v>4263</v>
      </c>
      <c r="G262" s="152">
        <v>1.2500000000000001E-2</v>
      </c>
      <c r="I262" s="151" t="s">
        <v>2155</v>
      </c>
      <c r="J262">
        <v>9.6199999999999992</v>
      </c>
      <c r="K262">
        <v>9.5399999999999991</v>
      </c>
      <c r="L262">
        <v>10</v>
      </c>
      <c r="M262">
        <v>9.1999999999999993</v>
      </c>
      <c r="N262" t="s">
        <v>4264</v>
      </c>
      <c r="O262" s="152">
        <v>-3.0999999999999999E-3</v>
      </c>
      <c r="Y262" s="151" t="s">
        <v>2155</v>
      </c>
      <c r="Z262">
        <v>12851.24</v>
      </c>
      <c r="AA262">
        <v>12786.62</v>
      </c>
      <c r="AB262">
        <v>12859.4</v>
      </c>
      <c r="AC262">
        <v>12697.04</v>
      </c>
      <c r="AD262" t="s">
        <v>4265</v>
      </c>
      <c r="AE262" s="152">
        <v>4.7999999999999996E-3</v>
      </c>
    </row>
    <row r="263" spans="1:31">
      <c r="A263" s="151" t="s">
        <v>2164</v>
      </c>
      <c r="B263">
        <v>53.72</v>
      </c>
      <c r="C263">
        <v>53.32</v>
      </c>
      <c r="D263">
        <v>54.29</v>
      </c>
      <c r="E263">
        <v>52.98</v>
      </c>
      <c r="F263" t="s">
        <v>4266</v>
      </c>
      <c r="G263" s="152">
        <v>2.5999999999999999E-3</v>
      </c>
      <c r="I263" s="151" t="s">
        <v>2164</v>
      </c>
      <c r="J263">
        <v>9.6199999999999992</v>
      </c>
      <c r="K263">
        <v>9.7200000000000006</v>
      </c>
      <c r="L263">
        <v>9.7200000000000006</v>
      </c>
      <c r="M263">
        <v>9.3000000000000007</v>
      </c>
      <c r="N263" t="s">
        <v>4267</v>
      </c>
      <c r="O263" s="152">
        <v>0</v>
      </c>
      <c r="Y263" s="151" t="s">
        <v>2164</v>
      </c>
      <c r="Z263">
        <v>13061.47</v>
      </c>
      <c r="AA263">
        <v>12887.06</v>
      </c>
      <c r="AB263">
        <v>13072.42</v>
      </c>
      <c r="AC263">
        <v>12875.2</v>
      </c>
      <c r="AD263" t="s">
        <v>4268</v>
      </c>
      <c r="AE263" s="152">
        <v>1.6400000000000001E-2</v>
      </c>
    </row>
    <row r="264" spans="1:31">
      <c r="A264" s="151" t="s">
        <v>2172</v>
      </c>
      <c r="B264">
        <v>56.4</v>
      </c>
      <c r="C264">
        <v>54.88</v>
      </c>
      <c r="D264">
        <v>57.46</v>
      </c>
      <c r="E264">
        <v>54.49</v>
      </c>
      <c r="F264" t="s">
        <v>4269</v>
      </c>
      <c r="G264" s="152">
        <v>4.99E-2</v>
      </c>
      <c r="I264" s="151" t="s">
        <v>2172</v>
      </c>
      <c r="J264">
        <v>9.49</v>
      </c>
      <c r="K264">
        <v>9.69</v>
      </c>
      <c r="L264">
        <v>9.82</v>
      </c>
      <c r="M264">
        <v>9.42</v>
      </c>
      <c r="N264" t="s">
        <v>4270</v>
      </c>
      <c r="O264" s="152">
        <v>-1.35E-2</v>
      </c>
      <c r="Y264" s="151" t="s">
        <v>2172</v>
      </c>
      <c r="Z264">
        <v>13294.19</v>
      </c>
      <c r="AA264">
        <v>13230.49</v>
      </c>
      <c r="AB264">
        <v>13302.18</v>
      </c>
      <c r="AC264">
        <v>13177.64</v>
      </c>
      <c r="AD264" t="s">
        <v>3584</v>
      </c>
      <c r="AE264" s="152">
        <v>1.78E-2</v>
      </c>
    </row>
    <row r="265" spans="1:31">
      <c r="A265" s="151" t="s">
        <v>2180</v>
      </c>
      <c r="B265">
        <v>59.65</v>
      </c>
      <c r="C265">
        <v>56.5</v>
      </c>
      <c r="D265">
        <v>60</v>
      </c>
      <c r="E265">
        <v>56.42</v>
      </c>
      <c r="F265" t="s">
        <v>4271</v>
      </c>
      <c r="G265" s="152">
        <v>5.7599999999999998E-2</v>
      </c>
      <c r="I265" s="151" t="s">
        <v>2180</v>
      </c>
      <c r="J265">
        <v>9.57</v>
      </c>
      <c r="K265">
        <v>9.58</v>
      </c>
      <c r="L265">
        <v>9.69</v>
      </c>
      <c r="M265">
        <v>9.282</v>
      </c>
      <c r="N265" t="s">
        <v>4272</v>
      </c>
      <c r="O265" s="152">
        <v>8.3999999999999995E-3</v>
      </c>
      <c r="Y265" s="151" t="s">
        <v>2180</v>
      </c>
      <c r="Z265">
        <v>13478.28</v>
      </c>
      <c r="AA265">
        <v>13362.85</v>
      </c>
      <c r="AB265">
        <v>13520.28</v>
      </c>
      <c r="AC265">
        <v>13344.73</v>
      </c>
      <c r="AD265" t="s">
        <v>3390</v>
      </c>
      <c r="AE265" s="152">
        <v>1.38E-2</v>
      </c>
    </row>
    <row r="266" spans="1:31">
      <c r="A266" s="151" t="s">
        <v>2188</v>
      </c>
      <c r="B266">
        <v>59.9</v>
      </c>
      <c r="C266">
        <v>59.38</v>
      </c>
      <c r="D266">
        <v>59.92</v>
      </c>
      <c r="E266">
        <v>58.68</v>
      </c>
      <c r="F266" t="s">
        <v>4273</v>
      </c>
      <c r="G266" s="152">
        <v>4.1999999999999997E-3</v>
      </c>
      <c r="I266" s="151" t="s">
        <v>2188</v>
      </c>
      <c r="J266">
        <v>9.6199999999999992</v>
      </c>
      <c r="K266">
        <v>9.65</v>
      </c>
      <c r="L266">
        <v>9.99</v>
      </c>
      <c r="M266">
        <v>9.5079999999999991</v>
      </c>
      <c r="N266" t="s">
        <v>4274</v>
      </c>
      <c r="O266" s="152">
        <v>5.1999999999999998E-3</v>
      </c>
      <c r="Y266" s="151" t="s">
        <v>2188</v>
      </c>
      <c r="Z266">
        <v>13518.78</v>
      </c>
      <c r="AA266">
        <v>13514.08</v>
      </c>
      <c r="AB266">
        <v>13551.62</v>
      </c>
      <c r="AC266">
        <v>13435.99</v>
      </c>
      <c r="AD266" t="s">
        <v>4275</v>
      </c>
      <c r="AE266" s="152">
        <v>3.0000000000000001E-3</v>
      </c>
    </row>
    <row r="267" spans="1:31">
      <c r="A267" s="151" t="s">
        <v>2197</v>
      </c>
      <c r="B267">
        <v>60.08</v>
      </c>
      <c r="C267">
        <v>59.86</v>
      </c>
      <c r="D267">
        <v>60.33</v>
      </c>
      <c r="E267">
        <v>59.19</v>
      </c>
      <c r="F267" t="s">
        <v>4276</v>
      </c>
      <c r="G267" s="152">
        <v>3.0000000000000001E-3</v>
      </c>
      <c r="I267" s="151" t="s">
        <v>2197</v>
      </c>
      <c r="J267">
        <v>9.5500000000000007</v>
      </c>
      <c r="K267">
        <v>9.65</v>
      </c>
      <c r="L267">
        <v>9.6649999999999991</v>
      </c>
      <c r="M267">
        <v>9.4</v>
      </c>
      <c r="N267" t="s">
        <v>4277</v>
      </c>
      <c r="O267" s="152">
        <v>-7.3000000000000001E-3</v>
      </c>
      <c r="Y267" s="151" t="s">
        <v>2197</v>
      </c>
      <c r="Z267">
        <v>13639.86</v>
      </c>
      <c r="AA267">
        <v>13555.79</v>
      </c>
      <c r="AB267">
        <v>13675.46</v>
      </c>
      <c r="AC267">
        <v>13516.56</v>
      </c>
      <c r="AD267" t="s">
        <v>4278</v>
      </c>
      <c r="AE267" s="152">
        <v>8.9999999999999993E-3</v>
      </c>
    </row>
    <row r="268" spans="1:31">
      <c r="A268" s="151" t="s">
        <v>2207</v>
      </c>
      <c r="B268">
        <v>59.72</v>
      </c>
      <c r="C268">
        <v>60.42</v>
      </c>
      <c r="D268">
        <v>60.42</v>
      </c>
      <c r="E268">
        <v>59.15</v>
      </c>
      <c r="F268" t="s">
        <v>4279</v>
      </c>
      <c r="G268" s="152">
        <v>-6.0000000000000001E-3</v>
      </c>
      <c r="I268" s="151" t="s">
        <v>2207</v>
      </c>
      <c r="J268">
        <v>9.89</v>
      </c>
      <c r="K268">
        <v>9.6199999999999992</v>
      </c>
      <c r="L268">
        <v>9.94</v>
      </c>
      <c r="M268">
        <v>9.57</v>
      </c>
      <c r="N268" t="s">
        <v>4280</v>
      </c>
      <c r="O268" s="152">
        <v>3.56E-2</v>
      </c>
      <c r="Y268" s="151" t="s">
        <v>2207</v>
      </c>
      <c r="Z268">
        <v>13650.41</v>
      </c>
      <c r="AA268">
        <v>13660.22</v>
      </c>
      <c r="AB268">
        <v>13684.87</v>
      </c>
      <c r="AC268">
        <v>13573.58</v>
      </c>
      <c r="AD268" t="s">
        <v>4281</v>
      </c>
      <c r="AE268" s="152">
        <v>8.0000000000000004E-4</v>
      </c>
    </row>
    <row r="269" spans="1:31">
      <c r="A269" s="151" t="s">
        <v>2216</v>
      </c>
      <c r="B269">
        <v>58.73</v>
      </c>
      <c r="C269">
        <v>59.59</v>
      </c>
      <c r="D269">
        <v>60.52</v>
      </c>
      <c r="E269">
        <v>58.51</v>
      </c>
      <c r="F269" t="s">
        <v>4282</v>
      </c>
      <c r="G269" s="152">
        <v>-1.66E-2</v>
      </c>
      <c r="I269" s="151" t="s">
        <v>2216</v>
      </c>
      <c r="J269">
        <v>9.84</v>
      </c>
      <c r="K269">
        <v>10</v>
      </c>
      <c r="L269">
        <v>10</v>
      </c>
      <c r="M269">
        <v>9.7200000000000006</v>
      </c>
      <c r="N269" t="s">
        <v>4283</v>
      </c>
      <c r="O269" s="152">
        <v>-5.1000000000000004E-3</v>
      </c>
      <c r="Y269" s="151" t="s">
        <v>2216</v>
      </c>
      <c r="Z269">
        <v>13521.45</v>
      </c>
      <c r="AA269">
        <v>13693.7</v>
      </c>
      <c r="AB269">
        <v>13697.82</v>
      </c>
      <c r="AC269">
        <v>13506.02</v>
      </c>
      <c r="AD269" t="s">
        <v>3439</v>
      </c>
      <c r="AE269" s="152">
        <v>-9.4000000000000004E-3</v>
      </c>
    </row>
    <row r="270" spans="1:31">
      <c r="A270" s="151" t="s">
        <v>2224</v>
      </c>
      <c r="B270">
        <v>58.82</v>
      </c>
      <c r="C270">
        <v>59.15</v>
      </c>
      <c r="D270">
        <v>59.28</v>
      </c>
      <c r="E270">
        <v>58.26</v>
      </c>
      <c r="F270" t="s">
        <v>4284</v>
      </c>
      <c r="G270" s="152">
        <v>1.5E-3</v>
      </c>
      <c r="I270" s="151" t="s">
        <v>2224</v>
      </c>
      <c r="J270">
        <v>10.31</v>
      </c>
      <c r="K270">
        <v>9.9</v>
      </c>
      <c r="L270">
        <v>10.42</v>
      </c>
      <c r="M270">
        <v>9.76</v>
      </c>
      <c r="N270" t="s">
        <v>4285</v>
      </c>
      <c r="O270" s="152">
        <v>4.7800000000000002E-2</v>
      </c>
      <c r="Y270" s="151" t="s">
        <v>2224</v>
      </c>
      <c r="Z270">
        <v>13798.11</v>
      </c>
      <c r="AA270">
        <v>13571.19</v>
      </c>
      <c r="AB270">
        <v>13802.53</v>
      </c>
      <c r="AC270">
        <v>13556.35</v>
      </c>
      <c r="AD270" t="s">
        <v>4286</v>
      </c>
      <c r="AE270" s="152">
        <v>2.0500000000000001E-2</v>
      </c>
    </row>
    <row r="271" spans="1:31">
      <c r="A271" s="151" t="s">
        <v>2233</v>
      </c>
      <c r="B271">
        <v>58.21</v>
      </c>
      <c r="C271">
        <v>58.82</v>
      </c>
      <c r="D271">
        <v>58.82</v>
      </c>
      <c r="E271">
        <v>57.92</v>
      </c>
      <c r="F271" t="s">
        <v>4287</v>
      </c>
      <c r="G271" s="152">
        <v>-1.04E-2</v>
      </c>
      <c r="I271" s="151" t="s">
        <v>2233</v>
      </c>
      <c r="J271">
        <v>9.99</v>
      </c>
      <c r="K271">
        <v>10.39</v>
      </c>
      <c r="L271">
        <v>10.39</v>
      </c>
      <c r="M271">
        <v>9.86</v>
      </c>
      <c r="N271" t="s">
        <v>4288</v>
      </c>
      <c r="O271" s="152">
        <v>-3.1E-2</v>
      </c>
      <c r="Y271" s="151" t="s">
        <v>2233</v>
      </c>
      <c r="Z271">
        <v>13767.74</v>
      </c>
      <c r="AA271">
        <v>13745.96</v>
      </c>
      <c r="AB271">
        <v>13805.11</v>
      </c>
      <c r="AC271">
        <v>13687.78</v>
      </c>
      <c r="AD271" t="s">
        <v>4289</v>
      </c>
      <c r="AE271" s="152">
        <v>-2.2000000000000001E-3</v>
      </c>
    </row>
    <row r="272" spans="1:31">
      <c r="A272" s="151" t="s">
        <v>2242</v>
      </c>
      <c r="B272">
        <v>60.03</v>
      </c>
      <c r="C272">
        <v>58.82</v>
      </c>
      <c r="D272">
        <v>60.03</v>
      </c>
      <c r="E272">
        <v>58.2</v>
      </c>
      <c r="F272" t="s">
        <v>4290</v>
      </c>
      <c r="G272" s="152">
        <v>3.1300000000000001E-2</v>
      </c>
      <c r="I272" s="151" t="s">
        <v>2242</v>
      </c>
      <c r="J272">
        <v>10.93</v>
      </c>
      <c r="K272">
        <v>10.15</v>
      </c>
      <c r="L272">
        <v>10.93</v>
      </c>
      <c r="M272">
        <v>10.119999999999999</v>
      </c>
      <c r="N272" t="s">
        <v>4291</v>
      </c>
      <c r="O272" s="152">
        <v>9.4100000000000003E-2</v>
      </c>
      <c r="Y272" s="151" t="s">
        <v>2242</v>
      </c>
      <c r="Z272">
        <v>14094.38</v>
      </c>
      <c r="AA272">
        <v>14015.37</v>
      </c>
      <c r="AB272">
        <v>14124.06</v>
      </c>
      <c r="AC272">
        <v>14003.14</v>
      </c>
      <c r="AD272" t="s">
        <v>3633</v>
      </c>
      <c r="AE272" s="152">
        <v>2.3699999999999999E-2</v>
      </c>
    </row>
    <row r="273" spans="1:31">
      <c r="A273" s="151" t="s">
        <v>2251</v>
      </c>
      <c r="B273">
        <v>60.25</v>
      </c>
      <c r="C273">
        <v>60.19</v>
      </c>
      <c r="D273">
        <v>61.23</v>
      </c>
      <c r="E273">
        <v>60.04</v>
      </c>
      <c r="F273" t="s">
        <v>4292</v>
      </c>
      <c r="G273" s="152">
        <v>3.7000000000000002E-3</v>
      </c>
      <c r="I273" s="151" t="s">
        <v>2251</v>
      </c>
      <c r="J273">
        <v>11.12</v>
      </c>
      <c r="K273">
        <v>11</v>
      </c>
      <c r="L273">
        <v>11.67</v>
      </c>
      <c r="M273">
        <v>10.81</v>
      </c>
      <c r="N273" t="s">
        <v>4293</v>
      </c>
      <c r="O273" s="152">
        <v>1.7399999999999999E-2</v>
      </c>
      <c r="Y273" s="151" t="s">
        <v>2251</v>
      </c>
      <c r="Z273">
        <v>14103.84</v>
      </c>
      <c r="AA273">
        <v>14147.27</v>
      </c>
      <c r="AB273">
        <v>14194.36</v>
      </c>
      <c r="AC273">
        <v>14060.7</v>
      </c>
      <c r="AD273" t="s">
        <v>3964</v>
      </c>
      <c r="AE273" s="152">
        <v>6.9999999999999999E-4</v>
      </c>
    </row>
    <row r="274" spans="1:31">
      <c r="A274" s="151" t="s">
        <v>2260</v>
      </c>
      <c r="B274">
        <v>60.08</v>
      </c>
      <c r="C274">
        <v>60</v>
      </c>
      <c r="D274">
        <v>60.35</v>
      </c>
      <c r="E274">
        <v>59.22</v>
      </c>
      <c r="F274" t="s">
        <v>4294</v>
      </c>
      <c r="G274" s="152">
        <v>-2.8E-3</v>
      </c>
      <c r="I274" s="151" t="s">
        <v>2260</v>
      </c>
      <c r="J274">
        <v>10.92</v>
      </c>
      <c r="K274">
        <v>11.01</v>
      </c>
      <c r="L274">
        <v>11.06</v>
      </c>
      <c r="M274">
        <v>10.81</v>
      </c>
      <c r="N274" t="s">
        <v>4295</v>
      </c>
      <c r="O274" s="152">
        <v>-1.7999999999999999E-2</v>
      </c>
      <c r="Y274" s="151" t="s">
        <v>2260</v>
      </c>
      <c r="Z274">
        <v>14113.67</v>
      </c>
      <c r="AA274">
        <v>14066.88</v>
      </c>
      <c r="AB274">
        <v>14130.45</v>
      </c>
      <c r="AC274">
        <v>14033.79</v>
      </c>
      <c r="AD274" t="s">
        <v>4296</v>
      </c>
      <c r="AE274" s="152">
        <v>6.9999999999999999E-4</v>
      </c>
    </row>
    <row r="275" spans="1:31">
      <c r="A275" s="151" t="s">
        <v>2269</v>
      </c>
      <c r="B275">
        <v>60.48</v>
      </c>
      <c r="C275">
        <v>60.45</v>
      </c>
      <c r="D275">
        <v>61.28</v>
      </c>
      <c r="E275">
        <v>60.23</v>
      </c>
      <c r="F275" t="s">
        <v>3391</v>
      </c>
      <c r="G275" s="152">
        <v>6.7000000000000002E-3</v>
      </c>
      <c r="I275" s="151" t="s">
        <v>2269</v>
      </c>
      <c r="J275">
        <v>11.33</v>
      </c>
      <c r="K275">
        <v>11</v>
      </c>
      <c r="L275">
        <v>11.459</v>
      </c>
      <c r="M275">
        <v>10.96</v>
      </c>
      <c r="N275" t="s">
        <v>4297</v>
      </c>
      <c r="O275" s="152">
        <v>3.7499999999999999E-2</v>
      </c>
      <c r="Y275" s="151" t="s">
        <v>2269</v>
      </c>
      <c r="Z275">
        <v>14125.48</v>
      </c>
      <c r="AA275">
        <v>14101.43</v>
      </c>
      <c r="AB275">
        <v>14154.32</v>
      </c>
      <c r="AC275">
        <v>14063.93</v>
      </c>
      <c r="AD275" t="s">
        <v>4298</v>
      </c>
      <c r="AE275" s="152">
        <v>8.0000000000000004E-4</v>
      </c>
    </row>
    <row r="276" spans="1:31">
      <c r="A276" s="151" t="s">
        <v>2278</v>
      </c>
      <c r="B276">
        <v>60.99</v>
      </c>
      <c r="C276">
        <v>60.83</v>
      </c>
      <c r="D276">
        <v>61.01</v>
      </c>
      <c r="E276">
        <v>60.2</v>
      </c>
      <c r="F276" t="s">
        <v>4299</v>
      </c>
      <c r="G276" s="152">
        <v>8.3999999999999995E-3</v>
      </c>
      <c r="I276" s="151" t="s">
        <v>2278</v>
      </c>
      <c r="J276">
        <v>11.41</v>
      </c>
      <c r="K276">
        <v>11.3</v>
      </c>
      <c r="L276">
        <v>11.45</v>
      </c>
      <c r="M276">
        <v>11.25</v>
      </c>
      <c r="N276" t="s">
        <v>4300</v>
      </c>
      <c r="O276" s="152">
        <v>7.1000000000000004E-3</v>
      </c>
      <c r="Y276" s="151" t="s">
        <v>2278</v>
      </c>
      <c r="Z276">
        <v>14284.53</v>
      </c>
      <c r="AA276">
        <v>14134.75</v>
      </c>
      <c r="AB276">
        <v>14309.8</v>
      </c>
      <c r="AC276">
        <v>14134.2</v>
      </c>
      <c r="AD276" t="s">
        <v>4301</v>
      </c>
      <c r="AE276" s="152">
        <v>1.1299999999999999E-2</v>
      </c>
    </row>
    <row r="277" spans="1:31">
      <c r="A277" s="151" t="s">
        <v>2286</v>
      </c>
      <c r="B277">
        <v>61.11</v>
      </c>
      <c r="C277">
        <v>60.65</v>
      </c>
      <c r="D277">
        <v>61.62</v>
      </c>
      <c r="E277">
        <v>60.65</v>
      </c>
      <c r="F277" t="s">
        <v>4302</v>
      </c>
      <c r="G277" s="152">
        <v>2E-3</v>
      </c>
      <c r="I277" s="151" t="s">
        <v>2286</v>
      </c>
      <c r="J277">
        <v>11.74</v>
      </c>
      <c r="K277">
        <v>11.41</v>
      </c>
      <c r="L277">
        <v>11.75</v>
      </c>
      <c r="M277">
        <v>11.27</v>
      </c>
      <c r="N277" t="s">
        <v>4303</v>
      </c>
      <c r="O277" s="152">
        <v>2.8899999999999999E-2</v>
      </c>
      <c r="Y277" s="151" t="s">
        <v>2286</v>
      </c>
      <c r="Z277">
        <v>14199.98</v>
      </c>
      <c r="AA277">
        <v>14217.23</v>
      </c>
      <c r="AB277">
        <v>14237.5</v>
      </c>
      <c r="AC277">
        <v>14146.3</v>
      </c>
      <c r="AD277" t="s">
        <v>4304</v>
      </c>
      <c r="AE277" s="152">
        <v>-5.8999999999999999E-3</v>
      </c>
    </row>
    <row r="278" spans="1:31">
      <c r="A278" s="151" t="s">
        <v>2295</v>
      </c>
      <c r="B278">
        <v>60.63</v>
      </c>
      <c r="C278">
        <v>61.31</v>
      </c>
      <c r="D278">
        <v>62.1</v>
      </c>
      <c r="E278">
        <v>60.33</v>
      </c>
      <c r="F278" t="s">
        <v>4305</v>
      </c>
      <c r="G278" s="152">
        <v>-7.9000000000000008E-3</v>
      </c>
      <c r="I278" s="151" t="s">
        <v>2295</v>
      </c>
      <c r="J278">
        <v>11.91</v>
      </c>
      <c r="K278">
        <v>11.81</v>
      </c>
      <c r="L278">
        <v>12.01</v>
      </c>
      <c r="M278">
        <v>11.75</v>
      </c>
      <c r="N278" t="s">
        <v>4306</v>
      </c>
      <c r="O278" s="152">
        <v>1.4500000000000001E-2</v>
      </c>
      <c r="Y278" s="151" t="s">
        <v>2295</v>
      </c>
      <c r="Z278">
        <v>14265.86</v>
      </c>
      <c r="AA278">
        <v>14283.82</v>
      </c>
      <c r="AB278">
        <v>14359.61</v>
      </c>
      <c r="AC278">
        <v>14226.63</v>
      </c>
      <c r="AD278" t="s">
        <v>4307</v>
      </c>
      <c r="AE278" s="152">
        <v>4.5999999999999999E-3</v>
      </c>
    </row>
    <row r="279" spans="1:31">
      <c r="A279" s="151" t="s">
        <v>2311</v>
      </c>
      <c r="B279">
        <v>60.31</v>
      </c>
      <c r="C279">
        <v>60.27</v>
      </c>
      <c r="D279">
        <v>61.03</v>
      </c>
      <c r="E279">
        <v>59.91</v>
      </c>
      <c r="F279" t="s">
        <v>4308</v>
      </c>
      <c r="G279" s="152">
        <v>-5.3E-3</v>
      </c>
      <c r="I279" s="151" t="s">
        <v>2311</v>
      </c>
      <c r="J279">
        <v>12.17</v>
      </c>
      <c r="K279">
        <v>11.93</v>
      </c>
      <c r="L279">
        <v>12.23</v>
      </c>
      <c r="M279">
        <v>11.88</v>
      </c>
      <c r="N279" t="s">
        <v>4309</v>
      </c>
      <c r="O279" s="152">
        <v>2.18E-2</v>
      </c>
      <c r="Y279" s="151" t="s">
        <v>2311</v>
      </c>
      <c r="Z279">
        <v>14250.86</v>
      </c>
      <c r="AA279">
        <v>14238.04</v>
      </c>
      <c r="AB279">
        <v>14270.28</v>
      </c>
      <c r="AC279">
        <v>14214.13</v>
      </c>
      <c r="AD279" t="s">
        <v>4310</v>
      </c>
      <c r="AE279" s="152">
        <v>-1.1000000000000001E-3</v>
      </c>
    </row>
    <row r="280" spans="1:31">
      <c r="A280" s="151" t="s">
        <v>2320</v>
      </c>
      <c r="B280">
        <v>60.84</v>
      </c>
      <c r="C280">
        <v>59.99</v>
      </c>
      <c r="D280">
        <v>61.14</v>
      </c>
      <c r="E280">
        <v>59.51</v>
      </c>
      <c r="F280" t="s">
        <v>4311</v>
      </c>
      <c r="G280" s="152">
        <v>8.8000000000000005E-3</v>
      </c>
      <c r="I280" s="151" t="s">
        <v>2320</v>
      </c>
      <c r="J280">
        <v>11.76</v>
      </c>
      <c r="K280">
        <v>12.17</v>
      </c>
      <c r="L280">
        <v>12.42</v>
      </c>
      <c r="M280">
        <v>11.74</v>
      </c>
      <c r="N280" t="s">
        <v>4312</v>
      </c>
      <c r="O280" s="152">
        <v>-3.3700000000000001E-2</v>
      </c>
      <c r="Y280" s="151" t="s">
        <v>2320</v>
      </c>
      <c r="Z280">
        <v>14241.02</v>
      </c>
      <c r="AA280">
        <v>14239.31</v>
      </c>
      <c r="AB280">
        <v>14305.71</v>
      </c>
      <c r="AC280">
        <v>14205.24</v>
      </c>
      <c r="AD280" t="s">
        <v>4313</v>
      </c>
      <c r="AE280" s="152">
        <v>-6.9999999999999999E-4</v>
      </c>
    </row>
    <row r="281" spans="1:31">
      <c r="A281" s="151" t="s">
        <v>2330</v>
      </c>
      <c r="B281">
        <v>59.66</v>
      </c>
      <c r="C281">
        <v>61.12</v>
      </c>
      <c r="D281">
        <v>61.4</v>
      </c>
      <c r="E281">
        <v>59.6</v>
      </c>
      <c r="F281" t="s">
        <v>4314</v>
      </c>
      <c r="G281" s="152">
        <v>-1.9400000000000001E-2</v>
      </c>
      <c r="I281" s="151" t="s">
        <v>2330</v>
      </c>
      <c r="J281">
        <v>11.27</v>
      </c>
      <c r="K281">
        <v>11.77</v>
      </c>
      <c r="L281">
        <v>11.77</v>
      </c>
      <c r="M281">
        <v>11.23</v>
      </c>
      <c r="N281" t="s">
        <v>4315</v>
      </c>
      <c r="O281" s="152">
        <v>-4.1700000000000001E-2</v>
      </c>
      <c r="Y281" s="151" t="s">
        <v>2330</v>
      </c>
      <c r="Z281">
        <v>14281.76</v>
      </c>
      <c r="AA281">
        <v>14224.63</v>
      </c>
      <c r="AB281">
        <v>14303.66</v>
      </c>
      <c r="AC281">
        <v>14195.72</v>
      </c>
      <c r="AD281" t="s">
        <v>4316</v>
      </c>
      <c r="AE281" s="152">
        <v>2.8999999999999998E-3</v>
      </c>
    </row>
    <row r="282" spans="1:31">
      <c r="A282" s="151" t="s">
        <v>2337</v>
      </c>
      <c r="B282">
        <v>59.44</v>
      </c>
      <c r="C282">
        <v>60.31</v>
      </c>
      <c r="D282">
        <v>60.72</v>
      </c>
      <c r="E282">
        <v>59.17</v>
      </c>
      <c r="F282" t="s">
        <v>4317</v>
      </c>
      <c r="G282" s="152">
        <v>-3.7000000000000002E-3</v>
      </c>
      <c r="I282" s="151" t="s">
        <v>2337</v>
      </c>
      <c r="J282">
        <v>10.87</v>
      </c>
      <c r="K282">
        <v>11.35</v>
      </c>
      <c r="L282">
        <v>11.45</v>
      </c>
      <c r="M282">
        <v>10.85</v>
      </c>
      <c r="N282" t="s">
        <v>4318</v>
      </c>
      <c r="O282" s="152">
        <v>-3.5499999999999997E-2</v>
      </c>
      <c r="Y282" s="151" t="s">
        <v>2337</v>
      </c>
      <c r="Z282">
        <v>14258.49</v>
      </c>
      <c r="AA282">
        <v>14367.11</v>
      </c>
      <c r="AB282">
        <v>14423.22</v>
      </c>
      <c r="AC282">
        <v>14247.89</v>
      </c>
      <c r="AD282" t="s">
        <v>4319</v>
      </c>
      <c r="AE282" s="152">
        <v>-1.6000000000000001E-3</v>
      </c>
    </row>
    <row r="283" spans="1:31">
      <c r="A283" s="151" t="s">
        <v>2346</v>
      </c>
      <c r="B283">
        <v>59.63</v>
      </c>
      <c r="C283">
        <v>59.76</v>
      </c>
      <c r="D283">
        <v>60.13</v>
      </c>
      <c r="E283">
        <v>59.15</v>
      </c>
      <c r="F283" t="s">
        <v>4320</v>
      </c>
      <c r="G283" s="152">
        <v>3.2000000000000002E-3</v>
      </c>
      <c r="I283" s="151" t="s">
        <v>2346</v>
      </c>
      <c r="J283">
        <v>10.43</v>
      </c>
      <c r="K283">
        <v>10.91</v>
      </c>
      <c r="L283">
        <v>10.91</v>
      </c>
      <c r="M283">
        <v>10.1</v>
      </c>
      <c r="N283" t="s">
        <v>4321</v>
      </c>
      <c r="O283" s="152">
        <v>-4.0500000000000001E-2</v>
      </c>
      <c r="Y283" s="151" t="s">
        <v>2346</v>
      </c>
      <c r="Z283">
        <v>14226.22</v>
      </c>
      <c r="AA283">
        <v>14265.05</v>
      </c>
      <c r="AB283">
        <v>14289.2</v>
      </c>
      <c r="AC283">
        <v>14127.05</v>
      </c>
      <c r="AD283" t="s">
        <v>4322</v>
      </c>
      <c r="AE283" s="152">
        <v>-2.3E-3</v>
      </c>
    </row>
    <row r="284" spans="1:31">
      <c r="A284" s="151" t="s">
        <v>2355</v>
      </c>
      <c r="B284">
        <v>59.9</v>
      </c>
      <c r="C284">
        <v>59.77</v>
      </c>
      <c r="D284">
        <v>60.14</v>
      </c>
      <c r="E284">
        <v>59.2</v>
      </c>
      <c r="F284" t="s">
        <v>4323</v>
      </c>
      <c r="G284" s="152">
        <v>4.4999999999999997E-3</v>
      </c>
      <c r="I284" s="151" t="s">
        <v>2355</v>
      </c>
      <c r="J284">
        <v>10.87</v>
      </c>
      <c r="K284">
        <v>10.43</v>
      </c>
      <c r="L284">
        <v>10.965</v>
      </c>
      <c r="M284">
        <v>10.28</v>
      </c>
      <c r="N284" t="s">
        <v>4324</v>
      </c>
      <c r="O284" s="152">
        <v>4.2200000000000001E-2</v>
      </c>
      <c r="Y284" s="151" t="s">
        <v>2355</v>
      </c>
      <c r="Z284">
        <v>14305.03</v>
      </c>
      <c r="AA284">
        <v>14181.35</v>
      </c>
      <c r="AB284">
        <v>14311.95</v>
      </c>
      <c r="AC284">
        <v>14135</v>
      </c>
      <c r="AD284" t="s">
        <v>3428</v>
      </c>
      <c r="AE284" s="152">
        <v>5.4999999999999997E-3</v>
      </c>
    </row>
    <row r="285" spans="1:31">
      <c r="A285" s="151" t="s">
        <v>2364</v>
      </c>
      <c r="B285">
        <v>61.79</v>
      </c>
      <c r="C285">
        <v>60.06</v>
      </c>
      <c r="D285">
        <v>61.92</v>
      </c>
      <c r="E285">
        <v>59.8</v>
      </c>
      <c r="F285" t="s">
        <v>4325</v>
      </c>
      <c r="G285" s="152">
        <v>3.1600000000000003E-2</v>
      </c>
      <c r="I285" s="151" t="s">
        <v>2364</v>
      </c>
      <c r="J285">
        <v>10.25</v>
      </c>
      <c r="K285">
        <v>10.88</v>
      </c>
      <c r="L285">
        <v>10.93</v>
      </c>
      <c r="M285">
        <v>10.18</v>
      </c>
      <c r="N285" t="s">
        <v>2766</v>
      </c>
      <c r="O285" s="152">
        <v>-5.7000000000000002E-2</v>
      </c>
      <c r="Y285" s="151" t="s">
        <v>2364</v>
      </c>
      <c r="Z285">
        <v>14185.49</v>
      </c>
      <c r="AA285">
        <v>14168.66</v>
      </c>
      <c r="AB285">
        <v>14197.52</v>
      </c>
      <c r="AC285">
        <v>14058.52</v>
      </c>
      <c r="AD285" t="s">
        <v>3727</v>
      </c>
      <c r="AE285" s="152">
        <v>-8.3999999999999995E-3</v>
      </c>
    </row>
    <row r="286" spans="1:31">
      <c r="A286" s="151" t="s">
        <v>2370</v>
      </c>
      <c r="B286">
        <v>62.54</v>
      </c>
      <c r="C286">
        <v>61.33</v>
      </c>
      <c r="D286">
        <v>63.29</v>
      </c>
      <c r="E286">
        <v>61.33</v>
      </c>
      <c r="F286" t="s">
        <v>4326</v>
      </c>
      <c r="G286" s="152">
        <v>1.21E-2</v>
      </c>
      <c r="I286" s="151" t="s">
        <v>2370</v>
      </c>
      <c r="J286">
        <v>8.8000000000000007</v>
      </c>
      <c r="K286">
        <v>9.0299999999999994</v>
      </c>
      <c r="L286">
        <v>10.029999999999999</v>
      </c>
      <c r="M286">
        <v>8.75</v>
      </c>
      <c r="N286" t="s">
        <v>2421</v>
      </c>
      <c r="O286" s="152">
        <v>-0.14149999999999999</v>
      </c>
      <c r="Y286" s="151" t="s">
        <v>2370</v>
      </c>
      <c r="Z286">
        <v>14229.91</v>
      </c>
      <c r="AA286">
        <v>14126.4</v>
      </c>
      <c r="AB286">
        <v>14285.66</v>
      </c>
      <c r="AC286">
        <v>14121.76</v>
      </c>
      <c r="AD286" t="s">
        <v>3633</v>
      </c>
      <c r="AE286" s="152">
        <v>3.0999999999999999E-3</v>
      </c>
    </row>
    <row r="287" spans="1:31">
      <c r="A287" s="151" t="s">
        <v>2380</v>
      </c>
      <c r="B287">
        <v>62.78</v>
      </c>
      <c r="C287">
        <v>63.14</v>
      </c>
      <c r="D287">
        <v>64.37</v>
      </c>
      <c r="E287">
        <v>61.96</v>
      </c>
      <c r="F287" t="s">
        <v>4327</v>
      </c>
      <c r="G287" s="152">
        <v>3.8E-3</v>
      </c>
      <c r="I287" s="151" t="s">
        <v>2380</v>
      </c>
      <c r="J287">
        <v>8.56</v>
      </c>
      <c r="K287">
        <v>8.8000000000000007</v>
      </c>
      <c r="L287">
        <v>8.85</v>
      </c>
      <c r="M287">
        <v>7.94</v>
      </c>
      <c r="N287" t="s">
        <v>2949</v>
      </c>
      <c r="O287" s="152">
        <v>-2.7300000000000001E-2</v>
      </c>
      <c r="Y287" s="151" t="s">
        <v>2380</v>
      </c>
      <c r="Z287">
        <v>14146.71</v>
      </c>
      <c r="AA287">
        <v>14325.62</v>
      </c>
      <c r="AB287">
        <v>14327.63</v>
      </c>
      <c r="AC287">
        <v>14138.51</v>
      </c>
      <c r="AD287" t="s">
        <v>3390</v>
      </c>
      <c r="AE287" s="152">
        <v>-5.7999999999999996E-3</v>
      </c>
    </row>
    <row r="288" spans="1:31">
      <c r="A288" s="151" t="s">
        <v>2389</v>
      </c>
      <c r="B288">
        <v>63.98</v>
      </c>
      <c r="C288">
        <v>62.46</v>
      </c>
      <c r="D288">
        <v>63.99</v>
      </c>
      <c r="E288">
        <v>62.35</v>
      </c>
      <c r="F288" t="s">
        <v>1818</v>
      </c>
      <c r="G288" s="152">
        <v>1.9099999999999999E-2</v>
      </c>
      <c r="I288" s="151" t="s">
        <v>2389</v>
      </c>
      <c r="J288">
        <v>8.44</v>
      </c>
      <c r="K288">
        <v>8.57</v>
      </c>
      <c r="L288">
        <v>8.57</v>
      </c>
      <c r="M288">
        <v>8.2620000000000005</v>
      </c>
      <c r="N288" t="s">
        <v>4328</v>
      </c>
      <c r="O288" s="152">
        <v>-1.4E-2</v>
      </c>
      <c r="Y288" s="151" t="s">
        <v>2389</v>
      </c>
      <c r="Z288">
        <v>14339.99</v>
      </c>
      <c r="AA288">
        <v>14230.43</v>
      </c>
      <c r="AB288">
        <v>14353.11</v>
      </c>
      <c r="AC288">
        <v>14220.87</v>
      </c>
      <c r="AD288" t="s">
        <v>3602</v>
      </c>
      <c r="AE288" s="152">
        <v>1.37E-2</v>
      </c>
    </row>
    <row r="289" spans="1:31">
      <c r="A289" s="151" t="s">
        <v>2398</v>
      </c>
      <c r="B289">
        <v>65.209999999999994</v>
      </c>
      <c r="C289">
        <v>64.150000000000006</v>
      </c>
      <c r="D289">
        <v>65.33</v>
      </c>
      <c r="E289">
        <v>63.79</v>
      </c>
      <c r="F289" t="s">
        <v>4329</v>
      </c>
      <c r="G289" s="152">
        <v>1.9199999999999998E-2</v>
      </c>
      <c r="I289" s="151" t="s">
        <v>2398</v>
      </c>
      <c r="J289">
        <v>8.43</v>
      </c>
      <c r="K289">
        <v>8.44</v>
      </c>
      <c r="L289">
        <v>8.8000000000000007</v>
      </c>
      <c r="M289">
        <v>8.3699999999999992</v>
      </c>
      <c r="N289" t="s">
        <v>4330</v>
      </c>
      <c r="O289" s="152">
        <v>-1.1999999999999999E-3</v>
      </c>
      <c r="Y289" s="151" t="s">
        <v>2398</v>
      </c>
      <c r="Z289">
        <v>14403.97</v>
      </c>
      <c r="AA289">
        <v>14279.46</v>
      </c>
      <c r="AB289">
        <v>14416.92</v>
      </c>
      <c r="AC289">
        <v>14264.96</v>
      </c>
      <c r="AD289" t="s">
        <v>4331</v>
      </c>
      <c r="AE289" s="152">
        <v>4.4999999999999997E-3</v>
      </c>
    </row>
    <row r="290" spans="1:31">
      <c r="A290" s="151" t="s">
        <v>2407</v>
      </c>
      <c r="B290">
        <v>65.400000000000006</v>
      </c>
      <c r="C290">
        <v>64.73</v>
      </c>
      <c r="D290">
        <v>65.5</v>
      </c>
      <c r="E290">
        <v>64.38</v>
      </c>
      <c r="F290" t="s">
        <v>612</v>
      </c>
      <c r="G290" s="152">
        <v>2.8999999999999998E-3</v>
      </c>
      <c r="I290" s="151" t="s">
        <v>2407</v>
      </c>
      <c r="J290">
        <v>8.3000000000000007</v>
      </c>
      <c r="K290">
        <v>8.39</v>
      </c>
      <c r="L290">
        <v>8.5</v>
      </c>
      <c r="M290">
        <v>8.2850000000000001</v>
      </c>
      <c r="N290" t="s">
        <v>4332</v>
      </c>
      <c r="O290" s="152">
        <v>-1.54E-2</v>
      </c>
      <c r="Y290" s="151" t="s">
        <v>2407</v>
      </c>
      <c r="Z290">
        <v>14432.49</v>
      </c>
      <c r="AA290">
        <v>14340.13</v>
      </c>
      <c r="AB290">
        <v>14436.08</v>
      </c>
      <c r="AC290">
        <v>14324.57</v>
      </c>
      <c r="AD290" t="s">
        <v>3602</v>
      </c>
      <c r="AE290" s="152">
        <v>2E-3</v>
      </c>
    </row>
    <row r="291" spans="1:31">
      <c r="A291" s="151" t="s">
        <v>2416</v>
      </c>
      <c r="B291">
        <v>65.97</v>
      </c>
      <c r="C291">
        <v>65.17</v>
      </c>
      <c r="D291">
        <v>66.959999999999994</v>
      </c>
      <c r="E291">
        <v>64.62</v>
      </c>
      <c r="F291" t="s">
        <v>4333</v>
      </c>
      <c r="G291" s="152">
        <v>8.6999999999999994E-3</v>
      </c>
      <c r="I291" s="151" t="s">
        <v>2416</v>
      </c>
      <c r="J291">
        <v>8.24</v>
      </c>
      <c r="K291">
        <v>8.3000000000000007</v>
      </c>
      <c r="L291">
        <v>8.42</v>
      </c>
      <c r="M291">
        <v>8.1199999999999992</v>
      </c>
      <c r="N291" t="s">
        <v>4334</v>
      </c>
      <c r="O291" s="152">
        <v>-7.1999999999999998E-3</v>
      </c>
      <c r="Y291" s="151" t="s">
        <v>2416</v>
      </c>
      <c r="Z291">
        <v>14533.4</v>
      </c>
      <c r="AA291">
        <v>14423.01</v>
      </c>
      <c r="AB291">
        <v>14533.4</v>
      </c>
      <c r="AC291">
        <v>14385.39</v>
      </c>
      <c r="AD291" t="s">
        <v>4335</v>
      </c>
      <c r="AE291" s="152">
        <v>7.0000000000000001E-3</v>
      </c>
    </row>
    <row r="292" spans="1:31">
      <c r="A292" s="151" t="s">
        <v>2424</v>
      </c>
      <c r="B292">
        <v>64.650000000000006</v>
      </c>
      <c r="C292">
        <v>66.040000000000006</v>
      </c>
      <c r="D292">
        <v>66.569999999999993</v>
      </c>
      <c r="E292">
        <v>63.5</v>
      </c>
      <c r="F292" t="s">
        <v>4336</v>
      </c>
      <c r="G292" s="152">
        <v>-0.02</v>
      </c>
      <c r="I292" s="151" t="s">
        <v>2424</v>
      </c>
      <c r="J292">
        <v>8.43</v>
      </c>
      <c r="K292">
        <v>8.2100000000000009</v>
      </c>
      <c r="L292">
        <v>8.5950000000000006</v>
      </c>
      <c r="M292">
        <v>8.18</v>
      </c>
      <c r="N292" t="s">
        <v>4337</v>
      </c>
      <c r="O292" s="152">
        <v>2.3099999999999999E-2</v>
      </c>
      <c r="Y292" s="151" t="s">
        <v>2424</v>
      </c>
      <c r="Z292">
        <v>14733.96</v>
      </c>
      <c r="AA292">
        <v>14555.68</v>
      </c>
      <c r="AB292">
        <v>14743.55</v>
      </c>
      <c r="AC292">
        <v>14517.53</v>
      </c>
      <c r="AD292" t="s">
        <v>3734</v>
      </c>
      <c r="AE292" s="152">
        <v>1.38E-2</v>
      </c>
    </row>
    <row r="293" spans="1:31">
      <c r="A293" s="151" t="s">
        <v>2433</v>
      </c>
      <c r="B293">
        <v>66.52</v>
      </c>
      <c r="C293">
        <v>65.03</v>
      </c>
      <c r="D293">
        <v>67.040000000000006</v>
      </c>
      <c r="E293">
        <v>64.38</v>
      </c>
      <c r="F293" t="s">
        <v>4338</v>
      </c>
      <c r="G293" s="152">
        <v>2.8899999999999999E-2</v>
      </c>
      <c r="I293" s="151" t="s">
        <v>2433</v>
      </c>
      <c r="J293">
        <v>8.41</v>
      </c>
      <c r="K293">
        <v>8.48</v>
      </c>
      <c r="L293">
        <v>8.66</v>
      </c>
      <c r="M293">
        <v>8.23</v>
      </c>
      <c r="N293" t="s">
        <v>2617</v>
      </c>
      <c r="O293" s="152">
        <v>-2.3999999999999998E-3</v>
      </c>
      <c r="Y293" s="151" t="s">
        <v>2433</v>
      </c>
      <c r="Z293">
        <v>14761.56</v>
      </c>
      <c r="AA293">
        <v>14798.72</v>
      </c>
      <c r="AB293">
        <v>14855.62</v>
      </c>
      <c r="AC293">
        <v>14642.23</v>
      </c>
      <c r="AD293" t="s">
        <v>4339</v>
      </c>
      <c r="AE293" s="152">
        <v>1.9E-3</v>
      </c>
    </row>
    <row r="294" spans="1:31">
      <c r="A294" s="151" t="s">
        <v>2440</v>
      </c>
      <c r="B294">
        <v>67.45</v>
      </c>
      <c r="C294">
        <v>67.040000000000006</v>
      </c>
      <c r="D294">
        <v>68.260000000000005</v>
      </c>
      <c r="E294">
        <v>66.680000000000007</v>
      </c>
      <c r="F294" t="s">
        <v>4340</v>
      </c>
      <c r="G294" s="152">
        <v>1.4E-2</v>
      </c>
      <c r="I294" s="151" t="s">
        <v>2440</v>
      </c>
      <c r="J294">
        <v>8.43</v>
      </c>
      <c r="K294">
        <v>8.52</v>
      </c>
      <c r="L294">
        <v>8.52</v>
      </c>
      <c r="M294">
        <v>8.2799999999999994</v>
      </c>
      <c r="N294" t="s">
        <v>3187</v>
      </c>
      <c r="O294" s="152">
        <v>2.3999999999999998E-3</v>
      </c>
      <c r="Y294" s="151" t="s">
        <v>2440</v>
      </c>
      <c r="Z294">
        <v>14813.92</v>
      </c>
      <c r="AA294">
        <v>14797.46</v>
      </c>
      <c r="AB294">
        <v>14848.41</v>
      </c>
      <c r="AC294">
        <v>14753.16</v>
      </c>
      <c r="AD294" t="s">
        <v>4341</v>
      </c>
      <c r="AE294" s="152">
        <v>3.5000000000000001E-3</v>
      </c>
    </row>
    <row r="295" spans="1:31">
      <c r="A295" s="151" t="s">
        <v>2448</v>
      </c>
      <c r="B295">
        <v>66.900000000000006</v>
      </c>
      <c r="C295">
        <v>67.47</v>
      </c>
      <c r="D295">
        <v>68.540000000000006</v>
      </c>
      <c r="E295">
        <v>65.41</v>
      </c>
      <c r="F295" t="s">
        <v>4342</v>
      </c>
      <c r="G295" s="152">
        <v>-8.2000000000000007E-3</v>
      </c>
      <c r="I295" s="151" t="s">
        <v>2448</v>
      </c>
      <c r="J295">
        <v>8.39</v>
      </c>
      <c r="K295">
        <v>8.48</v>
      </c>
      <c r="L295">
        <v>8.57</v>
      </c>
      <c r="M295">
        <v>8.35</v>
      </c>
      <c r="N295" t="s">
        <v>4343</v>
      </c>
      <c r="O295" s="152">
        <v>-4.7000000000000002E-3</v>
      </c>
      <c r="Y295" s="151" t="s">
        <v>2448</v>
      </c>
      <c r="Z295">
        <v>14904.81</v>
      </c>
      <c r="AA295">
        <v>14814.02</v>
      </c>
      <c r="AB295">
        <v>14938.04</v>
      </c>
      <c r="AC295">
        <v>14811.82</v>
      </c>
      <c r="AD295" t="s">
        <v>3622</v>
      </c>
      <c r="AE295" s="152">
        <v>6.1000000000000004E-3</v>
      </c>
    </row>
    <row r="296" spans="1:31">
      <c r="A296" s="151" t="s">
        <v>2455</v>
      </c>
      <c r="B296">
        <v>68.36</v>
      </c>
      <c r="C296">
        <v>67.02</v>
      </c>
      <c r="D296">
        <v>68.61</v>
      </c>
      <c r="E296">
        <v>66.98</v>
      </c>
      <c r="F296" t="s">
        <v>4344</v>
      </c>
      <c r="G296" s="152">
        <v>2.18E-2</v>
      </c>
      <c r="I296" s="151" t="s">
        <v>2455</v>
      </c>
      <c r="J296">
        <v>8.61</v>
      </c>
      <c r="K296">
        <v>8.43</v>
      </c>
      <c r="L296">
        <v>8.625</v>
      </c>
      <c r="M296">
        <v>8.39</v>
      </c>
      <c r="N296" t="s">
        <v>4345</v>
      </c>
      <c r="O296" s="152">
        <v>2.6200000000000001E-2</v>
      </c>
      <c r="Y296" s="151" t="s">
        <v>2455</v>
      </c>
      <c r="Z296">
        <v>15003.22</v>
      </c>
      <c r="AA296">
        <v>14923.02</v>
      </c>
      <c r="AB296">
        <v>15003.8</v>
      </c>
      <c r="AC296">
        <v>14921.6</v>
      </c>
      <c r="AD296" t="s">
        <v>3734</v>
      </c>
      <c r="AE296" s="152">
        <v>6.6E-3</v>
      </c>
    </row>
    <row r="297" spans="1:31">
      <c r="A297" s="151" t="s">
        <v>2465</v>
      </c>
      <c r="B297">
        <v>68.69</v>
      </c>
      <c r="C297">
        <v>68.64</v>
      </c>
      <c r="D297">
        <v>70.45</v>
      </c>
      <c r="E297">
        <v>68.58</v>
      </c>
      <c r="F297" t="s">
        <v>4346</v>
      </c>
      <c r="G297" s="152">
        <v>4.7999999999999996E-3</v>
      </c>
      <c r="I297" s="151" t="s">
        <v>2465</v>
      </c>
      <c r="J297">
        <v>8.6</v>
      </c>
      <c r="K297">
        <v>8.56</v>
      </c>
      <c r="L297">
        <v>8.8550000000000004</v>
      </c>
      <c r="M297">
        <v>8.548</v>
      </c>
      <c r="N297" t="s">
        <v>4347</v>
      </c>
      <c r="O297" s="152">
        <v>-1.1999999999999999E-3</v>
      </c>
      <c r="Y297" s="151" t="s">
        <v>2465</v>
      </c>
      <c r="Z297">
        <v>14777.94</v>
      </c>
      <c r="AA297">
        <v>14973.36</v>
      </c>
      <c r="AB297">
        <v>15069.29</v>
      </c>
      <c r="AC297">
        <v>14776.29</v>
      </c>
      <c r="AD297" t="s">
        <v>4348</v>
      </c>
      <c r="AE297" s="152">
        <v>-1.4999999999999999E-2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C311"/>
  <sheetViews>
    <sheetView zoomScaleNormal="100" workbookViewId="0">
      <selection activeCell="D287" sqref="D287"/>
    </sheetView>
  </sheetViews>
  <sheetFormatPr defaultColWidth="8.7109375" defaultRowHeight="15"/>
  <cols>
    <col min="1" max="1" width="10.7109375" style="91" customWidth="1"/>
    <col min="2" max="2" width="18.85546875" style="91" customWidth="1"/>
    <col min="4" max="4" width="10.85546875" style="91" customWidth="1"/>
    <col min="5" max="5" width="12" style="91" customWidth="1"/>
    <col min="6" max="6" width="25.28515625" style="91" customWidth="1"/>
    <col min="7" max="7" width="13.28515625" style="91" customWidth="1"/>
    <col min="8" max="8" width="19.42578125" style="91" customWidth="1"/>
    <col min="11" max="11" width="6.42578125" style="91" customWidth="1"/>
    <col min="12" max="12" width="17.42578125" style="91" customWidth="1"/>
    <col min="13" max="13" width="6.140625" style="91" customWidth="1"/>
    <col min="14" max="14" width="12.85546875" style="91" customWidth="1"/>
    <col min="16" max="16" width="11.5703125" style="91" customWidth="1"/>
    <col min="17" max="17" width="14.5703125" style="91" customWidth="1"/>
    <col min="18" max="18" width="24.7109375" style="91" customWidth="1"/>
    <col min="19" max="19" width="11.5703125" style="91" customWidth="1"/>
    <col min="20" max="20" width="19.42578125" style="91" customWidth="1"/>
    <col min="16384" max="16384" width="11.5703125" style="91" customWidth="1"/>
  </cols>
  <sheetData>
    <row r="3" spans="1:21">
      <c r="B3" s="120" t="s">
        <v>4349</v>
      </c>
    </row>
    <row r="5" spans="1:21">
      <c r="C5" s="154" t="s">
        <v>4350</v>
      </c>
      <c r="D5" s="154" t="s">
        <v>4350</v>
      </c>
      <c r="E5" s="154" t="s">
        <v>4350</v>
      </c>
      <c r="F5" s="154" t="s">
        <v>4350</v>
      </c>
      <c r="G5" s="154" t="s">
        <v>4350</v>
      </c>
      <c r="H5" s="154" t="s">
        <v>4350</v>
      </c>
    </row>
    <row r="6" spans="1:21" ht="24">
      <c r="A6" s="120" t="s">
        <v>4351</v>
      </c>
      <c r="B6" s="155" t="s">
        <v>183</v>
      </c>
      <c r="C6" s="156" t="s">
        <v>177</v>
      </c>
      <c r="D6" s="156" t="s">
        <v>178</v>
      </c>
      <c r="E6" s="156" t="s">
        <v>4352</v>
      </c>
      <c r="F6" s="156" t="s">
        <v>180</v>
      </c>
      <c r="G6" s="156" t="s">
        <v>181</v>
      </c>
      <c r="H6" s="157" t="s">
        <v>182</v>
      </c>
      <c r="I6" s="158"/>
      <c r="K6" s="159"/>
      <c r="L6" s="160" t="s">
        <v>4353</v>
      </c>
      <c r="M6" s="160"/>
      <c r="N6" s="161" t="s">
        <v>4354</v>
      </c>
      <c r="O6" s="161" t="s">
        <v>177</v>
      </c>
      <c r="P6" s="161" t="s">
        <v>178</v>
      </c>
      <c r="Q6" s="162" t="s">
        <v>179</v>
      </c>
      <c r="R6" s="162" t="s">
        <v>180</v>
      </c>
      <c r="S6" s="161" t="s">
        <v>181</v>
      </c>
      <c r="T6" s="161" t="s">
        <v>182</v>
      </c>
      <c r="U6" s="163"/>
    </row>
    <row r="7" spans="1:21">
      <c r="A7" s="91" t="s">
        <v>186</v>
      </c>
      <c r="K7" s="164">
        <v>1</v>
      </c>
      <c r="L7" s="165" t="s">
        <v>4355</v>
      </c>
      <c r="M7" s="165" t="s">
        <v>4356</v>
      </c>
      <c r="N7" s="166">
        <f>AVERAGE(B8:B256)</f>
        <v>1.3222450875043476E-3</v>
      </c>
      <c r="O7" s="166">
        <f t="shared" ref="O7:T7" si="0">AVERAGE(C7:C257)</f>
        <v>2.3196235651525236E-3</v>
      </c>
      <c r="P7" s="166">
        <f t="shared" si="0"/>
        <v>7.0806601825704576E-4</v>
      </c>
      <c r="Q7" s="166">
        <f t="shared" si="0"/>
        <v>3.1438419206627254E-3</v>
      </c>
      <c r="R7" s="166">
        <f t="shared" si="0"/>
        <v>1.3954903600176362E-4</v>
      </c>
      <c r="S7" s="166">
        <f t="shared" si="0"/>
        <v>1.1037242236650465E-3</v>
      </c>
      <c r="T7" s="166">
        <f t="shared" si="0"/>
        <v>2.3547437821530496E-3</v>
      </c>
    </row>
    <row r="8" spans="1:21">
      <c r="A8" s="91" t="s">
        <v>194</v>
      </c>
      <c r="B8" s="167">
        <f>LN(ΧΑΑ!AX4/ΧΑΑ!AX3)</f>
        <v>7.7864360467420068E-3</v>
      </c>
      <c r="C8" s="91">
        <f>LN(ΧΑΑ!B4/ΧΑΑ!B3)</f>
        <v>1.4556043327005853E-3</v>
      </c>
      <c r="D8" s="91">
        <f>LN(ΧΑΑ!J4/ΧΑΑ!J3)</f>
        <v>-3.1796529173795732E-3</v>
      </c>
      <c r="E8" s="91">
        <f>LN(ΧΑΑ!R4/ΧΑΑ!R3)</f>
        <v>9.9256397999699982E-3</v>
      </c>
      <c r="F8" s="91">
        <f>LN(ΧΑΑ!Z4/ΧΑΑ!Z3)</f>
        <v>1.1764841579586431E-2</v>
      </c>
      <c r="G8" s="91">
        <f>LN(ΧΑΑ!AH4/ΧΑΑ!AH3)</f>
        <v>0</v>
      </c>
      <c r="H8" s="91">
        <f>LN(ΧΑΑ!AP4/ΧΑΑ!AP3)</f>
        <v>1.207258123426924E-2</v>
      </c>
      <c r="K8" s="164"/>
      <c r="L8" s="165" t="s">
        <v>4357</v>
      </c>
      <c r="M8" s="165" t="s">
        <v>4358</v>
      </c>
      <c r="N8" s="166">
        <f>VARP(B8:B256)</f>
        <v>1.3276551805266714E-4</v>
      </c>
      <c r="O8" s="166">
        <f t="shared" ref="O8:T8" si="1">_xlfn.VAR.P(C$7:C$257)</f>
        <v>3.8028305967011637E-4</v>
      </c>
      <c r="P8" s="166">
        <f t="shared" si="1"/>
        <v>4.2388869229978296E-4</v>
      </c>
      <c r="Q8" s="166">
        <f t="shared" si="1"/>
        <v>3.362516328038186E-4</v>
      </c>
      <c r="R8" s="166">
        <f t="shared" si="1"/>
        <v>2.6612531074505044E-4</v>
      </c>
      <c r="S8" s="166">
        <f t="shared" si="1"/>
        <v>7.1763331047497585E-5</v>
      </c>
      <c r="T8" s="166">
        <f t="shared" si="1"/>
        <v>1.2526126285278857E-4</v>
      </c>
      <c r="U8" s="168" t="s">
        <v>4359</v>
      </c>
    </row>
    <row r="9" spans="1:21">
      <c r="A9" s="91" t="s">
        <v>202</v>
      </c>
      <c r="B9" s="167">
        <f>LN(ΧΑΑ!AX5/ΧΑΑ!AX4)</f>
        <v>2.222495169373772E-4</v>
      </c>
      <c r="C9" s="91">
        <f>LN(ΧΑΑ!B5/ΧΑΑ!B4)</f>
        <v>-1.0234007449205594E-2</v>
      </c>
      <c r="D9" s="91">
        <f>LN(ΧΑΑ!J5/ΧΑΑ!J4)</f>
        <v>4.0567184988999909E-2</v>
      </c>
      <c r="E9" s="91">
        <f>LN(ΧΑΑ!R5/ΧΑΑ!R4)</f>
        <v>1.2270092591814401E-2</v>
      </c>
      <c r="F9" s="91">
        <f>LN(ΧΑΑ!Z5/ΧΑΑ!Z4)</f>
        <v>-1.3245226750020567E-2</v>
      </c>
      <c r="G9" s="91">
        <f>LN(ΧΑΑ!AH5/ΧΑΑ!AH4)</f>
        <v>0</v>
      </c>
      <c r="H9" s="91">
        <f>LN(ΧΑΑ!AP5/ΧΑΑ!AP4)</f>
        <v>3.9920212695374567E-3</v>
      </c>
      <c r="K9" s="164"/>
      <c r="L9" s="165" t="s">
        <v>4360</v>
      </c>
      <c r="M9" s="165" t="s">
        <v>4361</v>
      </c>
      <c r="N9" s="166">
        <f t="shared" ref="N9:T9" si="2">SQRT(N8)</f>
        <v>1.1522392028249479E-2</v>
      </c>
      <c r="O9" s="166">
        <f t="shared" si="2"/>
        <v>1.9500847665425119E-2</v>
      </c>
      <c r="P9" s="166">
        <f t="shared" si="2"/>
        <v>2.0588557314678048E-2</v>
      </c>
      <c r="Q9" s="166">
        <f t="shared" si="2"/>
        <v>1.8337165342653661E-2</v>
      </c>
      <c r="R9" s="166">
        <f t="shared" si="2"/>
        <v>1.6313347625335838E-2</v>
      </c>
      <c r="S9" s="166">
        <f t="shared" si="2"/>
        <v>8.4713240433534117E-3</v>
      </c>
      <c r="T9" s="166">
        <f t="shared" si="2"/>
        <v>1.1192017818641488E-2</v>
      </c>
      <c r="U9" s="168"/>
    </row>
    <row r="10" spans="1:21">
      <c r="A10" s="91" t="s">
        <v>210</v>
      </c>
      <c r="B10" s="167">
        <f>LN(ΧΑΑ!AX6/ΧΑΑ!AX5)</f>
        <v>1.3083777542183084E-2</v>
      </c>
      <c r="C10" s="91">
        <f>LN(ΧΑΑ!B6/ΧΑΑ!B5)</f>
        <v>2.1803189271976848E-2</v>
      </c>
      <c r="D10" s="91">
        <f>LN(ΧΑΑ!J6/ΧΑΑ!J5)</f>
        <v>-2.4769068112408858E-2</v>
      </c>
      <c r="E10" s="91">
        <f>LN(ΧΑΑ!R6/ΧΑΑ!R5)</f>
        <v>2.1713760223784479E-2</v>
      </c>
      <c r="F10" s="91">
        <f>LN(ΧΑΑ!Z6/ΧΑΑ!Z5)</f>
        <v>1.3245226750020723E-2</v>
      </c>
      <c r="G10" s="91">
        <f>LN(ΧΑΑ!AH6/ΧΑΑ!AH5)</f>
        <v>0</v>
      </c>
      <c r="H10" s="91">
        <f>LN(ΧΑΑ!AP6/ΧΑΑ!AP5)</f>
        <v>5.0496164014532448E-2</v>
      </c>
      <c r="K10" s="164"/>
      <c r="L10" s="165"/>
      <c r="M10" s="165"/>
      <c r="N10" s="166"/>
      <c r="O10" s="166"/>
      <c r="P10" s="166"/>
      <c r="Q10" s="166"/>
      <c r="R10" s="166"/>
      <c r="S10" s="166"/>
      <c r="U10" s="168"/>
    </row>
    <row r="11" spans="1:21">
      <c r="A11" s="91" t="s">
        <v>218</v>
      </c>
      <c r="B11" s="167">
        <f>LN(ΧΑΑ!AX7/ΧΑΑ!AX6)</f>
        <v>-3.3533796456736873E-3</v>
      </c>
      <c r="C11" s="91">
        <f>LN(ΧΑΑ!B7/ΧΑΑ!B6)</f>
        <v>-1.3024786155471835E-2</v>
      </c>
      <c r="D11" s="91">
        <f>LN(ΧΑΑ!J7/ΧΑΑ!J6)</f>
        <v>-1.2618463959211575E-2</v>
      </c>
      <c r="E11" s="91">
        <f>LN(ΧΑΑ!R7/ΧΑΑ!R6)</f>
        <v>-5.9683678286163674E-4</v>
      </c>
      <c r="F11" s="91">
        <f>LN(ΧΑΑ!Z7/ΧΑΑ!Z6)</f>
        <v>0</v>
      </c>
      <c r="G11" s="91">
        <f>LN(ΧΑΑ!AH7/ΧΑΑ!AH6)</f>
        <v>4.6620131058111502E-3</v>
      </c>
      <c r="H11" s="91">
        <f>LN(ΧΑΑ!AP7/ΧΑΑ!AP6)</f>
        <v>1.1299555253933247E-2</v>
      </c>
      <c r="K11" s="164"/>
      <c r="L11" s="165" t="s">
        <v>4362</v>
      </c>
      <c r="M11" s="165" t="s">
        <v>4363</v>
      </c>
      <c r="N11" s="169">
        <f t="shared" ref="N11:T11" si="3">N9/N7</f>
        <v>8.7142634426400107</v>
      </c>
      <c r="O11" s="169">
        <f t="shared" si="3"/>
        <v>8.4069018604503043</v>
      </c>
      <c r="P11" s="169">
        <f t="shared" si="3"/>
        <v>29.077171879195994</v>
      </c>
      <c r="Q11" s="169">
        <f t="shared" si="3"/>
        <v>5.8327249923520856</v>
      </c>
      <c r="R11" s="169">
        <f t="shared" si="3"/>
        <v>116.90046805575689</v>
      </c>
      <c r="S11" s="169">
        <f t="shared" si="3"/>
        <v>7.6752180134484869</v>
      </c>
      <c r="T11" s="169">
        <f t="shared" si="3"/>
        <v>4.7529662902042427</v>
      </c>
      <c r="U11" s="168"/>
    </row>
    <row r="12" spans="1:21">
      <c r="A12" s="91" t="s">
        <v>226</v>
      </c>
      <c r="B12" s="167">
        <f>LN(ΧΑΑ!AX8/ΧΑΑ!AX7)</f>
        <v>-6.8361810426601779E-4</v>
      </c>
      <c r="C12" s="91">
        <f>LN(ΧΑΑ!B8/ΧΑΑ!B7)</f>
        <v>1.3743435126393814E-2</v>
      </c>
      <c r="D12" s="91">
        <f>LN(ΧΑΑ!J8/ΧΑΑ!J7)</f>
        <v>2.3530497410194251E-2</v>
      </c>
      <c r="E12" s="91">
        <f>LN(ΧΑΑ!R8/ΧΑΑ!R7)</f>
        <v>-2.9895388483660483E-3</v>
      </c>
      <c r="F12" s="91">
        <f>LN(ΧΑΑ!Z8/ΧΑΑ!Z7)</f>
        <v>2.9197101033348462E-3</v>
      </c>
      <c r="G12" s="91">
        <f>LN(ΧΑΑ!AH8/ΧΑΑ!AH7)</f>
        <v>0</v>
      </c>
      <c r="H12" s="91">
        <f>LN(ΧΑΑ!AP8/ΧΑΑ!AP7)</f>
        <v>0</v>
      </c>
      <c r="K12" s="164"/>
      <c r="L12" s="165"/>
      <c r="M12" s="11"/>
      <c r="N12" s="166"/>
      <c r="O12" s="166"/>
      <c r="P12" s="166"/>
      <c r="Q12" s="166"/>
      <c r="R12" s="166"/>
      <c r="S12" s="166"/>
      <c r="U12" s="168"/>
    </row>
    <row r="13" spans="1:21">
      <c r="A13" s="91" t="s">
        <v>234</v>
      </c>
      <c r="B13" s="167">
        <f>LN(ΧΑΑ!AX9/ΧΑΑ!AX8)</f>
        <v>-2.3208328278299301E-3</v>
      </c>
      <c r="C13" s="91">
        <f>LN(ΧΑΑ!B9/ΧΑΑ!B8)</f>
        <v>-4.3196611445163961E-3</v>
      </c>
      <c r="D13" s="91">
        <f>LN(ΧΑΑ!J9/ΧΑΑ!J8)</f>
        <v>3.0959777051279922E-3</v>
      </c>
      <c r="E13" s="91">
        <f>LN(ΧΑΑ!R9/ΧΑΑ!R8)</f>
        <v>1.1968882338461726E-3</v>
      </c>
      <c r="F13" s="91">
        <f>LN(ΧΑΑ!Z9/ΧΑΑ!Z8)</f>
        <v>2.9112102074583131E-3</v>
      </c>
      <c r="G13" s="91">
        <f>LN(ΧΑΑ!AH9/ΧΑΑ!AH8)</f>
        <v>-4.6620131058111901E-3</v>
      </c>
      <c r="H13" s="91">
        <f>LN(ΧΑΑ!AP9/ΧΑΑ!AP8)</f>
        <v>3.7383221106071581E-3</v>
      </c>
      <c r="K13" s="164">
        <v>2</v>
      </c>
      <c r="L13" s="165" t="s">
        <v>4364</v>
      </c>
      <c r="M13" s="11"/>
      <c r="N13" s="165"/>
      <c r="O13" s="165">
        <f>INTERCEPT(C8:C256,B$8:B$256)</f>
        <v>1.1522535022115532E-3</v>
      </c>
      <c r="P13" s="165">
        <f>INTERCEPT(D8:D256,B$8:B$256)</f>
        <v>-5.7954620438224486E-5</v>
      </c>
      <c r="Q13" s="165">
        <f>INTERCEPT(E8:E256,$B$8:$B$256)</f>
        <v>1.6935328594952475E-3</v>
      </c>
      <c r="R13" s="165">
        <f>INTERCEPT(F8:F256,$B$8:$B$256)</f>
        <v>-1.0205964078594746E-3</v>
      </c>
      <c r="S13" s="165">
        <f>INTERCEPT(G8:G256,$B$8:$B$256)</f>
        <v>1.0531055803712354E-3</v>
      </c>
      <c r="T13" s="165">
        <f>INTERCEPT(H8:H256,$B$8:$B$256)</f>
        <v>2.0950792700673089E-3</v>
      </c>
      <c r="U13" s="168"/>
    </row>
    <row r="14" spans="1:21">
      <c r="A14" s="91" t="s">
        <v>242</v>
      </c>
      <c r="B14" s="167">
        <f>LN(ΧΑΑ!AX10/ΧΑΑ!AX9)</f>
        <v>1.5573532506974274E-2</v>
      </c>
      <c r="C14" s="91">
        <f>LN(ΧΑΑ!B10/ΧΑΑ!B9)</f>
        <v>3.7526527137519437E-2</v>
      </c>
      <c r="D14" s="91">
        <f>LN(ΧΑΑ!J10/ΧΑΑ!J9)</f>
        <v>-1.8721295608208968E-2</v>
      </c>
      <c r="E14" s="91">
        <f>LN(ΧΑΑ!R10/ΧΑΑ!R9)</f>
        <v>1.5430573226645691E-2</v>
      </c>
      <c r="F14" s="91">
        <f>LN(ΧΑΑ!Z10/ΧΑΑ!Z9)</f>
        <v>4.3509858343263536E-3</v>
      </c>
      <c r="G14" s="91">
        <f>LN(ΧΑΑ!AH10/ΧΑΑ!AH9)</f>
        <v>0</v>
      </c>
      <c r="H14" s="91">
        <f>LN(ΧΑΑ!AP10/ΧΑΑ!AP9)</f>
        <v>1.1131840368844199E-2</v>
      </c>
      <c r="K14" s="164"/>
      <c r="L14" s="165" t="s">
        <v>4365</v>
      </c>
      <c r="M14" s="11"/>
      <c r="N14" s="170"/>
      <c r="O14" s="170">
        <f>SLOPE(C8:C256,B$8:B$256)</f>
        <v>0.81212764997816134</v>
      </c>
      <c r="P14" s="170">
        <f>SLOPE(D8:D256,$B$8:$B$256)</f>
        <v>0.58148393560984246</v>
      </c>
      <c r="Q14" s="170">
        <f>SLOPE(E8:E256,$B$8:$B$256)</f>
        <v>1.1064022443040371</v>
      </c>
      <c r="R14" s="170">
        <f>SLOPE(F8:F256,$B$8:$B$256)</f>
        <v>0.83412659120056121</v>
      </c>
      <c r="S14" s="170">
        <f>SLOPE(G8:G256,$B$8:$B$256)</f>
        <v>4.1634694821966696E-2</v>
      </c>
      <c r="T14" s="170">
        <f>SLOPE(H8:H256,$B$8:$B$256)</f>
        <v>0.22394112344279427</v>
      </c>
      <c r="U14" s="168" t="s">
        <v>4366</v>
      </c>
    </row>
    <row r="15" spans="1:21">
      <c r="A15" s="91" t="s">
        <v>250</v>
      </c>
      <c r="B15" s="167">
        <f>LN(ΧΑΑ!AX11/ΧΑΑ!AX10)</f>
        <v>-6.9095608091342027E-3</v>
      </c>
      <c r="C15" s="91">
        <f>LN(ΧΑΑ!B11/ΧΑΑ!B10)</f>
        <v>-8.3740894105315111E-3</v>
      </c>
      <c r="D15" s="91">
        <f>LN(ΧΑΑ!J11/ΧΑΑ!J10)</f>
        <v>-7.9051795071132611E-3</v>
      </c>
      <c r="E15" s="91">
        <f>LN(ΧΑΑ!R11/ΧΑΑ!R10)</f>
        <v>-2.2031257257997799E-2</v>
      </c>
      <c r="F15" s="91">
        <f>LN(ΧΑΑ!Z11/ΧΑΑ!Z10)</f>
        <v>-5.8095261841017008E-2</v>
      </c>
      <c r="G15" s="91">
        <f>LN(ΧΑΑ!AH11/ΧΑΑ!AH10)</f>
        <v>0</v>
      </c>
      <c r="H15" s="91">
        <f>LN(ΧΑΑ!AP11/ΧΑΑ!AP10)</f>
        <v>3.6832454162965891E-3</v>
      </c>
      <c r="K15" s="164"/>
      <c r="L15" s="165"/>
      <c r="M15" s="165"/>
      <c r="N15" s="165"/>
      <c r="O15" s="165"/>
      <c r="P15" s="165"/>
      <c r="Q15" s="165"/>
      <c r="R15" s="165"/>
      <c r="S15" s="165"/>
      <c r="U15" s="171"/>
    </row>
    <row r="16" spans="1:21">
      <c r="A16" s="91" t="s">
        <v>258</v>
      </c>
      <c r="B16" s="167">
        <f>LN(ΧΑΑ!AX12/ΧΑΑ!AX11)</f>
        <v>6.6464495744825202E-3</v>
      </c>
      <c r="C16" s="91">
        <f>LN(ΧΑΑ!B12/ΧΑΑ!B11)</f>
        <v>-8.4448073994983774E-3</v>
      </c>
      <c r="D16" s="91">
        <f>LN(ΧΑΑ!J12/ΧΑΑ!J11)</f>
        <v>-7.9681696491768449E-3</v>
      </c>
      <c r="E16" s="91">
        <f>LN(ΧΑΑ!R12/ΧΑΑ!R11)</f>
        <v>1.9672765598704928E-2</v>
      </c>
      <c r="F16" s="91">
        <f>LN(ΧΑΑ!Z12/ΧΑΑ!Z11)</f>
        <v>-1.5349197180837017E-3</v>
      </c>
      <c r="G16" s="91">
        <f>LN(ΧΑΑ!AH12/ΧΑΑ!AH11)</f>
        <v>0</v>
      </c>
      <c r="H16" s="91">
        <f>LN(ΧΑΑ!AP12/ΧΑΑ!AP11)</f>
        <v>1.8215439891341119E-2</v>
      </c>
      <c r="K16" s="164"/>
      <c r="L16" s="137" t="s">
        <v>4367</v>
      </c>
      <c r="M16" s="11"/>
      <c r="N16" s="172">
        <f t="shared" ref="N16:T16" si="4">COUNT(B8:B256)</f>
        <v>249</v>
      </c>
      <c r="O16" s="172">
        <f t="shared" si="4"/>
        <v>249</v>
      </c>
      <c r="P16" s="172">
        <f t="shared" si="4"/>
        <v>249</v>
      </c>
      <c r="Q16" s="172">
        <f t="shared" si="4"/>
        <v>249</v>
      </c>
      <c r="R16" s="172">
        <f t="shared" si="4"/>
        <v>249</v>
      </c>
      <c r="S16" s="172">
        <f t="shared" si="4"/>
        <v>249</v>
      </c>
      <c r="T16" s="172">
        <f t="shared" si="4"/>
        <v>249</v>
      </c>
      <c r="U16" s="171"/>
    </row>
    <row r="17" spans="1:21">
      <c r="A17" s="91" t="s">
        <v>266</v>
      </c>
      <c r="B17" s="167">
        <f>LN(ΧΑΑ!AX13/ΧΑΑ!AX12)</f>
        <v>-1.4149331575431925E-2</v>
      </c>
      <c r="C17" s="91">
        <f>LN(ΧΑΑ!B13/ΧΑΑ!B12)</f>
        <v>-5.6697529629489611E-3</v>
      </c>
      <c r="D17" s="91">
        <f>LN(ΧΑΑ!J13/ΧΑΑ!J12)</f>
        <v>1.901800583576195E-2</v>
      </c>
      <c r="E17" s="91">
        <f>LN(ΧΑΑ!R13/ΧΑΑ!R12)</f>
        <v>-7.1090346791064431E-3</v>
      </c>
      <c r="F17" s="91">
        <f>LN(ΧΑΑ!Z13/ΧΑΑ!Z12)</f>
        <v>-1.3921338518608007E-2</v>
      </c>
      <c r="G17" s="91">
        <f>LN(ΧΑΑ!AH13/ΧΑΑ!AH12)</f>
        <v>0</v>
      </c>
      <c r="H17" s="91">
        <f>LN(ΧΑΑ!AP13/ΧΑΑ!AP12)</f>
        <v>-7.2464085207671978E-3</v>
      </c>
      <c r="K17" s="164"/>
      <c r="L17" s="137" t="s">
        <v>4368</v>
      </c>
      <c r="M17" s="11"/>
      <c r="N17" s="173"/>
      <c r="O17" s="173"/>
      <c r="P17" s="11"/>
      <c r="Q17" s="11"/>
      <c r="R17" s="11"/>
      <c r="S17" s="11"/>
      <c r="U17" s="171"/>
    </row>
    <row r="18" spans="1:21">
      <c r="A18" s="91" t="s">
        <v>274</v>
      </c>
      <c r="B18" s="167">
        <f>LN(ΧΑΑ!AX14/ΧΑΑ!AX13)</f>
        <v>1.9921847233898771E-2</v>
      </c>
      <c r="C18" s="91">
        <f>LN(ΧΑΑ!B14/ΧΑΑ!B13)</f>
        <v>6.4005329975912378E-2</v>
      </c>
      <c r="D18" s="91">
        <f>LN(ΧΑΑ!J14/ΧΑΑ!J13)</f>
        <v>-6.2992334279872008E-3</v>
      </c>
      <c r="E18" s="91">
        <f>LN(ΧΑΑ!R14/ΧΑΑ!R13)</f>
        <v>1.123275186296856E-2</v>
      </c>
      <c r="F18" s="91">
        <f>LN(ΧΑΑ!Z14/ΧΑΑ!Z13)</f>
        <v>1.6988825586469945E-2</v>
      </c>
      <c r="G18" s="91">
        <f>LN(ΧΑΑ!AH14/ΧΑΑ!AH13)</f>
        <v>0</v>
      </c>
      <c r="H18" s="91">
        <f>LN(ΧΑΑ!AP14/ΧΑΑ!AP13)</f>
        <v>2.1583571667174391E-2</v>
      </c>
      <c r="K18" s="164"/>
      <c r="L18" s="137" t="s">
        <v>4369</v>
      </c>
      <c r="M18" s="11"/>
      <c r="N18" s="11"/>
      <c r="O18" s="11"/>
      <c r="P18" s="11"/>
      <c r="Q18" s="11"/>
      <c r="R18" s="11"/>
      <c r="S18" s="11"/>
      <c r="U18" s="171"/>
    </row>
    <row r="19" spans="1:21">
      <c r="A19" s="91" t="s">
        <v>282</v>
      </c>
      <c r="B19" s="167">
        <f>LN(ΧΑΑ!AX15/ΧΑΑ!AX14)</f>
        <v>7.0279137598704593E-3</v>
      </c>
      <c r="C19" s="91">
        <f>LN(ΧΑΑ!B15/ΧΑΑ!B14)</f>
        <v>0</v>
      </c>
      <c r="D19" s="91">
        <f>LN(ΧΑΑ!J15/ΧΑΑ!J14)</f>
        <v>-4.7506027585978647E-3</v>
      </c>
      <c r="E19" s="91">
        <f>LN(ΧΑΑ!R15/ΧΑΑ!R14)</f>
        <v>4.1067819526532812E-3</v>
      </c>
      <c r="F19" s="91">
        <f>LN(ΧΑΑ!Z15/ΧΑΑ!Z14)</f>
        <v>1.0662705744040111E-2</v>
      </c>
      <c r="G19" s="91">
        <f>LN(ΧΑΑ!AH15/ΧΑΑ!AH14)</f>
        <v>4.6620131058111502E-3</v>
      </c>
      <c r="H19" s="91">
        <f>LN(ΧΑΑ!AP15/ΧΑΑ!AP14)</f>
        <v>-7.1428875123801137E-3</v>
      </c>
      <c r="K19" s="164"/>
      <c r="L19" s="137" t="s">
        <v>4370</v>
      </c>
      <c r="M19" s="11"/>
      <c r="N19" s="174">
        <f t="shared" ref="N19:T19" si="5">N7</f>
        <v>1.3222450875043476E-3</v>
      </c>
      <c r="O19" s="174">
        <f t="shared" si="5"/>
        <v>2.3196235651525236E-3</v>
      </c>
      <c r="P19" s="174">
        <f t="shared" si="5"/>
        <v>7.0806601825704576E-4</v>
      </c>
      <c r="Q19" s="174">
        <f t="shared" si="5"/>
        <v>3.1438419206627254E-3</v>
      </c>
      <c r="R19" s="174">
        <f t="shared" si="5"/>
        <v>1.3954903600176362E-4</v>
      </c>
      <c r="S19" s="174">
        <f t="shared" si="5"/>
        <v>1.1037242236650465E-3</v>
      </c>
      <c r="T19" s="174">
        <f t="shared" si="5"/>
        <v>2.3547437821530496E-3</v>
      </c>
      <c r="U19" s="171"/>
    </row>
    <row r="20" spans="1:21">
      <c r="A20" s="91" t="s">
        <v>290</v>
      </c>
      <c r="B20" s="167">
        <f>LN(ΧΑΑ!AX16/ΧΑΑ!AX15)</f>
        <v>2.5270201394616046E-3</v>
      </c>
      <c r="C20" s="91">
        <f>LN(ΧΑΑ!B16/ΧΑΑ!B15)</f>
        <v>-1.816397062767118E-2</v>
      </c>
      <c r="D20" s="91">
        <f>LN(ΧΑΑ!J16/ΧΑΑ!J15)</f>
        <v>-1.1173300598125076E-2</v>
      </c>
      <c r="E20" s="91">
        <f>LN(ΧΑΑ!R16/ΧΑΑ!R15)</f>
        <v>-5.283252676583099E-3</v>
      </c>
      <c r="F20" s="91">
        <f>LN(ΧΑΑ!Z16/ΧΑΑ!Z15)</f>
        <v>1.5037877364540502E-2</v>
      </c>
      <c r="G20" s="91">
        <f>LN(ΧΑΑ!AH16/ΧΑΑ!AH15)</f>
        <v>0</v>
      </c>
      <c r="H20" s="91">
        <f>LN(ΧΑΑ!AP16/ΧΑΑ!AP15)</f>
        <v>-1.8083675433295351E-2</v>
      </c>
      <c r="K20" s="164"/>
      <c r="L20" s="137" t="s">
        <v>163</v>
      </c>
      <c r="M20" s="11"/>
      <c r="N20" s="11">
        <v>1</v>
      </c>
      <c r="O20" s="11">
        <v>1</v>
      </c>
      <c r="P20" s="11">
        <v>1</v>
      </c>
      <c r="Q20" s="11">
        <v>1</v>
      </c>
      <c r="R20" s="11">
        <v>1</v>
      </c>
      <c r="S20" s="11">
        <v>1</v>
      </c>
      <c r="T20" s="91">
        <v>1</v>
      </c>
      <c r="U20" s="171"/>
    </row>
    <row r="21" spans="1:21">
      <c r="A21" s="91" t="s">
        <v>298</v>
      </c>
      <c r="B21" s="167">
        <f>LN(ΧΑΑ!AX17/ΧΑΑ!AX16)</f>
        <v>4.7883014369110794E-3</v>
      </c>
      <c r="C21" s="91">
        <f>LN(ΧΑΑ!B17/ΧΑΑ!B16)</f>
        <v>3.2724121959000992E-2</v>
      </c>
      <c r="D21" s="91">
        <f>LN(ΧΑΑ!J17/ΧΑΑ!J16)</f>
        <v>-4.8270407483159798E-3</v>
      </c>
      <c r="E21" s="91">
        <f>LN(ΧΑΑ!R17/ΧΑΑ!R16)</f>
        <v>1.1764707239300329E-3</v>
      </c>
      <c r="F21" s="91">
        <f>LN(ΧΑΑ!Z17/ΧΑΑ!Z16)</f>
        <v>1.4815085785140682E-2</v>
      </c>
      <c r="G21" s="91">
        <f>LN(ΧΑΑ!AH17/ΧΑΑ!AH16)</f>
        <v>0</v>
      </c>
      <c r="H21" s="91">
        <f>LN(ΧΑΑ!AP17/ΧΑΑ!AP16)</f>
        <v>4.9832373747875539E-2</v>
      </c>
      <c r="K21" s="164"/>
      <c r="L21" s="137" t="s">
        <v>164</v>
      </c>
      <c r="M21" s="11"/>
      <c r="N21" s="138">
        <f t="shared" ref="N21:T21" si="6">N16</f>
        <v>249</v>
      </c>
      <c r="O21" s="138">
        <f t="shared" si="6"/>
        <v>249</v>
      </c>
      <c r="P21" s="138">
        <f t="shared" si="6"/>
        <v>249</v>
      </c>
      <c r="Q21" s="138">
        <f t="shared" si="6"/>
        <v>249</v>
      </c>
      <c r="R21" s="138">
        <f t="shared" si="6"/>
        <v>249</v>
      </c>
      <c r="S21" s="138">
        <f t="shared" si="6"/>
        <v>249</v>
      </c>
      <c r="T21" s="138">
        <f t="shared" si="6"/>
        <v>249</v>
      </c>
      <c r="U21" s="171"/>
    </row>
    <row r="22" spans="1:21">
      <c r="A22" s="91" t="s">
        <v>306</v>
      </c>
      <c r="B22" s="167">
        <f>LN(ΧΑΑ!AX18/ΧΑΑ!AX17)</f>
        <v>7.9743992278394696E-3</v>
      </c>
      <c r="C22" s="91">
        <f>LN(ΧΑΑ!B18/ΧΑΑ!B17)</f>
        <v>-1.9730358258583337E-3</v>
      </c>
      <c r="D22" s="91">
        <f>LN(ΧΑΑ!J18/ΧΑΑ!J17)</f>
        <v>1.1227062593783402E-2</v>
      </c>
      <c r="E22" s="91">
        <f>LN(ΧΑΑ!R18/ΧΑΑ!R17)</f>
        <v>2.9351356557625729E-3</v>
      </c>
      <c r="F22" s="91">
        <f>LN(ΧΑΑ!Z18/ΧΑΑ!Z17)</f>
        <v>1.0241494052196921E-2</v>
      </c>
      <c r="G22" s="91">
        <f>LN(ΧΑΑ!AH18/ΧΑΑ!AH17)</f>
        <v>-4.6620131058111901E-3</v>
      </c>
      <c r="H22" s="91">
        <f>LN(ΧΑΑ!AP18/ΧΑΑ!AP17)</f>
        <v>6.920442844573757E-3</v>
      </c>
      <c r="K22" s="164" t="s">
        <v>4371</v>
      </c>
      <c r="L22" s="137" t="s">
        <v>4372</v>
      </c>
      <c r="M22" s="11"/>
      <c r="N22" s="11"/>
      <c r="O22" s="11"/>
      <c r="P22" s="11"/>
      <c r="Q22" s="11"/>
      <c r="R22" s="11"/>
      <c r="S22" s="11"/>
      <c r="U22" s="171"/>
    </row>
    <row r="23" spans="1:21">
      <c r="A23" s="91" t="s">
        <v>314</v>
      </c>
      <c r="B23" s="167">
        <f>LN(ΧΑΑ!AX19/ΧΑΑ!AX18)</f>
        <v>-1.291241997832706E-3</v>
      </c>
      <c r="C23" s="91">
        <f>LN(ΧΑΑ!B19/ΧΑΑ!B18)</f>
        <v>-1.7934721832066618E-2</v>
      </c>
      <c r="D23" s="91">
        <f>LN(ΧΑΑ!J19/ΧΑΑ!J18)</f>
        <v>-9.6154586994418693E-3</v>
      </c>
      <c r="E23" s="91">
        <f>LN(ΧΑΑ!R19/ΧΑΑ!R18)</f>
        <v>-4.1116063796924479E-3</v>
      </c>
      <c r="F23" s="91">
        <f>LN(ΧΑΑ!Z19/ΧΑΑ!Z18)</f>
        <v>-2.9154539601241309E-3</v>
      </c>
      <c r="G23" s="91">
        <f>LN(ΧΑΑ!AH19/ΧΑΑ!AH18)</f>
        <v>-4.6838493124264262E-3</v>
      </c>
      <c r="H23" s="91">
        <f>LN(ΧΑΑ!AP19/ΧΑΑ!AP18)</f>
        <v>-1.7391742711869107E-2</v>
      </c>
      <c r="K23" s="164"/>
      <c r="L23" s="137" t="s">
        <v>4373</v>
      </c>
      <c r="M23" s="11"/>
      <c r="N23" s="175">
        <f t="shared" ref="N23:T23" si="7">((1+N19)^(N20*N16))-1</f>
        <v>0.38960780288144203</v>
      </c>
      <c r="O23" s="175">
        <f t="shared" si="7"/>
        <v>0.78054128450512517</v>
      </c>
      <c r="P23" s="175">
        <f t="shared" si="7"/>
        <v>0.19273149292618053</v>
      </c>
      <c r="Q23" s="175">
        <f t="shared" si="7"/>
        <v>1.1849406929181652</v>
      </c>
      <c r="R23" s="175">
        <f t="shared" si="7"/>
        <v>3.5355955227456715E-2</v>
      </c>
      <c r="S23" s="175">
        <f t="shared" si="7"/>
        <v>0.31610389375259484</v>
      </c>
      <c r="T23" s="175">
        <f t="shared" si="7"/>
        <v>0.79614365663183229</v>
      </c>
      <c r="U23" s="171"/>
    </row>
    <row r="24" spans="1:21">
      <c r="A24" s="91" t="s">
        <v>322</v>
      </c>
      <c r="B24" s="167">
        <f>LN(ΧΑΑ!AX20/ΧΑΑ!AX19)</f>
        <v>2.8029916910480208E-3</v>
      </c>
      <c r="C24" s="91">
        <f>LN(ΧΑΑ!B20/ΧΑΑ!B19)</f>
        <v>-4.7027295269062262E-3</v>
      </c>
      <c r="D24" s="91">
        <f>LN(ΧΑΑ!J20/ΧΑΑ!J19)</f>
        <v>4.8192864359489218E-3</v>
      </c>
      <c r="E24" s="91">
        <f>LN(ΧΑΑ!R20/ΧΑΑ!R19)</f>
        <v>0</v>
      </c>
      <c r="F24" s="91">
        <f>LN(ΧΑΑ!Z20/ΧΑΑ!Z19)</f>
        <v>4.3699996711183877E-3</v>
      </c>
      <c r="G24" s="91">
        <f>LN(ΧΑΑ!AH20/ΧΑΑ!AH19)</f>
        <v>4.6838493124264375E-3</v>
      </c>
      <c r="H24" s="91">
        <f>LN(ΧΑΑ!AP20/ΧΑΑ!AP19)</f>
        <v>3.5026305512020745E-3</v>
      </c>
      <c r="K24" s="164"/>
      <c r="L24" s="165"/>
      <c r="M24" s="165"/>
      <c r="N24" s="165"/>
      <c r="O24" s="165"/>
      <c r="P24" s="165"/>
      <c r="Q24" s="165"/>
      <c r="R24" s="165"/>
      <c r="S24" s="165"/>
      <c r="U24" s="171"/>
    </row>
    <row r="25" spans="1:21">
      <c r="A25" s="91" t="s">
        <v>329</v>
      </c>
      <c r="B25" s="167">
        <f>LN(ΧΑΑ!AX21/ΧΑΑ!AX20)</f>
        <v>3.9575036270358861E-3</v>
      </c>
      <c r="C25" s="91">
        <f>LN(ΧΑΑ!B21/ΧΑΑ!B20)</f>
        <v>-1.3477090988678693E-3</v>
      </c>
      <c r="D25" s="91">
        <f>LN(ΧΑΑ!J21/ΧΑΑ!J20)</f>
        <v>0</v>
      </c>
      <c r="E25" s="91">
        <f>LN(ΧΑΑ!R21/ΧΑΑ!R20)</f>
        <v>-5.8875480063932354E-4</v>
      </c>
      <c r="F25" s="91">
        <f>LN(ΧΑΑ!Z21/ΧΑΑ!Z20)</f>
        <v>-4.369999671118379E-3</v>
      </c>
      <c r="G25" s="91">
        <f>LN(ΧΑΑ!AH21/ΧΑΑ!AH20)</f>
        <v>4.6620131058111502E-3</v>
      </c>
      <c r="H25" s="91">
        <f>LN(ΧΑΑ!AP21/ΧΑΑ!AP20)</f>
        <v>0</v>
      </c>
      <c r="K25" s="164"/>
      <c r="L25" s="11"/>
      <c r="M25" s="11"/>
      <c r="N25" s="11"/>
      <c r="O25" s="11"/>
      <c r="P25" s="11"/>
      <c r="Q25" s="11"/>
      <c r="R25" s="11"/>
      <c r="S25" s="11"/>
      <c r="U25" s="171"/>
    </row>
    <row r="26" spans="1:21">
      <c r="A26" s="91" t="s">
        <v>337</v>
      </c>
      <c r="B26" s="167">
        <f>LN(ΧΑΑ!AX22/ΧΑΑ!AX21)</f>
        <v>-1.8739101964744171E-2</v>
      </c>
      <c r="C26" s="91">
        <f>LN(ΧΑΑ!B22/ΧΑΑ!B21)</f>
        <v>-2.734278336406127E-2</v>
      </c>
      <c r="D26" s="91">
        <f>LN(ΧΑΑ!J22/ΧΑΑ!J21)</f>
        <v>-3.2576170434612715E-2</v>
      </c>
      <c r="E26" s="91">
        <f>LN(ΧΑΑ!R22/ΧΑΑ!R21)</f>
        <v>-2.3584916592928281E-3</v>
      </c>
      <c r="F26" s="91">
        <f>LN(ΧΑΑ!Z22/ΧΑΑ!Z21)</f>
        <v>-1.4609206396747599E-3</v>
      </c>
      <c r="G26" s="91">
        <f>LN(ΧΑΑ!AH22/ΧΑΑ!AH21)</f>
        <v>9.2593254127967262E-3</v>
      </c>
      <c r="H26" s="91">
        <f>LN(ΧΑΑ!AP22/ΧΑΑ!AP21)</f>
        <v>-1.763714148610673E-2</v>
      </c>
      <c r="K26" s="164"/>
      <c r="L26" s="11"/>
      <c r="M26" s="137"/>
      <c r="N26" s="166"/>
      <c r="O26" s="166"/>
      <c r="P26" s="166"/>
      <c r="Q26" s="166"/>
      <c r="R26" s="166"/>
      <c r="S26" s="166"/>
      <c r="U26" s="171"/>
    </row>
    <row r="27" spans="1:21">
      <c r="A27" s="91" t="s">
        <v>345</v>
      </c>
      <c r="B27" s="167">
        <f>LN(ΧΑΑ!AX23/ΧΑΑ!AX22)</f>
        <v>-4.304191645841381E-3</v>
      </c>
      <c r="C27" s="91">
        <f>LN(ΧΑΑ!B23/ΧΑΑ!B22)</f>
        <v>4.8392766407492323E-3</v>
      </c>
      <c r="D27" s="91">
        <f>LN(ΧΑΑ!J23/ΧΑΑ!J22)</f>
        <v>8.2440697750820625E-3</v>
      </c>
      <c r="E27" s="91">
        <f>LN(ΧΑΑ!R23/ΧΑΑ!R22)</f>
        <v>-5.3270324255375702E-3</v>
      </c>
      <c r="F27" s="91">
        <f>LN(ΧΑΑ!Z23/ΧΑΑ!Z22)</f>
        <v>-7.3367900638543204E-3</v>
      </c>
      <c r="G27" s="91">
        <f>LN(ΧΑΑ!AH23/ΧΑΑ!AH22)</f>
        <v>-4.6189458562944166E-3</v>
      </c>
      <c r="H27" s="91">
        <f>LN(ΧΑΑ!AP23/ΧΑΑ!AP22)</f>
        <v>-2.5226562945675459E-2</v>
      </c>
      <c r="K27" s="164"/>
      <c r="L27" s="137" t="s">
        <v>159</v>
      </c>
      <c r="M27" s="137"/>
      <c r="N27" s="174"/>
      <c r="O27" s="174">
        <f t="shared" ref="O27:T27" si="8">((1+O23)^(1/(O21*O20)))-1</f>
        <v>2.3196235651525843E-3</v>
      </c>
      <c r="P27" s="174">
        <f t="shared" si="8"/>
        <v>7.0806601825701421E-4</v>
      </c>
      <c r="Q27" s="174">
        <f t="shared" si="8"/>
        <v>3.1438419206626378E-3</v>
      </c>
      <c r="R27" s="174">
        <f t="shared" si="8"/>
        <v>1.3954903600166269E-4</v>
      </c>
      <c r="S27" s="174">
        <f t="shared" si="8"/>
        <v>1.1037242236651146E-3</v>
      </c>
      <c r="T27" s="174">
        <f t="shared" si="8"/>
        <v>2.354743782152946E-3</v>
      </c>
      <c r="U27" s="171"/>
    </row>
    <row r="28" spans="1:21">
      <c r="A28" s="91" t="s">
        <v>353</v>
      </c>
      <c r="B28" s="167">
        <f>LN(ΧΑΑ!AX24/ΧΑΑ!AX23)</f>
        <v>7.4668457319349464E-3</v>
      </c>
      <c r="C28" s="91">
        <f>LN(ΧΑΑ!B24/ΧΑΑ!B23)</f>
        <v>3.8557363211875383E-2</v>
      </c>
      <c r="D28" s="91">
        <f>LN(ΧΑΑ!J24/ΧΑΑ!J23)</f>
        <v>-1.8227513759265151E-2</v>
      </c>
      <c r="E28" s="91">
        <f>LN(ΧΑΑ!R24/ΧΑΑ!R23)</f>
        <v>5.3270324255375442E-3</v>
      </c>
      <c r="F28" s="91">
        <f>LN(ΧΑΑ!Z24/ΧΑΑ!Z23)</f>
        <v>-4.4280515157320201E-3</v>
      </c>
      <c r="G28" s="91">
        <f>LN(ΧΑΑ!AH24/ΧΑΑ!AH23)</f>
        <v>4.6189458562944583E-3</v>
      </c>
      <c r="H28" s="91">
        <f>LN(ΧΑΑ!AP24/ΧΑΑ!AP23)</f>
        <v>1.0889399799268097E-2</v>
      </c>
      <c r="K28" s="164"/>
      <c r="L28" s="165" t="s">
        <v>161</v>
      </c>
      <c r="M28" s="165"/>
      <c r="N28" s="165"/>
      <c r="O28" s="165"/>
      <c r="P28" s="165"/>
      <c r="Q28" s="165"/>
      <c r="R28" s="165"/>
      <c r="S28" s="165"/>
      <c r="T28" s="171"/>
    </row>
    <row r="29" spans="1:21">
      <c r="A29" s="91" t="s">
        <v>361</v>
      </c>
      <c r="B29" s="167">
        <f>LN(ΧΑΑ!AX25/ΧΑΑ!AX24)</f>
        <v>2.1440085442107353E-3</v>
      </c>
      <c r="C29" s="91">
        <f>LN(ΧΑΑ!B25/ΧΑΑ!B24)</f>
        <v>-1.9926941167103633E-3</v>
      </c>
      <c r="D29" s="91">
        <f>LN(ΧΑΑ!J25/ΧΑΑ!J24)</f>
        <v>8.3264427765535904E-3</v>
      </c>
      <c r="E29" s="91">
        <f>LN(ΧΑΑ!R25/ΧΑΑ!R24)</f>
        <v>7.0588528396246068E-3</v>
      </c>
      <c r="F29" s="91">
        <f>LN(ΧΑΑ!Z25/ΧΑΑ!Z24)</f>
        <v>0</v>
      </c>
      <c r="G29" s="91">
        <f>LN(ΧΑΑ!AH25/ΧΑΑ!AH24)</f>
        <v>-4.6189458562944166E-3</v>
      </c>
      <c r="H29" s="91">
        <f>LN(ΧΑΑ!AP25/ΧΑΑ!AP24)</f>
        <v>1.077209698191104E-2</v>
      </c>
      <c r="K29" s="176"/>
      <c r="L29" s="177"/>
      <c r="M29" s="177"/>
      <c r="N29" s="165"/>
      <c r="O29" s="165"/>
      <c r="P29" s="165"/>
      <c r="Q29" s="165"/>
      <c r="R29" s="165"/>
      <c r="S29" s="165"/>
      <c r="T29" s="171"/>
    </row>
    <row r="30" spans="1:21">
      <c r="A30" s="91" t="s">
        <v>369</v>
      </c>
      <c r="B30" s="167">
        <f>LN(ΧΑΑ!AX26/ΧΑΑ!AX25)</f>
        <v>9.2194326705268403E-3</v>
      </c>
      <c r="C30" s="91">
        <f>LN(ΧΑΑ!B26/ΧΑΑ!B25)</f>
        <v>-1.608613775162427E-2</v>
      </c>
      <c r="D30" s="91">
        <f>LN(ΧΑΑ!J26/ΧΑΑ!J25)</f>
        <v>2.618807595741076E-2</v>
      </c>
      <c r="E30" s="91">
        <f>LN(ΧΑΑ!R26/ΧΑΑ!R25)</f>
        <v>5.8445519962832251E-3</v>
      </c>
      <c r="F30" s="91">
        <f>LN(ΧΑΑ!Z26/ΧΑΑ!Z25)</f>
        <v>2.9542118974316043E-3</v>
      </c>
      <c r="G30" s="91">
        <f>LN(ΧΑΑ!AH26/ΧΑΑ!AH25)</f>
        <v>4.6189458562944583E-3</v>
      </c>
      <c r="H30" s="91">
        <f>LN(ΧΑΑ!AP26/ΧΑΑ!AP25)</f>
        <v>-3.5778213478838551E-3</v>
      </c>
      <c r="K30" s="176"/>
      <c r="L30" s="178"/>
      <c r="M30" s="177"/>
      <c r="N30" s="165"/>
      <c r="O30" s="165"/>
      <c r="P30" s="165"/>
      <c r="Q30" s="165"/>
      <c r="R30" s="165"/>
      <c r="S30" s="165"/>
      <c r="T30" s="171"/>
    </row>
    <row r="31" spans="1:21">
      <c r="A31" s="91" t="s">
        <v>377</v>
      </c>
      <c r="B31" s="167">
        <f>LN(ΧΑΑ!AX27/ΧΑΑ!AX26)</f>
        <v>7.0081716362424412E-3</v>
      </c>
      <c r="C31" s="91">
        <f>LN(ΧΑΑ!B27/ΧΑΑ!B26)</f>
        <v>6.7340321813441194E-3</v>
      </c>
      <c r="D31" s="91">
        <f>LN(ΧΑΑ!J27/ΧΑΑ!J26)</f>
        <v>-2.9510338149388679E-2</v>
      </c>
      <c r="E31" s="91">
        <f>LN(ΧΑΑ!R27/ΧΑΑ!R26)</f>
        <v>7.5472056353829038E-3</v>
      </c>
      <c r="F31" s="91">
        <f>LN(ΧΑΑ!Z27/ΧΑΑ!Z26)</f>
        <v>1.6093983073262843E-2</v>
      </c>
      <c r="G31" s="91">
        <f>LN(ΧΑΑ!AH27/ΧΑΑ!AH26)</f>
        <v>9.1743762760412295E-3</v>
      </c>
      <c r="H31" s="91">
        <f>LN(ΧΑΑ!AP27/ΧΑΑ!AP26)</f>
        <v>1.069528911674795E-2</v>
      </c>
      <c r="K31" s="176"/>
      <c r="L31" s="177"/>
      <c r="M31" s="177"/>
      <c r="N31" s="165"/>
      <c r="O31" s="165"/>
      <c r="P31" s="165"/>
      <c r="Q31" s="165"/>
      <c r="R31" s="165"/>
      <c r="S31" s="165"/>
      <c r="T31" s="171"/>
    </row>
    <row r="32" spans="1:21">
      <c r="A32" s="91" t="s">
        <v>385</v>
      </c>
      <c r="B32" s="167">
        <f>LN(ΧΑΑ!AX28/ΧΑΑ!AX27)</f>
        <v>1.4653801298265526E-2</v>
      </c>
      <c r="C32" s="91">
        <f>LN(ΧΑΑ!B28/ΧΑΑ!B27)</f>
        <v>4.0187595949176553E-3</v>
      </c>
      <c r="D32" s="91">
        <f>LN(ΧΑΑ!J28/ΧΑΑ!J27)</f>
        <v>3.4345158203971833E-2</v>
      </c>
      <c r="E32" s="91">
        <f>LN(ΧΑΑ!R28/ΧΑΑ!R27)</f>
        <v>1.1500989335311551E-2</v>
      </c>
      <c r="F32" s="91">
        <f>LN(ΧΑΑ!Z28/ΧΑΑ!Z27)</f>
        <v>7.2306894931459809E-3</v>
      </c>
      <c r="G32" s="91">
        <f>LN(ΧΑΑ!AH28/ΧΑΑ!AH27)</f>
        <v>4.5558165358608824E-3</v>
      </c>
      <c r="H32" s="91">
        <f>LN(ΧΑΑ!AP28/ΧΑΑ!AP27)</f>
        <v>1.0582109330537008E-2</v>
      </c>
      <c r="K32" s="176"/>
      <c r="L32" s="177" t="s">
        <v>165</v>
      </c>
      <c r="M32" s="177"/>
      <c r="N32" s="165"/>
      <c r="O32" s="165"/>
      <c r="P32" s="165"/>
      <c r="Q32" s="165"/>
      <c r="R32" s="165"/>
      <c r="S32" s="165"/>
      <c r="T32" s="171"/>
    </row>
    <row r="33" spans="1:20">
      <c r="A33" s="91" t="s">
        <v>393</v>
      </c>
      <c r="B33" s="167">
        <f>LN(ΧΑΑ!AX29/ΧΑΑ!AX28)</f>
        <v>-2.3293541679279203E-3</v>
      </c>
      <c r="C33" s="91">
        <f>LN(ΧΑΑ!B29/ΧΑΑ!B28)</f>
        <v>4.0026737896574063E-3</v>
      </c>
      <c r="D33" s="91">
        <f>LN(ΧΑΑ!J29/ΧΑΑ!J28)</f>
        <v>0</v>
      </c>
      <c r="E33" s="91">
        <f>LN(ΧΑΑ!R29/ΧΑΑ!R28)</f>
        <v>1.5882353136049319E-2</v>
      </c>
      <c r="F33" s="91">
        <f>LN(ΧΑΑ!Z29/ΧΑΑ!Z28)</f>
        <v>-1.0137668284455229E-2</v>
      </c>
      <c r="G33" s="91">
        <f>LN(ΧΑΑ!AH29/ΧΑΑ!AH28)</f>
        <v>1.3544225107757034E-2</v>
      </c>
      <c r="H33" s="91">
        <f>LN(ΧΑΑ!AP29/ΧΑΑ!AP28)</f>
        <v>-1.7699577099400975E-2</v>
      </c>
      <c r="K33" s="176"/>
      <c r="L33" s="177" t="s">
        <v>166</v>
      </c>
      <c r="M33" s="177"/>
      <c r="N33" s="165"/>
      <c r="O33" s="165"/>
      <c r="P33" s="165"/>
      <c r="Q33" s="165"/>
      <c r="R33" s="165"/>
      <c r="S33" s="165"/>
      <c r="T33" s="171"/>
    </row>
    <row r="34" spans="1:20">
      <c r="A34" s="91" t="s">
        <v>401</v>
      </c>
      <c r="B34" s="167">
        <f>LN(ΧΑΑ!AX30/ΧΑΑ!AX29)</f>
        <v>-1.1596556767009573E-2</v>
      </c>
      <c r="C34" s="91">
        <f>LN(ΧΑΑ!B30/ΧΑΑ!B29)</f>
        <v>-8.6927996400710025E-3</v>
      </c>
      <c r="D34" s="91">
        <f>LN(ΧΑΑ!J30/ΧΑΑ!J29)</f>
        <v>-1.620781022685331E-2</v>
      </c>
      <c r="E34" s="91">
        <f>LN(ΧΑΑ!R30/ΧΑΑ!R29)</f>
        <v>-8.4770216585264256E-3</v>
      </c>
      <c r="F34" s="91">
        <f>LN(ΧΑΑ!Z30/ΧΑΑ!Z29)</f>
        <v>-2.9154539601241309E-3</v>
      </c>
      <c r="G34" s="91">
        <f>LN(ΧΑΑ!AH30/ΧΑΑ!AH29)</f>
        <v>-9.009069942365968E-3</v>
      </c>
      <c r="H34" s="91">
        <f>LN(ΧΑΑ!AP30/ΧΑΑ!AP29)</f>
        <v>3.5650661644961446E-3</v>
      </c>
      <c r="K34" s="176"/>
      <c r="L34" s="177"/>
      <c r="M34" s="177"/>
      <c r="N34" s="165"/>
      <c r="O34" s="165"/>
      <c r="P34" s="165"/>
      <c r="Q34" s="165"/>
      <c r="R34" s="165"/>
      <c r="S34" s="165"/>
      <c r="T34" s="171"/>
    </row>
    <row r="35" spans="1:20">
      <c r="A35" s="91" t="s">
        <v>409</v>
      </c>
      <c r="B35" s="167">
        <f>LN(ΧΑΑ!AX31/ΧΑΑ!AX30)</f>
        <v>5.3327009170736003E-3</v>
      </c>
      <c r="C35" s="91">
        <f>LN(ΧΑΑ!B31/ΧΑΑ!B30)</f>
        <v>5.3583517356194359E-3</v>
      </c>
      <c r="D35" s="91">
        <f>LN(ΧΑΑ!J31/ΧΑΑ!J30)</f>
        <v>2.8987536873252187E-2</v>
      </c>
      <c r="E35" s="91">
        <f>LN(ΧΑΑ!R31/ΧΑΑ!R30)</f>
        <v>1.5207277012594273E-2</v>
      </c>
      <c r="F35" s="91">
        <f>LN(ΧΑΑ!Z31/ΧΑΑ!Z30)</f>
        <v>3.4436688269902337E-2</v>
      </c>
      <c r="G35" s="91">
        <f>LN(ΧΑΑ!AH31/ΧΑΑ!AH30)</f>
        <v>-1.3667638728663757E-2</v>
      </c>
      <c r="H35" s="91">
        <f>LN(ΧΑΑ!AP31/ΧΑΑ!AP30)</f>
        <v>-7.1428875123801137E-3</v>
      </c>
      <c r="K35" s="176" t="s">
        <v>4371</v>
      </c>
      <c r="L35" s="177"/>
      <c r="M35" s="177"/>
      <c r="N35" s="165"/>
      <c r="O35" s="165"/>
      <c r="P35" s="165"/>
      <c r="Q35" s="165"/>
      <c r="R35" s="165"/>
      <c r="S35" s="165"/>
      <c r="T35" s="171"/>
    </row>
    <row r="36" spans="1:20">
      <c r="A36" s="91" t="s">
        <v>417</v>
      </c>
      <c r="B36" s="167">
        <f>LN(ΧΑΑ!AX32/ΧΑΑ!AX31)</f>
        <v>4.6046573632976969E-4</v>
      </c>
      <c r="C36" s="91">
        <f>LN(ΧΑΑ!B32/ΧΑΑ!B31)</f>
        <v>1.4589118176144441E-2</v>
      </c>
      <c r="D36" s="91">
        <f>LN(ΧΑΑ!J32/ΧΑΑ!J31)</f>
        <v>2.8170876966696439E-2</v>
      </c>
      <c r="E36" s="91">
        <f>LN(ΧΑΑ!R32/ΧΑΑ!R31)</f>
        <v>2.790959110022217E-3</v>
      </c>
      <c r="F36" s="91">
        <f>LN(ΧΑΑ!Z32/ΧΑΑ!Z31)</f>
        <v>-2.8248606355546274E-3</v>
      </c>
      <c r="G36" s="91">
        <f>LN(ΧΑΑ!AH32/ΧΑΑ!AH31)</f>
        <v>1.8182319083190547E-2</v>
      </c>
      <c r="H36" s="91">
        <f>LN(ΧΑΑ!AP32/ΧΑΑ!AP31)</f>
        <v>3.5778213478839024E-3</v>
      </c>
      <c r="K36" s="176"/>
      <c r="L36" s="177"/>
      <c r="M36" s="177"/>
      <c r="N36" s="165"/>
      <c r="O36" s="165"/>
      <c r="P36" s="165"/>
      <c r="Q36" s="165"/>
      <c r="R36" s="165"/>
      <c r="S36" s="165"/>
      <c r="T36" s="171"/>
    </row>
    <row r="37" spans="1:20">
      <c r="A37" s="91" t="s">
        <v>425</v>
      </c>
      <c r="B37" s="167">
        <f>LN(ΧΑΑ!AX33/ΧΑΑ!AX32)</f>
        <v>1.0998884556474058E-2</v>
      </c>
      <c r="C37" s="91">
        <f>LN(ΧΑΑ!B33/ΧΑΑ!B32)</f>
        <v>1.315789663519993E-3</v>
      </c>
      <c r="D37" s="91">
        <f>LN(ΧΑΑ!J33/ΧΑΑ!J32)</f>
        <v>0</v>
      </c>
      <c r="E37" s="91">
        <f>LN(ΧΑΑ!R33/ΧΑΑ!R32)</f>
        <v>5.558658003827462E-3</v>
      </c>
      <c r="F37" s="91">
        <f>LN(ΧΑΑ!Z33/ΧΑΑ!Z32)</f>
        <v>1.9608471388376337E-2</v>
      </c>
      <c r="G37" s="91">
        <f>LN(ΧΑΑ!AH33/ΧΑΑ!AH32)</f>
        <v>-1.3605652055778709E-2</v>
      </c>
      <c r="H37" s="91">
        <f>LN(ΧΑΑ!AP33/ΧΑΑ!AP32)</f>
        <v>0</v>
      </c>
      <c r="K37" s="176"/>
      <c r="L37" s="177"/>
      <c r="M37" s="177"/>
      <c r="N37" s="165"/>
      <c r="O37" s="165"/>
      <c r="P37" s="165"/>
      <c r="Q37" s="165"/>
      <c r="R37" s="165"/>
      <c r="S37" s="165"/>
      <c r="T37" s="171"/>
    </row>
    <row r="38" spans="1:20">
      <c r="A38" s="91" t="s">
        <v>433</v>
      </c>
      <c r="B38" s="167">
        <f>LN(ΧΑΑ!AX34/ΧΑΑ!AX33)</f>
        <v>-2.0204477286195358E-2</v>
      </c>
      <c r="C38" s="91">
        <f>LN(ΧΑΑ!B34/ΧΑΑ!B33)</f>
        <v>-1.5237128182128109E-2</v>
      </c>
      <c r="D38" s="91">
        <f>LN(ΧΑΑ!J34/ΧΑΑ!J33)</f>
        <v>6.1538655743780656E-3</v>
      </c>
      <c r="E38" s="91">
        <f>LN(ΧΑΑ!R34/ΧΑΑ!R33)</f>
        <v>-2.2197567383128881E-3</v>
      </c>
      <c r="F38" s="91">
        <f>LN(ΧΑΑ!Z34/ΧΑΑ!Z33)</f>
        <v>-8.3565945909414175E-3</v>
      </c>
      <c r="G38" s="91">
        <f>LN(ΧΑΑ!AH34/ΧΑΑ!AH33)</f>
        <v>-4.5766670274117547E-3</v>
      </c>
      <c r="H38" s="91">
        <f>LN(ΧΑΑ!AP34/ΧΑΑ!AP33)</f>
        <v>0</v>
      </c>
      <c r="K38" s="176" t="s">
        <v>4374</v>
      </c>
      <c r="L38" s="177"/>
      <c r="M38" s="177"/>
      <c r="N38" s="165"/>
      <c r="O38" s="165"/>
      <c r="P38" s="165"/>
      <c r="Q38" s="165"/>
      <c r="R38" s="165"/>
      <c r="S38" s="165"/>
      <c r="T38" s="171"/>
    </row>
    <row r="39" spans="1:20">
      <c r="A39" s="91" t="s">
        <v>441</v>
      </c>
      <c r="B39" s="167">
        <f>LN(ΧΑΑ!AX35/ΧΑΑ!AX34)</f>
        <v>-7.9680397305679444E-4</v>
      </c>
      <c r="C39" s="91">
        <f>LN(ΧΑΑ!B35/ΧΑΑ!B34)</f>
        <v>-1.276470136636503E-2</v>
      </c>
      <c r="D39" s="91">
        <f>LN(ΧΑΑ!J35/ΧΑΑ!J34)</f>
        <v>2.4243611609992853E-2</v>
      </c>
      <c r="E39" s="91">
        <f>LN(ΧΑΑ!R35/ΧΑΑ!R34)</f>
        <v>1.7075600790254677E-2</v>
      </c>
      <c r="F39" s="91">
        <f>LN(ΧΑΑ!Z35/ΧΑΑ!Z34)</f>
        <v>6.9686693160932152E-3</v>
      </c>
      <c r="G39" s="91">
        <f>LN(ΧΑΑ!AH35/ΧΑΑ!AH34)</f>
        <v>-9.2166551049240632E-3</v>
      </c>
      <c r="H39" s="91">
        <f>LN(ΧΑΑ!AP35/ΧΑΑ!AP34)</f>
        <v>-7.168489478612516E-3</v>
      </c>
      <c r="K39" s="179"/>
      <c r="L39" s="180"/>
      <c r="M39" s="180"/>
      <c r="N39" s="181"/>
      <c r="O39" s="181"/>
      <c r="P39" s="181"/>
      <c r="Q39" s="181"/>
      <c r="R39" s="181"/>
      <c r="S39" s="181"/>
      <c r="T39" s="182"/>
    </row>
    <row r="40" spans="1:20">
      <c r="A40" s="91" t="s">
        <v>449</v>
      </c>
      <c r="B40" s="167">
        <f>LN(ΧΑΑ!AX36/ΧΑΑ!AX35)</f>
        <v>9.2954293102959673E-4</v>
      </c>
      <c r="C40" s="91">
        <f>LN(ΧΑΑ!B36/ΧΑΑ!B35)</f>
        <v>2.4049255232669882E-2</v>
      </c>
      <c r="D40" s="91">
        <f>LN(ΧΑΑ!J36/ΧΑΑ!J35)</f>
        <v>-1.5083242211328476E-2</v>
      </c>
      <c r="E40" s="91">
        <f>LN(ΧΑΑ!R36/ΧΑΑ!R35)</f>
        <v>9.7826867126141609E-3</v>
      </c>
      <c r="F40" s="91">
        <f>LN(ΧΑΑ!Z36/ΧΑΑ!Z35)</f>
        <v>1.3879252748480759E-3</v>
      </c>
      <c r="G40" s="91">
        <f>LN(ΧΑΑ!AH36/ΧΑΑ!AH35)</f>
        <v>-1.3986241974739952E-2</v>
      </c>
      <c r="H40" s="91">
        <f>LN(ΧΑΑ!AP36/ΧΑΑ!AP35)</f>
        <v>-1.0850016024065705E-2</v>
      </c>
    </row>
    <row r="41" spans="1:20">
      <c r="A41" s="91" t="s">
        <v>457</v>
      </c>
      <c r="B41" s="167">
        <f>LN(ΧΑΑ!AX37/ΧΑΑ!AX36)</f>
        <v>6.8343171026919039E-3</v>
      </c>
      <c r="C41" s="91">
        <f>LN(ΧΑΑ!B37/ΧΑΑ!B36)</f>
        <v>3.9525743158233418E-3</v>
      </c>
      <c r="D41" s="91">
        <f>LN(ΧΑΑ!J37/ΧΑΑ!J36)</f>
        <v>1.80727810596946E-2</v>
      </c>
      <c r="E41" s="91">
        <f>LN(ΧΑΑ!R37/ΧΑΑ!R36)</f>
        <v>1.556242838108355E-2</v>
      </c>
      <c r="F41" s="91">
        <f>LN(ΧΑΑ!Z37/ΧΑΑ!Z36)</f>
        <v>4.2097186664890728E-2</v>
      </c>
      <c r="G41" s="91">
        <f>LN(ΧΑΑ!AH37/ΧΑΑ!AH36)</f>
        <v>0</v>
      </c>
      <c r="H41" s="91">
        <f>LN(ΧΑΑ!AP37/ΧΑΑ!AP36)</f>
        <v>1.4440684154794428E-2</v>
      </c>
    </row>
    <row r="42" spans="1:20">
      <c r="A42" s="91" t="s">
        <v>465</v>
      </c>
      <c r="B42" s="167">
        <f>LN(ΧΑΑ!AX38/ΧΑΑ!AX37)</f>
        <v>5.5978981580705788E-3</v>
      </c>
      <c r="C42" s="91">
        <f>LN(ΧΑΑ!B38/ΧΑΑ!B37)</f>
        <v>5.899722127188322E-3</v>
      </c>
      <c r="D42" s="91">
        <f>LN(ΧΑΑ!J38/ΧΑΑ!J37)</f>
        <v>2.0680205237538603E-2</v>
      </c>
      <c r="E42" s="91">
        <f>LN(ΧΑΑ!R38/ΧΑΑ!R37)</f>
        <v>8.4836139778152984E-3</v>
      </c>
      <c r="F42" s="91">
        <f>LN(ΧΑΑ!Z38/ΧΑΑ!Z37)</f>
        <v>1.0582109330537008E-2</v>
      </c>
      <c r="G42" s="91">
        <f>LN(ΧΑΑ!AH38/ΧΑΑ!AH37)</f>
        <v>-9.4340322333586416E-3</v>
      </c>
      <c r="H42" s="91">
        <f>LN(ΧΑΑ!AP38/ΧΑΑ!AP37)</f>
        <v>-7.1942756340270851E-3</v>
      </c>
    </row>
    <row r="43" spans="1:20">
      <c r="A43" s="91" t="s">
        <v>473</v>
      </c>
      <c r="B43" s="167">
        <f>LN(ΧΑΑ!AX39/ΧΑΑ!AX38)</f>
        <v>6.4431936442962935E-4</v>
      </c>
      <c r="C43" s="91">
        <f>LN(ΧΑΑ!B39/ΧΑΑ!B38)</f>
        <v>-9.1924481841642591E-3</v>
      </c>
      <c r="D43" s="91">
        <f>LN(ΧΑΑ!J39/ΧΑΑ!J38)</f>
        <v>-2.2173857494321967E-2</v>
      </c>
      <c r="E43" s="91">
        <f>LN(ΧΑΑ!R39/ΧΑΑ!R38)</f>
        <v>-4.2328105526208207E-3</v>
      </c>
      <c r="F43" s="91">
        <f>LN(ΧΑΑ!Z39/ΧΑΑ!Z38)</f>
        <v>-5.2770571008437812E-3</v>
      </c>
      <c r="G43" s="91">
        <f>LN(ΧΑΑ!AH39/ΧΑΑ!AH38)</f>
        <v>1.4117881545785022E-2</v>
      </c>
      <c r="H43" s="91">
        <f>LN(ΧΑΑ!AP39/ΧΑΑ!AP38)</f>
        <v>1.077209698191104E-2</v>
      </c>
    </row>
    <row r="44" spans="1:20">
      <c r="A44" s="91" t="s">
        <v>481</v>
      </c>
      <c r="B44" s="167">
        <f>LN(ΧΑΑ!AX40/ΧΑΑ!AX39)</f>
        <v>-3.33528656360181E-3</v>
      </c>
      <c r="C44" s="91">
        <f>LN(ΧΑΑ!B40/ΧΑΑ!B39)</f>
        <v>-1.8642350809279718E-2</v>
      </c>
      <c r="D44" s="91">
        <f>LN(ΧΑΑ!J40/ΧΑΑ!J39)</f>
        <v>-2.8811697238545701E-2</v>
      </c>
      <c r="E44" s="91">
        <f>LN(ΧΑΑ!R40/ΧΑΑ!R39)</f>
        <v>2.118644860285155E-3</v>
      </c>
      <c r="F44" s="91">
        <f>LN(ΧΑΑ!Z40/ΧΑΑ!Z39)</f>
        <v>-9.3023926623134485E-3</v>
      </c>
      <c r="G44" s="91">
        <f>LN(ΧΑΑ!AH40/ΧΑΑ!AH39)</f>
        <v>1.3921338518608014E-2</v>
      </c>
      <c r="H44" s="91">
        <f>LN(ΧΑΑ!AP40/ΧΑΑ!AP39)</f>
        <v>-1.4388737452099669E-2</v>
      </c>
    </row>
    <row r="45" spans="1:20">
      <c r="A45" s="91" t="s">
        <v>489</v>
      </c>
      <c r="B45" s="167">
        <f>LN(ΧΑΑ!AX41/ΧΑΑ!AX40)</f>
        <v>8.279430104849772E-3</v>
      </c>
      <c r="C45" s="91">
        <f>LN(ΧΑΑ!B41/ΧΑΑ!B40)</f>
        <v>1.2024192966801591E-2</v>
      </c>
      <c r="D45" s="91">
        <f>LN(ΧΑΑ!J41/ΧΑΑ!J40)</f>
        <v>3.9220713153281329E-2</v>
      </c>
      <c r="E45" s="91">
        <f>LN(ΧΑΑ!R41/ΧΑΑ!R40)</f>
        <v>2.9712897318511733E-2</v>
      </c>
      <c r="F45" s="91">
        <f>LN(ΧΑΑ!Z41/ΧΑΑ!Z40)</f>
        <v>1.4579449763157238E-2</v>
      </c>
      <c r="G45" s="91">
        <f>LN(ΧΑΑ!AH41/ΧΑΑ!AH40)</f>
        <v>-4.6189458562944166E-3</v>
      </c>
      <c r="H45" s="91">
        <f>LN(ΧΑΑ!AP41/ΧΑΑ!AP40)</f>
        <v>7.2202479734870973E-3</v>
      </c>
    </row>
    <row r="46" spans="1:20">
      <c r="A46" s="91" t="s">
        <v>497</v>
      </c>
      <c r="B46" s="167">
        <f>LN(ΧΑΑ!AX42/ΧΑΑ!AX41)</f>
        <v>3.3619674213689996E-3</v>
      </c>
      <c r="C46" s="91">
        <f>LN(ΧΑΑ!B42/ΧΑΑ!B41)</f>
        <v>6.0546499868033669E-2</v>
      </c>
      <c r="D46" s="91">
        <f>LN(ΧΑΑ!J42/ΧΑΑ!J41)</f>
        <v>-8.9153636579522803E-3</v>
      </c>
      <c r="E46" s="91">
        <f>LN(ΧΑΑ!R42/ΧΑΑ!R41)</f>
        <v>2.3852945149584002E-2</v>
      </c>
      <c r="F46" s="91">
        <f>LN(ΧΑΑ!Z42/ΧΑΑ!Z41)</f>
        <v>-1.3245226750020567E-2</v>
      </c>
      <c r="G46" s="91">
        <f>LN(ΧΑΑ!AH42/ΧΑΑ!AH41)</f>
        <v>0</v>
      </c>
      <c r="H46" s="91">
        <f>LN(ΧΑΑ!AP42/ΧΑΑ!AP41)</f>
        <v>0</v>
      </c>
    </row>
    <row r="47" spans="1:20">
      <c r="A47" s="91" t="s">
        <v>505</v>
      </c>
      <c r="B47" s="167">
        <f>LN(ΧΑΑ!AX43/ΧΑΑ!AX42)</f>
        <v>-7.0950409816897828E-3</v>
      </c>
      <c r="C47" s="91">
        <f>LN(ΧΑΑ!B43/ΧΑΑ!B42)</f>
        <v>-1.7019005169594755E-2</v>
      </c>
      <c r="D47" s="91">
        <f>LN(ΧΑΑ!J43/ΧΑΑ!J42)</f>
        <v>-3.0305349495328922E-2</v>
      </c>
      <c r="E47" s="91">
        <f>LN(ΧΑΑ!R43/ΧΑΑ!R42)</f>
        <v>-1.4141649814671853E-2</v>
      </c>
      <c r="F47" s="91">
        <f>LN(ΧΑΑ!Z43/ΧΑΑ!Z42)</f>
        <v>-5.3476063265952417E-3</v>
      </c>
      <c r="G47" s="91">
        <f>LN(ΧΑΑ!AH43/ΧΑΑ!AH42)</f>
        <v>-4.6403795565023364E-3</v>
      </c>
      <c r="H47" s="91">
        <f>LN(ΧΑΑ!AP43/ΧΑΑ!AP42)</f>
        <v>-1.0850016024065705E-2</v>
      </c>
    </row>
    <row r="48" spans="1:20">
      <c r="A48" s="91" t="s">
        <v>513</v>
      </c>
      <c r="B48" s="167">
        <f>LN(ΧΑΑ!AX44/ΧΑΑ!AX43)</f>
        <v>-5.7410147020573472E-3</v>
      </c>
      <c r="C48" s="91">
        <f>LN(ΧΑΑ!B44/ΧΑΑ!B43)</f>
        <v>6.3552591907076151E-4</v>
      </c>
      <c r="D48" s="91">
        <f>LN(ΧΑΑ!J44/ΧΑΑ!J43)</f>
        <v>9.1884260544061701E-3</v>
      </c>
      <c r="E48" s="91">
        <f>LN(ΧΑΑ!R44/ΧΑΑ!R43)</f>
        <v>-7.146533734074088E-3</v>
      </c>
      <c r="F48" s="91">
        <f>LN(ΧΑΑ!Z44/ΧΑΑ!Z43)</f>
        <v>1.9907757657925108E-2</v>
      </c>
      <c r="G48" s="91">
        <f>LN(ΧΑΑ!AH44/ΧΑΑ!AH43)</f>
        <v>-1.4051753455650302E-2</v>
      </c>
      <c r="H48" s="91">
        <f>LN(ΧΑΑ!AP44/ΧΑΑ!AP43)</f>
        <v>0</v>
      </c>
    </row>
    <row r="49" spans="1:20">
      <c r="A49" s="91" t="s">
        <v>521</v>
      </c>
      <c r="B49" s="167">
        <f>LN(ΧΑΑ!AX45/ΧΑΑ!AX44)</f>
        <v>5.0647420293302272E-3</v>
      </c>
      <c r="C49" s="91">
        <f>LN(ΧΑΑ!B45/ΧΑΑ!B44)</f>
        <v>3.8046970436640664E-3</v>
      </c>
      <c r="D49" s="91">
        <f>LN(ΧΑΑ!J45/ΧΑΑ!J44)</f>
        <v>1.8127384592556701E-2</v>
      </c>
      <c r="E49" s="91">
        <f>LN(ΧΑΑ!R45/ΧΑΑ!R44)</f>
        <v>-9.781287764706945E-3</v>
      </c>
      <c r="F49" s="91">
        <f>LN(ΧΑΑ!Z45/ΧΑΑ!Z44)</f>
        <v>-1.4560151331329776E-2</v>
      </c>
      <c r="G49" s="91">
        <f>LN(ΧΑΑ!AH45/ΧΑΑ!AH44)</f>
        <v>2.3311078868446931E-2</v>
      </c>
      <c r="H49" s="91">
        <f>LN(ΧΑΑ!AP45/ΧΑΑ!AP44)</f>
        <v>0</v>
      </c>
      <c r="N49" s="183" t="s">
        <v>4375</v>
      </c>
      <c r="O49" s="184" t="s">
        <v>177</v>
      </c>
      <c r="P49" s="185" t="s">
        <v>178</v>
      </c>
      <c r="Q49" s="185" t="s">
        <v>4352</v>
      </c>
      <c r="R49" s="185" t="s">
        <v>180</v>
      </c>
      <c r="S49" s="185" t="s">
        <v>181</v>
      </c>
      <c r="T49" s="186" t="s">
        <v>182</v>
      </c>
    </row>
    <row r="50" spans="1:20">
      <c r="A50" s="91" t="s">
        <v>529</v>
      </c>
      <c r="B50" s="167">
        <f>LN(ΧΑΑ!AX46/ΧΑΑ!AX45)</f>
        <v>-1.0589578443613939E-3</v>
      </c>
      <c r="C50" s="91">
        <f>LN(ΧΑΑ!B46/ΧΑΑ!B45)</f>
        <v>-1.7880425277848524E-2</v>
      </c>
      <c r="D50" s="91">
        <f>LN(ΧΑΑ!J46/ΧΑΑ!J45)</f>
        <v>4.4809634350360195E-3</v>
      </c>
      <c r="E50" s="91">
        <f>LN(ΧΑΑ!R46/ΧΑΑ!R45)</f>
        <v>-2.5900040378398223E-3</v>
      </c>
      <c r="F50" s="91">
        <f>LN(ΧΑΑ!Z46/ΧΑΑ!Z45)</f>
        <v>-6.6889881507965401E-3</v>
      </c>
      <c r="G50" s="91">
        <f>LN(ΧΑΑ!AH46/ΧΑΑ!AH45)</f>
        <v>0</v>
      </c>
      <c r="H50" s="91">
        <f>LN(ΧΑΑ!AP46/ΧΑΑ!AP45)</f>
        <v>1.0850016024065623E-2</v>
      </c>
      <c r="N50" s="187" t="s">
        <v>177</v>
      </c>
      <c r="O50" s="188">
        <f>CORREL('GREECE Ret'!$C$8:$C$256, 'GREECE Ret'!$C$8:$C$256)</f>
        <v>0.99999999999999989</v>
      </c>
      <c r="P50" s="188"/>
      <c r="Q50" s="188"/>
      <c r="R50" s="188"/>
      <c r="S50" s="188"/>
      <c r="T50" s="188"/>
    </row>
    <row r="51" spans="1:20" ht="26.25">
      <c r="A51" s="91" t="s">
        <v>537</v>
      </c>
      <c r="B51" s="167">
        <f>LN(ΧΑΑ!AX47/ΧΑΑ!AX46)</f>
        <v>9.0792579627789714E-3</v>
      </c>
      <c r="C51" s="91">
        <f>LN(ΧΑΑ!B47/ΧΑΑ!B46)</f>
        <v>1.2804272245987968E-2</v>
      </c>
      <c r="D51" s="91">
        <f>LN(ΧΑΑ!J47/ΧΑΑ!J46)</f>
        <v>-2.2608348027592765E-2</v>
      </c>
      <c r="E51" s="91">
        <f>LN(ΧΑΑ!R47/ΧΑΑ!R46)</f>
        <v>2.9639369434626875E-2</v>
      </c>
      <c r="F51" s="91">
        <f>LN(ΧΑΑ!Z47/ΧΑΑ!Z46)</f>
        <v>-6.7340321813440683E-3</v>
      </c>
      <c r="G51" s="91">
        <f>LN(ΧΑΑ!AH47/ΧΑΑ!AH46)</f>
        <v>-1.8605187831034469E-2</v>
      </c>
      <c r="H51" s="91">
        <f>LN(ΧΑΑ!AP47/ΧΑΑ!AP46)</f>
        <v>7.168489478612497E-3</v>
      </c>
      <c r="I51" s="503" t="s">
        <v>4602</v>
      </c>
      <c r="N51" s="157" t="s">
        <v>178</v>
      </c>
      <c r="O51" s="188">
        <f>CORREL('GREECE Ret'!$C$8:$C$256, 'GREECE Ret'!$D$8:$D$256)</f>
        <v>5.5738120526431151E-2</v>
      </c>
      <c r="P51" s="188">
        <f>CORREL('GREECE Ret'!$D$8:$D$256, 'GREECE Ret'!$D$8:$D$256)</f>
        <v>1</v>
      </c>
      <c r="Q51" s="188"/>
      <c r="R51" s="188"/>
      <c r="S51" s="188"/>
      <c r="T51" s="188"/>
    </row>
    <row r="52" spans="1:20">
      <c r="A52" s="91" t="s">
        <v>545</v>
      </c>
      <c r="B52" s="167">
        <f>LN(ΧΑΑ!AX48/ΧΑΑ!AX47)</f>
        <v>3.679534255771444E-4</v>
      </c>
      <c r="C52" s="91">
        <f>LN(ΧΑΑ!B48/ΧΑΑ!B47)</f>
        <v>5.0761530318605679E-3</v>
      </c>
      <c r="D52" s="91">
        <f>LN(ΧΑΑ!J48/ΧΑΑ!J47)</f>
        <v>-1.5255533088370686E-3</v>
      </c>
      <c r="E52" s="91">
        <f>LN(ΧΑΑ!R48/ΧΑΑ!R47)</f>
        <v>-1.0075567602998278E-3</v>
      </c>
      <c r="F52" s="91">
        <f>LN(ΧΑΑ!Z48/ΧΑΑ!Z47)</f>
        <v>-9.5044843115639609E-3</v>
      </c>
      <c r="G52" s="91">
        <f>LN(ΧΑΑ!AH48/ΧΑΑ!AH47)</f>
        <v>-4.7058910374125048E-3</v>
      </c>
      <c r="H52" s="91">
        <f>LN(ΧΑΑ!AP48/ΧΑΑ!AP47)</f>
        <v>2.8170876966696439E-2</v>
      </c>
      <c r="N52" s="157" t="s">
        <v>4352</v>
      </c>
      <c r="O52" s="188">
        <f>CORREL('GREECE Ret'!$C$8:$C$256, 'GREECE Ret'!$E$8:$E$256)</f>
        <v>0.37291665436365345</v>
      </c>
      <c r="P52" s="188">
        <f>CORREL('GREECE Ret'!$D$8:$D$256, 'GREECE Ret'!$E$8:$E$256)</f>
        <v>9.5152223996892854E-2</v>
      </c>
      <c r="Q52" s="188">
        <f>CORREL('GREECE Ret'!$E$8:$E$256, 'GREECE Ret'!$E$8:$E$256)</f>
        <v>1</v>
      </c>
      <c r="R52" s="188"/>
      <c r="S52" s="188"/>
      <c r="T52" s="188"/>
    </row>
    <row r="53" spans="1:20">
      <c r="A53" s="91" t="s">
        <v>552</v>
      </c>
      <c r="B53" s="167">
        <f>LN(ΧΑΑ!AX49/ΧΑΑ!AX48)</f>
        <v>-3.1970549326196928E-3</v>
      </c>
      <c r="C53" s="91">
        <f>LN(ΧΑΑ!B49/ΧΑΑ!B48)</f>
        <v>-1.0817795599535824E-2</v>
      </c>
      <c r="D53" s="91">
        <f>LN(ΧΑΑ!J49/ΧΑΑ!J48)</f>
        <v>9.1186042164343381E-3</v>
      </c>
      <c r="E53" s="91">
        <f>LN(ΧΑΑ!R49/ΧΑΑ!R48)</f>
        <v>-3.0287756621605925E-3</v>
      </c>
      <c r="F53" s="91">
        <f>LN(ΧΑΑ!Z49/ΧΑΑ!Z48)</f>
        <v>1.8919483246165665E-2</v>
      </c>
      <c r="G53" s="91">
        <f>LN(ΧΑΑ!AH49/ΧΑΑ!AH48)</f>
        <v>4.7058910374124926E-3</v>
      </c>
      <c r="H53" s="91">
        <f>LN(ΧΑΑ!AP49/ΧΑΑ!AP48)</f>
        <v>3.4662079764863291E-3</v>
      </c>
      <c r="N53" s="157" t="s">
        <v>180</v>
      </c>
      <c r="O53" s="188">
        <f>CORREL('GREECE Ret'!$C$8:$C$256, 'GREECE Ret'!$F$8:$F$256)</f>
        <v>0.14880052208922084</v>
      </c>
      <c r="P53" s="188">
        <f>CORREL('GREECE Ret'!$D$8:$D$256, 'GREECE Ret'!$F$8:$F$256)</f>
        <v>0.21784032588980343</v>
      </c>
      <c r="Q53" s="188">
        <f>CORREL('GREECE Ret'!$E$8:$E$256, 'GREECE Ret'!$F$8:$F$256)</f>
        <v>0.43465036952910235</v>
      </c>
      <c r="R53" s="188">
        <f>CORREL('GREECE Ret'!$F$8:$F$256, 'GREECE Ret'!$F$8:$F$256)</f>
        <v>0.99999999999999978</v>
      </c>
      <c r="S53" s="188"/>
      <c r="T53" s="188"/>
    </row>
    <row r="54" spans="1:20">
      <c r="A54" s="91" t="s">
        <v>560</v>
      </c>
      <c r="B54" s="167">
        <f>LN(ΧΑΑ!AX50/ΧΑΑ!AX49)</f>
        <v>2.1794414729320926E-3</v>
      </c>
      <c r="C54" s="91">
        <f>LN(ΧΑΑ!B50/ΧΑΑ!B49)</f>
        <v>3.1938704888764152E-3</v>
      </c>
      <c r="D54" s="91">
        <f>LN(ΧΑΑ!J50/ΧΑΑ!J49)</f>
        <v>6.0332008041679127E-3</v>
      </c>
      <c r="E54" s="91">
        <f>LN(ΧΑΑ!R50/ΧΑΑ!R49)</f>
        <v>1.006044702584126E-2</v>
      </c>
      <c r="F54" s="91">
        <f>LN(ΧΑΑ!Z50/ΧΑΑ!Z49)</f>
        <v>4.0080213975388678E-3</v>
      </c>
      <c r="G54" s="91">
        <f>LN(ΧΑΑ!AH50/ΧΑΑ!AH49)</f>
        <v>1.3986241974740091E-2</v>
      </c>
      <c r="H54" s="91">
        <f>LN(ΧΑΑ!AP50/ΧΑΑ!AP49)</f>
        <v>2.393276621162814E-2</v>
      </c>
      <c r="N54" s="157" t="s">
        <v>181</v>
      </c>
      <c r="O54" s="188">
        <f>CORREL('GREECE Ret'!$C$8:$C$256, 'GREECE Ret'!$G$8:$G$256)</f>
        <v>2.9991074854857164E-2</v>
      </c>
      <c r="P54" s="188">
        <f>CORREL('GREECE Ret'!$D$8:$D$256, 'GREECE Ret'!$G$8:$G$256)</f>
        <v>9.179672640532352E-2</v>
      </c>
      <c r="Q54" s="188">
        <f>CORREL('GREECE Ret'!$E$8:$E$256, 'GREECE Ret'!$G$8:$G$256)</f>
        <v>-3.7080477160449807E-2</v>
      </c>
      <c r="R54" s="188">
        <f>CORREL('GREECE Ret'!$F$8:$F$256, 'GREECE Ret'!$G$8:$G$256)</f>
        <v>-2.8544910849408875E-3</v>
      </c>
      <c r="S54" s="188">
        <f>CORREL('GREECE Ret'!$G$8:$G$256, 'GREECE Ret'!$G$8:$G$256)</f>
        <v>1</v>
      </c>
      <c r="T54" s="188"/>
    </row>
    <row r="55" spans="1:20">
      <c r="A55" s="91" t="s">
        <v>568</v>
      </c>
      <c r="B55" s="167">
        <f>LN(ΧΑΑ!AX51/ΧΑΑ!AX50)</f>
        <v>5.7388810757285919E-4</v>
      </c>
      <c r="C55" s="91">
        <f>LN(ΧΑΑ!B51/ΧΑΑ!B50)</f>
        <v>-7.0400290763547868E-3</v>
      </c>
      <c r="D55" s="91">
        <f>LN(ΧΑΑ!J51/ΧΑΑ!J50)</f>
        <v>-1.504891179420388E-3</v>
      </c>
      <c r="E55" s="91">
        <f>LN(ΧΑΑ!R51/ΧΑΑ!R50)</f>
        <v>-1.00604470258414E-2</v>
      </c>
      <c r="F55" s="91">
        <f>LN(ΧΑΑ!Z51/ΧΑΑ!Z50)</f>
        <v>1.3324452337786948E-3</v>
      </c>
      <c r="G55" s="91">
        <f>LN(ΧΑΑ!AH51/ΧΑΑ!AH50)</f>
        <v>1.3793322132335769E-2</v>
      </c>
      <c r="H55" s="91">
        <f>LN(ΧΑΑ!AP51/ΧΑΑ!AP50)</f>
        <v>-1.0186845306993018E-2</v>
      </c>
      <c r="N55" s="157" t="s">
        <v>182</v>
      </c>
      <c r="O55" s="188">
        <f>CORREL('GREECE Ret'!$C$8:$C$256, 'GREECE Ret'!$H$8:$H$256)</f>
        <v>0.2308237777858603</v>
      </c>
      <c r="P55" s="188">
        <f>CORREL('GREECE Ret'!$D$8:$D$256, 'GREECE Ret'!$H$8:$H$256)</f>
        <v>8.2741602745055265E-2</v>
      </c>
      <c r="Q55" s="188">
        <f>CORREL('GREECE Ret'!$E$8:$E$256, 'GREECE Ret'!$H$8:$H$256)</f>
        <v>0.187402218799498</v>
      </c>
      <c r="R55" s="188">
        <f>CORREL('GREECE Ret'!$F$8:$F$256, 'GREECE Ret'!$H$8:$H$256)</f>
        <v>0.13432033583379074</v>
      </c>
      <c r="S55" s="188">
        <f>CORREL('GREECE Ret'!$G$8:$G$256, 'GREECE Ret'!$H$8:$H$256)</f>
        <v>5.6673540410411448E-3</v>
      </c>
      <c r="T55" s="188">
        <f>CORREL('GREECE Ret'!$H$8:$H$256, 'GREECE Ret'!$H$8:$H$256)</f>
        <v>1</v>
      </c>
    </row>
    <row r="56" spans="1:20">
      <c r="A56" s="91" t="s">
        <v>576</v>
      </c>
      <c r="B56" s="167">
        <f>LN(ΧΑΑ!AX52/ΧΑΑ!AX51)</f>
        <v>-3.2201956689927274E-3</v>
      </c>
      <c r="C56" s="91">
        <f>LN(ΧΑΑ!B52/ΧΑΑ!B51)</f>
        <v>8.3147265083553402E-3</v>
      </c>
      <c r="D56" s="91">
        <f>LN(ΧΑΑ!J52/ΧΑΑ!J51)</f>
        <v>-1.5174798019235115E-2</v>
      </c>
      <c r="E56" s="91">
        <f>LN(ΧΑΑ!R52/ΧΑΑ!R51)</f>
        <v>1.0106115059234598E-3</v>
      </c>
      <c r="F56" s="91">
        <f>LN(ΧΑΑ!Z52/ΧΑΑ!Z51)</f>
        <v>-1.475546556591921E-2</v>
      </c>
      <c r="G56" s="91">
        <f>LN(ΧΑΑ!AH52/ΧΑΑ!AH51)</f>
        <v>1.3605652055778678E-2</v>
      </c>
      <c r="H56" s="91">
        <f>LN(ΧΑΑ!AP52/ΧΑΑ!AP51)</f>
        <v>6.8027473227526203E-3</v>
      </c>
    </row>
    <row r="57" spans="1:20">
      <c r="A57" s="91" t="s">
        <v>584</v>
      </c>
      <c r="B57" s="167">
        <f>LN(ΧΑΑ!AX53/ΧΑΑ!AX52)</f>
        <v>9.6941767825148694E-3</v>
      </c>
      <c r="C57" s="91">
        <f>LN(ΧΑΑ!B53/ΧΑΑ!B52)</f>
        <v>1.7677227983866232E-2</v>
      </c>
      <c r="D57" s="91">
        <f>LN(ΧΑΑ!J53/ΧΑΑ!J52)</f>
        <v>-7.6746347531086974E-3</v>
      </c>
      <c r="E57" s="91">
        <f>LN(ΧΑΑ!R53/ΧΑΑ!R52)</f>
        <v>2.4938948347252146E-2</v>
      </c>
      <c r="F57" s="91">
        <f>LN(ΧΑΑ!Z53/ΧΑΑ!Z52)</f>
        <v>2.5351591197414342E-2</v>
      </c>
      <c r="G57" s="91">
        <f>LN(ΧΑΑ!AH53/ΧΑΑ!AH52)</f>
        <v>2.2272635609123223E-2</v>
      </c>
      <c r="H57" s="91">
        <f>LN(ΧΑΑ!AP53/ΧΑΑ!AP52)</f>
        <v>1.6807118316381191E-2</v>
      </c>
    </row>
    <row r="58" spans="1:20">
      <c r="A58" s="91" t="s">
        <v>592</v>
      </c>
      <c r="B58" s="167">
        <f>LN(ΧΑΑ!AX54/ΧΑΑ!AX53)</f>
        <v>6.8169658505881662E-3</v>
      </c>
      <c r="C58" s="91">
        <f>LN(ΧΑΑ!B54/ΧΑΑ!B53)</f>
        <v>-2.5062669760597231E-3</v>
      </c>
      <c r="D58" s="91">
        <f>LN(ΧΑΑ!J54/ΧΑΑ!J53)</f>
        <v>1.5290817798417145E-2</v>
      </c>
      <c r="E58" s="91">
        <f>LN(ΧΑΑ!R54/ΧΑΑ!R53)</f>
        <v>-5.92887112227881E-3</v>
      </c>
      <c r="F58" s="91">
        <f>LN(ΧΑΑ!Z54/ΧΑΑ!Z53)</f>
        <v>-1.3183917532582244E-3</v>
      </c>
      <c r="G58" s="91">
        <f>LN(ΧΑΑ!AH54/ΧΑΑ!AH53)</f>
        <v>4.3956114730379081E-3</v>
      </c>
      <c r="H58" s="91">
        <f>LN(ΧΑΑ!AP54/ΧΑΑ!AP53)</f>
        <v>1.980262729617973E-2</v>
      </c>
    </row>
    <row r="59" spans="1:20">
      <c r="A59" s="91" t="s">
        <v>600</v>
      </c>
      <c r="B59" s="167">
        <f>LN(ΧΑΑ!AX55/ΧΑΑ!AX54)</f>
        <v>8.1597499498827011E-3</v>
      </c>
      <c r="C59" s="91">
        <f>LN(ΧΑΑ!B55/ΧΑΑ!B54)</f>
        <v>-6.275494401118012E-4</v>
      </c>
      <c r="D59" s="91">
        <f>LN(ΧΑΑ!J55/ΧΑΑ!J54)</f>
        <v>2.2506576409799792E-2</v>
      </c>
      <c r="E59" s="91">
        <f>LN(ΧΑΑ!R55/ΧΑΑ!R54)</f>
        <v>1.0842885924707706E-2</v>
      </c>
      <c r="F59" s="91">
        <f>LN(ΧΑΑ!Z55/ΧΑΑ!Z54)</f>
        <v>1.7004987920957799E-2</v>
      </c>
      <c r="G59" s="91">
        <f>LN(ΧΑΑ!AH55/ΧΑΑ!AH54)</f>
        <v>-8.8106296821549197E-3</v>
      </c>
      <c r="H59" s="91">
        <f>LN(ΧΑΑ!AP55/ΧΑΑ!AP54)</f>
        <v>1.9418085857101516E-2</v>
      </c>
    </row>
    <row r="60" spans="1:20">
      <c r="A60" s="91" t="s">
        <v>608</v>
      </c>
      <c r="B60" s="167">
        <f>LN(ΧΑΑ!AX56/ΧΑΑ!AX55)</f>
        <v>2.4128017123542182E-3</v>
      </c>
      <c r="C60" s="91">
        <f>LN(ΧΑΑ!B56/ΧΑΑ!B55)</f>
        <v>-2.0292389394616448E-2</v>
      </c>
      <c r="D60" s="91">
        <f>LN(ΧΑΑ!J56/ΧΑΑ!J55)</f>
        <v>1.4825799602226743E-3</v>
      </c>
      <c r="E60" s="91">
        <f>LN(ΧΑΑ!R56/ΧΑΑ!R55)</f>
        <v>-1.084288592470777E-2</v>
      </c>
      <c r="F60" s="91">
        <f>LN(ΧΑΑ!Z56/ΧΑΑ!Z55)</f>
        <v>6.4641466198892376E-3</v>
      </c>
      <c r="G60" s="91">
        <f>LN(ΧΑΑ!AH56/ΧΑΑ!AH55)</f>
        <v>-4.4345970678656412E-3</v>
      </c>
      <c r="H60" s="91">
        <f>LN(ΧΑΑ!AP56/ΧΑΑ!AP55)</f>
        <v>0</v>
      </c>
    </row>
    <row r="61" spans="1:20">
      <c r="A61" s="91" t="s">
        <v>616</v>
      </c>
      <c r="B61" s="167">
        <f>LN(ΧΑΑ!AX57/ΧΑΑ!AX56)</f>
        <v>5.6388650376173787E-3</v>
      </c>
      <c r="C61" s="91">
        <f>LN(ΧΑΑ!B57/ΧΑΑ!B56)</f>
        <v>1.6518800010976994E-2</v>
      </c>
      <c r="D61" s="91">
        <f>LN(ΧΑΑ!J57/ΧΑΑ!J56)</f>
        <v>0</v>
      </c>
      <c r="E61" s="91">
        <f>LN(ΧΑΑ!R57/ΧΑΑ!R56)</f>
        <v>1.0842885924707706E-2</v>
      </c>
      <c r="F61" s="91">
        <f>LN(ΧΑΑ!Z57/ΧΑΑ!Z56)</f>
        <v>-7.7620053354891892E-3</v>
      </c>
      <c r="G61" s="91">
        <f>LN(ΧΑΑ!AH57/ΧΑΑ!AH56)</f>
        <v>0</v>
      </c>
      <c r="H61" s="91">
        <f>LN(ΧΑΑ!AP57/ΧΑΑ!AP56)</f>
        <v>-1.2903404835907954E-2</v>
      </c>
    </row>
    <row r="62" spans="1:20">
      <c r="A62" s="91" t="s">
        <v>624</v>
      </c>
      <c r="B62" s="167">
        <f>LN(ΧΑΑ!AX58/ΧΑΑ!AX57)</f>
        <v>1.1900113790225039E-2</v>
      </c>
      <c r="C62" s="91">
        <f>LN(ΧΑΑ!B58/ΧΑΑ!B57)</f>
        <v>-6.3031833161574782E-4</v>
      </c>
      <c r="D62" s="91">
        <f>LN(ΧΑΑ!J58/ΧΑΑ!J57)</f>
        <v>1.1782168698260169E-2</v>
      </c>
      <c r="E62" s="91">
        <f>LN(ΧΑΑ!R58/ΧΑΑ!R57)</f>
        <v>-1.084288592470777E-2</v>
      </c>
      <c r="F62" s="91">
        <f>LN(ΧΑΑ!Z58/ΧΑΑ!Z57)</f>
        <v>0</v>
      </c>
      <c r="G62" s="91">
        <f>LN(ΧΑΑ!AH58/ΧΑΑ!AH57)</f>
        <v>-1.3423020332140548E-2</v>
      </c>
      <c r="H62" s="91">
        <f>LN(ΧΑΑ!AP58/ΧΑΑ!AP57)</f>
        <v>0</v>
      </c>
    </row>
    <row r="63" spans="1:20">
      <c r="A63" s="91" t="s">
        <v>632</v>
      </c>
      <c r="B63" s="167">
        <f>LN(ΧΑΑ!AX59/ΧΑΑ!AX58)</f>
        <v>-6.4413578946841273E-4</v>
      </c>
      <c r="C63" s="91">
        <f>LN(ΧΑΑ!B59/ΧΑΑ!B58)</f>
        <v>-1.2618298204220542E-3</v>
      </c>
      <c r="D63" s="91">
        <f>LN(ΧΑΑ!J59/ΧΑΑ!J58)</f>
        <v>2.0290551189733767E-2</v>
      </c>
      <c r="E63" s="91">
        <f>LN(ΧΑΑ!R59/ΧΑΑ!R58)</f>
        <v>-5.9642323916734392E-3</v>
      </c>
      <c r="F63" s="91">
        <f>LN(ΧΑΑ!Z59/ΧΑΑ!Z58)</f>
        <v>2.5940351770465278E-3</v>
      </c>
      <c r="G63" s="91">
        <f>LN(ΧΑΑ!AH59/ΧΑΑ!AH58)</f>
        <v>1.342302033214055E-2</v>
      </c>
      <c r="H63" s="91">
        <f>LN(ΧΑΑ!AP59/ΧΑΑ!AP58)</f>
        <v>0</v>
      </c>
    </row>
    <row r="64" spans="1:20">
      <c r="A64" s="91" t="s">
        <v>640</v>
      </c>
      <c r="B64" s="167">
        <f>LN(ΧΑΑ!AX60/ΧΑΑ!AX59)</f>
        <v>1.5369281084693187E-3</v>
      </c>
      <c r="C64" s="91">
        <f>LN(ΧΑΑ!B60/ΧΑΑ!B59)</f>
        <v>4.08219945202552E-2</v>
      </c>
      <c r="D64" s="91">
        <f>LN(ΧΑΑ!J60/ΧΑΑ!J59)</f>
        <v>-3.0592334717559812E-2</v>
      </c>
      <c r="E64" s="91">
        <f>LN(ΧΑΑ!R60/ΧΑΑ!R59)</f>
        <v>5.9642323916733707E-3</v>
      </c>
      <c r="F64" s="91">
        <f>LN(ΧΑΑ!Z60/ΧΑΑ!Z59)</f>
        <v>-3.2919364891958867E-2</v>
      </c>
      <c r="G64" s="91">
        <f>LN(ΧΑΑ!AH60/ΧΑΑ!AH59)</f>
        <v>4.4345970678655536E-3</v>
      </c>
      <c r="H64" s="91">
        <f>LN(ΧΑΑ!AP60/ΧΑΑ!AP59)</f>
        <v>-6.5146810211937538E-3</v>
      </c>
    </row>
    <row r="65" spans="1:8">
      <c r="A65" s="91" t="s">
        <v>647</v>
      </c>
      <c r="B65" s="167">
        <f>LN(ΧΑΑ!AX61/ΧΑΑ!AX60)</f>
        <v>5.8092493179185789E-4</v>
      </c>
      <c r="C65" s="91">
        <f>LN(ΧΑΑ!B61/ΧΑΑ!B60)</f>
        <v>1.2048338516174355E-2</v>
      </c>
      <c r="D65" s="91">
        <f>LN(ΧΑΑ!J61/ΧΑΑ!J60)</f>
        <v>-7.4239390712822805E-3</v>
      </c>
      <c r="E65" s="91">
        <f>LN(ΧΑΑ!R61/ΧΑΑ!R60)</f>
        <v>-4.9677201019345555E-3</v>
      </c>
      <c r="F65" s="91">
        <f>LN(ΧΑΑ!Z61/ΧΑΑ!Z60)</f>
        <v>-5.3691404150580969E-3</v>
      </c>
      <c r="G65" s="91">
        <f>LN(ΧΑΑ!AH61/ΧΑΑ!AH60)</f>
        <v>-4.4345970678656412E-3</v>
      </c>
      <c r="H65" s="91">
        <f>LN(ΧΑΑ!AP61/ΧΑΑ!AP60)</f>
        <v>6.5146810211936723E-3</v>
      </c>
    </row>
    <row r="66" spans="1:8">
      <c r="A66" s="91" t="s">
        <v>655</v>
      </c>
      <c r="B66" s="167">
        <f>LN(ΧΑΑ!AX62/ΧΑΑ!AX61)</f>
        <v>4.2636044387182881E-3</v>
      </c>
      <c r="C66" s="91">
        <f>LN(ΧΑΑ!B62/ΧΑΑ!B61)</f>
        <v>-2.1792629990852613E-2</v>
      </c>
      <c r="D66" s="91">
        <f>LN(ΧΑΑ!J62/ΧΑΑ!J61)</f>
        <v>4.8009219186360662E-2</v>
      </c>
      <c r="E66" s="91">
        <f>LN(ΧΑΑ!R62/ΧΑΑ!R61)</f>
        <v>1.2865095796885434E-2</v>
      </c>
      <c r="F66" s="91">
        <f>LN(ΧΑΑ!Z62/ΧΑΑ!Z61)</f>
        <v>2.6881736618003956E-3</v>
      </c>
      <c r="G66" s="91">
        <f>LN(ΧΑΑ!AH62/ΧΑΑ!AH61)</f>
        <v>0</v>
      </c>
      <c r="H66" s="91">
        <f>LN(ΧΑΑ!AP62/ΧΑΑ!AP61)</f>
        <v>-6.5146810211937538E-3</v>
      </c>
    </row>
    <row r="67" spans="1:8">
      <c r="A67" s="91" t="s">
        <v>663</v>
      </c>
      <c r="B67" s="167">
        <f>LN(ΧΑΑ!AX63/ΧΑΑ!AX62)</f>
        <v>1.3212887899740088E-2</v>
      </c>
      <c r="C67" s="91">
        <f>LN(ΧΑΑ!B63/ΧΑΑ!B62)</f>
        <v>1.9994607330846029E-2</v>
      </c>
      <c r="D67" s="91">
        <f>LN(ΧΑΑ!J63/ΧΑΑ!J62)</f>
        <v>8.4866138773187251E-3</v>
      </c>
      <c r="E67" s="91">
        <f>LN(ΧΑΑ!R63/ΧΑΑ!R62)</f>
        <v>3.5735333052747717E-2</v>
      </c>
      <c r="F67" s="91">
        <f>LN(ΧΑΑ!Z63/ΧΑΑ!Z62)</f>
        <v>-4.0349752121791056E-3</v>
      </c>
      <c r="G67" s="91">
        <f>LN(ΧΑΑ!AH63/ΧΑΑ!AH62)</f>
        <v>0</v>
      </c>
      <c r="H67" s="91">
        <f>LN(ΧΑΑ!AP63/ΧΑΑ!AP62)</f>
        <v>3.2626456348163694E-3</v>
      </c>
    </row>
    <row r="68" spans="1:8">
      <c r="A68" s="91" t="s">
        <v>671</v>
      </c>
      <c r="B68" s="167">
        <f>LN(ΧΑΑ!AX64/ΧΑΑ!AX63)</f>
        <v>5.8427109669234104E-3</v>
      </c>
      <c r="C68" s="91">
        <f>LN(ΧΑΑ!B64/ΧΑΑ!B63)</f>
        <v>1.7980226600067064E-3</v>
      </c>
      <c r="D68" s="91">
        <f>LN(ΧΑΑ!J64/ΧΑΑ!J63)</f>
        <v>2.8129413766146577E-3</v>
      </c>
      <c r="E68" s="91">
        <f>LN(ΧΑΑ!R64/ΧΑΑ!R63)</f>
        <v>1.4131181923737525E-2</v>
      </c>
      <c r="F68" s="91">
        <f>LN(ΧΑΑ!Z64/ΧΑΑ!Z63)</f>
        <v>-5.405418566907935E-3</v>
      </c>
      <c r="G68" s="91">
        <f>LN(ΧΑΑ!AH64/ΧΑΑ!AH63)</f>
        <v>0</v>
      </c>
      <c r="H68" s="91">
        <f>LN(ΧΑΑ!AP64/ΧΑΑ!AP63)</f>
        <v>6.4935293105483115E-3</v>
      </c>
    </row>
    <row r="69" spans="1:8">
      <c r="A69" s="91" t="s">
        <v>679</v>
      </c>
      <c r="B69" s="167">
        <f>LN(ΧΑΑ!AX65/ΧΑΑ!AX64)</f>
        <v>2.6004395937003215E-3</v>
      </c>
      <c r="C69" s="91">
        <f>LN(ΧΑΑ!B65/ΧΑΑ!B64)</f>
        <v>0</v>
      </c>
      <c r="D69" s="91">
        <f>LN(ΧΑΑ!J65/ΧΑΑ!J64)</f>
        <v>2.6335548337802772E-2</v>
      </c>
      <c r="E69" s="91">
        <f>LN(ΧΑΑ!R65/ΧΑΑ!R64)</f>
        <v>7.4557661313434543E-3</v>
      </c>
      <c r="F69" s="91">
        <f>LN(ΧΑΑ!Z65/ΧΑΑ!Z64)</f>
        <v>-1.0899290458035742E-2</v>
      </c>
      <c r="G69" s="91">
        <f>LN(ΧΑΑ!AH65/ΧΑΑ!AH64)</f>
        <v>0</v>
      </c>
      <c r="H69" s="91">
        <f>LN(ΧΑΑ!AP65/ΧΑΑ!AP64)</f>
        <v>3.23102058144654E-3</v>
      </c>
    </row>
    <row r="70" spans="1:8">
      <c r="A70" s="91" t="s">
        <v>687</v>
      </c>
      <c r="B70" s="167">
        <f>LN(ΧΑΑ!AX66/ΧΑΑ!AX65)</f>
        <v>-2.2296488036523159E-2</v>
      </c>
      <c r="C70" s="91">
        <f>LN(ΧΑΑ!B66/ΧΑΑ!B65)</f>
        <v>-3.225104583369378E-2</v>
      </c>
      <c r="D70" s="91">
        <f>LN(ΧΑΑ!J66/ΧΑΑ!J65)</f>
        <v>1.4935783417601958E-2</v>
      </c>
      <c r="E70" s="91">
        <f>LN(ΧΑΑ!R66/ΧΑΑ!R65)</f>
        <v>-5.5866067086397121E-3</v>
      </c>
      <c r="F70" s="91">
        <f>LN(ΧΑΑ!Z66/ΧΑΑ!Z65)</f>
        <v>-4.0536647107846727E-2</v>
      </c>
      <c r="G70" s="91">
        <f>LN(ΧΑΑ!AH66/ΧΑΑ!AH65)</f>
        <v>0</v>
      </c>
      <c r="H70" s="91">
        <f>LN(ΧΑΑ!AP66/ΧΑΑ!AP65)</f>
        <v>-1.9544596072970283E-2</v>
      </c>
    </row>
    <row r="71" spans="1:8">
      <c r="A71" s="91" t="s">
        <v>695</v>
      </c>
      <c r="B71" s="167">
        <f>LN(ΧΑΑ!AX67/ΧΑΑ!AX66)</f>
        <v>1.16088050285236E-2</v>
      </c>
      <c r="C71" s="91">
        <f>LN(ΧΑΑ!B67/ΧΑΑ!B66)</f>
        <v>2.6245021773481984E-2</v>
      </c>
      <c r="D71" s="91">
        <f>LN(ΧΑΑ!J67/ΧΑΑ!J66)</f>
        <v>1.7368506081644173E-2</v>
      </c>
      <c r="E71" s="91">
        <f>LN(ΧΑΑ!R67/ΧΑΑ!R66)</f>
        <v>3.5767223858630924E-2</v>
      </c>
      <c r="F71" s="91">
        <f>LN(ΧΑΑ!Z67/ΧΑΑ!Z66)</f>
        <v>2.9517251858236185E-2</v>
      </c>
      <c r="G71" s="91">
        <f>LN(ΧΑΑ!AH67/ΧΑΑ!AH66)</f>
        <v>0</v>
      </c>
      <c r="H71" s="91">
        <f>LN(ΧΑΑ!AP67/ΧΑΑ!AP66)</f>
        <v>-1.6584128015535181E-2</v>
      </c>
    </row>
    <row r="72" spans="1:8">
      <c r="A72" s="91" t="s">
        <v>703</v>
      </c>
      <c r="B72" s="167">
        <f>LN(ΧΑΑ!AX68/ΧΑΑ!AX67)</f>
        <v>1.8969949745106934E-2</v>
      </c>
      <c r="C72" s="91">
        <f>LN(ΧΑΑ!B68/ΧΑΑ!B67)</f>
        <v>-1.2121360532344963E-2</v>
      </c>
      <c r="D72" s="91">
        <f>LN(ΧΑΑ!J68/ΧΑΑ!J67)</f>
        <v>5.5390848200784042E-2</v>
      </c>
      <c r="E72" s="91">
        <f>LN(ΧΑΑ!R68/ΧΑΑ!R67)</f>
        <v>2.0508966721626505E-2</v>
      </c>
      <c r="F72" s="91">
        <f>LN(ΧΑΑ!Z68/ΧΑΑ!Z67)</f>
        <v>5.5248759319698072E-3</v>
      </c>
      <c r="G72" s="91">
        <f>LN(ΧΑΑ!AH68/ΧΑΑ!AH67)</f>
        <v>0</v>
      </c>
      <c r="H72" s="91">
        <f>LN(ΧΑΑ!AP68/ΧΑΑ!AP67)</f>
        <v>2.9656209582888022E-2</v>
      </c>
    </row>
    <row r="73" spans="1:8">
      <c r="A73" s="91" t="s">
        <v>711</v>
      </c>
      <c r="B73" s="167">
        <f>LN(ΧΑΑ!AX69/ΧΑΑ!AX68)</f>
        <v>-3.9162181274949607E-3</v>
      </c>
      <c r="C73" s="91">
        <f>LN(ΧΑΑ!B69/ΧΑΑ!B68)</f>
        <v>-6.1162270174359825E-3</v>
      </c>
      <c r="D73" s="91">
        <f>LN(ΧΑΑ!J69/ΧΑΑ!J68)</f>
        <v>-2.1533447610122883E-2</v>
      </c>
      <c r="E73" s="91">
        <f>LN(ΧΑΑ!R69/ΧΑΑ!R68)</f>
        <v>4.4033536582699737E-3</v>
      </c>
      <c r="F73" s="91">
        <f>LN(ΧΑΑ!Z69/ΧΑΑ!Z68)</f>
        <v>-1.5267472130788308E-2</v>
      </c>
      <c r="G73" s="91">
        <f>LN(ΧΑΑ!AH69/ΧΑΑ!AH68)</f>
        <v>0</v>
      </c>
      <c r="H73" s="91">
        <f>LN(ΧΑΑ!AP69/ΧΑΑ!AP68)</f>
        <v>6.4725145056175196E-3</v>
      </c>
    </row>
    <row r="74" spans="1:8">
      <c r="A74" s="91" t="s">
        <v>719</v>
      </c>
      <c r="B74" s="167">
        <f>LN(ΧΑΑ!AX70/ΧΑΑ!AX69)</f>
        <v>-5.0307631175184592E-5</v>
      </c>
      <c r="C74" s="91">
        <f>LN(ΧΑΑ!B70/ΧΑΑ!B69)</f>
        <v>7.9438242364600169E-3</v>
      </c>
      <c r="D74" s="91">
        <f>LN(ΧΑΑ!J70/ΧΑΑ!J69)</f>
        <v>-2.0699316013150029E-2</v>
      </c>
      <c r="E74" s="91">
        <f>LN(ΧΑΑ!R70/ΧΑΑ!R69)</f>
        <v>4.3840491085342277E-3</v>
      </c>
      <c r="F74" s="91">
        <f>LN(ΧΑΑ!Z70/ΧΑΑ!Z69)</f>
        <v>2.2130917055770673E-2</v>
      </c>
      <c r="G74" s="91">
        <f>LN(ΧΑΑ!AH70/ΧΑΑ!AH69)</f>
        <v>0</v>
      </c>
      <c r="H74" s="91">
        <f>LN(ΧΑΑ!AP70/ΧΑΑ!AP69)</f>
        <v>-1.298719552681119E-2</v>
      </c>
    </row>
    <row r="75" spans="1:8">
      <c r="A75" s="91" t="s">
        <v>727</v>
      </c>
      <c r="B75" s="167">
        <f>LN(ΧΑΑ!AX71/ΧΑΑ!AX70)</f>
        <v>1.0150948585121423E-2</v>
      </c>
      <c r="C75" s="91">
        <f>LN(ΧΑΑ!B71/ΧΑΑ!B70)</f>
        <v>4.8573258828600203E-3</v>
      </c>
      <c r="D75" s="91">
        <f>LN(ΧΑΑ!J71/ΧΑΑ!J70)</f>
        <v>-1.9802627296179754E-2</v>
      </c>
      <c r="E75" s="91">
        <f>LN(ΧΑΑ!R71/ΧΑΑ!R70)</f>
        <v>1.1309385437512202E-2</v>
      </c>
      <c r="F75" s="91">
        <f>LN(ΧΑΑ!Z71/ΧΑΑ!Z70)</f>
        <v>1.2236726448437084E-2</v>
      </c>
      <c r="G75" s="91">
        <f>LN(ΧΑΑ!AH71/ΧΑΑ!AH70)</f>
        <v>-4.4543503493801968E-3</v>
      </c>
      <c r="H75" s="91">
        <f>LN(ΧΑΑ!AP71/ΧΑΑ!AP70)</f>
        <v>0</v>
      </c>
    </row>
    <row r="76" spans="1:8">
      <c r="A76" s="91" t="s">
        <v>735</v>
      </c>
      <c r="B76" s="167">
        <f>LN(ΧΑΑ!AX72/ΧΑΑ!AX71)</f>
        <v>1.1369385843161797E-2</v>
      </c>
      <c r="C76" s="91">
        <f>LN(ΧΑΑ!B72/ΧΑΑ!B71)</f>
        <v>1.5625317903080815E-2</v>
      </c>
      <c r="D76" s="91">
        <f>LN(ΧΑΑ!J72/ΧΑΑ!J71)</f>
        <v>-6.6889881507965401E-3</v>
      </c>
      <c r="E76" s="91">
        <f>LN(ΧΑΑ!R72/ΧΑΑ!R71)</f>
        <v>2.8987536873252187E-2</v>
      </c>
      <c r="F76" s="91">
        <f>LN(ΧΑΑ!Z72/ΧΑΑ!Z71)</f>
        <v>2.9296369488430757E-2</v>
      </c>
      <c r="G76" s="91">
        <f>LN(ΧΑΑ!AH72/ΧΑΑ!AH71)</f>
        <v>4.4543503493801534E-3</v>
      </c>
      <c r="H76" s="91">
        <f>LN(ΧΑΑ!AP72/ΧΑΑ!AP71)</f>
        <v>-3.273325344969249E-3</v>
      </c>
    </row>
    <row r="77" spans="1:8">
      <c r="A77" s="91" t="s">
        <v>743</v>
      </c>
      <c r="B77" s="167">
        <f>LN(ΧΑΑ!AX73/ΧΑΑ!AX72)</f>
        <v>9.0872732896106357E-3</v>
      </c>
      <c r="C77" s="91">
        <f>LN(ΧΑΑ!B73/ΧΑΑ!B72)</f>
        <v>1.1855503411017468E-2</v>
      </c>
      <c r="D77" s="91">
        <f>LN(ΧΑΑ!J73/ΧΑΑ!J72)</f>
        <v>-2.0339684237122787E-2</v>
      </c>
      <c r="E77" s="91">
        <f>LN(ΧΑΑ!R73/ΧΑΑ!R72)</f>
        <v>2.8987536873252187E-2</v>
      </c>
      <c r="F77" s="91">
        <f>LN(ΧΑΑ!Z73/ΧΑΑ!Z72)</f>
        <v>2.0779968491745435E-2</v>
      </c>
      <c r="G77" s="91">
        <f>LN(ΧΑΑ!AH73/ΧΑΑ!AH72)</f>
        <v>0</v>
      </c>
      <c r="H77" s="91">
        <f>LN(ΧΑΑ!AP73/ΧΑΑ!AP72)</f>
        <v>0</v>
      </c>
    </row>
    <row r="78" spans="1:8">
      <c r="A78" s="91" t="s">
        <v>751</v>
      </c>
      <c r="B78" s="167">
        <f>LN(ΧΑΑ!AX74/ΧΑΑ!AX73)</f>
        <v>-1.8851619935583294E-3</v>
      </c>
      <c r="C78" s="91">
        <f>LN(ΧΑΑ!B74/ΧΑΑ!B73)</f>
        <v>-2.9299554764809246E-2</v>
      </c>
      <c r="D78" s="91">
        <f>LN(ΧΑΑ!J74/ΧΑΑ!J73)</f>
        <v>5.3345980705292714E-2</v>
      </c>
      <c r="E78" s="91">
        <f>LN(ΧΑΑ!R74/ΧΑΑ!R73)</f>
        <v>-3.3198069409595861E-2</v>
      </c>
      <c r="F78" s="91">
        <f>LN(ΧΑΑ!Z74/ΧΑΑ!Z73)</f>
        <v>-5.1546505886645375E-3</v>
      </c>
      <c r="G78" s="91">
        <f>LN(ΧΑΑ!AH74/ΧΑΑ!AH73)</f>
        <v>0</v>
      </c>
      <c r="H78" s="91">
        <f>LN(ΧΑΑ!AP74/ΧΑΑ!AP73)</f>
        <v>3.2733253449693297E-3</v>
      </c>
    </row>
    <row r="79" spans="1:8">
      <c r="A79" s="91" t="s">
        <v>759</v>
      </c>
      <c r="B79" s="167">
        <f>LN(ΧΑΑ!AX75/ΧΑΑ!AX74)</f>
        <v>4.3218103726306023E-3</v>
      </c>
      <c r="C79" s="91">
        <f>LN(ΧΑΑ!B75/ΧΑΑ!B74)</f>
        <v>-1.0982416668608929E-2</v>
      </c>
      <c r="D79" s="91">
        <f>LN(ΧΑΑ!J75/ΧΑΑ!J74)</f>
        <v>-2.6317308317373417E-2</v>
      </c>
      <c r="E79" s="91">
        <f>LN(ΧΑΑ!R75/ΧΑΑ!R74)</f>
        <v>4.210532536343679E-3</v>
      </c>
      <c r="F79" s="91">
        <f>LN(ΧΑΑ!Z75/ΧΑΑ!Z74)</f>
        <v>-7.7821404420549628E-3</v>
      </c>
      <c r="G79" s="91">
        <f>LN(ΧΑΑ!AH75/ΧΑΑ!AH74)</f>
        <v>0</v>
      </c>
      <c r="H79" s="91">
        <f>LN(ΧΑΑ!AP75/ΧΑΑ!AP74)</f>
        <v>-3.273325344969249E-3</v>
      </c>
    </row>
    <row r="80" spans="1:8">
      <c r="A80" s="91" t="s">
        <v>767</v>
      </c>
      <c r="B80" s="167">
        <f>LN(ΧΑΑ!AX76/ΧΑΑ!AX75)</f>
        <v>2.3627455776032598E-3</v>
      </c>
      <c r="C80" s="91">
        <f>LN(ΧΑΑ!B76/ΧΑΑ!B75)</f>
        <v>1.2195273093818206E-2</v>
      </c>
      <c r="D80" s="91">
        <f>LN(ΧΑΑ!J76/ΧΑΑ!J75)</f>
        <v>2.6317308317373358E-2</v>
      </c>
      <c r="E80" s="91">
        <f>LN(ΧΑΑ!R76/ΧΑΑ!R75)</f>
        <v>1.3355791181555636E-2</v>
      </c>
      <c r="F80" s="91">
        <f>LN(ΧΑΑ!Z76/ΧΑΑ!Z75)</f>
        <v>1.3012363579719556E-3</v>
      </c>
      <c r="G80" s="91">
        <f>LN(ΧΑΑ!AH76/ΧΑΑ!AH75)</f>
        <v>0</v>
      </c>
      <c r="H80" s="91">
        <f>LN(ΧΑΑ!AP76/ΧΑΑ!AP75)</f>
        <v>0</v>
      </c>
    </row>
    <row r="81" spans="1:8">
      <c r="A81" s="91" t="s">
        <v>775</v>
      </c>
      <c r="B81" s="167">
        <f>LN(ΧΑΑ!AX77/ΧΑΑ!AX76)</f>
        <v>3.6449689430403443E-3</v>
      </c>
      <c r="C81" s="91">
        <f>LN(ΧΑΑ!B77/ΧΑΑ!B76)</f>
        <v>1.8613566513989325E-2</v>
      </c>
      <c r="D81" s="91">
        <f>LN(ΧΑΑ!J77/ΧΑΑ!J76)</f>
        <v>1.4184634991956381E-2</v>
      </c>
      <c r="E81" s="91">
        <f>LN(ΧΑΑ!R77/ΧΑΑ!R76)</f>
        <v>-4.9875415110391622E-3</v>
      </c>
      <c r="F81" s="91">
        <f>LN(ΧΑΑ!Z77/ΧΑΑ!Z76)</f>
        <v>5.1880790817778995E-3</v>
      </c>
      <c r="G81" s="91">
        <f>LN(ΧΑΑ!AH77/ΧΑΑ!AH76)</f>
        <v>0</v>
      </c>
      <c r="H81" s="91">
        <f>LN(ΧΑΑ!AP77/ΧΑΑ!AP76)</f>
        <v>1.3029500290333897E-2</v>
      </c>
    </row>
    <row r="82" spans="1:8">
      <c r="A82" s="91" t="s">
        <v>783</v>
      </c>
      <c r="B82" s="167">
        <f>LN(ΧΑΑ!AX78/ΧΑΑ!AX77)</f>
        <v>-4.0649226772677532E-4</v>
      </c>
      <c r="C82" s="91">
        <f>LN(ΧΑΑ!B78/ΧΑΑ!B77)</f>
        <v>5.3396745085036073E-3</v>
      </c>
      <c r="D82" s="91">
        <f>LN(ΧΑΑ!J78/ΧΑΑ!J77)</f>
        <v>-2.7256716559309248E-2</v>
      </c>
      <c r="E82" s="91">
        <f>LN(ΧΑΑ!R78/ΧΑΑ!R77)</f>
        <v>-3.3389012655145986E-3</v>
      </c>
      <c r="F82" s="91">
        <f>LN(ΧΑΑ!Z78/ΧΑΑ!Z77)</f>
        <v>6.4474755909697265E-3</v>
      </c>
      <c r="G82" s="91">
        <f>LN(ΧΑΑ!AH78/ΧΑΑ!AH77)</f>
        <v>0</v>
      </c>
      <c r="H82" s="91">
        <f>LN(ΧΑΑ!AP78/ΧΑΑ!AP77)</f>
        <v>-6.4935293105483427E-3</v>
      </c>
    </row>
    <row r="83" spans="1:8">
      <c r="A83" s="91" t="s">
        <v>791</v>
      </c>
      <c r="B83" s="167">
        <f>LN(ΧΑΑ!AX79/ΧΑΑ!AX78)</f>
        <v>8.1850321747420837E-3</v>
      </c>
      <c r="C83" s="91">
        <f>LN(ΧΑΑ!B79/ΧΑΑ!B78)</f>
        <v>5.1884835369011721E-2</v>
      </c>
      <c r="D83" s="91">
        <f>LN(ΧΑΑ!J79/ΧΑΑ!J78)</f>
        <v>1.1772536225267412E-2</v>
      </c>
      <c r="E83" s="91">
        <f>LN(ΧΑΑ!R79/ΧΑΑ!R78)</f>
        <v>1.6584128015535261E-2</v>
      </c>
      <c r="F83" s="91">
        <f>LN(ΧΑΑ!Z79/ΧΑΑ!Z78)</f>
        <v>-1.5544354437800344E-2</v>
      </c>
      <c r="G83" s="91">
        <f>LN(ΧΑΑ!AH79/ΧΑΑ!AH78)</f>
        <v>0</v>
      </c>
      <c r="H83" s="91">
        <f>LN(ΧΑΑ!AP79/ΧΑΑ!AP78)</f>
        <v>3.2520353863773159E-3</v>
      </c>
    </row>
    <row r="84" spans="1:8">
      <c r="A84" s="91" t="s">
        <v>798</v>
      </c>
      <c r="B84" s="167">
        <f>LN(ΧΑΑ!AX80/ΧΑΑ!AX79)</f>
        <v>2.1767861408067014E-2</v>
      </c>
      <c r="C84" s="91">
        <f>LN(ΧΑΑ!B80/ΧΑΑ!B79)</f>
        <v>5.6022555486697516E-3</v>
      </c>
      <c r="D84" s="91">
        <f>LN(ΧΑΑ!J80/ΧΑΑ!J79)</f>
        <v>7.7720598477028892E-3</v>
      </c>
      <c r="E84" s="91">
        <f>LN(ΧΑΑ!R80/ΧΑΑ!R79)</f>
        <v>7.3740604527150313E-3</v>
      </c>
      <c r="F84" s="91">
        <f>LN(ΧΑΑ!Z80/ΧΑΑ!Z79)</f>
        <v>1.2970350442627405E-2</v>
      </c>
      <c r="G84" s="91">
        <f>LN(ΧΑΑ!AH80/ΧΑΑ!AH79)</f>
        <v>0</v>
      </c>
      <c r="H84" s="91">
        <f>LN(ΧΑΑ!AP80/ΧΑΑ!AP79)</f>
        <v>-3.2520353863773432E-3</v>
      </c>
    </row>
    <row r="85" spans="1:8">
      <c r="A85" s="91" t="s">
        <v>806</v>
      </c>
      <c r="B85" s="167">
        <f>LN(ΧΑΑ!AX81/ΧΑΑ!AX80)</f>
        <v>9.7602794173099298E-3</v>
      </c>
      <c r="C85" s="91">
        <f>LN(ΧΑΑ!B81/ΧΑΑ!B80)</f>
        <v>5.9638266319731244E-2</v>
      </c>
      <c r="D85" s="91">
        <f>LN(ΧΑΑ!J81/ΧΑΑ!J80)</f>
        <v>1.2894908298716921E-3</v>
      </c>
      <c r="E85" s="91">
        <f>LN(ΧΑΑ!R81/ΧΑΑ!R80)</f>
        <v>8.1599351732935925E-4</v>
      </c>
      <c r="F85" s="91">
        <f>LN(ΧΑΑ!Z81/ΧΑΑ!Z80)</f>
        <v>5.1413995004186523E-3</v>
      </c>
      <c r="G85" s="91">
        <f>LN(ΧΑΑ!AH81/ΧΑΑ!AH80)</f>
        <v>0</v>
      </c>
      <c r="H85" s="91">
        <f>LN(ΧΑΑ!AP81/ΧΑΑ!AP80)</f>
        <v>3.2520353863773159E-3</v>
      </c>
    </row>
    <row r="86" spans="1:8">
      <c r="A86" s="91" t="s">
        <v>814</v>
      </c>
      <c r="B86" s="167">
        <f>LN(ΧΑΑ!AX82/ΧΑΑ!AX81)</f>
        <v>-6.2996302577145126E-3</v>
      </c>
      <c r="C86" s="91">
        <f>LN(ΧΑΑ!B82/ΧΑΑ!B81)</f>
        <v>-1.4312462710443292E-2</v>
      </c>
      <c r="D86" s="91">
        <f>LN(ΧΑΑ!J82/ΧΑΑ!J81)</f>
        <v>-3.4079313652862618E-2</v>
      </c>
      <c r="E86" s="91">
        <f>LN(ΧΑΑ!R82/ΧΑΑ!R81)</f>
        <v>-8.1599351732930254E-4</v>
      </c>
      <c r="F86" s="91">
        <f>LN(ΧΑΑ!Z82/ΧΑΑ!Z81)</f>
        <v>-9.0148710962154269E-3</v>
      </c>
      <c r="G86" s="91">
        <f>LN(ΧΑΑ!AH82/ΧΑΑ!AH81)</f>
        <v>0</v>
      </c>
      <c r="H86" s="91">
        <f>LN(ΧΑΑ!AP82/ΧΑΑ!AP81)</f>
        <v>0</v>
      </c>
    </row>
    <row r="87" spans="1:8">
      <c r="A87" s="91" t="s">
        <v>822</v>
      </c>
      <c r="B87" s="167">
        <f>LN(ΧΑΑ!AX83/ΧΑΑ!AX82)</f>
        <v>2.2943769849902002E-2</v>
      </c>
      <c r="C87" s="91">
        <f>LN(ΧΑΑ!B83/ΧΑΑ!B82)</f>
        <v>9.0354056095993465E-3</v>
      </c>
      <c r="D87" s="91">
        <f>LN(ΧΑΑ!J83/ΧΑΑ!J82)</f>
        <v>1.980262729617973E-2</v>
      </c>
      <c r="E87" s="91">
        <f>LN(ΧΑΑ!R83/ΧΑΑ!R82)</f>
        <v>4.0733253876358688E-3</v>
      </c>
      <c r="F87" s="91">
        <f>LN(ΧΑΑ!Z83/ΧΑΑ!Z82)</f>
        <v>4.6755199079062462E-2</v>
      </c>
      <c r="G87" s="91">
        <f>LN(ΧΑΑ!AH83/ΧΑΑ!AH82)</f>
        <v>0</v>
      </c>
      <c r="H87" s="91">
        <f>LN(ΧΑΑ!AP83/ΧΑΑ!AP82)</f>
        <v>6.4725145056175196E-3</v>
      </c>
    </row>
    <row r="88" spans="1:8">
      <c r="A88" s="91" t="s">
        <v>830</v>
      </c>
      <c r="B88" s="167">
        <f>LN(ΧΑΑ!AX84/ΧΑΑ!AX83)</f>
        <v>9.6941769371247254E-4</v>
      </c>
      <c r="C88" s="91">
        <f>LN(ΧΑΑ!B84/ΧΑΑ!B83)</f>
        <v>-5.3050522296930061E-3</v>
      </c>
      <c r="D88" s="91">
        <f>LN(ΧΑΑ!J84/ΧΑΑ!J83)</f>
        <v>-9.1924481841642591E-3</v>
      </c>
      <c r="E88" s="91">
        <f>LN(ΧΑΑ!R84/ΧΑΑ!R83)</f>
        <v>-1.2270092591814359E-2</v>
      </c>
      <c r="F88" s="91">
        <f>LN(ΧΑΑ!Z84/ΧΑΑ!Z83)</f>
        <v>0</v>
      </c>
      <c r="G88" s="91">
        <f>LN(ΧΑΑ!AH84/ΧΑΑ!AH83)</f>
        <v>0</v>
      </c>
      <c r="H88" s="91">
        <f>LN(ΧΑΑ!AP84/ΧΑΑ!AP83)</f>
        <v>9.6308930609611456E-3</v>
      </c>
    </row>
    <row r="89" spans="1:8">
      <c r="A89" s="91" t="s">
        <v>838</v>
      </c>
      <c r="B89" s="167">
        <f>LN(ΧΑΑ!AX85/ΧΑΑ!AX84)</f>
        <v>-7.4984457955802229E-4</v>
      </c>
      <c r="C89" s="91">
        <f>LN(ΧΑΑ!B85/ΧΑΑ!B84)</f>
        <v>0</v>
      </c>
      <c r="D89" s="91">
        <f>LN(ΧΑΑ!J85/ΧΑΑ!J84)</f>
        <v>9.1924481841641446E-3</v>
      </c>
      <c r="E89" s="91">
        <f>LN(ΧΑΑ!R85/ΧΑΑ!R84)</f>
        <v>0</v>
      </c>
      <c r="F89" s="91">
        <f>LN(ΧΑΑ!Z85/ΧΑΑ!Z84)</f>
        <v>2.4391453124159263E-2</v>
      </c>
      <c r="G89" s="91">
        <f>LN(ΧΑΑ!AH85/ΧΑΑ!AH84)</f>
        <v>0</v>
      </c>
      <c r="H89" s="91">
        <f>LN(ΧΑΑ!AP85/ΧΑΑ!AP84)</f>
        <v>0</v>
      </c>
    </row>
    <row r="90" spans="1:8">
      <c r="A90" s="91" t="s">
        <v>846</v>
      </c>
      <c r="B90" s="167">
        <f>LN(ΧΑΑ!AX86/ΧΑΑ!AX85)</f>
        <v>-1.4006053269830206E-3</v>
      </c>
      <c r="C90" s="91">
        <f>LN(ΧΑΑ!B86/ΧΑΑ!B85)</f>
        <v>-1.5970192374861148E-3</v>
      </c>
      <c r="D90" s="91">
        <f>LN(ΧΑΑ!J86/ΧΑΑ!J85)</f>
        <v>-7.8740564309059957E-3</v>
      </c>
      <c r="E90" s="91">
        <f>LN(ΧΑΑ!R86/ΧΑΑ!R85)</f>
        <v>1.2270092591814401E-2</v>
      </c>
      <c r="F90" s="91">
        <f>LN(ΧΑΑ!Z86/ΧΑΑ!Z85)</f>
        <v>-8.469500113573834E-3</v>
      </c>
      <c r="G90" s="91">
        <f>LN(ΧΑΑ!AH86/ΧΑΑ!AH85)</f>
        <v>0</v>
      </c>
      <c r="H90" s="91">
        <f>LN(ΧΑΑ!AP86/ΧΑΑ!AP85)</f>
        <v>3.189795368100302E-3</v>
      </c>
    </row>
    <row r="91" spans="1:8">
      <c r="A91" s="91" t="s">
        <v>854</v>
      </c>
      <c r="B91" s="167">
        <f>LN(ΧΑΑ!AX87/ΧΑΑ!AX86)</f>
        <v>1.0153296786513886E-2</v>
      </c>
      <c r="C91" s="91">
        <f>LN(ΧΑΑ!B87/ΧΑΑ!B86)</f>
        <v>-4.8064177977208671E-3</v>
      </c>
      <c r="D91" s="91">
        <f>LN(ΧΑΑ!J87/ΧΑΑ!J86)</f>
        <v>-1.1928570865273732E-2</v>
      </c>
      <c r="E91" s="91">
        <f>LN(ΧΑΑ!R87/ΧΑΑ!R86)</f>
        <v>1.9324272826402623E-2</v>
      </c>
      <c r="F91" s="91">
        <f>LN(ΧΑΑ!Z87/ΧΑΑ!Z86)</f>
        <v>3.6385728439080898E-3</v>
      </c>
      <c r="G91" s="91">
        <f>LN(ΧΑΑ!AH87/ΧΑΑ!AH86)</f>
        <v>-4.4543503493801968E-3</v>
      </c>
      <c r="H91" s="91">
        <f>LN(ΧΑΑ!AP87/ΧΑΑ!AP86)</f>
        <v>3.1796529173795844E-3</v>
      </c>
    </row>
    <row r="92" spans="1:8">
      <c r="A92" s="91" t="s">
        <v>862</v>
      </c>
      <c r="B92" s="167">
        <f>LN(ΧΑΑ!AX88/ΧΑΑ!AX87)</f>
        <v>1.8392335134138828E-2</v>
      </c>
      <c r="C92" s="91">
        <f>LN(ΧΑΑ!B88/ΧΑΑ!B87)</f>
        <v>1.1708489264900002E-2</v>
      </c>
      <c r="D92" s="91">
        <f>LN(ΧΑΑ!J88/ΧΑΑ!J87)</f>
        <v>-1.4775285582154402E-2</v>
      </c>
      <c r="E92" s="91">
        <f>LN(ΧΑΑ!R88/ΧΑΑ!R87)</f>
        <v>1.503787736454072E-2</v>
      </c>
      <c r="F92" s="91">
        <f>LN(ΧΑΑ!Z88/ΧΑΑ!Z87)</f>
        <v>2.5105921131076479E-2</v>
      </c>
      <c r="G92" s="91">
        <f>LN(ΧΑΑ!AH88/ΧΑΑ!AH87)</f>
        <v>0</v>
      </c>
      <c r="H92" s="91">
        <f>LN(ΧΑΑ!AP88/ΧΑΑ!AP87)</f>
        <v>0</v>
      </c>
    </row>
    <row r="93" spans="1:8">
      <c r="A93" s="91" t="s">
        <v>870</v>
      </c>
      <c r="B93" s="167">
        <f>LN(ΧΑΑ!AX89/ΧΑΑ!AX88)</f>
        <v>-1.3274121425093052E-3</v>
      </c>
      <c r="C93" s="91">
        <f>LN(ΧΑΑ!B89/ΧΑΑ!B88)</f>
        <v>5.2770571008438193E-3</v>
      </c>
      <c r="D93" s="91">
        <f>LN(ΧΑΑ!J89/ΧΑΑ!J88)</f>
        <v>-3.1617753987556139E-2</v>
      </c>
      <c r="E93" s="91">
        <f>LN(ΧΑΑ!R89/ΧΑΑ!R88)</f>
        <v>-1.026459861188295E-2</v>
      </c>
      <c r="F93" s="91">
        <f>LN(ΧΑΑ!Z89/ΧΑΑ!Z88)</f>
        <v>-3.5482000560974418E-3</v>
      </c>
      <c r="G93" s="91">
        <f>LN(ΧΑΑ!AH89/ΧΑΑ!AH88)</f>
        <v>0</v>
      </c>
      <c r="H93" s="91">
        <f>LN(ΧΑΑ!AP89/ΧΑΑ!AP88)</f>
        <v>-3.1796529173795732E-3</v>
      </c>
    </row>
    <row r="94" spans="1:8">
      <c r="A94" s="91" t="s">
        <v>878</v>
      </c>
      <c r="B94" s="167">
        <f>LN(ΧΑΑ!AX90/ΧΑΑ!AX89)</f>
        <v>-1.8389751003158882E-2</v>
      </c>
      <c r="C94" s="91">
        <f>LN(ΧΑΑ!B90/ΧΑΑ!B89)</f>
        <v>-1.271203558836175E-2</v>
      </c>
      <c r="D94" s="91">
        <f>LN(ΧΑΑ!J90/ΧΑΑ!J89)</f>
        <v>-2.7972046210612538E-3</v>
      </c>
      <c r="E94" s="91">
        <f>LN(ΧΑΑ!R90/ΧΑΑ!R89)</f>
        <v>-1.2779726646398995E-2</v>
      </c>
      <c r="F94" s="91">
        <f>LN(ΧΑΑ!Z90/ΧΑΑ!Z89)</f>
        <v>-8.3284241064818521E-3</v>
      </c>
      <c r="G94" s="91">
        <f>LN(ΧΑΑ!AH90/ΧΑΑ!AH89)</f>
        <v>0</v>
      </c>
      <c r="H94" s="91">
        <f>LN(ΧΑΑ!AP90/ΧΑΑ!AP89)</f>
        <v>-9.6000737290193421E-3</v>
      </c>
    </row>
    <row r="95" spans="1:8">
      <c r="A95" s="91" t="s">
        <v>885</v>
      </c>
      <c r="B95" s="167">
        <f>LN(ΧΑΑ!AX91/ΧΑΑ!AX90)</f>
        <v>1.6167517950176669E-2</v>
      </c>
      <c r="C95" s="91">
        <f>LN(ΧΑΑ!B91/ΧΑΑ!B90)</f>
        <v>2.8378152332761256E-2</v>
      </c>
      <c r="D95" s="91">
        <f>LN(ΧΑΑ!J91/ΧΑΑ!J90)</f>
        <v>-1.4015419252884445E-3</v>
      </c>
      <c r="E95" s="91">
        <f>LN(ΧΑΑ!R91/ΧΑΑ!R90)</f>
        <v>8.0353559968317299E-4</v>
      </c>
      <c r="F95" s="91">
        <f>LN(ΧΑΑ!Z91/ΧΑΑ!Z90)</f>
        <v>2.7108318758078096E-2</v>
      </c>
      <c r="G95" s="91">
        <f>LN(ΧΑΑ!AH91/ΧΑΑ!AH90)</f>
        <v>0</v>
      </c>
      <c r="H95" s="91">
        <f>LN(ΧΑΑ!AP91/ΧΑΑ!AP90)</f>
        <v>1.9108861698046507E-2</v>
      </c>
    </row>
    <row r="96" spans="1:8">
      <c r="A96" s="91" t="s">
        <v>892</v>
      </c>
      <c r="B96" s="167">
        <f>LN(ΧΑΑ!AX92/ΧΑΑ!AX91)</f>
        <v>-5.2763480094770538E-3</v>
      </c>
      <c r="C96" s="91">
        <f>LN(ΧΑΑ!B92/ΧΑΑ!B91)</f>
        <v>-3.6335363101515621E-3</v>
      </c>
      <c r="D96" s="91">
        <f>LN(ΧΑΑ!J92/ΧΑΑ!J91)</f>
        <v>-1.4124528603630976E-2</v>
      </c>
      <c r="E96" s="91">
        <f>LN(ΧΑΑ!R92/ΧΑΑ!R91)</f>
        <v>4.0080213975388678E-3</v>
      </c>
      <c r="F96" s="91">
        <f>LN(ΧΑΑ!Z92/ΧΑΑ!Z91)</f>
        <v>-2.2340729274605266E-2</v>
      </c>
      <c r="G96" s="91">
        <f>LN(ΧΑΑ!AH92/ΧΑΑ!AH91)</f>
        <v>0</v>
      </c>
      <c r="H96" s="91">
        <f>LN(ΧΑΑ!AP92/ΧΑΑ!AP91)</f>
        <v>-6.3291350516475123E-3</v>
      </c>
    </row>
    <row r="97" spans="1:8">
      <c r="A97" s="91" t="s">
        <v>900</v>
      </c>
      <c r="B97" s="167">
        <f>LN(ΧΑΑ!AX93/ΧΑΑ!AX92)</f>
        <v>1.4171225423115792E-2</v>
      </c>
      <c r="C97" s="91">
        <f>LN(ΧΑΑ!B93/ΧΑΑ!B92)</f>
        <v>-1.9428282395376945E-2</v>
      </c>
      <c r="D97" s="91">
        <f>LN(ΧΑΑ!J93/ΧΑΑ!J92)</f>
        <v>4.042362215064655E-2</v>
      </c>
      <c r="E97" s="91">
        <f>LN(ΧΑΑ!R93/ΧΑΑ!R92)</f>
        <v>2.0586633608388312E-2</v>
      </c>
      <c r="F97" s="91">
        <f>LN(ΧΑΑ!Z93/ΧΑΑ!Z92)</f>
        <v>-5.9630468882465246E-3</v>
      </c>
      <c r="G97" s="91">
        <f>LN(ΧΑΑ!AH93/ΧΑΑ!AH92)</f>
        <v>0</v>
      </c>
      <c r="H97" s="91">
        <f>LN(ΧΑΑ!AP93/ΧΑΑ!AP92)</f>
        <v>3.1695747612790395E-3</v>
      </c>
    </row>
    <row r="98" spans="1:8">
      <c r="A98" s="91" t="s">
        <v>908</v>
      </c>
      <c r="B98" s="167">
        <f>LN(ΧΑΑ!AX94/ΧΑΑ!AX93)</f>
        <v>3.4123691592589465E-3</v>
      </c>
      <c r="C98" s="91">
        <f>LN(ΧΑΑ!B94/ΧΑΑ!B93)</f>
        <v>1.5894043081068363E-3</v>
      </c>
      <c r="D98" s="91">
        <f>LN(ΧΑΑ!J94/ΧΑΑ!J93)</f>
        <v>0</v>
      </c>
      <c r="E98" s="91">
        <f>LN(ΧΑΑ!R94/ΧΑΑ!R93)</f>
        <v>-1.3412429860388066E-2</v>
      </c>
      <c r="F98" s="91">
        <f>LN(ΧΑΑ!Z94/ΧΑΑ!Z93)</f>
        <v>-7.2029122940578854E-3</v>
      </c>
      <c r="G98" s="91">
        <f>LN(ΧΑΑ!AH94/ΧΑΑ!AH93)</f>
        <v>-8.9686699827603751E-3</v>
      </c>
      <c r="H98" s="91">
        <f>LN(ΧΑΑ!AP94/ΧΑΑ!AP93)</f>
        <v>9.4488891979322889E-3</v>
      </c>
    </row>
    <row r="99" spans="1:8">
      <c r="A99" s="91" t="s">
        <v>916</v>
      </c>
      <c r="B99" s="167">
        <f>LN(ΧΑΑ!AX95/ΧΑΑ!AX94)</f>
        <v>-1.271832055412909E-2</v>
      </c>
      <c r="C99" s="91">
        <f>LN(ΧΑΑ!B95/ΧΑΑ!B94)</f>
        <v>3.1781784056282875E-2</v>
      </c>
      <c r="D99" s="91">
        <f>LN(ΧΑΑ!J95/ΧΑΑ!J94)</f>
        <v>-1.7919156240264834E-2</v>
      </c>
      <c r="E99" s="91">
        <f>LN(ΧΑΑ!R95/ΧΑΑ!R94)</f>
        <v>-1.9246784982269595E-2</v>
      </c>
      <c r="F99" s="91">
        <f>LN(ΧΑΑ!Z95/ΧΑΑ!Z94)</f>
        <v>-1.8237587549780901E-2</v>
      </c>
      <c r="G99" s="91">
        <f>LN(ΧΑΑ!AH95/ΧΑΑ!AH94)</f>
        <v>8.9686699827603161E-3</v>
      </c>
      <c r="H99" s="91">
        <f>LN(ΧΑΑ!AP95/ΧΑΑ!AP94)</f>
        <v>-3.1397200046676412E-3</v>
      </c>
    </row>
    <row r="100" spans="1:8">
      <c r="A100" s="91" t="s">
        <v>924</v>
      </c>
      <c r="B100" s="167">
        <f>LN(ΧΑΑ!AX96/ΧΑΑ!AX95)</f>
        <v>-3.6803759524135548E-3</v>
      </c>
      <c r="C100" s="91">
        <f>LN(ΧΑΑ!B96/ΧΑΑ!B95)</f>
        <v>3.7246378849563631E-2</v>
      </c>
      <c r="D100" s="91">
        <f>LN(ΧΑΑ!J96/ΧΑΑ!J95)</f>
        <v>8.3102971336280352E-3</v>
      </c>
      <c r="E100" s="91">
        <f>LN(ΧΑΑ!R96/ΧΑΑ!R95)</f>
        <v>4.040409537005127E-3</v>
      </c>
      <c r="F100" s="91">
        <f>LN(ΧΑΑ!Z96/ΧΑΑ!Z95)</f>
        <v>-8.6260547197673908E-3</v>
      </c>
      <c r="G100" s="91">
        <f>LN(ΧΑΑ!AH96/ΧΑΑ!AH95)</f>
        <v>4.4543503493801534E-3</v>
      </c>
      <c r="H100" s="91">
        <f>LN(ΧΑΑ!AP96/ΧΑΑ!AP95)</f>
        <v>3.1397200046676247E-3</v>
      </c>
    </row>
    <row r="101" spans="1:8">
      <c r="A101" s="91" t="s">
        <v>932</v>
      </c>
      <c r="B101" s="167">
        <f>LN(ΧΑΑ!AX97/ΧΑΑ!AX96)</f>
        <v>-2.9663770609826907E-2</v>
      </c>
      <c r="C101" s="91">
        <f>LN(ΧΑΑ!B97/ΧΑΑ!B96)</f>
        <v>-1.1928570865273732E-2</v>
      </c>
      <c r="D101" s="91">
        <f>LN(ΧΑΑ!J97/ΧΑΑ!J96)</f>
        <v>-4.2259809289882613E-2</v>
      </c>
      <c r="E101" s="91">
        <f>LN(ΧΑΑ!R97/ΧΑΑ!R96)</f>
        <v>-3.1956836519099051E-2</v>
      </c>
      <c r="F101" s="91">
        <f>LN(ΧΑΑ!Z97/ΧΑΑ!Z96)</f>
        <v>-2.7605266091888857E-2</v>
      </c>
      <c r="G101" s="91">
        <f>LN(ΧΑΑ!AH97/ΧΑΑ!AH96)</f>
        <v>0</v>
      </c>
      <c r="H101" s="91">
        <f>LN(ΧΑΑ!AP97/ΧΑΑ!AP96)</f>
        <v>-1.8987912244691343E-2</v>
      </c>
    </row>
    <row r="102" spans="1:8">
      <c r="A102" s="91" t="s">
        <v>940</v>
      </c>
      <c r="B102" s="167">
        <f>LN(ΧΑΑ!AX98/ΧΑΑ!AX97)</f>
        <v>-3.1562556572859038E-3</v>
      </c>
      <c r="C102" s="91">
        <f>LN(ΧΑΑ!B98/ΧΑΑ!B97)</f>
        <v>0</v>
      </c>
      <c r="D102" s="91">
        <f>LN(ΧΑΑ!J98/ΧΑΑ!J97)</f>
        <v>5.7388966690181779E-3</v>
      </c>
      <c r="E102" s="91">
        <f>LN(ΧΑΑ!R98/ΧΑΑ!R97)</f>
        <v>6.639028534809085E-3</v>
      </c>
      <c r="F102" s="91">
        <f>LN(ΧΑΑ!Z98/ΧΑΑ!Z97)</f>
        <v>5.0761530318605679E-3</v>
      </c>
      <c r="G102" s="91">
        <f>LN(ΧΑΑ!AH98/ΧΑΑ!AH97)</f>
        <v>0</v>
      </c>
      <c r="H102" s="91">
        <f>LN(ΧΑΑ!AP98/ΧΑΑ!AP97)</f>
        <v>0</v>
      </c>
    </row>
    <row r="103" spans="1:8">
      <c r="A103" s="91" t="s">
        <v>948</v>
      </c>
      <c r="B103" s="167">
        <f>LN(ΧΑΑ!AX99/ΧΑΑ!AX98)</f>
        <v>-2.1623636647760567E-3</v>
      </c>
      <c r="C103" s="91">
        <f>LN(ΧΑΑ!B99/ΧΑΑ!B98)</f>
        <v>4.7837329414160058E-2</v>
      </c>
      <c r="D103" s="91">
        <f>LN(ΧΑΑ!J99/ΧΑΑ!J98)</f>
        <v>-5.7388966690181667E-3</v>
      </c>
      <c r="E103" s="91">
        <f>LN(ΧΑΑ!R99/ΧΑΑ!R98)</f>
        <v>1.4778594096118683E-2</v>
      </c>
      <c r="F103" s="91">
        <f>LN(ΧΑΑ!Z99/ΧΑΑ!Z98)</f>
        <v>0</v>
      </c>
      <c r="G103" s="91">
        <f>LN(ΧΑΑ!AH99/ΧΑΑ!AH98)</f>
        <v>0</v>
      </c>
      <c r="H103" s="91">
        <f>LN(ΧΑΑ!AP99/ΧΑΑ!AP98)</f>
        <v>3.1449132682503295E-2</v>
      </c>
    </row>
    <row r="104" spans="1:8">
      <c r="A104" s="91" t="s">
        <v>956</v>
      </c>
      <c r="B104" s="167">
        <f>LN(ΧΑΑ!AX100/ΧΑΑ!AX99)</f>
        <v>6.3531085429462146E-3</v>
      </c>
      <c r="C104" s="91">
        <f>LN(ΧΑΑ!B100/ΧΑΑ!B99)</f>
        <v>2.9123711721968249E-2</v>
      </c>
      <c r="D104" s="91">
        <f>LN(ΧΑΑ!J100/ΧΑΑ!J99)</f>
        <v>5.7388966690181779E-3</v>
      </c>
      <c r="E104" s="91">
        <f>LN(ΧΑΑ!R100/ΧΑΑ!R99)</f>
        <v>1.0539213888171105E-2</v>
      </c>
      <c r="F104" s="91">
        <f>LN(ΧΑΑ!Z100/ΧΑΑ!Z99)</f>
        <v>-6.3492276786588919E-3</v>
      </c>
      <c r="G104" s="91">
        <f>LN(ΧΑΑ!AH100/ΧΑΑ!AH99)</f>
        <v>0</v>
      </c>
      <c r="H104" s="91">
        <f>LN(ΧΑΑ!AP100/ΧΑΑ!AP99)</f>
        <v>3.0911925696728796E-3</v>
      </c>
    </row>
    <row r="105" spans="1:8">
      <c r="A105" s="91" t="s">
        <v>964</v>
      </c>
      <c r="B105" s="167">
        <f>LN(ΧΑΑ!AX101/ΧΑΑ!AX100)</f>
        <v>-2.5203719716298239E-2</v>
      </c>
      <c r="C105" s="91">
        <f>LN(ΧΑΑ!B101/ΧΑΑ!B100)</f>
        <v>-2.8170876966696335E-2</v>
      </c>
      <c r="D105" s="91">
        <f>LN(ΧΑΑ!J101/ΧΑΑ!J100)</f>
        <v>-4.0881605262128536E-2</v>
      </c>
      <c r="E105" s="91">
        <f>LN(ΧΑΑ!R101/ΧΑΑ!R100)</f>
        <v>-2.5317807984289897E-2</v>
      </c>
      <c r="F105" s="91">
        <f>LN(ΧΑΑ!Z101/ΧΑΑ!Z100)</f>
        <v>-6.38979809877101E-3</v>
      </c>
      <c r="G105" s="91">
        <f>LN(ΧΑΑ!AH101/ΧΑΑ!AH100)</f>
        <v>0</v>
      </c>
      <c r="H105" s="91">
        <f>LN(ΧΑΑ!AP101/ΧΑΑ!AP100)</f>
        <v>0</v>
      </c>
    </row>
    <row r="106" spans="1:8">
      <c r="A106" s="91" t="s">
        <v>972</v>
      </c>
      <c r="B106" s="167">
        <f>LN(ΧΑΑ!AX102/ΧΑΑ!AX101)</f>
        <v>-6.3728662221734763E-3</v>
      </c>
      <c r="C106" s="91">
        <f>LN(ΧΑΑ!B102/ΧΑΑ!B101)</f>
        <v>6.6445427186685108E-3</v>
      </c>
      <c r="D106" s="91">
        <f>LN(ΧΑΑ!J102/ΧΑΑ!J101)</f>
        <v>4.231119807172283E-2</v>
      </c>
      <c r="E106" s="91">
        <f>LN(ΧΑΑ!R102/ΧΑΑ!R101)</f>
        <v>-3.0229001961317156E-2</v>
      </c>
      <c r="F106" s="91">
        <f>LN(ΧΑΑ!Z102/ΧΑΑ!Z101)</f>
        <v>-1.0309369658861213E-2</v>
      </c>
      <c r="G106" s="91">
        <f>LN(ΧΑΑ!AH102/ΧΑΑ!AH101)</f>
        <v>0</v>
      </c>
      <c r="H106" s="91">
        <f>LN(ΧΑΑ!AP102/ΧΑΑ!AP101)</f>
        <v>-2.500130220541727E-2</v>
      </c>
    </row>
    <row r="107" spans="1:8">
      <c r="A107" s="91" t="s">
        <v>980</v>
      </c>
      <c r="B107" s="167">
        <f>LN(ΧΑΑ!AX103/ΧΑΑ!AX102)</f>
        <v>2.309366999362435E-2</v>
      </c>
      <c r="C107" s="91">
        <f>LN(ΧΑΑ!B103/ΧΑΑ!B102)</f>
        <v>-7.5973774739404656E-3</v>
      </c>
      <c r="D107" s="91">
        <f>LN(ΧΑΑ!J103/ΧΑΑ!J102)</f>
        <v>1.1363758650315003E-2</v>
      </c>
      <c r="E107" s="91">
        <f>LN(ΧΑΑ!R103/ΧΑΑ!R102)</f>
        <v>5.231578936416055E-2</v>
      </c>
      <c r="F107" s="91">
        <f>LN(ΧΑΑ!Z103/ΧΑΑ!Z102)</f>
        <v>1.1590599814909836E-2</v>
      </c>
      <c r="G107" s="91">
        <f>LN(ΧΑΑ!AH103/ΧΑΑ!AH102)</f>
        <v>0</v>
      </c>
      <c r="H107" s="91">
        <f>LN(ΧΑΑ!AP103/ΧΑΑ!AP102)</f>
        <v>3.4217957310341246E-2</v>
      </c>
    </row>
    <row r="108" spans="1:8">
      <c r="A108" s="91" t="s">
        <v>986</v>
      </c>
      <c r="B108" s="167">
        <f>LN(ΧΑΑ!AX104/ΧΑΑ!AX103)</f>
        <v>-4.6547947165402823E-2</v>
      </c>
      <c r="C108" s="91">
        <f>LN(ΧΑΑ!B104/ΧΑΑ!B103)</f>
        <v>-1.5370139276658635E-2</v>
      </c>
      <c r="D108" s="91">
        <f>LN(ΧΑΑ!J104/ΧΑΑ!J103)</f>
        <v>-6.2657053037865534E-2</v>
      </c>
      <c r="E108" s="91">
        <f>LN(ΧΑΑ!R104/ΧΑΑ!R103)</f>
        <v>-4.8062273806104124E-2</v>
      </c>
      <c r="F108" s="91">
        <f>LN(ΧΑΑ!Z104/ΧΑΑ!Z103)</f>
        <v>-6.2066121225170398E-2</v>
      </c>
      <c r="G108" s="91">
        <f>LN(ΧΑΑ!AH104/ΧΑΑ!AH103)</f>
        <v>-8.9286307443014312E-3</v>
      </c>
      <c r="H108" s="91">
        <f>LN(ΧΑΑ!AP104/ΧΑΑ!AP103)</f>
        <v>-6.134988567515944E-3</v>
      </c>
    </row>
    <row r="109" spans="1:8">
      <c r="A109" s="91" t="s">
        <v>994</v>
      </c>
      <c r="B109" s="167">
        <f>LN(ΧΑΑ!AX105/ΧΑΑ!AX104)</f>
        <v>6.5042302479931344E-3</v>
      </c>
      <c r="C109" s="91">
        <f>LN(ΧΑΑ!B105/ΧΑΑ!B104)</f>
        <v>1.3461741750898332E-2</v>
      </c>
      <c r="D109" s="91">
        <f>LN(ΧΑΑ!J105/ΧΑΑ!J104)</f>
        <v>1.0471299867295216E-2</v>
      </c>
      <c r="E109" s="91">
        <f>LN(ΧΑΑ!R105/ΧΑΑ!R104)</f>
        <v>1.3490929741015288E-2</v>
      </c>
      <c r="F109" s="91">
        <f>LN(ΧΑΑ!Z105/ΧΑΑ!Z104)</f>
        <v>-6.8352966058573663E-3</v>
      </c>
      <c r="G109" s="91">
        <f>LN(ΧΑΑ!AH105/ΧΑΑ!AH104)</f>
        <v>8.9286307443013982E-3</v>
      </c>
      <c r="H109" s="91">
        <f>LN(ΧΑΑ!AP105/ΧΑΑ!AP104)</f>
        <v>-2.4923408452456851E-2</v>
      </c>
    </row>
    <row r="110" spans="1:8">
      <c r="A110" s="91" t="s">
        <v>1002</v>
      </c>
      <c r="B110" s="167">
        <f>LN(ΧΑΑ!AX106/ΧΑΑ!AX105)</f>
        <v>-1.1422569495051847E-2</v>
      </c>
      <c r="C110" s="91">
        <f>LN(ΧΑΑ!B106/ΧΑΑ!B105)</f>
        <v>1.9858808649603255E-2</v>
      </c>
      <c r="D110" s="91">
        <f>LN(ΧΑΑ!J106/ΧΑΑ!J105)</f>
        <v>3.6527070237374323E-2</v>
      </c>
      <c r="E110" s="91">
        <f>LN(ΧΑΑ!R106/ΧΑΑ!R105)</f>
        <v>5.0125418235444138E-3</v>
      </c>
      <c r="F110" s="91">
        <f>LN(ΧΑΑ!Z106/ΧΑΑ!Z105)</f>
        <v>-1.2422519998557096E-2</v>
      </c>
      <c r="G110" s="91">
        <f>LN(ΧΑΑ!AH106/ΧΑΑ!AH105)</f>
        <v>0</v>
      </c>
      <c r="H110" s="91">
        <f>LN(ΧΑΑ!AP106/ΧΑΑ!AP105)</f>
        <v>2.4923408452456934E-2</v>
      </c>
    </row>
    <row r="111" spans="1:8">
      <c r="A111" s="91" t="s">
        <v>1010</v>
      </c>
      <c r="B111" s="167">
        <f>LN(ΧΑΑ!AX107/ΧΑΑ!AX106)</f>
        <v>7.1105854226762681E-3</v>
      </c>
      <c r="C111" s="91">
        <f>LN(ΧΑΑ!B107/ΧΑΑ!B106)</f>
        <v>-8.4626739187336538E-3</v>
      </c>
      <c r="D111" s="91">
        <f>LN(ΧΑΑ!J107/ΧΑΑ!J106)</f>
        <v>-4.1001350632295305E-2</v>
      </c>
      <c r="E111" s="91">
        <f>LN(ΧΑΑ!R107/ΧΑΑ!R106)</f>
        <v>2.8749413285985792E-2</v>
      </c>
      <c r="F111" s="91">
        <f>LN(ΧΑΑ!Z107/ΧΑΑ!Z106)</f>
        <v>4.08219945202552E-2</v>
      </c>
      <c r="G111" s="91">
        <f>LN(ΧΑΑ!AH107/ΧΑΑ!AH106)</f>
        <v>0</v>
      </c>
      <c r="H111" s="91">
        <f>LN(ΧΑΑ!AP107/ΧΑΑ!AP106)</f>
        <v>3.0721990369700588E-3</v>
      </c>
    </row>
    <row r="112" spans="1:8">
      <c r="A112" s="91" t="s">
        <v>1018</v>
      </c>
      <c r="B112" s="167">
        <f>LN(ΧΑΑ!AX108/ΧΑΑ!AX107)</f>
        <v>2.1404939177897431E-2</v>
      </c>
      <c r="C112" s="91">
        <f>LN(ΧΑΑ!B108/ΧΑΑ!B107)</f>
        <v>-7.1423990998771114E-2</v>
      </c>
      <c r="D112" s="91">
        <f>LN(ΧΑΑ!J108/ΧΑΑ!J107)</f>
        <v>8.9286307443013982E-3</v>
      </c>
      <c r="E112" s="91">
        <f>LN(ΧΑΑ!R108/ΧΑΑ!R107)</f>
        <v>9.6696966179589273E-3</v>
      </c>
      <c r="F112" s="91">
        <f>LN(ΧΑΑ!Z108/ΧΑΑ!Z107)</f>
        <v>2.1108963210235265E-2</v>
      </c>
      <c r="G112" s="91">
        <f>LN(ΧΑΑ!AH108/ΧΑΑ!AH107)</f>
        <v>0</v>
      </c>
      <c r="H112" s="91">
        <f>LN(ΧΑΑ!AP108/ΧΑΑ!AP107)</f>
        <v>0</v>
      </c>
    </row>
    <row r="113" spans="1:8">
      <c r="A113" s="91" t="s">
        <v>1026</v>
      </c>
      <c r="B113" s="167">
        <f>LN(ΧΑΑ!AX109/ΧΑΑ!AX108)</f>
        <v>-4.5258018874050777E-3</v>
      </c>
      <c r="C113" s="91">
        <f>LN(ΧΑΑ!B109/ΧΑΑ!B108)</f>
        <v>-2.152825326364944E-2</v>
      </c>
      <c r="D113" s="91">
        <f>LN(ΧΑΑ!J109/ΧΑΑ!J108)</f>
        <v>-2.0958851020843522E-2</v>
      </c>
      <c r="E113" s="91">
        <f>LN(ΧΑΑ!R109/ΧΑΑ!R108)</f>
        <v>2.4028846163103158E-3</v>
      </c>
      <c r="F113" s="91">
        <f>LN(ΧΑΑ!Z109/ΧΑΑ!Z108)</f>
        <v>0</v>
      </c>
      <c r="G113" s="91">
        <f>LN(ΧΑΑ!AH109/ΧΑΑ!AH108)</f>
        <v>0</v>
      </c>
      <c r="H113" s="91">
        <f>LN(ΧΑΑ!AP109/ΧΑΑ!AP108)</f>
        <v>0</v>
      </c>
    </row>
    <row r="114" spans="1:8">
      <c r="A114" s="91" t="s">
        <v>1033</v>
      </c>
      <c r="B114" s="167">
        <f>LN(ΧΑΑ!AX110/ΧΑΑ!AX109)</f>
        <v>7.123168876874429E-3</v>
      </c>
      <c r="C114" s="91">
        <f>LN(ΧΑΑ!B110/ΧΑΑ!B109)</f>
        <v>1.0309369658861287E-2</v>
      </c>
      <c r="D114" s="91">
        <f>LN(ΧΑΑ!J110/ΧΑΑ!J109)</f>
        <v>1.5117160853219392E-3</v>
      </c>
      <c r="E114" s="91">
        <f>LN(ΧΑΑ!R110/ΧΑΑ!R109)</f>
        <v>1.3508350024792299E-2</v>
      </c>
      <c r="F114" s="91">
        <f>LN(ΧΑΑ!Z110/ΧΑΑ!Z109)</f>
        <v>-2.1108963210235168E-2</v>
      </c>
      <c r="G114" s="91">
        <f>LN(ΧΑΑ!AH110/ΧΑΑ!AH109)</f>
        <v>0</v>
      </c>
      <c r="H114" s="91">
        <f>LN(ΧΑΑ!AP110/ΧΑΑ!AP109)</f>
        <v>3.0627895305457308E-3</v>
      </c>
    </row>
    <row r="115" spans="1:8">
      <c r="A115" s="91" t="s">
        <v>1041</v>
      </c>
      <c r="B115" s="167">
        <f>LN(ΧΑΑ!AX111/ΧΑΑ!AX110)</f>
        <v>-3.0162540035428679E-2</v>
      </c>
      <c r="C115" s="91">
        <f>LN(ΧΑΑ!B111/ΧΑΑ!B110)</f>
        <v>-4.3496508016069781E-2</v>
      </c>
      <c r="D115" s="91">
        <f>LN(ΧΑΑ!J111/ΧΑΑ!J110)</f>
        <v>-2.6015239141235671E-2</v>
      </c>
      <c r="E115" s="91">
        <f>LN(ΧΑΑ!R111/ΧΑΑ!R110)</f>
        <v>-2.7201677156794765E-2</v>
      </c>
      <c r="F115" s="91">
        <f>LN(ΧΑΑ!Z111/ΧΑΑ!Z110)</f>
        <v>-2.9772158333670144E-2</v>
      </c>
      <c r="G115" s="91">
        <f>LN(ΧΑΑ!AH111/ΧΑΑ!AH110)</f>
        <v>4.4345970678655536E-3</v>
      </c>
      <c r="H115" s="91">
        <f>LN(ΧΑΑ!AP111/ΧΑΑ!AP110)</f>
        <v>0</v>
      </c>
    </row>
    <row r="116" spans="1:8">
      <c r="A116" s="91" t="s">
        <v>1049</v>
      </c>
      <c r="B116" s="167">
        <f>LN(ΧΑΑ!AX112/ΧΑΑ!AX111)</f>
        <v>1.4157601023773907E-2</v>
      </c>
      <c r="C116" s="91">
        <f>LN(ΧΑΑ!B112/ΧΑΑ!B111)</f>
        <v>2.7992321480104596E-2</v>
      </c>
      <c r="D116" s="91">
        <f>LN(ΧΑΑ!J112/ΧΑΑ!J111)</f>
        <v>1.3857034661426281E-2</v>
      </c>
      <c r="E116" s="91">
        <f>LN(ΧΑΑ!R112/ΧΑΑ!R111)</f>
        <v>1.92777054259031E-2</v>
      </c>
      <c r="F116" s="91">
        <f>LN(ΧΑΑ!Z112/ΧΑΑ!Z111)</f>
        <v>-1.3745706631667098E-3</v>
      </c>
      <c r="G116" s="91">
        <f>LN(ΧΑΑ!AH112/ΧΑΑ!AH111)</f>
        <v>-4.4345970678656412E-3</v>
      </c>
      <c r="H116" s="91">
        <f>LN(ΧΑΑ!AP112/ΧΑΑ!AP111)</f>
        <v>3.0534374868902482E-3</v>
      </c>
    </row>
    <row r="117" spans="1:8">
      <c r="A117" s="91" t="s">
        <v>1056</v>
      </c>
      <c r="B117" s="167">
        <f>LN(ΧΑΑ!AX113/ΧΑΑ!AX112)</f>
        <v>-1.1927335010786976E-2</v>
      </c>
      <c r="C117" s="91">
        <f>LN(ΧΑΑ!B113/ΧΑΑ!B112)</f>
        <v>-3.6524955815743715E-3</v>
      </c>
      <c r="D117" s="91">
        <f>LN(ΧΑΑ!J113/ΧΑΑ!J112)</f>
        <v>1.968269445842508E-2</v>
      </c>
      <c r="E117" s="91">
        <f>LN(ΧΑΑ!R113/ΧΑΑ!R112)</f>
        <v>-3.1872536941791874E-3</v>
      </c>
      <c r="F117" s="91">
        <f>LN(ΧΑΑ!Z113/ΧΑΑ!Z112)</f>
        <v>-8.2873402485702692E-3</v>
      </c>
      <c r="G117" s="91">
        <f>LN(ΧΑΑ!AH113/ΧΑΑ!AH112)</f>
        <v>0</v>
      </c>
      <c r="H117" s="91">
        <f>LN(ΧΑΑ!AP113/ΧΑΑ!AP112)</f>
        <v>2.1116923440922829E-2</v>
      </c>
    </row>
    <row r="118" spans="1:8">
      <c r="A118" s="91" t="s">
        <v>1063</v>
      </c>
      <c r="B118" s="167">
        <f>LN(ΧΑΑ!AX114/ΧΑΑ!AX113)</f>
        <v>7.0201691364152313E-3</v>
      </c>
      <c r="C118" s="91">
        <f>LN(ΧΑΑ!B114/ΧΑΑ!B113)</f>
        <v>8.8473124586784125E-3</v>
      </c>
      <c r="D118" s="91">
        <f>LN(ΧΑΑ!J114/ΧΑΑ!J113)</f>
        <v>-2.4280403707054549E-2</v>
      </c>
      <c r="E118" s="91">
        <f>LN(ΧΑΑ!R114/ΧΑΑ!R113)</f>
        <v>8.7406198107345071E-3</v>
      </c>
      <c r="F118" s="91">
        <f>LN(ΧΑΑ!Z114/ΧΑΑ!Z113)</f>
        <v>-1.3879252748480802E-3</v>
      </c>
      <c r="G118" s="91">
        <f>LN(ΧΑΑ!AH114/ΧΑΑ!AH113)</f>
        <v>0</v>
      </c>
      <c r="H118" s="91">
        <f>LN(ΧΑΑ!AP114/ΧΑΑ!AP113)</f>
        <v>-2.9895388483660483E-3</v>
      </c>
    </row>
    <row r="119" spans="1:8">
      <c r="A119" s="91" t="s">
        <v>1071</v>
      </c>
      <c r="B119" s="167">
        <f>LN(ΧΑΑ!AX115/ΧΑΑ!AX114)</f>
        <v>1.4630719108409695E-2</v>
      </c>
      <c r="C119" s="91">
        <f>LN(ΧΑΑ!B115/ΧΑΑ!B114)</f>
        <v>6.7131674785088306E-3</v>
      </c>
      <c r="D119" s="91">
        <f>LN(ΧΑΑ!J115/ΧΑΑ!J114)</f>
        <v>4.3583155961583131E-2</v>
      </c>
      <c r="E119" s="91">
        <f>LN(ΧΑΑ!R115/ΧΑΑ!R114)</f>
        <v>2.0360922648914957E-2</v>
      </c>
      <c r="F119" s="91">
        <f>LN(ΧΑΑ!Z115/ΧΑΑ!Z114)</f>
        <v>2.7398974188114562E-2</v>
      </c>
      <c r="G119" s="91">
        <f>LN(ΧΑΑ!AH115/ΧΑΑ!AH114)</f>
        <v>4.4345970678655536E-3</v>
      </c>
      <c r="H119" s="91">
        <f>LN(ΧΑΑ!AP115/ΧΑΑ!AP114)</f>
        <v>8.941937375661433E-3</v>
      </c>
    </row>
    <row r="120" spans="1:8">
      <c r="A120" s="91" t="s">
        <v>1079</v>
      </c>
      <c r="B120" s="167">
        <f>LN(ΧΑΑ!AX116/ΧΑΑ!AX115)</f>
        <v>8.3316755296493298E-3</v>
      </c>
      <c r="C120" s="91">
        <f>LN(ΧΑΑ!B116/ΧΑΑ!B115)</f>
        <v>3.5962021803525087E-3</v>
      </c>
      <c r="D120" s="91">
        <f>LN(ΧΑΑ!J116/ΧΑΑ!J115)</f>
        <v>4.4020614006376651E-3</v>
      </c>
      <c r="E120" s="91">
        <f>LN(ΧΑΑ!R116/ΧΑΑ!R115)</f>
        <v>1.5384918839479456E-2</v>
      </c>
      <c r="F120" s="91">
        <f>LN(ΧΑΑ!Z116/ΧΑΑ!Z115)</f>
        <v>2.139118998131756E-2</v>
      </c>
      <c r="G120" s="91">
        <f>LN(ΧΑΑ!AH116/ΧΑΑ!AH115)</f>
        <v>8.8106296821549059E-3</v>
      </c>
      <c r="H120" s="91">
        <f>LN(ΧΑΑ!AP116/ΧΑΑ!AP115)</f>
        <v>8.8626872578453243E-3</v>
      </c>
    </row>
    <row r="121" spans="1:8">
      <c r="A121" s="91" t="s">
        <v>1087</v>
      </c>
      <c r="B121" s="167">
        <f>LN(ΧΑΑ!AX117/ΧΑΑ!AX116)</f>
        <v>1.2860368592454893E-2</v>
      </c>
      <c r="C121" s="91">
        <f>LN(ΧΑΑ!B117/ΧΑΑ!B116)</f>
        <v>2.5608208616736505E-3</v>
      </c>
      <c r="D121" s="91">
        <f>LN(ΧΑΑ!J117/ΧΑΑ!J116)</f>
        <v>1.0196738020515085E-2</v>
      </c>
      <c r="E121" s="91">
        <f>LN(ΧΑΑ!R117/ΧΑΑ!R116)</f>
        <v>1.8904154639152654E-2</v>
      </c>
      <c r="F121" s="91">
        <f>LN(ΧΑΑ!Z117/ΧΑΑ!Z116)</f>
        <v>2.0943173845243173E-2</v>
      </c>
      <c r="G121" s="91">
        <f>LN(ΧΑΑ!AH117/ΧΑΑ!AH116)</f>
        <v>0</v>
      </c>
      <c r="H121" s="91">
        <f>LN(ΧΑΑ!AP117/ΧΑΑ!AP116)</f>
        <v>0</v>
      </c>
    </row>
    <row r="122" spans="1:8">
      <c r="A122" s="91" t="s">
        <v>1095</v>
      </c>
      <c r="B122" s="167">
        <f>LN(ΧΑΑ!AX118/ΧΑΑ!AX117)</f>
        <v>1.0104980369200819E-3</v>
      </c>
      <c r="C122" s="91">
        <f>LN(ΧΑΑ!B118/ΧΑΑ!B117)</f>
        <v>-8.7336799687546662E-3</v>
      </c>
      <c r="D122" s="91">
        <f>LN(ΧΑΑ!J118/ΧΑΑ!J117)</f>
        <v>-1.4598799421152749E-2</v>
      </c>
      <c r="E122" s="91">
        <f>LN(ΧΑΑ!R118/ΧΑΑ!R117)</f>
        <v>1.7817843316793893E-2</v>
      </c>
      <c r="F122" s="91">
        <f>LN(ΧΑΑ!Z118/ΧΑΑ!Z117)</f>
        <v>-3.8935805191320986E-3</v>
      </c>
      <c r="G122" s="91">
        <f>LN(ΧΑΑ!AH118/ΧΑΑ!AH117)</f>
        <v>0</v>
      </c>
      <c r="H122" s="91">
        <f>LN(ΧΑΑ!AP118/ΧΑΑ!AP117)</f>
        <v>8.7848295557328114E-3</v>
      </c>
    </row>
    <row r="123" spans="1:8">
      <c r="A123" s="91" t="s">
        <v>1103</v>
      </c>
      <c r="B123" s="167">
        <f>LN(ΧΑΑ!AX119/ΧΑΑ!AX118)</f>
        <v>3.8334775252674348E-4</v>
      </c>
      <c r="C123" s="91">
        <f>LN(ΧΑΑ!B119/ΧΑΑ!B118)</f>
        <v>-7.7700468619317882E-3</v>
      </c>
      <c r="D123" s="91">
        <f>LN(ΧΑΑ!J119/ΧΑΑ!J118)</f>
        <v>0</v>
      </c>
      <c r="E123" s="91">
        <f>LN(ΧΑΑ!R119/ΧΑΑ!R118)</f>
        <v>-6.6445427186686131E-3</v>
      </c>
      <c r="F123" s="91">
        <f>LN(ΧΑΑ!Z119/ΧΑΑ!Z118)</f>
        <v>-1.8373220256619294E-2</v>
      </c>
      <c r="G123" s="91">
        <f>LN(ΧΑΑ!AH119/ΧΑΑ!AH118)</f>
        <v>0</v>
      </c>
      <c r="H123" s="91">
        <f>LN(ΧΑΑ!AP119/ΧΑΑ!AP118)</f>
        <v>-2.9197101033348618E-3</v>
      </c>
    </row>
    <row r="124" spans="1:8">
      <c r="A124" s="91" t="s">
        <v>1110</v>
      </c>
      <c r="B124" s="167">
        <f>LN(ΧΑΑ!AX120/ΧΑΑ!AX119)</f>
        <v>3.9837159036545961E-3</v>
      </c>
      <c r="C124" s="91">
        <f>LN(ΧΑΑ!B120/ΧΑΑ!B119)</f>
        <v>3.6335363101514242E-3</v>
      </c>
      <c r="D124" s="91">
        <f>LN(ΧΑΑ!J120/ΧΑΑ!J119)</f>
        <v>1.469507979359978E-3</v>
      </c>
      <c r="E124" s="91">
        <f>LN(ΧΑΑ!R120/ΧΑΑ!R119)</f>
        <v>1.7621601349819629E-2</v>
      </c>
      <c r="F124" s="91">
        <f>LN(ΧΑΑ!Z120/ΧΑΑ!Z119)</f>
        <v>6.6006840313520927E-3</v>
      </c>
      <c r="G124" s="91">
        <f>LN(ΧΑΑ!AH120/ΧΑΑ!AH119)</f>
        <v>0</v>
      </c>
      <c r="H124" s="91">
        <f>LN(ΧΑΑ!AP120/ΧΑΑ!AP119)</f>
        <v>2.9197101033348462E-3</v>
      </c>
    </row>
    <row r="125" spans="1:8">
      <c r="A125" s="91" t="s">
        <v>1118</v>
      </c>
      <c r="B125" s="167">
        <f>LN(ΧΑΑ!AX121/ΧΑΑ!AX120)</f>
        <v>1.7307458674613842E-2</v>
      </c>
      <c r="C125" s="91">
        <f>LN(ΧΑΑ!B121/ΧΑΑ!B120)</f>
        <v>1.7463207015479893E-2</v>
      </c>
      <c r="D125" s="91">
        <f>LN(ΧΑΑ!J121/ΧΑΑ!J120)</f>
        <v>5.8565321127129685E-3</v>
      </c>
      <c r="E125" s="91">
        <f>LN(ΧΑΑ!R121/ΧΑΑ!R120)</f>
        <v>2.3022599588315547E-2</v>
      </c>
      <c r="F125" s="91">
        <f>LN(ΧΑΑ!Z121/ΧΑΑ!Z120)</f>
        <v>1.1772536225267412E-2</v>
      </c>
      <c r="G125" s="91">
        <f>LN(ΧΑΑ!AH121/ΧΑΑ!AH120)</f>
        <v>0</v>
      </c>
      <c r="H125" s="91">
        <f>LN(ΧΑΑ!AP121/ΧΑΑ!AP120)</f>
        <v>0</v>
      </c>
    </row>
    <row r="126" spans="1:8">
      <c r="A126" s="91" t="s">
        <v>1125</v>
      </c>
      <c r="B126" s="167">
        <f>LN(ΧΑΑ!AX122/ΧΑΑ!AX121)</f>
        <v>2.887613604447864E-3</v>
      </c>
      <c r="C126" s="91">
        <f>LN(ΧΑΑ!B122/ΧΑΑ!B121)</f>
        <v>3.9925462409183834E-2</v>
      </c>
      <c r="D126" s="91">
        <f>LN(ΧΑΑ!J122/ΧΑΑ!J121)</f>
        <v>-2.2141125877213518E-2</v>
      </c>
      <c r="E126" s="91">
        <f>LN(ΧΑΑ!R122/ΧΑΑ!R121)</f>
        <v>-8.5714810501410568E-3</v>
      </c>
      <c r="F126" s="91">
        <f>LN(ΧΑΑ!Z122/ΧΑΑ!Z121)</f>
        <v>-1.1772536225267348E-2</v>
      </c>
      <c r="G126" s="91">
        <f>LN(ΧΑΑ!AH122/ΧΑΑ!AH121)</f>
        <v>-8.8106296821549197E-3</v>
      </c>
      <c r="H126" s="91">
        <f>LN(ΧΑΑ!AP122/ΧΑΑ!AP121)</f>
        <v>2.9112102074583131E-3</v>
      </c>
    </row>
    <row r="127" spans="1:8">
      <c r="A127" s="91" t="s">
        <v>1133</v>
      </c>
      <c r="B127" s="167">
        <f>LN(ΧΑΑ!AX123/ΧΑΑ!AX122)</f>
        <v>6.2582639333084462E-3</v>
      </c>
      <c r="C127" s="91">
        <f>LN(ΧΑΑ!B123/ΧΑΑ!B122)</f>
        <v>2.70286723879192E-2</v>
      </c>
      <c r="D127" s="91">
        <f>LN(ΧΑΑ!J123/ΧΑΑ!J122)</f>
        <v>1.3343415173684356E-2</v>
      </c>
      <c r="E127" s="91">
        <f>LN(ΧΑΑ!R123/ΧΑΑ!R122)</f>
        <v>4.2949242828808709E-3</v>
      </c>
      <c r="F127" s="91">
        <f>LN(ΧΑΑ!Z123/ΧΑΑ!Z122)</f>
        <v>1.3072081567352921E-2</v>
      </c>
      <c r="G127" s="91">
        <f>LN(ΧΑΑ!AH123/ΧΑΑ!AH122)</f>
        <v>1.7544309650909525E-2</v>
      </c>
      <c r="H127" s="91">
        <f>LN(ΧΑΑ!AP123/ΧΑΑ!AP122)</f>
        <v>2.9027596579614102E-3</v>
      </c>
    </row>
    <row r="128" spans="1:8">
      <c r="A128" s="91" t="s">
        <v>1141</v>
      </c>
      <c r="B128" s="167">
        <f>LN(ΧΑΑ!AX124/ΧΑΑ!AX123)</f>
        <v>1.5744248063171613E-2</v>
      </c>
      <c r="C128" s="91">
        <f>LN(ΧΑΑ!B124/ΧΑΑ!B123)</f>
        <v>0</v>
      </c>
      <c r="D128" s="91">
        <f>LN(ΧΑΑ!J124/ΧΑΑ!J123)</f>
        <v>1.6070470032608881E-2</v>
      </c>
      <c r="E128" s="91">
        <f>LN(ΧΑΑ!R124/ΧΑΑ!R123)</f>
        <v>-1.2217183938591752E-2</v>
      </c>
      <c r="F128" s="91">
        <f>LN(ΧΑΑ!Z124/ΧΑΑ!Z123)</f>
        <v>1.2903404835907782E-2</v>
      </c>
      <c r="G128" s="91">
        <f>LN(ΧΑΑ!AH124/ΧΑΑ!AH123)</f>
        <v>1.7241806434506173E-2</v>
      </c>
      <c r="H128" s="91">
        <f>LN(ΧΑΑ!AP124/ΧΑΑ!AP123)</f>
        <v>2.8943580263643353E-3</v>
      </c>
    </row>
    <row r="129" spans="1:8">
      <c r="A129" s="91" t="s">
        <v>1149</v>
      </c>
      <c r="B129" s="167">
        <f>LN(ΧΑΑ!AX125/ΧΑΑ!AX124)</f>
        <v>-8.2280647048883875E-3</v>
      </c>
      <c r="C129" s="91">
        <f>LN(ΧΑΑ!B125/ΧΑΑ!B124)</f>
        <v>6.6445427186685108E-3</v>
      </c>
      <c r="D129" s="91">
        <f>LN(ΧΑΑ!J125/ΧΑΑ!J124)</f>
        <v>1.4388737452099452E-2</v>
      </c>
      <c r="E129" s="91">
        <f>LN(ΧΑΑ!R125/ΧΑΑ!R124)</f>
        <v>-1.0174506376309326E-2</v>
      </c>
      <c r="F129" s="91">
        <f>LN(ΧΑΑ!Z125/ΧΑΑ!Z124)</f>
        <v>-1.9418085857101513E-2</v>
      </c>
      <c r="G129" s="91">
        <f>LN(ΧΑΑ!AH125/ΧΑΑ!AH124)</f>
        <v>4.2643987864577392E-3</v>
      </c>
      <c r="H129" s="91">
        <f>LN(ΧΑΑ!AP125/ΧΑΑ!AP124)</f>
        <v>8.6331471447028754E-3</v>
      </c>
    </row>
    <row r="130" spans="1:8">
      <c r="A130" s="91" t="s">
        <v>1156</v>
      </c>
      <c r="B130" s="167">
        <f>LN(ΧΑΑ!AX126/ΧΑΑ!AX125)</f>
        <v>-4.094374609809907E-3</v>
      </c>
      <c r="C130" s="91">
        <f>LN(ΧΑΑ!B126/ΧΑΑ!B125)</f>
        <v>-1.1417821471326379E-2</v>
      </c>
      <c r="D130" s="91">
        <f>LN(ΧΑΑ!J126/ΧΑΑ!J125)</f>
        <v>-3.6367644170874833E-2</v>
      </c>
      <c r="E130" s="91">
        <f>LN(ΧΑΑ!R126/ΧΑΑ!R125)</f>
        <v>-8.8041654535796626E-3</v>
      </c>
      <c r="F130" s="91">
        <f>LN(ΧΑΑ!Z126/ΧΑΑ!Z125)</f>
        <v>-9.1924481841642591E-3</v>
      </c>
      <c r="G130" s="91">
        <f>LN(ΧΑΑ!AH126/ΧΑΑ!AH125)</f>
        <v>0</v>
      </c>
      <c r="H130" s="91">
        <f>LN(ΧΑΑ!AP126/ΧΑΑ!AP125)</f>
        <v>-2.8694424279529316E-3</v>
      </c>
    </row>
    <row r="131" spans="1:8">
      <c r="A131" s="91" t="s">
        <v>1164</v>
      </c>
      <c r="B131" s="167">
        <f>LN(ΧΑΑ!AX127/ΧΑΑ!AX126)</f>
        <v>4.2923552083580924E-3</v>
      </c>
      <c r="C131" s="91">
        <f>LN(ΧΑΑ!B127/ΧΑΑ!B126)</f>
        <v>1.8018505502678431E-2</v>
      </c>
      <c r="D131" s="91">
        <f>LN(ΧΑΑ!J127/ΧΑΑ!J126)</f>
        <v>0</v>
      </c>
      <c r="E131" s="91">
        <f>LN(ΧΑΑ!R127/ΧΑΑ!R126)</f>
        <v>1.8978671829888973E-2</v>
      </c>
      <c r="F131" s="91">
        <f>LN(ΧΑΑ!Z127/ΧΑΑ!Z126)</f>
        <v>-2.403319944415622E-2</v>
      </c>
      <c r="G131" s="91">
        <f>LN(ΧΑΑ!AH127/ΧΑΑ!AH126)</f>
        <v>0</v>
      </c>
      <c r="H131" s="91">
        <f>LN(ΧΑΑ!AP127/ΧΑΑ!AP126)</f>
        <v>1.709443335930004E-2</v>
      </c>
    </row>
    <row r="132" spans="1:8">
      <c r="A132" s="91" t="s">
        <v>1172</v>
      </c>
      <c r="B132" s="167">
        <f>LN(ΧΑΑ!AX128/ΧΑΑ!AX127)</f>
        <v>-5.3321430045152685E-3</v>
      </c>
      <c r="C132" s="91">
        <f>LN(ΧΑΑ!B128/ΧΑΑ!B127)</f>
        <v>1.4925650216675792E-2</v>
      </c>
      <c r="D132" s="91">
        <f>LN(ΧΑΑ!J128/ΧΑΑ!J127)</f>
        <v>1.1782168698260169E-2</v>
      </c>
      <c r="E132" s="91">
        <f>LN(ΧΑΑ!R128/ΧΑΑ!R127)</f>
        <v>-1.7505917513614522E-2</v>
      </c>
      <c r="F132" s="91">
        <f>LN(ΧΑΑ!Z128/ΧΑΑ!Z127)</f>
        <v>-1.4976454189557361E-2</v>
      </c>
      <c r="G132" s="91">
        <f>LN(ΧΑΑ!AH128/ΧΑΑ!AH127)</f>
        <v>0</v>
      </c>
      <c r="H132" s="91">
        <f>LN(ΧΑΑ!AP128/ΧΑΑ!AP127)</f>
        <v>3.8786025035156449E-2</v>
      </c>
    </row>
    <row r="133" spans="1:8">
      <c r="A133" s="91" t="s">
        <v>1180</v>
      </c>
      <c r="B133" s="167">
        <f>LN(ΧΑΑ!AX129/ΧΑΑ!AX128)</f>
        <v>-1.3561536653845576E-2</v>
      </c>
      <c r="C133" s="91">
        <f>LN(ΧΑΑ!B129/ΧΑΑ!B128)</f>
        <v>-1.1173300598125302E-2</v>
      </c>
      <c r="D133" s="91">
        <f>LN(ΧΑΑ!J129/ΧΑΑ!J128)</f>
        <v>-1.0301783527826057E-2</v>
      </c>
      <c r="E133" s="91">
        <f>LN(ΧΑΑ!R129/ΧΑΑ!R128)</f>
        <v>-8.8692377407796601E-3</v>
      </c>
      <c r="F133" s="91">
        <f>LN(ΧΑΑ!Z129/ΧΑΑ!Z128)</f>
        <v>-5.5020771539834217E-3</v>
      </c>
      <c r="G133" s="91">
        <f>LN(ΧΑΑ!AH129/ΧΑΑ!AH128)</f>
        <v>0</v>
      </c>
      <c r="H133" s="91">
        <f>LN(ΧΑΑ!AP129/ΧΑΑ!AP128)</f>
        <v>1.3495481474884509E-2</v>
      </c>
    </row>
    <row r="134" spans="1:8">
      <c r="A134" s="91" t="s">
        <v>1185</v>
      </c>
      <c r="B134" s="167">
        <f>LN(ΧΑΑ!AX130/ΧΑΑ!AX129)</f>
        <v>5.3865102003001382E-3</v>
      </c>
      <c r="C134" s="91">
        <f>LN(ΧΑΑ!B130/ΧΑΑ!B129)</f>
        <v>-1.0353033649902484E-2</v>
      </c>
      <c r="D134" s="91">
        <f>LN(ΧΑΑ!J130/ΧΑΑ!J129)</f>
        <v>2.6278884463840434E-2</v>
      </c>
      <c r="E134" s="91">
        <f>LN(ΧΑΑ!R130/ΧΑΑ!R129)</f>
        <v>-1.5713005664556225E-2</v>
      </c>
      <c r="F134" s="91">
        <f>LN(ΧΑΑ!Z130/ΧΑΑ!Z129)</f>
        <v>0</v>
      </c>
      <c r="G134" s="91">
        <f>LN(ΧΑΑ!AH130/ΧΑΑ!AH129)</f>
        <v>0</v>
      </c>
      <c r="H134" s="91">
        <f>LN(ΧΑΑ!AP130/ΧΑΑ!AP129)</f>
        <v>-2.6845653706688757E-3</v>
      </c>
    </row>
    <row r="135" spans="1:8">
      <c r="A135" s="91" t="s">
        <v>1193</v>
      </c>
      <c r="B135" s="167">
        <f>LN(ΧΑΑ!AX131/ΧΑΑ!AX130)</f>
        <v>-3.740142260227521E-4</v>
      </c>
      <c r="C135" s="91">
        <f>LN(ΧΑΑ!B131/ΧΑΑ!B130)</f>
        <v>-6.6445427186686131E-3</v>
      </c>
      <c r="D135" s="91">
        <f>LN(ΧΑΑ!J131/ΧΑΑ!J130)</f>
        <v>-5.7803629154994252E-3</v>
      </c>
      <c r="E135" s="91">
        <f>LN(ΧΑΑ!R131/ΧΑΑ!R130)</f>
        <v>2.2598879674375042E-3</v>
      </c>
      <c r="F135" s="91">
        <f>LN(ΧΑΑ!Z131/ΧΑΑ!Z130)</f>
        <v>0</v>
      </c>
      <c r="G135" s="91">
        <f>LN(ΧΑΑ!AH131/ΧΑΑ!AH130)</f>
        <v>0</v>
      </c>
      <c r="H135" s="91">
        <f>LN(ΧΑΑ!AP131/ΧΑΑ!AP130)</f>
        <v>5.3619431413853731E-3</v>
      </c>
    </row>
    <row r="136" spans="1:8">
      <c r="A136" s="91" t="s">
        <v>1200</v>
      </c>
      <c r="B136" s="167">
        <f>LN(ΧΑΑ!AX132/ΧΑΑ!AX131)</f>
        <v>-9.994948229745915E-3</v>
      </c>
      <c r="C136" s="91">
        <f>LN(ΧΑΑ!B132/ΧΑΑ!B131)</f>
        <v>-4.7732787526577709E-3</v>
      </c>
      <c r="D136" s="91">
        <f>LN(ΧΑΑ!J132/ΧΑΑ!J131)</f>
        <v>3.9777971456919033E-2</v>
      </c>
      <c r="E136" s="91">
        <f>LN(ΧΑΑ!R132/ΧΑΑ!R131)</f>
        <v>-1.0590114101380358E-2</v>
      </c>
      <c r="F136" s="91">
        <f>LN(ΧΑΑ!Z132/ΧΑΑ!Z131)</f>
        <v>-6.9204428445737952E-3</v>
      </c>
      <c r="G136" s="91">
        <f>LN(ΧΑΑ!AH132/ΧΑΑ!AH131)</f>
        <v>1.2685159527315642E-2</v>
      </c>
      <c r="H136" s="91">
        <f>LN(ΧΑΑ!AP132/ΧΑΑ!AP131)</f>
        <v>-2.6773777707164029E-3</v>
      </c>
    </row>
    <row r="137" spans="1:8">
      <c r="A137" s="91" t="s">
        <v>1208</v>
      </c>
      <c r="B137" s="167">
        <f>LN(ΧΑΑ!AX133/ΧΑΑ!AX132)</f>
        <v>2.1909241940803615E-3</v>
      </c>
      <c r="C137" s="91">
        <f>LN(ΧΑΑ!B133/ΧΑΑ!B132)</f>
        <v>5.7252064780398647E-3</v>
      </c>
      <c r="D137" s="91">
        <f>LN(ΧΑΑ!J133/ΧΑΑ!J132)</f>
        <v>1.3831479148461799E-2</v>
      </c>
      <c r="E137" s="91">
        <f>LN(ΧΑΑ!R133/ΧΑΑ!R132)</f>
        <v>-1.1472401162236807E-2</v>
      </c>
      <c r="F137" s="91">
        <f>LN(ΧΑΑ!Z133/ΧΑΑ!Z132)</f>
        <v>4.158010148663677E-3</v>
      </c>
      <c r="G137" s="91">
        <f>LN(ΧΑΑ!AH133/ΧΑΑ!AH132)</f>
        <v>-4.2105325363433824E-3</v>
      </c>
      <c r="H137" s="91">
        <f>LN(ΧΑΑ!AP133/ΧΑΑ!AP132)</f>
        <v>0</v>
      </c>
    </row>
    <row r="138" spans="1:8">
      <c r="A138" s="91" t="s">
        <v>1215</v>
      </c>
      <c r="B138" s="167">
        <f>LN(ΧΑΑ!AX134/ΧΑΑ!AX133)</f>
        <v>7.7584029733256208E-3</v>
      </c>
      <c r="C138" s="91">
        <f>LN(ΧΑΑ!B134/ΧΑΑ!B133)</f>
        <v>1.3232707266574341E-2</v>
      </c>
      <c r="D138" s="91">
        <f>LN(ΧΑΑ!J134/ΧΑΑ!J133)</f>
        <v>-2.9270382300113224E-2</v>
      </c>
      <c r="E138" s="91">
        <f>LN(ΧΑΑ!R134/ΧΑΑ!R133)</f>
        <v>-7.7220460939102778E-3</v>
      </c>
      <c r="F138" s="91">
        <f>LN(ΧΑΑ!Z134/ΧΑΑ!Z133)</f>
        <v>-1.1126679464756992E-2</v>
      </c>
      <c r="G138" s="91">
        <f>LN(ΧΑΑ!AH134/ΧΑΑ!AH133)</f>
        <v>8.4034107963793792E-3</v>
      </c>
      <c r="H138" s="91">
        <f>LN(ΧΑΑ!AP134/ΧΑΑ!AP133)</f>
        <v>2.6773777707163942E-3</v>
      </c>
    </row>
    <row r="139" spans="1:8">
      <c r="A139" s="91" t="s">
        <v>1223</v>
      </c>
      <c r="B139" s="167">
        <f>LN(ΧΑΑ!AX135/ΧΑΑ!AX134)</f>
        <v>2.3786425618259094E-3</v>
      </c>
      <c r="C139" s="91">
        <f>LN(ΧΑΑ!B135/ΧΑΑ!B134)</f>
        <v>0</v>
      </c>
      <c r="D139" s="91">
        <f>LN(ΧΑΑ!J135/ΧΑΑ!J134)</f>
        <v>-1.5681005562153204E-2</v>
      </c>
      <c r="E139" s="91">
        <f>LN(ΧΑΑ!R135/ΧΑΑ!R134)</f>
        <v>1.4621268554182068E-2</v>
      </c>
      <c r="F139" s="91">
        <f>LN(ΧΑΑ!Z135/ΧΑΑ!Z134)</f>
        <v>-2.801122279711779E-3</v>
      </c>
      <c r="G139" s="91">
        <f>LN(ΧΑΑ!AH135/ΧΑΑ!AH134)</f>
        <v>4.175371410480592E-3</v>
      </c>
      <c r="H139" s="91">
        <f>LN(ΧΑΑ!AP135/ΧΑΑ!AP134)</f>
        <v>-2.6773777707164029E-3</v>
      </c>
    </row>
    <row r="140" spans="1:8">
      <c r="A140" s="91" t="s">
        <v>1230</v>
      </c>
      <c r="B140" s="167">
        <f>LN(ΧΑΑ!AX136/ΧΑΑ!AX135)</f>
        <v>1.1467174859069808E-2</v>
      </c>
      <c r="C140" s="91">
        <f>LN(ΧΑΑ!B136/ΧΑΑ!B135)</f>
        <v>3.5058941109976795E-2</v>
      </c>
      <c r="D140" s="91">
        <f>LN(ΧΑΑ!J136/ΧΑΑ!J135)</f>
        <v>3.9441732051296835E-2</v>
      </c>
      <c r="E140" s="91">
        <f>LN(ΧΑΑ!R136/ΧΑΑ!R135)</f>
        <v>-7.6687492393003745E-3</v>
      </c>
      <c r="F140" s="91">
        <f>LN(ΧΑΑ!Z136/ΧΑΑ!Z135)</f>
        <v>1.254371847853032E-2</v>
      </c>
      <c r="G140" s="91">
        <f>LN(ΧΑΑ!AH136/ΧΑΑ!AH135)</f>
        <v>0</v>
      </c>
      <c r="H140" s="91">
        <f>LN(ΧΑΑ!AP136/ΧΑΑ!AP135)</f>
        <v>0</v>
      </c>
    </row>
    <row r="141" spans="1:8">
      <c r="A141" s="91" t="s">
        <v>1238</v>
      </c>
      <c r="B141" s="167">
        <f>LN(ΧΑΑ!AX137/ΧΑΑ!AX136)</f>
        <v>9.5471676384353919E-3</v>
      </c>
      <c r="C141" s="91">
        <f>LN(ΧΑΑ!B137/ΧΑΑ!B136)</f>
        <v>-7.2793770029012479E-3</v>
      </c>
      <c r="D141" s="91">
        <f>LN(ΧΑΑ!J137/ΧΑΑ!J136)</f>
        <v>4.1350851478030174E-3</v>
      </c>
      <c r="E141" s="91">
        <f>LN(ΧΑΑ!R137/ΧΑΑ!R136)</f>
        <v>-8.50411000630053E-3</v>
      </c>
      <c r="F141" s="91">
        <f>LN(ΧΑΑ!Z137/ΧΑΑ!Z136)</f>
        <v>-1.5352709089585317E-2</v>
      </c>
      <c r="G141" s="91">
        <f>LN(ΧΑΑ!AH137/ΧΑΑ!AH136)</f>
        <v>8.2988028146950641E-3</v>
      </c>
      <c r="H141" s="91">
        <f>LN(ΧΑΑ!AP137/ΧΑΑ!AP136)</f>
        <v>-8.0754140055453068E-3</v>
      </c>
    </row>
    <row r="142" spans="1:8">
      <c r="A142" s="91" t="s">
        <v>1245</v>
      </c>
      <c r="B142" s="167">
        <f>LN(ΧΑΑ!AX138/ΧΑΑ!AX137)</f>
        <v>1.1580777206276467E-3</v>
      </c>
      <c r="C142" s="91">
        <f>LN(ΧΑΑ!B138/ΧΑΑ!B137)</f>
        <v>1.9892156818599578E-2</v>
      </c>
      <c r="D142" s="91">
        <f>LN(ΧΑΑ!J138/ΧΑΑ!J137)</f>
        <v>-1.6643934839511557E-2</v>
      </c>
      <c r="E142" s="91">
        <f>LN(ΧΑΑ!R138/ΧΑΑ!R137)</f>
        <v>-7.7942717268189091E-3</v>
      </c>
      <c r="F142" s="91">
        <f>LN(ΧΑΑ!Z138/ΧΑΑ!Z137)</f>
        <v>1.3966707481708102E-2</v>
      </c>
      <c r="G142" s="91">
        <f>LN(ΧΑΑ!AH138/ΧΑΑ!AH137)</f>
        <v>0</v>
      </c>
      <c r="H142" s="91">
        <f>LN(ΧΑΑ!AP138/ΧΑΑ!AP137)</f>
        <v>-1.0869672236903879E-2</v>
      </c>
    </row>
    <row r="143" spans="1:8">
      <c r="A143" s="91" t="s">
        <v>1252</v>
      </c>
      <c r="B143" s="167">
        <f>LN(ΧΑΑ!AX139/ΧΑΑ!AX138)</f>
        <v>7.1061020014187449E-3</v>
      </c>
      <c r="C143" s="91">
        <f>LN(ΧΑΑ!B139/ΧΑΑ!B138)</f>
        <v>1.4222461958805617E-2</v>
      </c>
      <c r="D143" s="91">
        <f>LN(ΧΑΑ!J139/ΧΑΑ!J138)</f>
        <v>9.7425961988184002E-3</v>
      </c>
      <c r="E143" s="91">
        <f>LN(ΧΑΑ!R139/ΧΑΑ!R138)</f>
        <v>-4.7058910374125048E-3</v>
      </c>
      <c r="F143" s="91">
        <f>LN(ΧΑΑ!Z139/ΧΑΑ!Z138)</f>
        <v>2.330468731552341E-2</v>
      </c>
      <c r="G143" s="91">
        <f>LN(ΧΑΑ!AH139/ΧΑΑ!AH138)</f>
        <v>0</v>
      </c>
      <c r="H143" s="91">
        <f>LN(ΧΑΑ!AP139/ΧΑΑ!AP138)</f>
        <v>-2.7359798188748602E-3</v>
      </c>
    </row>
    <row r="144" spans="1:8">
      <c r="A144" s="91" t="s">
        <v>1260</v>
      </c>
      <c r="B144" s="167">
        <f>LN(ΧΑΑ!AX140/ΧΑΑ!AX139)</f>
        <v>-7.8096970447170304E-3</v>
      </c>
      <c r="C144" s="91">
        <f>LN(ΧΑΑ!B140/ΧΑΑ!B139)</f>
        <v>-2.6513493216200308E-3</v>
      </c>
      <c r="D144" s="91">
        <f>LN(ΧΑΑ!J140/ΧΑΑ!J139)</f>
        <v>0</v>
      </c>
      <c r="E144" s="91">
        <f>LN(ΧΑΑ!R140/ΧΑΑ!R139)</f>
        <v>-4.728141195946012E-3</v>
      </c>
      <c r="F144" s="91">
        <f>LN(ΧΑΑ!Z140/ΧΑΑ!Z139)</f>
        <v>-1.3559324111358441E-3</v>
      </c>
      <c r="G144" s="91">
        <f>LN(ΧΑΑ!AH140/ΧΑΑ!AH139)</f>
        <v>0</v>
      </c>
      <c r="H144" s="91">
        <f>LN(ΧΑΑ!AP140/ΧΑΑ!AP139)</f>
        <v>8.1855845864395021E-3</v>
      </c>
    </row>
    <row r="145" spans="1:8">
      <c r="A145" s="91" t="s">
        <v>1268</v>
      </c>
      <c r="B145" s="167">
        <f>LN(ΧΑΑ!AX141/ΧΑΑ!AX140)</f>
        <v>3.028737395989197E-4</v>
      </c>
      <c r="C145" s="91">
        <f>LN(ΧΑΑ!B141/ΧΑΑ!B140)</f>
        <v>4.4150182091166933E-3</v>
      </c>
      <c r="D145" s="91">
        <f>LN(ΧΑΑ!J141/ΧΑΑ!J140)</f>
        <v>8.2759093038598814E-3</v>
      </c>
      <c r="E145" s="91">
        <f>LN(ΧΑΑ!R141/ΧΑΑ!R140)</f>
        <v>2.5732413966478032E-2</v>
      </c>
      <c r="F145" s="91">
        <f>LN(ΧΑΑ!Z141/ΧΑΑ!Z140)</f>
        <v>-2.1948754904387541E-2</v>
      </c>
      <c r="G145" s="91">
        <f>LN(ΧΑΑ!AH141/ΧΑΑ!AH140)</f>
        <v>0</v>
      </c>
      <c r="H145" s="91">
        <f>LN(ΧΑΑ!AP141/ΧΑΑ!AP140)</f>
        <v>8.1191244385041914E-3</v>
      </c>
    </row>
    <row r="146" spans="1:8">
      <c r="A146" s="91" t="s">
        <v>1276</v>
      </c>
      <c r="B146" s="167">
        <f>LN(ΧΑΑ!AX142/ΧΑΑ!AX141)</f>
        <v>-9.8021750853295839E-4</v>
      </c>
      <c r="C146" s="91">
        <f>LN(ΧΑΑ!B142/ΧΑΑ!B141)</f>
        <v>-1.5091276200458541E-2</v>
      </c>
      <c r="D146" s="91">
        <f>LN(ΧΑΑ!J142/ΧΑΑ!J141)</f>
        <v>1.6349138001529411E-2</v>
      </c>
      <c r="E146" s="91">
        <f>LN(ΧΑΑ!R142/ΧΑΑ!R141)</f>
        <v>9.9579528334346364E-3</v>
      </c>
      <c r="F146" s="91">
        <f>LN(ΧΑΑ!Z142/ΧΑΑ!Z141)</f>
        <v>5.5325175697256979E-3</v>
      </c>
      <c r="G146" s="91">
        <f>LN(ΧΑΑ!AH142/ΧΑΑ!AH141)</f>
        <v>0</v>
      </c>
      <c r="H146" s="91">
        <f>LN(ΧΑΑ!AP142/ΧΑΑ!AP141)</f>
        <v>8.053734807096825E-3</v>
      </c>
    </row>
    <row r="147" spans="1:8">
      <c r="A147" s="91" t="s">
        <v>1284</v>
      </c>
      <c r="B147" s="167">
        <f>LN(ΧΑΑ!AX143/ΧΑΑ!AX142)</f>
        <v>1.3099753774888723E-2</v>
      </c>
      <c r="C147" s="91">
        <f>LN(ΧΑΑ!B143/ΧΑΑ!B142)</f>
        <v>-1.805103164556842E-2</v>
      </c>
      <c r="D147" s="91">
        <f>LN(ΧΑΑ!J143/ΧΑΑ!J142)</f>
        <v>1.342302033214055E-2</v>
      </c>
      <c r="E147" s="91">
        <f>LN(ΧΑΑ!R143/ΧΑΑ!R142)</f>
        <v>1.8875607597908815E-2</v>
      </c>
      <c r="F147" s="91">
        <f>LN(ΧΑΑ!Z143/ΧΑΑ!Z142)</f>
        <v>1.9126266093526991E-2</v>
      </c>
      <c r="G147" s="91">
        <f>LN(ΧΑΑ!AH143/ΧΑΑ!AH142)</f>
        <v>0</v>
      </c>
      <c r="H147" s="91">
        <f>LN(ΧΑΑ!AP143/ΧΑΑ!AP142)</f>
        <v>-5.3619431413853991E-3</v>
      </c>
    </row>
    <row r="148" spans="1:8">
      <c r="A148" s="91" t="s">
        <v>1292</v>
      </c>
      <c r="B148" s="167">
        <f>LN(ΧΑΑ!AX144/ΧΑΑ!AX143)</f>
        <v>-1.8319540089100255E-3</v>
      </c>
      <c r="C148" s="91">
        <f>LN(ΧΑΑ!B144/ΧΑΑ!B143)</f>
        <v>1.8198367169858993E-3</v>
      </c>
      <c r="D148" s="91">
        <f>LN(ΧΑΑ!J144/ΧΑΑ!J143)</f>
        <v>-4.0821994520255048E-2</v>
      </c>
      <c r="E148" s="91">
        <f>LN(ΧΑΑ!R144/ΧΑΑ!R143)</f>
        <v>7.4766358623066945E-4</v>
      </c>
      <c r="F148" s="91">
        <f>LN(ΧΑΑ!Z144/ΧΑΑ!Z143)</f>
        <v>1.2105057026275618E-2</v>
      </c>
      <c r="G148" s="91">
        <f>LN(ΧΑΑ!AH144/ΧΑΑ!AH143)</f>
        <v>-4.1407926660312769E-3</v>
      </c>
      <c r="H148" s="91">
        <f>LN(ΧΑΑ!AP144/ΧΑΑ!AP143)</f>
        <v>1.600034134644112E-2</v>
      </c>
    </row>
    <row r="149" spans="1:8">
      <c r="A149" s="91" t="s">
        <v>1299</v>
      </c>
      <c r="B149" s="167">
        <f>LN(ΧΑΑ!AX145/ΧΑΑ!AX144)</f>
        <v>-3.7270963878006718E-3</v>
      </c>
      <c r="C149" s="91">
        <f>LN(ΧΑΑ!B145/ΧΑΑ!B144)</f>
        <v>3.6297680505787311E-3</v>
      </c>
      <c r="D149" s="91">
        <f>LN(ΧΑΑ!J145/ΧΑΑ!J144)</f>
        <v>2.061928720273561E-2</v>
      </c>
      <c r="E149" s="91">
        <f>LN(ΧΑΑ!R145/ΧΑΑ!R144)</f>
        <v>7.4710500299878652E-4</v>
      </c>
      <c r="F149" s="91">
        <f>LN(ΧΑΑ!Z145/ΧΑΑ!Z144)</f>
        <v>-5.3619431413853991E-3</v>
      </c>
      <c r="G149" s="91">
        <f>LN(ΧΑΑ!AH145/ΧΑΑ!AH144)</f>
        <v>0</v>
      </c>
      <c r="H149" s="91">
        <f>LN(ΧΑΑ!AP145/ΧΑΑ!AP144)</f>
        <v>1.3140793561058328E-2</v>
      </c>
    </row>
    <row r="150" spans="1:8">
      <c r="A150" s="91" t="s">
        <v>1307</v>
      </c>
      <c r="B150" s="167">
        <f>LN(ΧΑΑ!AX146/ΧΑΑ!AX145)</f>
        <v>1.9447691854864828E-3</v>
      </c>
      <c r="C150" s="91">
        <f>LN(ΧΑΑ!B146/ΧΑΑ!B145)</f>
        <v>-3.6297680505786127E-3</v>
      </c>
      <c r="D150" s="91">
        <f>LN(ΧΑΑ!J146/ΧΑΑ!J145)</f>
        <v>-1.7845360320010398E-2</v>
      </c>
      <c r="E150" s="91">
        <f>LN(ΧΑΑ!R146/ΧΑΑ!R145)</f>
        <v>2.2157479597276222E-2</v>
      </c>
      <c r="F150" s="91">
        <f>LN(ΧΑΑ!Z146/ΧΑΑ!Z145)</f>
        <v>-2.1739986636405875E-2</v>
      </c>
      <c r="G150" s="91">
        <f>LN(ΧΑΑ!AH146/ΧΑΑ!AH145)</f>
        <v>0</v>
      </c>
      <c r="H150" s="91">
        <f>LN(ΧΑΑ!AP146/ΧΑΑ!AP145)</f>
        <v>1.2970350442627405E-2</v>
      </c>
    </row>
    <row r="151" spans="1:8">
      <c r="A151" s="91" t="s">
        <v>1315</v>
      </c>
      <c r="B151" s="167">
        <f>LN(ΧΑΑ!AX147/ΧΑΑ!AX146)</f>
        <v>5.9134664196413701E-2</v>
      </c>
      <c r="C151" s="91">
        <f>LN(ΧΑΑ!B147/ΧΑΑ!B146)</f>
        <v>4.4451762570833796E-2</v>
      </c>
      <c r="D151" s="91">
        <f>LN(ΧΑΑ!J147/ΧΑΑ!J146)</f>
        <v>1.6483889721689415E-2</v>
      </c>
      <c r="E151" s="91">
        <f>LN(ΧΑΑ!R147/ΧΑΑ!R146)</f>
        <v>7.4577443485471281E-2</v>
      </c>
      <c r="F151" s="91">
        <f>LN(ΧΑΑ!Z147/ΧΑΑ!Z146)</f>
        <v>5.6089466651043578E-2</v>
      </c>
      <c r="G151" s="91">
        <f>LN(ΧΑΑ!AH147/ΧΑΑ!AH146)</f>
        <v>4.1407926660313871E-3</v>
      </c>
      <c r="H151" s="91">
        <f>LN(ΧΑΑ!AP147/ΧΑΑ!AP146)</f>
        <v>1.7880425277848583E-2</v>
      </c>
    </row>
    <row r="152" spans="1:8">
      <c r="A152" s="91" t="s">
        <v>1323</v>
      </c>
      <c r="B152" s="167">
        <f>LN(ΧΑΑ!AX148/ΧΑΑ!AX147)</f>
        <v>3.3075463749051861E-3</v>
      </c>
      <c r="C152" s="91">
        <f>LN(ΧΑΑ!B148/ΧΑΑ!B147)</f>
        <v>-2.197890671877523E-2</v>
      </c>
      <c r="D152" s="91">
        <f>LN(ΧΑΑ!J148/ΧΑΑ!J147)</f>
        <v>-1.5099806455750837E-2</v>
      </c>
      <c r="E152" s="91">
        <f>LN(ΧΑΑ!R148/ΧΑΑ!R147)</f>
        <v>-1.3568523112899083E-3</v>
      </c>
      <c r="F152" s="91">
        <f>LN(ΧΑΑ!Z148/ΧΑΑ!Z147)</f>
        <v>-1.0443959161083262E-2</v>
      </c>
      <c r="G152" s="91">
        <f>LN(ΧΑΑ!AH148/ΧΑΑ!AH147)</f>
        <v>0</v>
      </c>
      <c r="H152" s="91">
        <f>LN(ΧΑΑ!AP148/ΧΑΑ!AP147)</f>
        <v>1.2578782206859965E-2</v>
      </c>
    </row>
    <row r="153" spans="1:8">
      <c r="A153" s="91" t="s">
        <v>1330</v>
      </c>
      <c r="B153" s="167">
        <f>LN(ΧΑΑ!AX149/ΧΑΑ!AX148)</f>
        <v>-1.1238557589502813E-2</v>
      </c>
      <c r="C153" s="91">
        <f>LN(ΧΑΑ!B149/ΧΑΑ!B148)</f>
        <v>-8.0321716972642666E-3</v>
      </c>
      <c r="D153" s="91">
        <f>LN(ΧΑΑ!J149/ΧΑΑ!J148)</f>
        <v>-4.158010148663677E-3</v>
      </c>
      <c r="E153" s="91">
        <f>LN(ΧΑΑ!R149/ΧΑΑ!R148)</f>
        <v>-3.1026273563100618E-2</v>
      </c>
      <c r="F153" s="91">
        <f>LN(ΧΑΑ!Z149/ΧΑΑ!Z148)</f>
        <v>-5.263170044274644E-3</v>
      </c>
      <c r="G153" s="91">
        <f>LN(ΧΑΑ!AH149/ΧΑΑ!AH148)</f>
        <v>0</v>
      </c>
      <c r="H153" s="91">
        <f>LN(ΧΑΑ!AP149/ΧΑΑ!AP148)</f>
        <v>0</v>
      </c>
    </row>
    <row r="154" spans="1:8">
      <c r="A154" s="91" t="s">
        <v>1338</v>
      </c>
      <c r="B154" s="167">
        <f>LN(ΧΑΑ!AX150/ΧΑΑ!AX149)</f>
        <v>8.8545682225216506E-3</v>
      </c>
      <c r="C154" s="91">
        <f>LN(ΧΑΑ!B150/ΧΑΑ!B149)</f>
        <v>-1.5350188537634833E-2</v>
      </c>
      <c r="D154" s="91">
        <f>LN(ΧΑΑ!J150/ΧΑΑ!J149)</f>
        <v>1.5162247739677455E-2</v>
      </c>
      <c r="E154" s="91">
        <f>LN(ΧΑΑ!R150/ΧΑΑ!R149)</f>
        <v>1.5288692515090336E-2</v>
      </c>
      <c r="F154" s="91">
        <f>LN(ΧΑΑ!Z150/ΧΑΑ!Z149)</f>
        <v>5.2631700442746909E-3</v>
      </c>
      <c r="G154" s="91">
        <f>LN(ΧΑΑ!AH150/ΧΑΑ!AH149)</f>
        <v>0</v>
      </c>
      <c r="H154" s="91">
        <f>LN(ΧΑΑ!AP150/ΧΑΑ!AP149)</f>
        <v>1.980262729617973E-2</v>
      </c>
    </row>
    <row r="155" spans="1:8">
      <c r="A155" s="91" t="s">
        <v>1346</v>
      </c>
      <c r="B155" s="167">
        <f>LN(ΧΑΑ!AX151/ΧΑΑ!AX150)</f>
        <v>1.5235591734942029E-2</v>
      </c>
      <c r="C155" s="91">
        <f>LN(ΧΑΑ!B151/ΧΑΑ!B150)</f>
        <v>-2.7334868956604866E-3</v>
      </c>
      <c r="D155" s="91">
        <f>LN(ΧΑΑ!J151/ΧΑΑ!J150)</f>
        <v>1.2236726448437084E-2</v>
      </c>
      <c r="E155" s="91">
        <f>LN(ΧΑΑ!R151/ΧΑΑ!R150)</f>
        <v>3.4423441909729197E-3</v>
      </c>
      <c r="F155" s="91">
        <f>LN(ΧΑΑ!Z151/ΧΑΑ!Z150)</f>
        <v>7.8431774610258787E-3</v>
      </c>
      <c r="G155" s="91">
        <f>LN(ΧΑΑ!AH151/ΧΑΑ!AH150)</f>
        <v>0</v>
      </c>
      <c r="H155" s="91">
        <f>LN(ΧΑΑ!AP151/ΧΑΑ!AP150)</f>
        <v>-1.7305747097592566E-2</v>
      </c>
    </row>
    <row r="156" spans="1:8">
      <c r="A156" s="91" t="s">
        <v>1354</v>
      </c>
      <c r="B156" s="167">
        <f>LN(ΧΑΑ!AX152/ΧΑΑ!AX151)</f>
        <v>1.246205726291431E-2</v>
      </c>
      <c r="C156" s="91">
        <f>LN(ΧΑΑ!B152/ΧΑΑ!B151)</f>
        <v>1.2692826798418879E-2</v>
      </c>
      <c r="D156" s="91">
        <f>LN(ΧΑΑ!J152/ΧΑΑ!J151)</f>
        <v>4.2334363826560736E-2</v>
      </c>
      <c r="E156" s="91">
        <f>LN(ΧΑΑ!R152/ΧΑΑ!R151)</f>
        <v>1.2973893143688979E-2</v>
      </c>
      <c r="F156" s="91">
        <f>LN(ΧΑΑ!Z152/ΧΑΑ!Z151)</f>
        <v>3.8318864302136602E-2</v>
      </c>
      <c r="G156" s="91">
        <f>LN(ΧΑΑ!AH152/ΧΑΑ!AH151)</f>
        <v>0</v>
      </c>
      <c r="H156" s="91">
        <f>LN(ΧΑΑ!AP152/ΧΑΑ!AP151)</f>
        <v>2.2195732391784347E-2</v>
      </c>
    </row>
    <row r="157" spans="1:8">
      <c r="A157" s="91" t="s">
        <v>1361</v>
      </c>
      <c r="B157" s="167">
        <f>LN(ΧΑΑ!AX153/ΧΑΑ!AX152)</f>
        <v>-9.0441730217937066E-3</v>
      </c>
      <c r="C157" s="91">
        <f>LN(ΧΑΑ!B153/ΧΑΑ!B152)</f>
        <v>0</v>
      </c>
      <c r="D157" s="91">
        <f>LN(ΧΑΑ!J153/ΧΑΑ!J152)</f>
        <v>5.1679701584425976E-3</v>
      </c>
      <c r="E157" s="91">
        <f>LN(ΧΑΑ!R153/ΧΑΑ!R152)</f>
        <v>-1.4349409178999113E-2</v>
      </c>
      <c r="F157" s="91">
        <f>LN(ΧΑΑ!Z153/ΧΑΑ!Z152)</f>
        <v>-5.0251362026730428E-3</v>
      </c>
      <c r="G157" s="91">
        <f>LN(ΧΑΑ!AH153/ΧΑΑ!AH152)</f>
        <v>0</v>
      </c>
      <c r="H157" s="91">
        <f>LN(ΧΑΑ!AP153/ΧΑΑ!AP152)</f>
        <v>1.2121360532345041E-2</v>
      </c>
    </row>
    <row r="158" spans="1:8">
      <c r="A158" s="91" t="s">
        <v>1369</v>
      </c>
      <c r="B158" s="167">
        <f>LN(ΧΑΑ!AX154/ΧΑΑ!AX153)</f>
        <v>-5.254296539764192E-3</v>
      </c>
      <c r="C158" s="91">
        <f>LN(ΧΑΑ!B154/ΧΑΑ!B153)</f>
        <v>-2.2780028331819885E-2</v>
      </c>
      <c r="D158" s="91">
        <f>LN(ΧΑΑ!J154/ΧΑΑ!J153)</f>
        <v>-4.4803277015838257E-2</v>
      </c>
      <c r="E158" s="91">
        <f>LN(ΧΑΑ!R154/ΧΑΑ!R153)</f>
        <v>1.4349409178999096E-2</v>
      </c>
      <c r="F158" s="91">
        <f>LN(ΧΑΑ!Z154/ΧΑΑ!Z153)</f>
        <v>6.2774845191390302E-3</v>
      </c>
      <c r="G158" s="91">
        <f>LN(ΧΑΑ!AH154/ΧΑΑ!AH153)</f>
        <v>0</v>
      </c>
      <c r="H158" s="91">
        <f>LN(ΧΑΑ!AP154/ΧΑΑ!AP153)</f>
        <v>1.6726793805313365E-2</v>
      </c>
    </row>
    <row r="159" spans="1:8">
      <c r="A159" s="91" t="s">
        <v>1376</v>
      </c>
      <c r="B159" s="167">
        <f>LN(ΧΑΑ!AX155/ΧΑΑ!AX154)</f>
        <v>-7.9087614110093084E-3</v>
      </c>
      <c r="C159" s="91">
        <f>LN(ΧΑΑ!B155/ΧΑΑ!B154)</f>
        <v>1.3730192811902037E-2</v>
      </c>
      <c r="D159" s="91">
        <f>LN(ΧΑΑ!J155/ΧΑΑ!J154)</f>
        <v>6.7159419654368091E-3</v>
      </c>
      <c r="E159" s="91">
        <f>LN(ΧΑΑ!R155/ΧΑΑ!R154)</f>
        <v>-2.2642476749759777E-2</v>
      </c>
      <c r="F159" s="91">
        <f>LN(ΧΑΑ!Z155/ΧΑΑ!Z154)</f>
        <v>-2.1506205220963619E-2</v>
      </c>
      <c r="G159" s="91">
        <f>LN(ΧΑΑ!AH155/ΧΑΑ!AH154)</f>
        <v>0</v>
      </c>
      <c r="H159" s="91">
        <f>LN(ΧΑΑ!AP155/ΧΑΑ!AP154)</f>
        <v>-7.1343941138738683E-3</v>
      </c>
    </row>
    <row r="160" spans="1:8">
      <c r="A160" s="91" t="s">
        <v>1383</v>
      </c>
      <c r="B160" s="167">
        <f>LN(ΧΑΑ!AX156/ΧΑΑ!AX155)</f>
        <v>7.2602928821020986E-3</v>
      </c>
      <c r="C160" s="91">
        <f>LN(ΧΑΑ!B156/ΧΑΑ!B155)</f>
        <v>2.6907452919924402E-2</v>
      </c>
      <c r="D160" s="91">
        <f>LN(ΧΑΑ!J156/ΧΑΑ!J155)</f>
        <v>-9.4149989346017614E-3</v>
      </c>
      <c r="E160" s="91">
        <f>LN(ΧΑΑ!R156/ΧΑΑ!R155)</f>
        <v>8.9810620939425115E-3</v>
      </c>
      <c r="F160" s="91">
        <f>LN(ΧΑΑ!Z156/ΧΑΑ!Z155)</f>
        <v>-2.5608208616737039E-3</v>
      </c>
      <c r="G160" s="91">
        <f>LN(ΧΑΑ!AH156/ΧΑΑ!AH155)</f>
        <v>0</v>
      </c>
      <c r="H160" s="91">
        <f>LN(ΧΑΑ!AP156/ΧΑΑ!AP155)</f>
        <v>4.7619137602435638E-3</v>
      </c>
    </row>
    <row r="161" spans="1:8">
      <c r="A161" s="91" t="s">
        <v>1390</v>
      </c>
      <c r="B161" s="167">
        <f>LN(ΧΑΑ!AX157/ΧΑΑ!AX156)</f>
        <v>2.1839486387584095E-2</v>
      </c>
      <c r="C161" s="91">
        <f>LN(ΧΑΑ!B157/ΧΑΑ!B156)</f>
        <v>6.0103924069705307E-2</v>
      </c>
      <c r="D161" s="91">
        <f>LN(ΧΑΑ!J157/ΧΑΑ!J156)</f>
        <v>0</v>
      </c>
      <c r="E161" s="91">
        <f>LN(ΧΑΑ!R157/ΧΑΑ!R156)</f>
        <v>2.4457740846040309E-2</v>
      </c>
      <c r="F161" s="91">
        <f>LN(ΧΑΑ!Z157/ΧΑΑ!Z156)</f>
        <v>2.2814677766171482E-2</v>
      </c>
      <c r="G161" s="91">
        <f>LN(ΧΑΑ!AH157/ΧΑΑ!AH156)</f>
        <v>4.1237171838621562E-3</v>
      </c>
      <c r="H161" s="91">
        <f>LN(ΧΑΑ!AP157/ΧΑΑ!AP156)</f>
        <v>1.1806512586989044E-2</v>
      </c>
    </row>
    <row r="162" spans="1:8">
      <c r="A162" s="91" t="s">
        <v>1398</v>
      </c>
      <c r="B162" s="167">
        <f>LN(ΧΑΑ!AX158/ΧΑΑ!AX157)</f>
        <v>4.6967257407786239E-3</v>
      </c>
      <c r="C162" s="91">
        <f>LN(ΧΑΑ!B158/ΧΑΑ!B157)</f>
        <v>-1.1735256218420965E-2</v>
      </c>
      <c r="D162" s="91">
        <f>LN(ΧΑΑ!J158/ΧΑΑ!J157)</f>
        <v>2.6668247082161273E-2</v>
      </c>
      <c r="E162" s="91">
        <f>LN(ΧΑΑ!R158/ΧΑΑ!R157)</f>
        <v>-2.0154524793498268E-3</v>
      </c>
      <c r="F162" s="91">
        <f>LN(ΧΑΑ!Z158/ΧΑΑ!Z157)</f>
        <v>-2.5094116054258072E-3</v>
      </c>
      <c r="G162" s="91">
        <f>LN(ΧΑΑ!AH158/ΧΑΑ!AH157)</f>
        <v>0</v>
      </c>
      <c r="H162" s="91">
        <f>LN(ΧΑΑ!AP158/ΧΑΑ!AP157)</f>
        <v>2.3446669592540547E-3</v>
      </c>
    </row>
    <row r="163" spans="1:8">
      <c r="A163" s="91" t="s">
        <v>1405</v>
      </c>
      <c r="B163" s="167">
        <f>LN(ΧΑΑ!AX159/ΧΑΑ!AX158)</f>
        <v>6.0268520025206183E-3</v>
      </c>
      <c r="C163" s="91">
        <f>LN(ΧΑΑ!B159/ΧΑΑ!B158)</f>
        <v>1.1735256218420932E-2</v>
      </c>
      <c r="D163" s="91">
        <f>LN(ΧΑΑ!J159/ΧΑΑ!J158)</f>
        <v>6.5574005461592607E-3</v>
      </c>
      <c r="E163" s="91">
        <f>LN(ΧΑΑ!R159/ΧΑΑ!R158)</f>
        <v>2.1291556135617829E-2</v>
      </c>
      <c r="F163" s="91">
        <f>LN(ΧΑΑ!Z159/ΧΑΑ!Z158)</f>
        <v>7.5094220221313479E-3</v>
      </c>
      <c r="G163" s="91">
        <f>LN(ΧΑΑ!AH159/ΧΑΑ!AH158)</f>
        <v>-4.1237171838621519E-3</v>
      </c>
      <c r="H163" s="91">
        <f>LN(ΧΑΑ!AP159/ΧΑΑ!AP158)</f>
        <v>-2.3446669592541345E-3</v>
      </c>
    </row>
    <row r="164" spans="1:8">
      <c r="A164" s="91" t="s">
        <v>1413</v>
      </c>
      <c r="B164" s="167">
        <f>LN(ΧΑΑ!AX160/ΧΑΑ!AX159)</f>
        <v>2.7779559422843893E-3</v>
      </c>
      <c r="C164" s="91">
        <f>LN(ΧΑΑ!B160/ΧΑΑ!B159)</f>
        <v>1.7348638334613073E-2</v>
      </c>
      <c r="D164" s="91">
        <f>LN(ΧΑΑ!J160/ΧΑΑ!J159)</f>
        <v>-6.5574005461591636E-3</v>
      </c>
      <c r="E164" s="91">
        <f>LN(ΧΑΑ!R160/ΧΑΑ!R159)</f>
        <v>2.0202707317519469E-2</v>
      </c>
      <c r="F164" s="91">
        <f>LN(ΧΑΑ!Z160/ΧΑΑ!Z159)</f>
        <v>1.2461060802471558E-3</v>
      </c>
      <c r="G164" s="91">
        <f>LN(ΧΑΑ!AH160/ΧΑΑ!AH159)</f>
        <v>0</v>
      </c>
      <c r="H164" s="91">
        <f>LN(ΧΑΑ!AP160/ΧΑΑ!AP159)</f>
        <v>4.6838493124264375E-3</v>
      </c>
    </row>
    <row r="165" spans="1:8">
      <c r="A165" s="91" t="s">
        <v>1421</v>
      </c>
      <c r="B165" s="167">
        <f>LN(ΧΑΑ!AX161/ΧΑΑ!AX160)</f>
        <v>1.3544288322314938E-3</v>
      </c>
      <c r="C165" s="91">
        <f>LN(ΧΑΑ!B161/ΧΑΑ!B160)</f>
        <v>-1.0704095615944455E-2</v>
      </c>
      <c r="D165" s="91">
        <f>LN(ΧΑΑ!J161/ΧΑΑ!J160)</f>
        <v>-1.0582109330536972E-2</v>
      </c>
      <c r="E165" s="91">
        <f>LN(ΧΑΑ!R161/ΧΑΑ!R160)</f>
        <v>-3.2310205814465318E-3</v>
      </c>
      <c r="F165" s="91">
        <f>LN(ΧΑΑ!Z161/ΧΑΑ!Z160)</f>
        <v>2.4875634718019286E-3</v>
      </c>
      <c r="G165" s="91">
        <f>LN(ΧΑΑ!AH161/ΧΑΑ!AH160)</f>
        <v>0</v>
      </c>
      <c r="H165" s="91">
        <f>LN(ΧΑΑ!AP161/ΧΑΑ!AP160)</f>
        <v>6.9848945219507484E-3</v>
      </c>
    </row>
    <row r="166" spans="1:8">
      <c r="A166" s="91" t="s">
        <v>1427</v>
      </c>
      <c r="B166" s="167">
        <f>LN(ΧΑΑ!AX162/ΧΑΑ!AX161)</f>
        <v>2.3164904080968255E-3</v>
      </c>
      <c r="C166" s="91">
        <f>LN(ΧΑΑ!B162/ΧΑΑ!B161)</f>
        <v>1.6542600960264681E-3</v>
      </c>
      <c r="D166" s="91">
        <f>LN(ΧΑΑ!J162/ΧΑΑ!J161)</f>
        <v>1.7139509876696209E-2</v>
      </c>
      <c r="E166" s="91">
        <f>LN(ΧΑΑ!R162/ΧΑΑ!R161)</f>
        <v>1.2861913642407822E-2</v>
      </c>
      <c r="F166" s="91">
        <f>LN(ΧΑΑ!Z162/ΧΑΑ!Z161)</f>
        <v>3.7197811025318607E-3</v>
      </c>
      <c r="G166" s="91">
        <f>LN(ΧΑΑ!AH162/ΧΑΑ!AH161)</f>
        <v>0</v>
      </c>
      <c r="H166" s="91">
        <f>LN(ΧΑΑ!AP162/ΧΑΑ!AP161)</f>
        <v>2.317498140362704E-3</v>
      </c>
    </row>
    <row r="167" spans="1:8">
      <c r="A167" s="91" t="s">
        <v>1435</v>
      </c>
      <c r="B167" s="167">
        <f>LN(ΧΑΑ!AX163/ΧΑΑ!AX162)</f>
        <v>6.478169732278694E-3</v>
      </c>
      <c r="C167" s="91">
        <f>LN(ΧΑΑ!B163/ΧΑΑ!B162)</f>
        <v>2.9318060756611669E-2</v>
      </c>
      <c r="D167" s="91">
        <f>LN(ΧΑΑ!J163/ΧΑΑ!J162)</f>
        <v>1.9418085857101516E-2</v>
      </c>
      <c r="E167" s="91">
        <f>LN(ΧΑΑ!R163/ΧΑΑ!R162)</f>
        <v>-1.935544295295609E-2</v>
      </c>
      <c r="F167" s="91">
        <f>LN(ΧΑΑ!Z163/ΧΑΑ!Z162)</f>
        <v>4.9382816405825767E-3</v>
      </c>
      <c r="G167" s="91">
        <f>LN(ΧΑΑ!AH163/ΧΑΑ!AH162)</f>
        <v>0</v>
      </c>
      <c r="H167" s="91">
        <f>LN(ΧΑΑ!AP163/ΧΑΑ!AP162)</f>
        <v>-6.9686693160934277E-3</v>
      </c>
    </row>
    <row r="168" spans="1:8">
      <c r="A168" s="91" t="s">
        <v>1443</v>
      </c>
      <c r="B168" s="167">
        <f>LN(ΧΑΑ!AX164/ΧΑΑ!AX163)</f>
        <v>-4.3009804429135472E-3</v>
      </c>
      <c r="C168" s="91">
        <f>LN(ΧΑΑ!B164/ΧΑΑ!B163)</f>
        <v>4.0048111195124915E-3</v>
      </c>
      <c r="D168" s="91">
        <f>LN(ΧΑΑ!J164/ΧΑΑ!J163)</f>
        <v>-1.2903404835907841E-2</v>
      </c>
      <c r="E168" s="91">
        <f>LN(ΧΑΑ!R164/ΧΑΑ!R163)</f>
        <v>2.6024738175816544E-3</v>
      </c>
      <c r="F168" s="91">
        <f>LN(ΧΑΑ!Z164/ΧΑΑ!Z163)</f>
        <v>-4.9382816405824544E-3</v>
      </c>
      <c r="G168" s="91">
        <f>LN(ΧΑΑ!AH164/ΧΑΑ!AH163)</f>
        <v>0</v>
      </c>
      <c r="H168" s="91">
        <f>LN(ΧΑΑ!AP164/ΧΑΑ!AP163)</f>
        <v>-4.6729056993924821E-3</v>
      </c>
    </row>
    <row r="169" spans="1:8">
      <c r="A169" s="91" t="s">
        <v>1451</v>
      </c>
      <c r="B169" s="167">
        <f>LN(ΧΑΑ!AX165/ΧΑΑ!AX164)</f>
        <v>6.6676599692864578E-3</v>
      </c>
      <c r="C169" s="91">
        <f>LN(ΧΑΑ!B165/ΧΑΑ!B164)</f>
        <v>-2.4009615375381503E-3</v>
      </c>
      <c r="D169" s="91">
        <f>LN(ΧΑΑ!J165/ΧΑΑ!J164)</f>
        <v>-3.4349480014637682E-2</v>
      </c>
      <c r="E169" s="91">
        <f>LN(ΧΑΑ!R165/ΧΑΑ!R164)</f>
        <v>3.5740881380065717E-2</v>
      </c>
      <c r="F169" s="91">
        <f>LN(ΧΑΑ!Z165/ΧΑΑ!Z164)</f>
        <v>1.5961050931332967E-2</v>
      </c>
      <c r="G169" s="91">
        <f>LN(ΧΑΑ!AH165/ΧΑΑ!AH164)</f>
        <v>4.1237171838621562E-3</v>
      </c>
      <c r="H169" s="91">
        <f>LN(ΧΑΑ!AP165/ΧΑΑ!AP164)</f>
        <v>-2.3446669592541345E-3</v>
      </c>
    </row>
    <row r="170" spans="1:8">
      <c r="A170" s="91" t="s">
        <v>1459</v>
      </c>
      <c r="B170" s="167">
        <f>LN(ΧΑΑ!AX166/ΧΑΑ!AX165)</f>
        <v>-7.1011421382833105E-3</v>
      </c>
      <c r="C170" s="91">
        <f>LN(ΧΑΑ!B166/ΧΑΑ!B165)</f>
        <v>-2.2691411202070879E-2</v>
      </c>
      <c r="D170" s="91">
        <f>LN(ΧΑΑ!J166/ΧΑΑ!J165)</f>
        <v>1.069528911674795E-2</v>
      </c>
      <c r="E170" s="91">
        <f>LN(ΧΑΑ!R166/ΧΑΑ!R165)</f>
        <v>-1.5798116876591176E-2</v>
      </c>
      <c r="F170" s="91">
        <f>LN(ΧΑΑ!Z166/ΧΑΑ!Z165)</f>
        <v>6.0716640685497736E-3</v>
      </c>
      <c r="G170" s="91">
        <f>LN(ΧΑΑ!AH166/ΧΑΑ!AH165)</f>
        <v>8.1967672041784907E-3</v>
      </c>
      <c r="H170" s="91">
        <f>LN(ΧΑΑ!AP166/ΧΑΑ!AP165)</f>
        <v>-4.7058910374125048E-3</v>
      </c>
    </row>
    <row r="171" spans="1:8">
      <c r="A171" s="91" t="s">
        <v>1465</v>
      </c>
      <c r="B171" s="167">
        <f>LN(ΧΑΑ!AX167/ΧΑΑ!AX166)</f>
        <v>-2.8103654602511931E-3</v>
      </c>
      <c r="C171" s="91">
        <f>LN(ΧΑΑ!B167/ΧΑΑ!B166)</f>
        <v>-1.6529301951210471E-2</v>
      </c>
      <c r="D171" s="91">
        <f>LN(ΧΑΑ!J167/ΧΑΑ!J166)</f>
        <v>-1.4735698653752839E-2</v>
      </c>
      <c r="E171" s="91">
        <f>LN(ΧΑΑ!R167/ΧΑΑ!R166)</f>
        <v>2.3915551396557932E-2</v>
      </c>
      <c r="F171" s="91">
        <f>LN(ΧΑΑ!Z167/ΧΑΑ!Z166)</f>
        <v>-3.63857284390818E-3</v>
      </c>
      <c r="G171" s="91">
        <f>LN(ΧΑΑ!AH167/ΧΑΑ!AH166)</f>
        <v>8.1301260832503091E-3</v>
      </c>
      <c r="H171" s="91">
        <f>LN(ΧΑΑ!AP167/ΧΑΑ!AP166)</f>
        <v>-1.6647233433156394E-2</v>
      </c>
    </row>
    <row r="172" spans="1:8">
      <c r="A172" s="91" t="s">
        <v>1473</v>
      </c>
      <c r="B172" s="167">
        <f>LN(ΧΑΑ!AX168/ΧΑΑ!AX167)</f>
        <v>5.9351097393095069E-3</v>
      </c>
      <c r="C172" s="91">
        <f>LN(ΧΑΑ!B168/ΧΑΑ!B167)</f>
        <v>0</v>
      </c>
      <c r="D172" s="91">
        <f>LN(ΧΑΑ!J168/ΧΑΑ!J167)</f>
        <v>1.207258123426924E-2</v>
      </c>
      <c r="E172" s="91">
        <f>LN(ΧΑΑ!R168/ΧΑΑ!R167)</f>
        <v>1.9705071079332337E-2</v>
      </c>
      <c r="F172" s="91">
        <f>LN(ΧΑΑ!Z168/ΧΑΑ!Z167)</f>
        <v>2.044569116028952E-2</v>
      </c>
      <c r="G172" s="91">
        <f>LN(ΧΑΑ!AH168/ΧΑΑ!AH167)</f>
        <v>8.0645598367304946E-3</v>
      </c>
      <c r="H172" s="91">
        <f>LN(ΧΑΑ!AP168/ΧΑΑ!AP167)</f>
        <v>0</v>
      </c>
    </row>
    <row r="173" spans="1:8">
      <c r="A173" s="91" t="s">
        <v>1480</v>
      </c>
      <c r="B173" s="167">
        <f>LN(ΧΑΑ!AX169/ΧΑΑ!AX168)</f>
        <v>-7.4620148101154195E-3</v>
      </c>
      <c r="C173" s="91">
        <f>LN(ΧΑΑ!B169/ΧΑΑ!B168)</f>
        <v>-2.503130218118477E-3</v>
      </c>
      <c r="D173" s="91">
        <f>LN(ΧΑΑ!J169/ΧΑΑ!J168)</f>
        <v>2.6631174194836284E-3</v>
      </c>
      <c r="E173" s="91">
        <f>LN(ΧΑΑ!R169/ΧΑΑ!R168)</f>
        <v>6.0790460763821925E-3</v>
      </c>
      <c r="F173" s="91">
        <f>LN(ΧΑΑ!Z169/ΧΑΑ!Z168)</f>
        <v>-8.3682496705166903E-3</v>
      </c>
      <c r="G173" s="91">
        <f>LN(ΧΑΑ!AH169/ΧΑΑ!AH168)</f>
        <v>4.0080213975386466E-3</v>
      </c>
      <c r="H173" s="91">
        <f>LN(ΧΑΑ!AP169/ΧΑΑ!AP168)</f>
        <v>4.7846981233364734E-3</v>
      </c>
    </row>
    <row r="174" spans="1:8">
      <c r="A174" s="91" t="s">
        <v>1487</v>
      </c>
      <c r="B174" s="167">
        <f>LN(ΧΑΑ!AX170/ΧΑΑ!AX169)</f>
        <v>4.4870401619971972E-3</v>
      </c>
      <c r="C174" s="91">
        <f>LN(ΧΑΑ!B170/ΧΑΑ!B169)</f>
        <v>2.5031302181184748E-3</v>
      </c>
      <c r="D174" s="91">
        <f>LN(ΧΑΑ!J170/ΧΑΑ!J169)</f>
        <v>1.4521707334617195E-2</v>
      </c>
      <c r="E174" s="91">
        <f>LN(ΧΑΑ!R170/ΧΑΑ!R169)</f>
        <v>-1.2128564252092936E-3</v>
      </c>
      <c r="F174" s="91">
        <f>LN(ΧΑΑ!Z170/ΧΑΑ!Z169)</f>
        <v>4.7904283226325181E-3</v>
      </c>
      <c r="G174" s="91">
        <f>LN(ΧΑΑ!AH170/ΧΑΑ!AH169)</f>
        <v>0</v>
      </c>
      <c r="H174" s="91">
        <f>LN(ΧΑΑ!AP170/ΧΑΑ!AP169)</f>
        <v>-4.7846981233363823E-3</v>
      </c>
    </row>
    <row r="175" spans="1:8">
      <c r="A175" s="91" t="s">
        <v>1493</v>
      </c>
      <c r="B175" s="167">
        <f>LN(ΧΑΑ!AX171/ΧΑΑ!AX170)</f>
        <v>-2.7950429854476995E-2</v>
      </c>
      <c r="C175" s="91">
        <f>LN(ΧΑΑ!B171/ΧΑΑ!B170)</f>
        <v>-3.1318683257427184E-2</v>
      </c>
      <c r="D175" s="91">
        <f>LN(ΧΑΑ!J171/ΧΑΑ!J170)</f>
        <v>-4.4213497142020206E-2</v>
      </c>
      <c r="E175" s="91">
        <f>LN(ΧΑΑ!R171/ΧΑΑ!R170)</f>
        <v>-1.4054615705579171E-2</v>
      </c>
      <c r="F175" s="91">
        <f>LN(ΧΑΑ!Z171/ΧΑΑ!Z170)</f>
        <v>-1.8083675433295237E-2</v>
      </c>
      <c r="G175" s="91">
        <f>LN(ΧΑΑ!AH171/ΧΑΑ!AH170)</f>
        <v>0</v>
      </c>
      <c r="H175" s="91">
        <f>LN(ΧΑΑ!AP171/ΧΑΑ!AP170)</f>
        <v>7.168489478612497E-3</v>
      </c>
    </row>
    <row r="176" spans="1:8">
      <c r="A176" s="91" t="s">
        <v>1500</v>
      </c>
      <c r="B176" s="167">
        <f>LN(ΧΑΑ!AX172/ΧΑΑ!AX171)</f>
        <v>1.2393633041928979E-3</v>
      </c>
      <c r="C176" s="91">
        <f>LN(ΧΑΑ!B172/ΧΑΑ!B171)</f>
        <v>-4.3084943857239549E-3</v>
      </c>
      <c r="D176" s="91">
        <f>LN(ΧΑΑ!J172/ΧΑΑ!J171)</f>
        <v>1.7651510575322334E-2</v>
      </c>
      <c r="E176" s="91">
        <f>LN(ΧΑΑ!R172/ΧΑΑ!R171)</f>
        <v>-3.1252543504104426E-2</v>
      </c>
      <c r="F176" s="91">
        <f>LN(ΧΑΑ!Z172/ΧΑΑ!Z171)</f>
        <v>-1.2172856037516375E-3</v>
      </c>
      <c r="G176" s="91">
        <f>LN(ΧΑΑ!AH172/ΧΑΑ!AH171)</f>
        <v>1.1928570865273812E-2</v>
      </c>
      <c r="H176" s="91">
        <f>LN(ΧΑΑ!AP172/ΧΑΑ!AP171)</f>
        <v>4.7506027585977988E-3</v>
      </c>
    </row>
    <row r="177" spans="1:8">
      <c r="A177" s="91" t="s">
        <v>1508</v>
      </c>
      <c r="B177" s="167">
        <f>LN(ΧΑΑ!AX173/ΧΑΑ!AX172)</f>
        <v>9.6114690943387843E-3</v>
      </c>
      <c r="C177" s="91">
        <f>LN(ΧΑΑ!B173/ΧΑΑ!B172)</f>
        <v>3.5627177643151035E-2</v>
      </c>
      <c r="D177" s="91">
        <f>LN(ΧΑΑ!J173/ΧΑΑ!J172)</f>
        <v>6.7069332567180799E-3</v>
      </c>
      <c r="E177" s="91">
        <f>LN(ΧΑΑ!R173/ΧΑΑ!R172)</f>
        <v>6.3291350516475296E-3</v>
      </c>
      <c r="F177" s="91">
        <f>LN(ΧΑΑ!Z173/ΧΑΑ!Z172)</f>
        <v>-5.2512063581680014E-2</v>
      </c>
      <c r="G177" s="91">
        <f>LN(ΧΑΑ!AH173/ΧΑΑ!AH172)</f>
        <v>0</v>
      </c>
      <c r="H177" s="91">
        <f>LN(ΧΑΑ!AP173/ΧΑΑ!AP172)</f>
        <v>-7.1343941138738683E-3</v>
      </c>
    </row>
    <row r="178" spans="1:8">
      <c r="A178" s="91" t="s">
        <v>1515</v>
      </c>
      <c r="B178" s="167">
        <f>LN(ΧΑΑ!AX174/ΧΑΑ!AX173)</f>
        <v>2.2249040628410214E-2</v>
      </c>
      <c r="C178" s="91">
        <f>LN(ΧΑΑ!B174/ΧΑΑ!B173)</f>
        <v>4.08219945202552E-2</v>
      </c>
      <c r="D178" s="91">
        <f>LN(ΧΑΑ!J174/ΧΑΑ!J173)</f>
        <v>0</v>
      </c>
      <c r="E178" s="91">
        <f>LN(ΧΑΑ!R174/ΧΑΑ!R173)</f>
        <v>1.9369552769659622E-2</v>
      </c>
      <c r="F178" s="91">
        <f>LN(ΧΑΑ!Z174/ΧΑΑ!Z173)</f>
        <v>5.1216501200549236E-3</v>
      </c>
      <c r="G178" s="91">
        <f>LN(ΧΑΑ!AH174/ΧΑΑ!AH173)</f>
        <v>3.9447782910165463E-3</v>
      </c>
      <c r="H178" s="91">
        <f>LN(ΧΑΑ!AP174/ΧΑΑ!AP173)</f>
        <v>1.6568426347232487E-2</v>
      </c>
    </row>
    <row r="179" spans="1:8">
      <c r="A179" s="91" t="s">
        <v>1523</v>
      </c>
      <c r="B179" s="167">
        <f>LN(ΧΑΑ!AX175/ΧΑΑ!AX174)</f>
        <v>2.6234709843431497E-3</v>
      </c>
      <c r="C179" s="91">
        <f>LN(ΧΑΑ!B175/ΧΑΑ!B174)</f>
        <v>7.9681696491768813E-3</v>
      </c>
      <c r="D179" s="91">
        <f>LN(ΧΑΑ!J175/ΧΑΑ!J174)</f>
        <v>0</v>
      </c>
      <c r="E179" s="91">
        <f>LN(ΧΑΑ!R175/ΧΑΑ!R174)</f>
        <v>6.1862049606632404E-4</v>
      </c>
      <c r="F179" s="91">
        <f>LN(ΧΑΑ!Z175/ΧΑΑ!Z174)</f>
        <v>0</v>
      </c>
      <c r="G179" s="91">
        <f>LN(ΧΑΑ!AH175/ΧΑΑ!AH174)</f>
        <v>3.929278139889557E-3</v>
      </c>
      <c r="H179" s="91">
        <f>LN(ΧΑΑ!AP175/ΧΑΑ!AP174)</f>
        <v>2.3446669592540547E-3</v>
      </c>
    </row>
    <row r="180" spans="1:8">
      <c r="A180" s="91" t="s">
        <v>1531</v>
      </c>
      <c r="B180" s="167">
        <f>LN(ΧΑΑ!AX176/ΧΑΑ!AX175)</f>
        <v>1.0974975307672157E-2</v>
      </c>
      <c r="C180" s="91">
        <f>LN(ΧΑΑ!B176/ΧΑΑ!B175)</f>
        <v>3.125254350410453E-2</v>
      </c>
      <c r="D180" s="91">
        <f>LN(ΧΑΑ!J176/ΧΑΑ!J175)</f>
        <v>6.6622498254162504E-3</v>
      </c>
      <c r="E180" s="91">
        <f>LN(ΧΑΑ!R176/ΧΑΑ!R175)</f>
        <v>1.716780362236528E-2</v>
      </c>
      <c r="F180" s="91">
        <f>LN(ΧΑΑ!Z176/ΧΑΑ!Z175)</f>
        <v>-1.0269666637456156E-2</v>
      </c>
      <c r="G180" s="91">
        <f>LN(ΧΑΑ!AH176/ΧΑΑ!AH175)</f>
        <v>0</v>
      </c>
      <c r="H180" s="91">
        <f>LN(ΧΑΑ!AP176/ΧΑΑ!AP175)</f>
        <v>1.8562017860059558E-2</v>
      </c>
    </row>
    <row r="181" spans="1:8">
      <c r="A181" s="91" t="s">
        <v>1539</v>
      </c>
      <c r="B181" s="167">
        <f>LN(ΧΑΑ!AX177/ΧΑΑ!AX176)</f>
        <v>5.4464936952625274E-3</v>
      </c>
      <c r="C181" s="91">
        <f>LN(ΧΑΑ!B177/ΧΑΑ!B176)</f>
        <v>1.7537620665327561E-2</v>
      </c>
      <c r="D181" s="91">
        <f>LN(ΧΑΑ!J177/ΧΑΑ!J176)</f>
        <v>-3.9920212695374498E-3</v>
      </c>
      <c r="E181" s="91">
        <f>LN(ΧΑΑ!R177/ΧΑΑ!R176)</f>
        <v>-6.0808758334694659E-4</v>
      </c>
      <c r="F181" s="91">
        <f>LN(ΧΑΑ!Z177/ΧΑΑ!Z176)</f>
        <v>0</v>
      </c>
      <c r="G181" s="91">
        <f>LN(ΧΑΑ!AH177/ΧΑΑ!AH176)</f>
        <v>0</v>
      </c>
      <c r="H181" s="91">
        <f>LN(ΧΑΑ!AP177/ΧΑΑ!AP176)</f>
        <v>2.272825107755631E-2</v>
      </c>
    </row>
    <row r="182" spans="1:8">
      <c r="A182" s="91" t="s">
        <v>1547</v>
      </c>
      <c r="B182" s="167">
        <f>LN(ΧΑΑ!AX178/ΧΑΑ!AX177)</f>
        <v>-3.452690823044701E-3</v>
      </c>
      <c r="C182" s="91">
        <f>LN(ΧΑΑ!B178/ΧΑΑ!B177)</f>
        <v>-3.0280113976411016E-3</v>
      </c>
      <c r="D182" s="91">
        <f>LN(ΧΑΑ!J178/ΧΑΑ!J177)</f>
        <v>2.1108963210235265E-2</v>
      </c>
      <c r="E182" s="91">
        <f>LN(ΧΑΑ!R178/ΧΑΑ!R177)</f>
        <v>-1.9656652549551599E-2</v>
      </c>
      <c r="F182" s="91">
        <f>LN(ΧΑΑ!Z178/ΧΑΑ!Z177)</f>
        <v>-5.1746557900174744E-3</v>
      </c>
      <c r="G182" s="91">
        <f>LN(ΧΑΑ!AH178/ΧΑΑ!AH177)</f>
        <v>-3.9292781398894382E-3</v>
      </c>
      <c r="H182" s="91">
        <f>LN(ΧΑΑ!AP178/ΧΑΑ!AP177)</f>
        <v>1.1173300598125255E-2</v>
      </c>
    </row>
    <row r="183" spans="1:8">
      <c r="A183" s="91" t="s">
        <v>1554</v>
      </c>
      <c r="B183" s="167">
        <f>LN(ΧΑΑ!AX179/ΧΑΑ!AX178)</f>
        <v>-1.2351110520172924E-2</v>
      </c>
      <c r="C183" s="91">
        <f>LN(ΧΑΑ!B179/ΧΑΑ!B178)</f>
        <v>-1.4509609267686402E-2</v>
      </c>
      <c r="D183" s="91">
        <f>LN(ΧΑΑ!J179/ΧΑΑ!J178)</f>
        <v>-2.6143805740708207E-3</v>
      </c>
      <c r="E183" s="91">
        <f>LN(ΧΑΑ!R179/ΧΑΑ!R178)</f>
        <v>-1.7522350692202489E-2</v>
      </c>
      <c r="F183" s="91">
        <f>LN(ΧΑΑ!Z179/ΧΑΑ!Z178)</f>
        <v>5.1746557900174874E-3</v>
      </c>
      <c r="G183" s="91">
        <f>LN(ΧΑΑ!AH179/ΧΑΑ!AH178)</f>
        <v>7.8431774610258787E-3</v>
      </c>
      <c r="H183" s="91">
        <f>LN(ΧΑΑ!AP179/ΧΑΑ!AP178)</f>
        <v>4.4345970678655536E-3</v>
      </c>
    </row>
    <row r="184" spans="1:8">
      <c r="A184" s="91" t="s">
        <v>1562</v>
      </c>
      <c r="B184" s="167">
        <f>LN(ΧΑΑ!AX180/ΧΑΑ!AX179)</f>
        <v>-8.6014784206127858E-4</v>
      </c>
      <c r="C184" s="91">
        <f>LN(ΧΑΑ!B180/ΧΑΑ!B179)</f>
        <v>-8.4975405104406633E-3</v>
      </c>
      <c r="D184" s="91">
        <f>LN(ΧΑΑ!J180/ΧΑΑ!J179)</f>
        <v>-1.8494582636164301E-2</v>
      </c>
      <c r="E184" s="91">
        <f>LN(ΧΑΑ!R180/ΧΑΑ!R179)</f>
        <v>-2.2989518224698718E-2</v>
      </c>
      <c r="F184" s="91">
        <f>LN(ΧΑΑ!Z180/ΧΑΑ!Z179)</f>
        <v>3.8634948250446392E-3</v>
      </c>
      <c r="G184" s="91">
        <f>LN(ΧΑΑ!AH180/ΧΑΑ!AH179)</f>
        <v>0</v>
      </c>
      <c r="H184" s="91">
        <f>LN(ΧΑΑ!AP180/ΧΑΑ!AP179)</f>
        <v>0</v>
      </c>
    </row>
    <row r="185" spans="1:8">
      <c r="A185" s="91" t="s">
        <v>1570</v>
      </c>
      <c r="B185" s="167">
        <f>LN(ΧΑΑ!AX181/ΧΑΑ!AX180)</f>
        <v>9.8085793386876591E-3</v>
      </c>
      <c r="C185" s="91">
        <f>LN(ΧΑΑ!B181/ΧΑΑ!B180)</f>
        <v>2.7545735481135245E-2</v>
      </c>
      <c r="D185" s="91">
        <f>LN(ΧΑΑ!J181/ΧΑΑ!J180)</f>
        <v>3.9220713153281329E-2</v>
      </c>
      <c r="E185" s="91">
        <f>LN(ΧΑΑ!R181/ΧΑΑ!R180)</f>
        <v>4.5117704636621651E-3</v>
      </c>
      <c r="F185" s="91">
        <f>LN(ΧΑΑ!Z181/ΧΑΑ!Z180)</f>
        <v>5.1282163669195292E-3</v>
      </c>
      <c r="G185" s="91">
        <f>LN(ΧΑΑ!AH181/ΧΑΑ!AH180)</f>
        <v>3.8986404156573229E-3</v>
      </c>
      <c r="H185" s="91">
        <f>LN(ΧΑΑ!AP181/ΧΑΑ!AP180)</f>
        <v>0</v>
      </c>
    </row>
    <row r="186" spans="1:8">
      <c r="A186" s="91" t="s">
        <v>1578</v>
      </c>
      <c r="B186" s="167">
        <f>LN(ΧΑΑ!AX182/ΧΑΑ!AX181)</f>
        <v>2.0282493428813792E-2</v>
      </c>
      <c r="C186" s="91">
        <f>LN(ΧΑΑ!B182/ΧΑΑ!B181)</f>
        <v>2.1650715051897626E-2</v>
      </c>
      <c r="D186" s="91">
        <f>LN(ΧΑΑ!J182/ΧΑΑ!J181)</f>
        <v>1.2739025777429932E-2</v>
      </c>
      <c r="E186" s="91">
        <f>LN(ΧΑΑ!R182/ΧΑΑ!R181)</f>
        <v>4.0950603613095063E-2</v>
      </c>
      <c r="F186" s="91">
        <f>LN(ΧΑΑ!Z182/ΧΑΑ!Z181)</f>
        <v>3.8289772370972515E-3</v>
      </c>
      <c r="G186" s="91">
        <f>LN(ΧΑΑ!AH182/ΧΑΑ!AH181)</f>
        <v>3.8835000263976122E-3</v>
      </c>
      <c r="H186" s="91">
        <f>LN(ΧΑΑ!AP182/ΧΑΑ!AP181)</f>
        <v>-4.4345970678656412E-3</v>
      </c>
    </row>
    <row r="187" spans="1:8">
      <c r="A187" s="91" t="s">
        <v>1586</v>
      </c>
      <c r="B187" s="167">
        <f>LN(ΧΑΑ!AX183/ΧΑΑ!AX182)</f>
        <v>4.7407092300537348E-3</v>
      </c>
      <c r="C187" s="91">
        <f>LN(ΧΑΑ!B183/ΧΑΑ!B182)</f>
        <v>1.1747565349950235E-2</v>
      </c>
      <c r="D187" s="91">
        <f>LN(ΧΑΑ!J183/ΧΑΑ!J182)</f>
        <v>0</v>
      </c>
      <c r="E187" s="91">
        <f>LN(ΧΑΑ!R183/ΧΑΑ!R182)</f>
        <v>6.1538655743782859E-3</v>
      </c>
      <c r="F187" s="91">
        <f>LN(ΧΑΑ!Z183/ΧΑΑ!Z182)</f>
        <v>-2.55102179160533E-3</v>
      </c>
      <c r="G187" s="91">
        <f>LN(ΧΑΑ!AH183/ΧΑΑ!AH182)</f>
        <v>2.2989518224698781E-2</v>
      </c>
      <c r="H187" s="91">
        <f>LN(ΧΑΑ!AP183/ΧΑΑ!AP182)</f>
        <v>6.644542718668732E-3</v>
      </c>
    </row>
    <row r="188" spans="1:8">
      <c r="A188" s="91" t="s">
        <v>1594</v>
      </c>
      <c r="B188" s="167">
        <f>LN(ΧΑΑ!AX184/ΧΑΑ!AX183)</f>
        <v>-1.8602827549065806E-3</v>
      </c>
      <c r="C188" s="91">
        <f>LN(ΧΑΑ!B184/ΧΑΑ!B183)</f>
        <v>3.6429912785012298E-3</v>
      </c>
      <c r="D188" s="91">
        <f>LN(ΧΑΑ!J184/ΧΑΑ!J183)</f>
        <v>-2.175389687364522E-2</v>
      </c>
      <c r="E188" s="91">
        <f>LN(ΧΑΑ!R184/ΧΑΑ!R183)</f>
        <v>-1.8576385572935419E-2</v>
      </c>
      <c r="F188" s="91">
        <f>LN(ΧΑΑ!Z184/ΧΑΑ!Z183)</f>
        <v>8.9002494702640784E-3</v>
      </c>
      <c r="G188" s="91">
        <f>LN(ΧΑΑ!AH184/ΧΑΑ!AH183)</f>
        <v>-7.6045993852193036E-3</v>
      </c>
      <c r="H188" s="91">
        <f>LN(ΧΑΑ!AP184/ΧΑΑ!AP183)</f>
        <v>6.6006840313518724E-3</v>
      </c>
    </row>
    <row r="189" spans="1:8">
      <c r="A189" s="91" t="s">
        <v>1600</v>
      </c>
      <c r="B189" s="167">
        <f>LN(ΧΑΑ!AX185/ΧΑΑ!AX184)</f>
        <v>3.3701614210465652E-3</v>
      </c>
      <c r="C189" s="91">
        <f>LN(ΧΑΑ!B185/ΧΑΑ!B184)</f>
        <v>-1.4556043327005389E-3</v>
      </c>
      <c r="D189" s="91">
        <f>LN(ΧΑΑ!J185/ΧΑΑ!J184)</f>
        <v>1.9219041270457201E-2</v>
      </c>
      <c r="E189" s="91">
        <f>LN(ΧΑΑ!R185/ΧΑΑ!R184)</f>
        <v>2.53021828622183E-2</v>
      </c>
      <c r="F189" s="91">
        <f>LN(ΧΑΑ!Z185/ΧΑΑ!Z184)</f>
        <v>0</v>
      </c>
      <c r="G189" s="91">
        <f>LN(ΧΑΑ!AH185/ΧΑΑ!AH184)</f>
        <v>-7.6628727455691371E-3</v>
      </c>
      <c r="H189" s="91">
        <f>LN(ΧΑΑ!AP185/ΧΑΑ!AP184)</f>
        <v>6.5574005461590396E-3</v>
      </c>
    </row>
    <row r="190" spans="1:8">
      <c r="A190" s="91" t="s">
        <v>1608</v>
      </c>
      <c r="B190" s="167">
        <f>LN(ΧΑΑ!AX186/ΧΑΑ!AX185)</f>
        <v>-1.6597323264665443E-2</v>
      </c>
      <c r="C190" s="91">
        <f>LN(ΧΑΑ!B186/ΧΑΑ!B185)</f>
        <v>5.8097476413211573E-3</v>
      </c>
      <c r="D190" s="91">
        <f>LN(ΧΑΑ!J186/ΧΑΑ!J185)</f>
        <v>-3.8814704215507416E-2</v>
      </c>
      <c r="E190" s="91">
        <f>LN(ΧΑΑ!R186/ΧΑΑ!R185)</f>
        <v>1.4519311324453148E-2</v>
      </c>
      <c r="F190" s="91">
        <f>LN(ΧΑΑ!Z186/ΧΑΑ!Z185)</f>
        <v>-7.6239251106593707E-3</v>
      </c>
      <c r="G190" s="91">
        <f>LN(ΧΑΑ!AH186/ΧΑΑ!AH185)</f>
        <v>0</v>
      </c>
      <c r="H190" s="91">
        <f>LN(ΧΑΑ!AP186/ΧΑΑ!AP185)</f>
        <v>0</v>
      </c>
    </row>
    <row r="191" spans="1:8">
      <c r="A191" s="91" t="s">
        <v>1614</v>
      </c>
      <c r="B191" s="167">
        <f>LN(ΧΑΑ!AX187/ΧΑΑ!AX186)</f>
        <v>9.2378351925605819E-3</v>
      </c>
      <c r="C191" s="91">
        <f>LN(ΧΑΑ!B187/ΧΑΑ!B186)</f>
        <v>-7.2437525804173292E-4</v>
      </c>
      <c r="D191" s="91">
        <f>LN(ΧΑΑ!J187/ΧΑΑ!J186)</f>
        <v>2.0888487947355532E-2</v>
      </c>
      <c r="E191" s="91">
        <f>LN(ΧΑΑ!R187/ΧΑΑ!R186)</f>
        <v>3.6560675732134534E-2</v>
      </c>
      <c r="F191" s="91">
        <f>LN(ΧΑΑ!Z187/ΧΑΑ!Z186)</f>
        <v>-7.68249617201617E-3</v>
      </c>
      <c r="G191" s="91">
        <f>LN(ΧΑΑ!AH187/ΧΑΑ!AH186)</f>
        <v>0</v>
      </c>
      <c r="H191" s="91">
        <f>LN(ΧΑΑ!AP187/ΧΑΑ!AP186)</f>
        <v>0</v>
      </c>
    </row>
    <row r="192" spans="1:8">
      <c r="A192" s="91" t="s">
        <v>1622</v>
      </c>
      <c r="B192" s="167">
        <f>LN(ΧΑΑ!AX188/ΧΑΑ!AX187)</f>
        <v>1.1883003347894792E-2</v>
      </c>
      <c r="C192" s="91">
        <f>LN(ΧΑΑ!B188/ΧΑΑ!B187)</f>
        <v>1.0810916104215456E-2</v>
      </c>
      <c r="D192" s="91">
        <f>LN(ΧΑΑ!J188/ΧΑΑ!J187)</f>
        <v>-1.8253440309350461E-2</v>
      </c>
      <c r="E192" s="91">
        <f>LN(ΧΑΑ!R188/ΧΑΑ!R187)</f>
        <v>3.247223499327604E-2</v>
      </c>
      <c r="F192" s="91">
        <f>LN(ΧΑΑ!Z188/ΧΑΑ!Z187)</f>
        <v>1.0230268250815043E-2</v>
      </c>
      <c r="G192" s="91">
        <f>LN(ΧΑΑ!AH188/ΧΑΑ!AH187)</f>
        <v>0</v>
      </c>
      <c r="H192" s="91">
        <f>LN(ΧΑΑ!AP188/ΧΑΑ!AP187)</f>
        <v>-2.873125804048102E-2</v>
      </c>
    </row>
    <row r="193" spans="1:8">
      <c r="A193" s="91" t="s">
        <v>1630</v>
      </c>
      <c r="B193" s="167">
        <f>LN(ΧΑΑ!AX189/ΧΑΑ!AX188)</f>
        <v>4.8021368480178394E-3</v>
      </c>
      <c r="C193" s="91">
        <f>LN(ΧΑΑ!B189/ΧΑΑ!B188)</f>
        <v>1.069528911674795E-2</v>
      </c>
      <c r="D193" s="91">
        <f>LN(ΧΑΑ!J189/ΧΑΑ!J188)</f>
        <v>6.5574005461592607E-3</v>
      </c>
      <c r="E193" s="91">
        <f>LN(ΧΑΑ!R189/ΧΑΑ!R188)</f>
        <v>1.7227433558996381E-2</v>
      </c>
      <c r="F193" s="91">
        <f>LN(ΧΑΑ!Z189/ΧΑΑ!Z188)</f>
        <v>-5.1020518838955104E-3</v>
      </c>
      <c r="G193" s="91">
        <f>LN(ΧΑΑ!AH189/ΧΑΑ!AH188)</f>
        <v>0</v>
      </c>
      <c r="H193" s="91">
        <f>LN(ΧΑΑ!AP189/ΧΑΑ!AP188)</f>
        <v>4.4742803949211069E-3</v>
      </c>
    </row>
    <row r="194" spans="1:8">
      <c r="A194" s="91" t="s">
        <v>1636</v>
      </c>
      <c r="B194" s="167">
        <f>LN(ΧΑΑ!AX190/ΧΑΑ!AX189)</f>
        <v>8.5910337308674352E-4</v>
      </c>
      <c r="C194" s="91">
        <f>LN(ΧΑΑ!B190/ΧΑΑ!B189)</f>
        <v>-4.2643987864575397E-3</v>
      </c>
      <c r="D194" s="91">
        <f>LN(ΧΑΑ!J190/ΧΑΑ!J189)</f>
        <v>2.5807883955872503E-2</v>
      </c>
      <c r="E194" s="91">
        <f>LN(ΧΑΑ!R190/ΧΑΑ!R189)</f>
        <v>-1.331134463823931E-2</v>
      </c>
      <c r="F194" s="91">
        <f>LN(ΧΑΑ!Z190/ΧΑΑ!Z189)</f>
        <v>1.2706651269114662E-2</v>
      </c>
      <c r="G194" s="91">
        <f>LN(ΧΑΑ!AH190/ΧΑΑ!AH189)</f>
        <v>0</v>
      </c>
      <c r="H194" s="91">
        <f>LN(ΧΑΑ!AP190/ΧΑΑ!AP189)</f>
        <v>4.4543503493801534E-3</v>
      </c>
    </row>
    <row r="195" spans="1:8">
      <c r="A195" s="91" t="s">
        <v>1642</v>
      </c>
      <c r="B195" s="167">
        <f>LN(ΧΑΑ!AX191/ΧΑΑ!AX190)</f>
        <v>-1.3151014373898099E-3</v>
      </c>
      <c r="C195" s="91">
        <f>LN(ΧΑΑ!B191/ΧΑΑ!B190)</f>
        <v>0</v>
      </c>
      <c r="D195" s="91">
        <f>LN(ΧΑΑ!J191/ΧΑΑ!J190)</f>
        <v>-3.8289772370972393E-3</v>
      </c>
      <c r="E195" s="91">
        <f>LN(ΧΑΑ!R191/ΧΑΑ!R190)</f>
        <v>-2.2358869012836851E-3</v>
      </c>
      <c r="F195" s="91">
        <f>LN(ΧΑΑ!Z191/ΧΑΑ!Z190)</f>
        <v>-2.5284463533586377E-3</v>
      </c>
      <c r="G195" s="91">
        <f>LN(ΧΑΑ!AH191/ΧΑΑ!AH190)</f>
        <v>0</v>
      </c>
      <c r="H195" s="91">
        <f>LN(ΧΑΑ!AP191/ΧΑΑ!AP190)</f>
        <v>-8.9286307443014312E-3</v>
      </c>
    </row>
    <row r="196" spans="1:8">
      <c r="A196" s="91" t="s">
        <v>1649</v>
      </c>
      <c r="B196" s="167">
        <f>LN(ΧΑΑ!AX192/ΧΑΑ!AX191)</f>
        <v>6.3576985150007731E-3</v>
      </c>
      <c r="C196" s="91">
        <f>LN(ΧΑΑ!B192/ΧΑΑ!B191)</f>
        <v>-1.434744840814154E-2</v>
      </c>
      <c r="D196" s="91">
        <f>LN(ΧΑΑ!J192/ΧΑΑ!J191)</f>
        <v>6.373507872092201E-3</v>
      </c>
      <c r="E196" s="91">
        <f>LN(ΧΑΑ!R192/ΧΑΑ!R191)</f>
        <v>1.1683025792693544E-2</v>
      </c>
      <c r="F196" s="91">
        <f>LN(ΧΑΑ!Z192/ΧΑΑ!Z191)</f>
        <v>-8.9002494702641252E-3</v>
      </c>
      <c r="G196" s="91">
        <f>LN(ΧΑΑ!AH192/ΧΑΑ!AH191)</f>
        <v>3.8387763071656669E-3</v>
      </c>
      <c r="H196" s="91">
        <f>LN(ΧΑΑ!AP192/ΧΑΑ!AP191)</f>
        <v>-2.2446698538238618E-3</v>
      </c>
    </row>
    <row r="197" spans="1:8">
      <c r="A197" s="91" t="s">
        <v>1657</v>
      </c>
      <c r="B197" s="167">
        <f>LN(ΧΑΑ!AX193/ΧΑΑ!AX192)</f>
        <v>-1.0406988488060578E-3</v>
      </c>
      <c r="C197" s="91">
        <f>LN(ΧΑΑ!B193/ΧΑΑ!B192)</f>
        <v>-8.7083278917843079E-3</v>
      </c>
      <c r="D197" s="91">
        <f>LN(ΧΑΑ!J193/ΧΑΑ!J192)</f>
        <v>-1.924369839262708E-2</v>
      </c>
      <c r="E197" s="91">
        <f>LN(ΧΑΑ!R193/ΧΑΑ!R192)</f>
        <v>1.4278111864288512E-2</v>
      </c>
      <c r="F197" s="91">
        <f>LN(ΧΑΑ!Z193/ΧΑΑ!Z192)</f>
        <v>8.9002494702640784E-3</v>
      </c>
      <c r="G197" s="91">
        <f>LN(ΧΑΑ!AH193/ΧΑΑ!AH192)</f>
        <v>0</v>
      </c>
      <c r="H197" s="91">
        <f>LN(ΧΑΑ!AP193/ΧΑΑ!AP192)</f>
        <v>0</v>
      </c>
    </row>
    <row r="198" spans="1:8">
      <c r="A198" s="91" t="s">
        <v>1663</v>
      </c>
      <c r="B198" s="167">
        <f>LN(ΧΑΑ!AX194/ΧΑΑ!AX193)</f>
        <v>8.029202938253699E-4</v>
      </c>
      <c r="C198" s="91">
        <f>LN(ΧΑΑ!B194/ΧΑΑ!B193)</f>
        <v>2.1842018148409857E-3</v>
      </c>
      <c r="D198" s="91">
        <f>LN(ΧΑΑ!J194/ΧΑΑ!J193)</f>
        <v>1.6699167757632319E-2</v>
      </c>
      <c r="E198" s="91">
        <f>LN(ΧΑΑ!R194/ΧΑΑ!R193)</f>
        <v>1.6344323987154716E-3</v>
      </c>
      <c r="F198" s="91">
        <f>LN(ΧΑΑ!Z194/ΧΑΑ!Z193)</f>
        <v>-1.2666246151930537E-3</v>
      </c>
      <c r="G198" s="91">
        <f>LN(ΧΑΑ!AH194/ΧΑΑ!AH193)</f>
        <v>0</v>
      </c>
      <c r="H198" s="91">
        <f>LN(ΧΑΑ!AP194/ΧΑΑ!AP193)</f>
        <v>6.7189502487450094E-3</v>
      </c>
    </row>
    <row r="199" spans="1:8">
      <c r="A199" s="91" t="s">
        <v>1670</v>
      </c>
      <c r="B199" s="167">
        <f>LN(ΧΑΑ!AX195/ΧΑΑ!AX194)</f>
        <v>-8.7853104152404871E-3</v>
      </c>
      <c r="C199" s="91">
        <f>LN(ΧΑΑ!B195/ΧΑΑ!B194)</f>
        <v>2.9048676926299857E-3</v>
      </c>
      <c r="D199" s="91">
        <f>LN(ΧΑΑ!J195/ΧΑΑ!J194)</f>
        <v>-6.38979809877101E-3</v>
      </c>
      <c r="E199" s="91">
        <f>LN(ΧΑΑ!R195/ΧΑΑ!R194)</f>
        <v>-1.0947016818954462E-2</v>
      </c>
      <c r="F199" s="91">
        <f>LN(ΧΑΑ!Z195/ΧΑΑ!Z194)</f>
        <v>-1.1472401162236807E-2</v>
      </c>
      <c r="G199" s="91">
        <f>LN(ΧΑΑ!AH195/ΧΑΑ!AH194)</f>
        <v>0</v>
      </c>
      <c r="H199" s="91">
        <f>LN(ΧΑΑ!AP195/ΧΑΑ!AP194)</f>
        <v>4.4543503493801534E-3</v>
      </c>
    </row>
    <row r="200" spans="1:8">
      <c r="A200" s="91" t="s">
        <v>1678</v>
      </c>
      <c r="B200" s="167">
        <f>LN(ΧΑΑ!AX196/ΧΑΑ!AX195)</f>
        <v>1.2137833313788831E-3</v>
      </c>
      <c r="C200" s="91">
        <f>LN(ΧΑΑ!B196/ΧΑΑ!B195)</f>
        <v>-1.6082217958432558E-2</v>
      </c>
      <c r="D200" s="91">
        <f>LN(ΧΑΑ!J196/ΧΑΑ!J195)</f>
        <v>-2.4660561821951497E-2</v>
      </c>
      <c r="E200" s="91">
        <f>LN(ΧΑΑ!R196/ΧΑΑ!R195)</f>
        <v>4.097608281315155E-2</v>
      </c>
      <c r="F200" s="91">
        <f>LN(ΧΑΑ!Z196/ΧΑΑ!Z195)</f>
        <v>3.5268138837458052E-2</v>
      </c>
      <c r="G200" s="91">
        <f>LN(ΧΑΑ!AH196/ΧΑΑ!AH195)</f>
        <v>0</v>
      </c>
      <c r="H200" s="91">
        <f>LN(ΧΑΑ!AP196/ΧΑΑ!AP195)</f>
        <v>1.1049836186584935E-2</v>
      </c>
    </row>
    <row r="201" spans="1:8">
      <c r="A201" s="91" t="s">
        <v>1686</v>
      </c>
      <c r="B201" s="167">
        <f>LN(ΧΑΑ!AX197/ΧΑΑ!AX196)</f>
        <v>-8.4218622726624764E-3</v>
      </c>
      <c r="C201" s="91">
        <f>LN(ΧΑΑ!B197/ΧΑΑ!B196)</f>
        <v>-6.6543683626167464E-3</v>
      </c>
      <c r="D201" s="91">
        <f>LN(ΧΑΑ!J197/ΧΑΑ!J196)</f>
        <v>1.4351192163090288E-2</v>
      </c>
      <c r="E201" s="91">
        <f>LN(ΧΑΑ!R197/ΧΑΑ!R196)</f>
        <v>-3.5487594831316145E-2</v>
      </c>
      <c r="F201" s="91">
        <f>LN(ΧΑΑ!Z197/ΧΑΑ!Z196)</f>
        <v>1.1077036338907404E-2</v>
      </c>
      <c r="G201" s="91">
        <f>LN(ΧΑΑ!AH197/ΧΑΑ!AH196)</f>
        <v>0</v>
      </c>
      <c r="H201" s="91">
        <f>LN(ΧΑΑ!AP197/ΧΑΑ!AP196)</f>
        <v>4.3859719432544891E-3</v>
      </c>
    </row>
    <row r="202" spans="1:8">
      <c r="A202" s="91" t="s">
        <v>1693</v>
      </c>
      <c r="B202" s="167">
        <f>LN(ΧΑΑ!AX198/ΧΑΑ!AX197)</f>
        <v>-1.4014745778191595E-2</v>
      </c>
      <c r="C202" s="91">
        <f>LN(ΧΑΑ!B198/ΧΑΑ!B197)</f>
        <v>-1.3443070256452855E-2</v>
      </c>
      <c r="D202" s="91">
        <f>LN(ΧΑΑ!J198/ΧΑΑ!J197)</f>
        <v>-1.303799433812983E-2</v>
      </c>
      <c r="E202" s="91">
        <f>LN(ΧΑΑ!R198/ΧΑΑ!R197)</f>
        <v>-6.038997216768067E-3</v>
      </c>
      <c r="F202" s="91">
        <f>LN(ΧΑΑ!Z198/ΧΑΑ!Z197)</f>
        <v>3.6652453982958738E-3</v>
      </c>
      <c r="G202" s="91">
        <f>LN(ΧΑΑ!AH198/ΧΑΑ!AH197)</f>
        <v>0</v>
      </c>
      <c r="H202" s="91">
        <f>LN(ΧΑΑ!AP198/ΧΑΑ!AP197)</f>
        <v>-2.6609108727964535E-2</v>
      </c>
    </row>
    <row r="203" spans="1:8">
      <c r="A203" s="91" t="s">
        <v>1700</v>
      </c>
      <c r="B203" s="167">
        <f>LN(ΧΑΑ!AX199/ΧΑΑ!AX198)</f>
        <v>6.4576433494867415E-3</v>
      </c>
      <c r="C203" s="91">
        <f>LN(ΧΑΑ!B199/ΧΑΑ!B198)</f>
        <v>7.5159717931212202E-4</v>
      </c>
      <c r="D203" s="91">
        <f>LN(ΧΑΑ!J199/ΧΑΑ!J198)</f>
        <v>1.5625317903080815E-2</v>
      </c>
      <c r="E203" s="91">
        <f>LN(ΧΑΑ!R199/ΧΑΑ!R198)</f>
        <v>2.178735418490723E-2</v>
      </c>
      <c r="F203" s="91">
        <f>LN(ΧΑΑ!Z199/ΧΑΑ!Z198)</f>
        <v>-1.2202564052293744E-3</v>
      </c>
      <c r="G203" s="91">
        <f>LN(ΧΑΑ!AH199/ΧΑΑ!AH198)</f>
        <v>3.8240964384034758E-3</v>
      </c>
      <c r="H203" s="91">
        <f>LN(ΧΑΑ!AP199/ΧΑΑ!AP198)</f>
        <v>8.9486055760140144E-3</v>
      </c>
    </row>
    <row r="204" spans="1:8">
      <c r="A204" s="91" t="s">
        <v>1706</v>
      </c>
      <c r="B204" s="167">
        <f>LN(ΧΑΑ!AX200/ΧΑΑ!AX199)</f>
        <v>3.9562210130783407E-3</v>
      </c>
      <c r="C204" s="91">
        <f>LN(ΧΑΑ!B200/ΧΑΑ!B199)</f>
        <v>-8.2988028146951786E-3</v>
      </c>
      <c r="D204" s="91">
        <f>LN(ΧΑΑ!J200/ΧΑΑ!J199)</f>
        <v>7.7220460939103185E-3</v>
      </c>
      <c r="E204" s="91">
        <f>LN(ΧΑΑ!R200/ΧΑΑ!R199)</f>
        <v>-7.5716965308935558E-3</v>
      </c>
      <c r="F204" s="91">
        <f>LN(ΧΑΑ!Z200/ΧΑΑ!Z199)</f>
        <v>-1.2217472503223644E-3</v>
      </c>
      <c r="G204" s="91">
        <f>LN(ΧΑΑ!AH200/ΧΑΑ!AH199)</f>
        <v>2.2642476749759752E-2</v>
      </c>
      <c r="H204" s="91">
        <f>LN(ΧΑΑ!AP200/ΧΑΑ!AP199)</f>
        <v>2.2246950221111086E-3</v>
      </c>
    </row>
    <row r="205" spans="1:8">
      <c r="A205" s="91" t="s">
        <v>1714</v>
      </c>
      <c r="B205" s="167">
        <f>LN(ΧΑΑ!AX201/ΧΑΑ!AX200)</f>
        <v>8.5600553676485019E-4</v>
      </c>
      <c r="C205" s="91">
        <f>LN(ΧΑΑ!B201/ΧΑΑ!B200)</f>
        <v>1.5140048312152329E-3</v>
      </c>
      <c r="D205" s="91">
        <f>LN(ΧΑΑ!J201/ΧΑΑ!J200)</f>
        <v>1.4004048084016403E-2</v>
      </c>
      <c r="E205" s="91">
        <f>LN(ΧΑΑ!R201/ΧΑΑ!R200)</f>
        <v>-1.586900606040122E-2</v>
      </c>
      <c r="F205" s="91">
        <f>LN(ΧΑΑ!Z201/ΧΑΑ!Z200)</f>
        <v>1.5767458252701236E-2</v>
      </c>
      <c r="G205" s="91">
        <f>LN(ΧΑΑ!AH201/ΧΑΑ!AH200)</f>
        <v>7.4349784875179905E-3</v>
      </c>
      <c r="H205" s="91">
        <f>LN(ΧΑΑ!AP201/ΧΑΑ!AP200)</f>
        <v>-6.688988150796652E-3</v>
      </c>
    </row>
    <row r="206" spans="1:8">
      <c r="A206" s="91" t="s">
        <v>1721</v>
      </c>
      <c r="B206" s="167">
        <f>LN(ΧΑΑ!AX202/ΧΑΑ!AX201)</f>
        <v>-7.1889178228591623E-3</v>
      </c>
      <c r="C206" s="91">
        <f>LN(ΧΑΑ!B202/ΧΑΑ!B201)</f>
        <v>2.2667180086910102E-3</v>
      </c>
      <c r="D206" s="91">
        <f>LN(ΧΑΑ!J202/ΧΑΑ!J201)</f>
        <v>2.5252538671939884E-3</v>
      </c>
      <c r="E206" s="91">
        <f>LN(ΧΑΑ!R202/ΧΑΑ!R201)</f>
        <v>5.5141992023088838E-4</v>
      </c>
      <c r="F206" s="91">
        <f>LN(ΧΑΑ!Z202/ΧΑΑ!Z201)</f>
        <v>-1.210668540301988E-2</v>
      </c>
      <c r="G206" s="91">
        <f>LN(ΧΑΑ!AH202/ΧΑΑ!AH201)</f>
        <v>0</v>
      </c>
      <c r="H206" s="91">
        <f>LN(ΧΑΑ!AP202/ΧΑΑ!AP201)</f>
        <v>6.6889881507967101E-3</v>
      </c>
    </row>
    <row r="207" spans="1:8">
      <c r="A207" s="91" t="s">
        <v>1728</v>
      </c>
      <c r="B207" s="167">
        <f>LN(ΧΑΑ!AX203/ΧΑΑ!AX202)</f>
        <v>4.557965864935426E-3</v>
      </c>
      <c r="C207" s="91">
        <f>LN(ΧΑΑ!B203/ΧΑΑ!B202)</f>
        <v>-7.5757938084576558E-3</v>
      </c>
      <c r="D207" s="91">
        <f>LN(ΧΑΑ!J203/ΧΑΑ!J202)</f>
        <v>5.2805391449853613E-2</v>
      </c>
      <c r="E207" s="91">
        <f>LN(ΧΑΑ!R203/ΧΑΑ!R202)</f>
        <v>8.7816151603846183E-3</v>
      </c>
      <c r="F207" s="91">
        <f>LN(ΧΑΑ!Z203/ΧΑΑ!Z202)</f>
        <v>1.6908615398427022E-2</v>
      </c>
      <c r="G207" s="91">
        <f>LN(ΧΑΑ!AH203/ΧΑΑ!AH202)</f>
        <v>0</v>
      </c>
      <c r="H207" s="91">
        <f>LN(ΧΑΑ!AP203/ΧΑΑ!AP202)</f>
        <v>0</v>
      </c>
    </row>
    <row r="208" spans="1:8">
      <c r="A208" s="91" t="s">
        <v>1734</v>
      </c>
      <c r="B208" s="167">
        <f>LN(ΧΑΑ!AX204/ΧΑΑ!AX203)</f>
        <v>-3.0261810364488506E-3</v>
      </c>
      <c r="C208" s="91">
        <f>LN(ΧΑΑ!B204/ΧΑΑ!B203)</f>
        <v>0</v>
      </c>
      <c r="D208" s="91">
        <f>LN(ΧΑΑ!J204/ΧΑΑ!J203)</f>
        <v>-1.2033839563723565E-2</v>
      </c>
      <c r="E208" s="91">
        <f>LN(ΧΑΑ!R204/ΧΑΑ!R203)</f>
        <v>1.638002004238148E-3</v>
      </c>
      <c r="F208" s="91">
        <f>LN(ΧΑΑ!Z204/ΧΑΑ!Z203)</f>
        <v>-9.6270298271641987E-3</v>
      </c>
      <c r="G208" s="91">
        <f>LN(ΧΑΑ!AH204/ΧΑΑ!AH203)</f>
        <v>0</v>
      </c>
      <c r="H208" s="91">
        <f>LN(ΧΑΑ!AP204/ΧΑΑ!AP203)</f>
        <v>1.1049836186584935E-2</v>
      </c>
    </row>
    <row r="209" spans="1:8">
      <c r="A209" s="91" t="s">
        <v>1741</v>
      </c>
      <c r="B209" s="167">
        <f>LN(ΧΑΑ!AX205/ΧΑΑ!AX204)</f>
        <v>-2.0261764057076342E-2</v>
      </c>
      <c r="C209" s="91">
        <f>LN(ΧΑΑ!B205/ΧΑΑ!B204)</f>
        <v>-1.0703466099359698E-2</v>
      </c>
      <c r="D209" s="91">
        <f>LN(ΧΑΑ!J205/ΧΑΑ!J204)</f>
        <v>-3.63857284390818E-3</v>
      </c>
      <c r="E209" s="91">
        <f>LN(ΧΑΑ!R205/ΧΑΑ!R204)</f>
        <v>-2.5415732680276852E-2</v>
      </c>
      <c r="F209" s="91">
        <f>LN(ΧΑΑ!Z205/ΧΑΑ!Z204)</f>
        <v>-3.6341651142195734E-3</v>
      </c>
      <c r="G209" s="91">
        <f>LN(ΧΑΑ!AH205/ΧΑΑ!AH204)</f>
        <v>0</v>
      </c>
      <c r="H209" s="91">
        <f>LN(ΧΑΑ!AP205/ΧΑΑ!AP204)</f>
        <v>-1.3274531208696075E-2</v>
      </c>
    </row>
    <row r="210" spans="1:8">
      <c r="A210" s="91" t="s">
        <v>1748</v>
      </c>
      <c r="B210" s="167">
        <f>LN(ΧΑΑ!AX206/ΧΑΑ!AX205)</f>
        <v>-6.2282670651479096E-3</v>
      </c>
      <c r="C210" s="91">
        <f>LN(ΧΑΑ!B206/ΧΑΑ!B205)</f>
        <v>1.2982236549947316E-2</v>
      </c>
      <c r="D210" s="91">
        <f>LN(ΧΑΑ!J206/ΧΑΑ!J205)</f>
        <v>-4.8721168240005398E-3</v>
      </c>
      <c r="E210" s="91">
        <f>LN(ΧΑΑ!R206/ΧΑΑ!R205)</f>
        <v>-1.2387545792030998E-2</v>
      </c>
      <c r="F210" s="91">
        <f>LN(ΧΑΑ!Z206/ΧΑΑ!Z205)</f>
        <v>-2.7061922042957307E-2</v>
      </c>
      <c r="G210" s="91">
        <f>LN(ΧΑΑ!AH206/ΧΑΑ!AH205)</f>
        <v>0</v>
      </c>
      <c r="H210" s="91">
        <f>LN(ΧΑΑ!AP206/ΧΑΑ!AP205)</f>
        <v>0</v>
      </c>
    </row>
    <row r="211" spans="1:8">
      <c r="A211" s="91" t="s">
        <v>1756</v>
      </c>
      <c r="B211" s="167">
        <f>LN(ΧΑΑ!AX207/ΧΑΑ!AX206)</f>
        <v>8.5195192015806117E-4</v>
      </c>
      <c r="C211" s="91">
        <f>LN(ΧΑΑ!B207/ΧΑΑ!B206)</f>
        <v>2.7686018251348823E-2</v>
      </c>
      <c r="D211" s="91">
        <f>LN(ΧΑΑ!J207/ΧΑΑ!J206)</f>
        <v>-3.4786116085415424E-2</v>
      </c>
      <c r="E211" s="91">
        <f>LN(ΧΑΑ!R207/ΧΑΑ!R206)</f>
        <v>2.2637247923882184E-3</v>
      </c>
      <c r="F211" s="91">
        <f>LN(ΧΑΑ!Z207/ΧΑΑ!Z206)</f>
        <v>-7.509422022131459E-3</v>
      </c>
      <c r="G211" s="91">
        <f>LN(ΧΑΑ!AH207/ΧΑΑ!AH206)</f>
        <v>0</v>
      </c>
      <c r="H211" s="91">
        <f>LN(ΧΑΑ!AP207/ΧΑΑ!AP206)</f>
        <v>0</v>
      </c>
    </row>
    <row r="212" spans="1:8">
      <c r="A212" s="91" t="s">
        <v>1762</v>
      </c>
      <c r="B212" s="167">
        <f>LN(ΧΑΑ!AX208/ΧΑΑ!AX207)</f>
        <v>2.7073540269126162E-3</v>
      </c>
      <c r="C212" s="91">
        <f>LN(ΧΑΑ!B208/ΧΑΑ!B207)</f>
        <v>-3.6968618813262031E-3</v>
      </c>
      <c r="D212" s="91">
        <f>LN(ΧΑΑ!J208/ΧΑΑ!J207)</f>
        <v>1.3810640098860611E-2</v>
      </c>
      <c r="E212" s="91">
        <f>LN(ΧΑΑ!R208/ΧΑΑ!R207)</f>
        <v>9.0040000539542003E-3</v>
      </c>
      <c r="F212" s="91">
        <f>LN(ΧΑΑ!Z208/ΧΑΑ!Z207)</f>
        <v>3.761759921891586E-3</v>
      </c>
      <c r="G212" s="91">
        <f>LN(ΧΑΑ!AH208/ΧΑΑ!AH207)</f>
        <v>0</v>
      </c>
      <c r="H212" s="91">
        <f>LN(ΧΑΑ!AP208/ΧΑΑ!AP207)</f>
        <v>-2.2296553272690921E-3</v>
      </c>
    </row>
    <row r="213" spans="1:8">
      <c r="A213" s="91" t="s">
        <v>1770</v>
      </c>
      <c r="B213" s="167">
        <f>LN(ΧΑΑ!AX209/ΧΑΑ!AX208)</f>
        <v>-1.5777174012990485E-2</v>
      </c>
      <c r="C213" s="91">
        <f>LN(ΧΑΑ!B209/ΧΑΑ!B208)</f>
        <v>2.21975673831281E-3</v>
      </c>
      <c r="D213" s="91">
        <f>LN(ΧΑΑ!J209/ΧΑΑ!J208)</f>
        <v>-2.781468818287703E-2</v>
      </c>
      <c r="E213" s="91">
        <f>LN(ΧΑΑ!R209/ΧΑΑ!R208)</f>
        <v>-1.4104606181541935E-2</v>
      </c>
      <c r="F213" s="91">
        <f>LN(ΧΑΑ!Z209/ΧΑΑ!Z208)</f>
        <v>-1.1328000305207472E-2</v>
      </c>
      <c r="G213" s="91">
        <f>LN(ΧΑΑ!AH209/ΧΑΑ!AH208)</f>
        <v>0</v>
      </c>
      <c r="H213" s="91">
        <f>LN(ΧΑΑ!AP209/ΧΑΑ!AP208)</f>
        <v>0</v>
      </c>
    </row>
    <row r="214" spans="1:8">
      <c r="A214" s="91" t="s">
        <v>1777</v>
      </c>
      <c r="B214" s="167">
        <f>LN(ΧΑΑ!AX210/ΧΑΑ!AX209)</f>
        <v>1.7209805550115195E-2</v>
      </c>
      <c r="C214" s="91">
        <f>LN(ΧΑΑ!B210/ΧΑΑ!B209)</f>
        <v>3.8424444199822293E-2</v>
      </c>
      <c r="D214" s="91">
        <f>LN(ΧΑΑ!J210/ΧΑΑ!J209)</f>
        <v>-2.7292142288007512E-2</v>
      </c>
      <c r="E214" s="91">
        <f>LN(ΧΑΑ!R210/ΧΑΑ!R209)</f>
        <v>2.4692612590371414E-2</v>
      </c>
      <c r="F214" s="91">
        <f>LN(ΧΑΑ!Z210/ΧΑΑ!Z209)</f>
        <v>2.5001302205417186E-2</v>
      </c>
      <c r="G214" s="91">
        <f>LN(ΧΑΑ!AH210/ΧΑΑ!AH209)</f>
        <v>0</v>
      </c>
      <c r="H214" s="91">
        <f>LN(ΧΑΑ!AP210/ΧΑΑ!AP209)</f>
        <v>2.2296553272690683E-3</v>
      </c>
    </row>
    <row r="215" spans="1:8">
      <c r="A215" s="91" t="s">
        <v>1785</v>
      </c>
      <c r="B215" s="167">
        <f>LN(ΧΑΑ!AX211/ΧΑΑ!AX210)</f>
        <v>1.1756924582476066E-2</v>
      </c>
      <c r="C215" s="91">
        <f>LN(ΧΑΑ!B211/ΧΑΑ!B210)</f>
        <v>3.0814763044009891E-2</v>
      </c>
      <c r="D215" s="91">
        <f>LN(ΧΑΑ!J211/ΧΑΑ!J210)</f>
        <v>4.3821444239218098E-2</v>
      </c>
      <c r="E215" s="91">
        <f>LN(ΧΑΑ!R211/ΧΑΑ!R210)</f>
        <v>5.5279300525130108E-3</v>
      </c>
      <c r="F215" s="91">
        <f>LN(ΧΑΑ!Z211/ΧΑΑ!Z210)</f>
        <v>0</v>
      </c>
      <c r="G215" s="91">
        <f>LN(ΧΑΑ!AH211/ΧΑΑ!AH210)</f>
        <v>3.6968618813259814E-3</v>
      </c>
      <c r="H215" s="91">
        <f>LN(ΧΑΑ!AP211/ΧΑΑ!AP210)</f>
        <v>0</v>
      </c>
    </row>
    <row r="216" spans="1:8">
      <c r="A216" s="91" t="s">
        <v>1792</v>
      </c>
      <c r="B216" s="167">
        <f>LN(ΧΑΑ!AX212/ΧΑΑ!AX211)</f>
        <v>-5.196218614894472E-3</v>
      </c>
      <c r="C216" s="91">
        <f>LN(ΧΑΑ!B212/ΧΑΑ!B211)</f>
        <v>-1.4588657484752731E-2</v>
      </c>
      <c r="D216" s="91">
        <f>LN(ΧΑΑ!J212/ΧΑΑ!J211)</f>
        <v>2.5188930194839864E-3</v>
      </c>
      <c r="E216" s="91">
        <f>LN(ΧΑΑ!R212/ΧΑΑ!R211)</f>
        <v>-1.948294300924687E-2</v>
      </c>
      <c r="F216" s="91">
        <f>LN(ΧΑΑ!Z212/ΧΑΑ!Z211)</f>
        <v>-4.950505159856091E-3</v>
      </c>
      <c r="G216" s="91">
        <f>LN(ΧΑΑ!AH212/ΧΑΑ!AH211)</f>
        <v>3.6832454162965891E-3</v>
      </c>
      <c r="H216" s="91">
        <f>LN(ΧΑΑ!AP212/ΧΑΑ!AP211)</f>
        <v>0</v>
      </c>
    </row>
    <row r="217" spans="1:8">
      <c r="A217" s="91" t="s">
        <v>1800</v>
      </c>
      <c r="B217" s="167">
        <f>LN(ΧΑΑ!AX213/ΧΑΑ!AX212)</f>
        <v>1.6836320994080161E-3</v>
      </c>
      <c r="C217" s="91">
        <f>LN(ΧΑΑ!B213/ΧΑΑ!B212)</f>
        <v>-4.910567566681112E-3</v>
      </c>
      <c r="D217" s="91">
        <f>LN(ΧΑΑ!J213/ΧΑΑ!J212)</f>
        <v>8.7664932121825929E-3</v>
      </c>
      <c r="E217" s="91">
        <f>LN(ΧΑΑ!R213/ΧΑΑ!R212)</f>
        <v>-5.6369935060497688E-3</v>
      </c>
      <c r="F217" s="91">
        <f>LN(ΧΑΑ!Z213/ΧΑΑ!Z212)</f>
        <v>-1.2484556662245396E-2</v>
      </c>
      <c r="G217" s="91">
        <f>LN(ΧΑΑ!AH213/ΧΑΑ!AH212)</f>
        <v>0</v>
      </c>
      <c r="H217" s="91">
        <f>LN(ΧΑΑ!AP213/ΧΑΑ!AP212)</f>
        <v>-2.2296553272690921E-3</v>
      </c>
    </row>
    <row r="218" spans="1:8">
      <c r="A218" s="91" t="s">
        <v>1807</v>
      </c>
      <c r="B218" s="167">
        <f>LN(ΧΑΑ!AX214/ΧΑΑ!AX213)</f>
        <v>2.9664809650963059E-3</v>
      </c>
      <c r="C218" s="91">
        <f>LN(ΧΑΑ!B214/ΧΑΑ!B213)</f>
        <v>3.5100071136501508E-3</v>
      </c>
      <c r="D218" s="91">
        <f>LN(ΧΑΑ!J214/ΧΑΑ!J213)</f>
        <v>-1.8880359449111157E-2</v>
      </c>
      <c r="E218" s="91">
        <f>LN(ΧΑΑ!R214/ΧΑΑ!R213)</f>
        <v>4.2064862314842084E-2</v>
      </c>
      <c r="F218" s="91">
        <f>LN(ΧΑΑ!Z214/ΧΑΑ!Z213)</f>
        <v>3.761759921891586E-3</v>
      </c>
      <c r="G218" s="91">
        <f>LN(ΧΑΑ!AH214/ΧΑΑ!AH213)</f>
        <v>0</v>
      </c>
      <c r="H218" s="91">
        <f>LN(ΧΑΑ!AP214/ΧΑΑ!AP213)</f>
        <v>0</v>
      </c>
    </row>
    <row r="219" spans="1:8">
      <c r="A219" s="91" t="s">
        <v>1815</v>
      </c>
      <c r="B219" s="167">
        <f>LN(ΧΑΑ!AX215/ΧΑΑ!AX214)</f>
        <v>1.2622346993113657E-2</v>
      </c>
      <c r="C219" s="91">
        <f>LN(ΧΑΑ!B215/ΧΑΑ!B214)</f>
        <v>1.5989217937783795E-2</v>
      </c>
      <c r="D219" s="91">
        <f>LN(ΧΑΑ!J215/ΧΑΑ!J214)</f>
        <v>1.0113866236928759E-2</v>
      </c>
      <c r="E219" s="91">
        <f>LN(ΧΑΑ!R215/ΧΑΑ!R214)</f>
        <v>2.3038790230818409E-2</v>
      </c>
      <c r="F219" s="91">
        <f>LN(ΧΑΑ!Z215/ΧΑΑ!Z214)</f>
        <v>2.594339449202402E-2</v>
      </c>
      <c r="G219" s="91">
        <f>LN(ΧΑΑ!AH215/ΧΑΑ!AH214)</f>
        <v>0</v>
      </c>
      <c r="H219" s="91">
        <f>LN(ΧΑΑ!AP215/ΧΑΑ!AP214)</f>
        <v>1.5504186535965036E-2</v>
      </c>
    </row>
    <row r="220" spans="1:8">
      <c r="A220" s="91" t="s">
        <v>1822</v>
      </c>
      <c r="B220" s="167">
        <f>LN(ΧΑΑ!AX216/ΧΑΑ!AX215)</f>
        <v>1.5713903962625564E-3</v>
      </c>
      <c r="C220" s="91">
        <f>LN(ΧΑΑ!B216/ΧΑΑ!B215)</f>
        <v>0</v>
      </c>
      <c r="D220" s="91">
        <f>LN(ΧΑΑ!J216/ΧΑΑ!J215)</f>
        <v>-1.2658396871923577E-2</v>
      </c>
      <c r="E220" s="91">
        <f>LN(ΧΑΑ!R216/ΧΑΑ!R215)</f>
        <v>1.3677225307453593E-2</v>
      </c>
      <c r="F220" s="91">
        <f>LN(ΧΑΑ!Z216/ΧΑΑ!Z215)</f>
        <v>1.3325454597149625E-2</v>
      </c>
      <c r="G220" s="91">
        <f>LN(ΧΑΑ!AH216/ΧΑΑ!AH215)</f>
        <v>0</v>
      </c>
      <c r="H220" s="91">
        <f>LN(ΧΑΑ!AP216/ΧΑΑ!AP215)</f>
        <v>-1.1049836186584935E-2</v>
      </c>
    </row>
    <row r="221" spans="1:8">
      <c r="A221" s="91" t="s">
        <v>1830</v>
      </c>
      <c r="B221" s="167">
        <f>LN(ΧΑΑ!AX217/ΧΑΑ!AX216)</f>
        <v>-1.0625057919515558E-3</v>
      </c>
      <c r="C221" s="91">
        <f>LN(ΧΑΑ!B217/ΧΑΑ!B216)</f>
        <v>-1.0398707220898622E-2</v>
      </c>
      <c r="D221" s="91">
        <f>LN(ΧΑΑ!J217/ΧΑΑ!J216)</f>
        <v>-8.9571936040167156E-3</v>
      </c>
      <c r="E221" s="91">
        <f>LN(ΧΑΑ!R217/ΧΑΑ!R216)</f>
        <v>-2.2187914975362332E-2</v>
      </c>
      <c r="F221" s="91">
        <f>LN(ΧΑΑ!Z217/ΧΑΑ!Z216)</f>
        <v>-8.4592649459765759E-3</v>
      </c>
      <c r="G221" s="91">
        <f>LN(ΧΑΑ!AH217/ΧΑΑ!AH216)</f>
        <v>0</v>
      </c>
      <c r="H221" s="91">
        <f>LN(ΧΑΑ!AP217/ΧΑΑ!AP216)</f>
        <v>0</v>
      </c>
    </row>
    <row r="222" spans="1:8">
      <c r="A222" s="91" t="s">
        <v>1837</v>
      </c>
      <c r="B222" s="167">
        <f>LN(ΧΑΑ!AX218/ΧΑΑ!AX217)</f>
        <v>-3.3847672297848456E-3</v>
      </c>
      <c r="C222" s="91">
        <f>LN(ΧΑΑ!B218/ΧΑΑ!B217)</f>
        <v>-6.291527219480275E-3</v>
      </c>
      <c r="D222" s="91">
        <f>LN(ΧΑΑ!J218/ΧΑΑ!J217)</f>
        <v>-5.1546505886645375E-3</v>
      </c>
      <c r="E222" s="91">
        <f>LN(ΧΑΑ!R218/ΧΑΑ!R217)</f>
        <v>0</v>
      </c>
      <c r="F222" s="91">
        <f>LN(ΧΑΑ!Z218/ΧΑΑ!Z217)</f>
        <v>3.6341651142194481E-3</v>
      </c>
      <c r="G222" s="91">
        <f>LN(ΧΑΑ!AH218/ΧΑΑ!AH217)</f>
        <v>3.6697288889624017E-3</v>
      </c>
      <c r="H222" s="91">
        <f>LN(ΧΑΑ!AP218/ΧΑΑ!AP217)</f>
        <v>-2.2246950221110513E-3</v>
      </c>
    </row>
    <row r="223" spans="1:8">
      <c r="A223" s="91" t="s">
        <v>1844</v>
      </c>
      <c r="B223" s="167">
        <f>LN(ΧΑΑ!AX219/ΧΑΑ!AX218)</f>
        <v>-9.9696073763025309E-3</v>
      </c>
      <c r="C223" s="91">
        <f>LN(ΧΑΑ!B219/ΧΑΑ!B218)</f>
        <v>-3.5124728771405668E-3</v>
      </c>
      <c r="D223" s="91">
        <f>LN(ΧΑΑ!J219/ΧΑΑ!J218)</f>
        <v>1.2911557636198078E-3</v>
      </c>
      <c r="E223" s="91">
        <f>LN(ΧΑΑ!R219/ΧΑΑ!R218)</f>
        <v>-6.4308903302902915E-3</v>
      </c>
      <c r="F223" s="91">
        <f>LN(ΧΑΑ!Z219/ΧΑΑ!Z218)</f>
        <v>-1.3390340059584187E-2</v>
      </c>
      <c r="G223" s="91">
        <f>LN(ΧΑΑ!AH219/ΧΑΑ!AH218)</f>
        <v>-3.6697288889622902E-3</v>
      </c>
      <c r="H223" s="91">
        <f>LN(ΧΑΑ!AP219/ΧΑΑ!AP218)</f>
        <v>-2.2296553272690921E-3</v>
      </c>
    </row>
    <row r="224" spans="1:8">
      <c r="A224" s="91" t="s">
        <v>1852</v>
      </c>
      <c r="B224" s="167">
        <f>LN(ΧΑΑ!AX220/ΧΑΑ!AX219)</f>
        <v>-2.5044163830660812E-2</v>
      </c>
      <c r="C224" s="91">
        <f>LN(ΧΑΑ!B220/ΧΑΑ!B219)</f>
        <v>-5.0515790136901835E-2</v>
      </c>
      <c r="D224" s="91">
        <f>LN(ΧΑΑ!J220/ΧΑΑ!J219)</f>
        <v>3.8634948250446392E-3</v>
      </c>
      <c r="E224" s="91">
        <f>LN(ΧΑΑ!R220/ΧΑΑ!R219)</f>
        <v>-3.0015895940265724E-2</v>
      </c>
      <c r="F224" s="91">
        <f>LN(ΧΑΑ!Z220/ΧΑΑ!Z219)</f>
        <v>-2.8591133329259034E-2</v>
      </c>
      <c r="G224" s="91">
        <f>LN(ΧΑΑ!AH220/ΧΑΑ!AH219)</f>
        <v>0</v>
      </c>
      <c r="H224" s="91">
        <f>LN(ΧΑΑ!AP220/ΧΑΑ!AP219)</f>
        <v>-2.2346378014164881E-3</v>
      </c>
    </row>
    <row r="225" spans="1:8">
      <c r="A225" s="91" t="s">
        <v>1860</v>
      </c>
      <c r="B225" s="167">
        <f>LN(ΧΑΑ!AX221/ΧΑΑ!AX220)</f>
        <v>7.2253002183825625E-3</v>
      </c>
      <c r="C225" s="91">
        <f>LN(ΧΑΑ!B221/ΧΑΑ!B220)</f>
        <v>-1.0416760858255715E-2</v>
      </c>
      <c r="D225" s="91">
        <f>LN(ΧΑΑ!J221/ΧΑΑ!J220)</f>
        <v>7.6824961720162108E-3</v>
      </c>
      <c r="E225" s="91">
        <f>LN(ΧΑΑ!R221/ΧΑΑ!R220)</f>
        <v>-3.3296368164483598E-3</v>
      </c>
      <c r="F225" s="91">
        <f>LN(ΧΑΑ!Z221/ΧΑΑ!Z220)</f>
        <v>-3.7902761737806908E-3</v>
      </c>
      <c r="G225" s="91">
        <f>LN(ΧΑΑ!AH221/ΧΑΑ!AH220)</f>
        <v>3.6697288889624017E-3</v>
      </c>
      <c r="H225" s="91">
        <f>LN(ΧΑΑ!AP221/ΧΑΑ!AP220)</f>
        <v>-4.4843124473285759E-3</v>
      </c>
    </row>
    <row r="226" spans="1:8">
      <c r="A226" s="91" t="s">
        <v>1867</v>
      </c>
      <c r="B226" s="167">
        <f>LN(ΧΑΑ!AX222/ΧΑΑ!AX221)</f>
        <v>-2.3843148550502175E-3</v>
      </c>
      <c r="C226" s="91">
        <f>LN(ΧΑΑ!B222/ΧΑΑ!B221)</f>
        <v>1.3373156211858127E-2</v>
      </c>
      <c r="D226" s="91">
        <f>LN(ΧΑΑ!J222/ΧΑΑ!J221)</f>
        <v>6.3573004954662771E-3</v>
      </c>
      <c r="E226" s="91">
        <f>LN(ΧΑΑ!R222/ΧΑΑ!R221)</f>
        <v>3.8835000263976122E-3</v>
      </c>
      <c r="F226" s="91">
        <f>LN(ΧΑΑ!Z222/ΧΑΑ!Z221)</f>
        <v>-3.8046970436639714E-3</v>
      </c>
      <c r="G226" s="91">
        <f>LN(ΧΑΑ!AH222/ΧΑΑ!AH221)</f>
        <v>0</v>
      </c>
      <c r="H226" s="91">
        <f>LN(ΧΑΑ!AP222/ΧΑΑ!AP221)</f>
        <v>-2.2497197340154416E-3</v>
      </c>
    </row>
    <row r="227" spans="1:8">
      <c r="A227" s="91" t="s">
        <v>1872</v>
      </c>
      <c r="B227" s="167">
        <f>LN(ΧΑΑ!AX223/ΧΑΑ!AX222)</f>
        <v>-2.0603745919894105E-2</v>
      </c>
      <c r="C227" s="91">
        <f>LN(ΧΑΑ!B223/ΧΑΑ!B222)</f>
        <v>1.246807497202931E-2</v>
      </c>
      <c r="D227" s="91">
        <f>LN(ΧΑΑ!J223/ΧΑΑ!J222)</f>
        <v>-1.1472401162236807E-2</v>
      </c>
      <c r="E227" s="91">
        <f>LN(ΧΑΑ!R223/ΧΑΑ!R222)</f>
        <v>-2.0134908409055925E-2</v>
      </c>
      <c r="F227" s="91">
        <f>LN(ΧΑΑ!Z223/ΧΑΑ!Z222)</f>
        <v>-2.0539874854073801E-2</v>
      </c>
      <c r="G227" s="91">
        <f>LN(ΧΑΑ!AH223/ΧΑΑ!AH222)</f>
        <v>0</v>
      </c>
      <c r="H227" s="91">
        <f>LN(ΧΑΑ!AP223/ΧΑΑ!AP222)</f>
        <v>0</v>
      </c>
    </row>
    <row r="228" spans="1:8">
      <c r="A228" s="91" t="s">
        <v>1879</v>
      </c>
      <c r="B228" s="167">
        <f>LN(ΧΑΑ!AX224/ΧΑΑ!AX223)</f>
        <v>9.5652521670552687E-3</v>
      </c>
      <c r="C228" s="91">
        <f>LN(ΧΑΑ!B224/ΧΑΑ!B223)</f>
        <v>9.4306103356082173E-3</v>
      </c>
      <c r="D228" s="91">
        <f>LN(ΧΑΑ!J224/ΧΑΑ!J223)</f>
        <v>1.0204170174241668E-2</v>
      </c>
      <c r="E228" s="91">
        <f>LN(ΧΑΑ!R224/ΧΑΑ!R223)</f>
        <v>-6.8027473227525231E-3</v>
      </c>
      <c r="F228" s="91">
        <f>LN(ΧΑΑ!Z224/ΧΑΑ!Z223)</f>
        <v>-6.506203822738167E-3</v>
      </c>
      <c r="G228" s="91">
        <f>LN(ΧΑΑ!AH224/ΧΑΑ!AH223)</f>
        <v>0</v>
      </c>
      <c r="H228" s="91">
        <f>LN(ΧΑΑ!AP224/ΧΑΑ!AP223)</f>
        <v>-4.5146803545266945E-3</v>
      </c>
    </row>
    <row r="229" spans="1:8">
      <c r="A229" s="91" t="s">
        <v>1885</v>
      </c>
      <c r="B229" s="167">
        <f>LN(ΧΑΑ!AX225/ΧΑΑ!AX224)</f>
        <v>-7.0993768532792425E-3</v>
      </c>
      <c r="C229" s="91">
        <f>LN(ΧΑΑ!B225/ΧΑΑ!B224)</f>
        <v>1.1486127715568071E-2</v>
      </c>
      <c r="D229" s="91">
        <f>LN(ΧΑΑ!J225/ΧΑΑ!J224)</f>
        <v>1.5113637810048106E-2</v>
      </c>
      <c r="E229" s="91">
        <f>LN(ΧΑΑ!R225/ΧΑΑ!R224)</f>
        <v>-1.7791000098443595E-2</v>
      </c>
      <c r="F229" s="91">
        <f>LN(ΧΑΑ!Z225/ΧΑΑ!Z224)</f>
        <v>-1.97765179764566E-2</v>
      </c>
      <c r="G229" s="91">
        <f>LN(ΧΑΑ!AH225/ΧΑΑ!AH224)</f>
        <v>0</v>
      </c>
      <c r="H229" s="91">
        <f>LN(ΧΑΑ!AP225/ΧΑΑ!AP224)</f>
        <v>1.5713005664556332E-2</v>
      </c>
    </row>
    <row r="230" spans="1:8">
      <c r="A230" s="91" t="s">
        <v>1892</v>
      </c>
      <c r="B230" s="167">
        <f>LN(ΧΑΑ!AX226/ΧΑΑ!AX225)</f>
        <v>-2.9710088441347459E-3</v>
      </c>
      <c r="C230" s="91">
        <f>LN(ΧΑΑ!B226/ΧΑΑ!B225)</f>
        <v>-1.8732536236335327E-2</v>
      </c>
      <c r="D230" s="91">
        <f>LN(ΧΑΑ!J226/ΧΑΑ!J225)</f>
        <v>-1.8928009885518911E-2</v>
      </c>
      <c r="E230" s="91">
        <f>LN(ΧΑΑ!R226/ΧΑΑ!R225)</f>
        <v>1.8359666590879585E-2</v>
      </c>
      <c r="F230" s="91">
        <f>LN(ΧΑΑ!Z226/ΧΑΑ!Z225)</f>
        <v>5.3120974848898843E-3</v>
      </c>
      <c r="G230" s="91">
        <f>LN(ΧΑΑ!AH226/ΧΑΑ!AH225)</f>
        <v>7.2993024816115351E-3</v>
      </c>
      <c r="H230" s="91">
        <f>LN(ΧΑΑ!AP226/ΧΑΑ!AP225)</f>
        <v>-4.4642931286856041E-3</v>
      </c>
    </row>
    <row r="231" spans="1:8">
      <c r="A231" s="91" t="s">
        <v>1900</v>
      </c>
      <c r="B231" s="167">
        <f>LN(ΧΑΑ!AX227/ΧΑΑ!AX226)</f>
        <v>-1.7499526305593986E-2</v>
      </c>
      <c r="C231" s="91">
        <f>LN(ΧΑΑ!B227/ΧΑΑ!B226)</f>
        <v>-5.835173376722123E-3</v>
      </c>
      <c r="D231" s="91">
        <f>LN(ΧΑΑ!J227/ΧΑΑ!J226)</f>
        <v>-2.8425686497951422E-2</v>
      </c>
      <c r="E231" s="91">
        <f>LN(ΧΑΑ!R227/ΧΑΑ!R226)</f>
        <v>-5.7012697189561907E-3</v>
      </c>
      <c r="F231" s="91">
        <f>LN(ΧΑΑ!Z227/ΧΑΑ!Z226)</f>
        <v>-2.5487630520148439E-2</v>
      </c>
      <c r="G231" s="91">
        <f>LN(ΧΑΑ!AH227/ΧΑΑ!AH226)</f>
        <v>-3.7041271680349097E-2</v>
      </c>
      <c r="H231" s="91">
        <f>LN(ΧΑΑ!AP227/ΧΑΑ!AP226)</f>
        <v>-4.4843124473285759E-3</v>
      </c>
    </row>
    <row r="232" spans="1:8">
      <c r="A232" s="91" t="s">
        <v>1907</v>
      </c>
      <c r="B232" s="167">
        <f>LN(ΧΑΑ!AX228/ΧΑΑ!AX227)</f>
        <v>6.962037994371369E-3</v>
      </c>
      <c r="C232" s="91">
        <f>LN(ΧΑΑ!B228/ΧΑΑ!B227)</f>
        <v>-7.3179659321411764E-4</v>
      </c>
      <c r="D232" s="91">
        <f>LN(ΧΑΑ!J228/ΧΑΑ!J227)</f>
        <v>2.587466470634613E-2</v>
      </c>
      <c r="E232" s="91">
        <f>LN(ΧΑΑ!R228/ΧΑΑ!R227)</f>
        <v>1.4756226890914137E-2</v>
      </c>
      <c r="F232" s="91">
        <f>LN(ΧΑΑ!Z228/ΧΑΑ!Z227)</f>
        <v>1.6172859245600968E-2</v>
      </c>
      <c r="G232" s="91">
        <f>LN(ΧΑΑ!AH228/ΧΑΑ!AH227)</f>
        <v>-1.9048194970694363E-2</v>
      </c>
      <c r="H232" s="91">
        <f>LN(ΧΑΑ!AP228/ΧΑΑ!AP227)</f>
        <v>2.2446698538237278E-3</v>
      </c>
    </row>
    <row r="233" spans="1:8">
      <c r="A233" s="91" t="s">
        <v>1913</v>
      </c>
      <c r="B233" s="167">
        <f>LN(ΧΑΑ!AX229/ΧΑΑ!AX228)</f>
        <v>1.9877158510371432E-2</v>
      </c>
      <c r="C233" s="91">
        <f>LN(ΧΑΑ!B229/ΧΑΑ!B228)</f>
        <v>1.3813378490703378E-2</v>
      </c>
      <c r="D233" s="91">
        <f>LN(ΧΑΑ!J229/ΧΑΑ!J228)</f>
        <v>3.8240964384034758E-3</v>
      </c>
      <c r="E233" s="91">
        <f>LN(ΧΑΑ!R229/ΧΑΑ!R228)</f>
        <v>5.6939297503949195E-2</v>
      </c>
      <c r="F233" s="91">
        <f>LN(ΧΑΑ!Z229/ΧΑΑ!Z228)</f>
        <v>1.5915455305899363E-2</v>
      </c>
      <c r="G233" s="91">
        <f>LN(ΧΑΑ!AH229/ΧΑΑ!AH228)</f>
        <v>-1.1605546120308003E-2</v>
      </c>
      <c r="H233" s="91">
        <f>LN(ΧΑΑ!AP229/ΧΑΑ!AP228)</f>
        <v>-9.009069942365968E-3</v>
      </c>
    </row>
    <row r="234" spans="1:8">
      <c r="A234" s="91" t="s">
        <v>1918</v>
      </c>
      <c r="B234" s="167">
        <f>LN(ΧΑΑ!AX230/ΧΑΑ!AX229)</f>
        <v>-5.5134310101496234E-3</v>
      </c>
      <c r="C234" s="91">
        <f>LN(ΧΑΑ!B230/ΧΑΑ!B229)</f>
        <v>-2.2636965149218556E-2</v>
      </c>
      <c r="D234" s="91">
        <f>LN(ΧΑΑ!J230/ΧΑΑ!J229)</f>
        <v>-1.5384918839479456E-2</v>
      </c>
      <c r="E234" s="91">
        <f>LN(ΧΑΑ!R230/ΧΑΑ!R229)</f>
        <v>1.5953207318597762E-3</v>
      </c>
      <c r="F234" s="91">
        <f>LN(ΧΑΑ!Z230/ΧΑΑ!Z229)</f>
        <v>-2.2622388562617612E-2</v>
      </c>
      <c r="G234" s="91">
        <f>LN(ΧΑΑ!AH230/ΧΑΑ!AH229)</f>
        <v>-7.8125397367936247E-3</v>
      </c>
      <c r="H234" s="91">
        <f>LN(ΧΑΑ!AP230/ΧΑΑ!AP229)</f>
        <v>1.5713005664556332E-2</v>
      </c>
    </row>
    <row r="235" spans="1:8">
      <c r="A235" s="91" t="s">
        <v>1925</v>
      </c>
      <c r="B235" s="167">
        <f>LN(ΧΑΑ!AX231/ΧΑΑ!AX230)</f>
        <v>-1.9263009721457308E-2</v>
      </c>
      <c r="C235" s="91">
        <f>LN(ΧΑΑ!B231/ΧΑΑ!B230)</f>
        <v>-3.6094143635843852E-2</v>
      </c>
      <c r="D235" s="91">
        <f>LN(ΧΑΑ!J231/ΧΑΑ!J230)</f>
        <v>-2.7506645789833587E-2</v>
      </c>
      <c r="E235" s="91">
        <f>LN(ΧΑΑ!R231/ΧΑΑ!R230)</f>
        <v>-2.2026138912247084E-2</v>
      </c>
      <c r="F235" s="91">
        <f>LN(ΧΑΑ!Z231/ΧΑΑ!Z230)</f>
        <v>-9.4659259888828628E-3</v>
      </c>
      <c r="G235" s="91">
        <f>LN(ΧΑΑ!AH231/ΧΑΑ!AH230)</f>
        <v>-1.1834457647002796E-2</v>
      </c>
      <c r="H235" s="91">
        <f>LN(ΧΑΑ!AP231/ΧΑΑ!AP230)</f>
        <v>-4.4642931286856041E-3</v>
      </c>
    </row>
    <row r="236" spans="1:8">
      <c r="A236" s="91" t="s">
        <v>1933</v>
      </c>
      <c r="B236" s="167">
        <f>LN(ΧΑΑ!AX232/ΧΑΑ!AX231)</f>
        <v>-2.2627803815677579E-2</v>
      </c>
      <c r="C236" s="91">
        <f>LN(ΧΑΑ!B232/ΧΑΑ!B231)</f>
        <v>-5.1857651237293856E-2</v>
      </c>
      <c r="D236" s="91">
        <f>LN(ΧΑΑ!J232/ΧΑΑ!J231)</f>
        <v>5.298025637555194E-3</v>
      </c>
      <c r="E236" s="91">
        <f>LN(ΧΑΑ!R232/ΧΑΑ!R231)</f>
        <v>-4.4995093200880368E-2</v>
      </c>
      <c r="F236" s="91">
        <f>LN(ΧΑΑ!Z232/ΧΑΑ!Z231)</f>
        <v>-1.3680103904080266E-2</v>
      </c>
      <c r="G236" s="91">
        <f>LN(ΧΑΑ!AH232/ΧΑΑ!AH231)</f>
        <v>-1.6000341346441189E-2</v>
      </c>
      <c r="H236" s="91">
        <f>LN(ΧΑΑ!AP232/ΧΑΑ!AP231)</f>
        <v>-1.5783867701261889E-2</v>
      </c>
    </row>
    <row r="237" spans="1:8">
      <c r="A237" s="91" t="s">
        <v>1941</v>
      </c>
      <c r="B237" s="167">
        <f>LN(ΧΑΑ!AX233/ΧΑΑ!AX232)</f>
        <v>-2.2496719323328017E-4</v>
      </c>
      <c r="C237" s="91">
        <f>LN(ΧΑΑ!B233/ΧΑΑ!B232)</f>
        <v>2.2329476398088577E-2</v>
      </c>
      <c r="D237" s="91">
        <f>LN(ΧΑΑ!J233/ΧΑΑ!J232)</f>
        <v>-2.2713067239233348E-2</v>
      </c>
      <c r="E237" s="91">
        <f>LN(ΧΑΑ!R233/ΧΑΑ!R232)</f>
        <v>1.3544225107757034E-2</v>
      </c>
      <c r="F237" s="91">
        <f>LN(ΧΑΑ!Z233/ΧΑΑ!Z232)</f>
        <v>2.8515170308021233E-2</v>
      </c>
      <c r="G237" s="91">
        <f>LN(ΧΑΑ!AH233/ΧΑΑ!AH232)</f>
        <v>-2.4491020008295755E-2</v>
      </c>
      <c r="H237" s="91">
        <f>LN(ΧΑΑ!AP233/ΧΑΑ!AP232)</f>
        <v>9.0498355199178562E-3</v>
      </c>
    </row>
    <row r="238" spans="1:8">
      <c r="A238" s="91" t="s">
        <v>1949</v>
      </c>
      <c r="B238" s="167">
        <f>LN(ΧΑΑ!AX234/ΧΑΑ!AX233)</f>
        <v>1.4650004132770214E-2</v>
      </c>
      <c r="C238" s="91">
        <f>LN(ΧΑΑ!B234/ΧΑΑ!B233)</f>
        <v>3.9433017720143342E-2</v>
      </c>
      <c r="D238" s="91">
        <f>LN(ΧΑΑ!J234/ΧΑΑ!J233)</f>
        <v>-2.1858793812499073E-2</v>
      </c>
      <c r="E238" s="91">
        <f>LN(ΧΑΑ!R234/ΧΑΑ!R233)</f>
        <v>2.2721952876637176E-2</v>
      </c>
      <c r="F238" s="91">
        <f>LN(ΧΑΑ!Z234/ΧΑΑ!Z233)</f>
        <v>-1.6194685919980606E-2</v>
      </c>
      <c r="G238" s="91">
        <f>LN(ΧΑΑ!AH234/ΧΑΑ!AH233)</f>
        <v>-1.2474174225175688E-2</v>
      </c>
      <c r="H238" s="91">
        <f>LN(ΧΑΑ!AP234/ΧΑΑ!AP233)</f>
        <v>2.2497197340153245E-3</v>
      </c>
    </row>
    <row r="239" spans="1:8">
      <c r="A239" s="91" t="s">
        <v>1957</v>
      </c>
      <c r="B239" s="167">
        <f>LN(ΧΑΑ!AX235/ΧΑΑ!AX234)</f>
        <v>-1.6025973720300059E-3</v>
      </c>
      <c r="C239" s="91">
        <f>LN(ΧΑΑ!B235/ΧΑΑ!B234)</f>
        <v>-1.5174509740335006E-3</v>
      </c>
      <c r="D239" s="91">
        <f>LN(ΧΑΑ!J235/ΧΑΑ!J234)</f>
        <v>-2.3760726489143635E-2</v>
      </c>
      <c r="E239" s="91">
        <f>LN(ΧΑΑ!R235/ΧΑΑ!R234)</f>
        <v>-2.2721952876637166E-2</v>
      </c>
      <c r="F239" s="91">
        <f>LN(ΧΑΑ!Z235/ΧΑΑ!Z234)</f>
        <v>-5.4570394630582006E-3</v>
      </c>
      <c r="G239" s="91">
        <f>LN(ΧΑΑ!AH235/ΧΑΑ!AH234)</f>
        <v>0</v>
      </c>
      <c r="H239" s="91">
        <f>LN(ΧΑΑ!AP235/ΧΑΑ!AP234)</f>
        <v>6.7189502487450094E-3</v>
      </c>
    </row>
    <row r="240" spans="1:8">
      <c r="A240" s="91" t="s">
        <v>1964</v>
      </c>
      <c r="B240" s="167">
        <f>LN(ΧΑΑ!AX236/ΧΑΑ!AX235)</f>
        <v>3.0960412680086161E-3</v>
      </c>
      <c r="C240" s="91">
        <f>LN(ΧΑΑ!B236/ΧΑΑ!B235)</f>
        <v>-2.4597704413960919E-2</v>
      </c>
      <c r="D240" s="91">
        <f>LN(ΧΑΑ!J236/ΧΑΑ!J235)</f>
        <v>2.514098895810201E-2</v>
      </c>
      <c r="E240" s="91">
        <f>LN(ΧΑΑ!R236/ΧΑΑ!R235)</f>
        <v>-1.6830298502931238E-3</v>
      </c>
      <c r="F240" s="91">
        <f>LN(ΧΑΑ!Z236/ΧΑΑ!Z235)</f>
        <v>2.5659746780577742E-2</v>
      </c>
      <c r="G240" s="91">
        <f>LN(ΧΑΑ!AH236/ΧΑΑ!AH235)</f>
        <v>0</v>
      </c>
      <c r="H240" s="91">
        <f>LN(ΧΑΑ!AP236/ΧΑΑ!AP235)</f>
        <v>-4.4742803949211893E-3</v>
      </c>
    </row>
    <row r="241" spans="1:8">
      <c r="A241" s="91" t="s">
        <v>1970</v>
      </c>
      <c r="B241" s="167">
        <f>LN(ΧΑΑ!AX237/ΧΑΑ!AX236)</f>
        <v>-1.2757632760883477E-2</v>
      </c>
      <c r="C241" s="91">
        <f>LN(ΧΑΑ!B237/ΧΑΑ!B236)</f>
        <v>-3.8986404156571976E-3</v>
      </c>
      <c r="D241" s="91">
        <f>LN(ΧΑΑ!J237/ΧΑΑ!J236)</f>
        <v>3.3901551675681416E-2</v>
      </c>
      <c r="E241" s="91">
        <f>LN(ΧΑΑ!R237/ΧΑΑ!R236)</f>
        <v>-3.0210333925660544E-2</v>
      </c>
      <c r="F241" s="91">
        <f>LN(ΧΑΑ!Z237/ΧΑΑ!Z236)</f>
        <v>-6.6889881507965401E-3</v>
      </c>
      <c r="G241" s="91">
        <f>LN(ΧΑΑ!AH237/ΧΑΑ!AH236)</f>
        <v>4.4997365930735722E-2</v>
      </c>
      <c r="H241" s="91">
        <f>LN(ΧΑΑ!AP237/ΧΑΑ!AP236)</f>
        <v>4.4742803949211069E-3</v>
      </c>
    </row>
    <row r="242" spans="1:8">
      <c r="A242" s="91" t="s">
        <v>1978</v>
      </c>
      <c r="B242" s="167">
        <f>LN(ΧΑΑ!AX238/ΧΑΑ!AX237)</f>
        <v>-9.0013663418889948E-3</v>
      </c>
      <c r="C242" s="91">
        <f>LN(ΧΑΑ!B238/ΧΑΑ!B237)</f>
        <v>-1.654232286931575E-2</v>
      </c>
      <c r="D242" s="91">
        <f>LN(ΧΑΑ!J238/ΧΑΑ!J237)</f>
        <v>-1.8843087801479828E-2</v>
      </c>
      <c r="E242" s="91">
        <f>LN(ΧΑΑ!R238/ΧΑΑ!R237)</f>
        <v>-1.6336419319693499E-2</v>
      </c>
      <c r="F242" s="91">
        <f>LN(ΧΑΑ!Z238/ΧΑΑ!Z237)</f>
        <v>-2.6881736618004138E-3</v>
      </c>
      <c r="G242" s="91">
        <f>LN(ΧΑΑ!AH238/ΧΑΑ!AH237)</f>
        <v>4.6883585898850458E-2</v>
      </c>
      <c r="H242" s="91">
        <f>LN(ΧΑΑ!AP238/ΧΑΑ!AP237)</f>
        <v>-4.4742803949211893E-3</v>
      </c>
    </row>
    <row r="243" spans="1:8">
      <c r="A243" s="91" t="s">
        <v>1986</v>
      </c>
      <c r="B243" s="167">
        <f>LN(ΧΑΑ!AX239/ΧΑΑ!AX238)</f>
        <v>1.3335417751026556E-2</v>
      </c>
      <c r="C243" s="91">
        <f>LN(ΧΑΑ!B239/ΧΑΑ!B238)</f>
        <v>3.2046509405280872E-2</v>
      </c>
      <c r="D243" s="91">
        <f>LN(ΧΑΑ!J239/ΧΑΑ!J238)</f>
        <v>-1.3596195160397067E-3</v>
      </c>
      <c r="E243" s="91">
        <f>LN(ΧΑΑ!R239/ΧΑΑ!R238)</f>
        <v>2.5553074424617486E-2</v>
      </c>
      <c r="F243" s="91">
        <f>LN(ΧΑΑ!Z239/ΧΑΑ!Z238)</f>
        <v>-2.6954194216722112E-3</v>
      </c>
      <c r="G243" s="91">
        <f>LN(ΧΑΑ!AH239/ΧΑΑ!AH238)</f>
        <v>4.8426593905474463E-2</v>
      </c>
      <c r="H243" s="91">
        <f>LN(ΧΑΑ!AP239/ΧΑΑ!AP238)</f>
        <v>4.4742803949211069E-3</v>
      </c>
    </row>
    <row r="244" spans="1:8">
      <c r="A244" s="91" t="s">
        <v>1994</v>
      </c>
      <c r="B244" s="167">
        <f>LN(ΧΑΑ!AX240/ΧΑΑ!AX239)</f>
        <v>-1.4635159243552907E-2</v>
      </c>
      <c r="C244" s="91">
        <f>LN(ΧΑΑ!B240/ΧΑΑ!B239)</f>
        <v>-8.4975405104406633E-3</v>
      </c>
      <c r="D244" s="91">
        <f>LN(ΧΑΑ!J240/ΧΑΑ!J239)</f>
        <v>8.1301260832503091E-3</v>
      </c>
      <c r="E244" s="91">
        <f>LN(ΧΑΑ!R240/ΧΑΑ!R239)</f>
        <v>-3.6792471060309466E-2</v>
      </c>
      <c r="F244" s="91">
        <f>LN(ΧΑΑ!Z240/ΧΑΑ!Z239)</f>
        <v>-5.4127331067503346E-3</v>
      </c>
      <c r="G244" s="91">
        <f>LN(ΧΑΑ!AH240/ΧΑΑ!AH239)</f>
        <v>7.2464085207672533E-3</v>
      </c>
      <c r="H244" s="91">
        <f>LN(ΧΑΑ!AP240/ΧΑΑ!AP239)</f>
        <v>-2.2346378014164881E-3</v>
      </c>
    </row>
    <row r="245" spans="1:8">
      <c r="A245" s="91" t="s">
        <v>2001</v>
      </c>
      <c r="B245" s="167">
        <f>LN(ΧΑΑ!AX241/ΧΑΑ!AX240)</f>
        <v>-1.9761512825516348E-2</v>
      </c>
      <c r="C245" s="91">
        <f>LN(ΧΑΑ!B241/ΧΑΑ!B240)</f>
        <v>-2.8326048043119136E-2</v>
      </c>
      <c r="D245" s="91">
        <f>LN(ΧΑΑ!J241/ΧΑΑ!J240)</f>
        <v>-1.2220111334775333E-2</v>
      </c>
      <c r="E245" s="91">
        <f>LN(ΧΑΑ!R241/ΧΑΑ!R240)</f>
        <v>-2.4083042318524664E-2</v>
      </c>
      <c r="F245" s="91">
        <f>LN(ΧΑΑ!Z241/ΧΑΑ!Z240)</f>
        <v>-3.4509980777360789E-2</v>
      </c>
      <c r="G245" s="91">
        <f>LN(ΧΑΑ!AH241/ΧΑΑ!AH240)</f>
        <v>0</v>
      </c>
      <c r="H245" s="91">
        <f>LN(ΧΑΑ!AP241/ΧΑΑ!AP240)</f>
        <v>0</v>
      </c>
    </row>
    <row r="246" spans="1:8">
      <c r="A246" s="91" t="s">
        <v>2007</v>
      </c>
      <c r="B246" s="167">
        <f>LN(ΧΑΑ!AX242/ΧΑΑ!AX241)</f>
        <v>1.4367695687151189E-3</v>
      </c>
      <c r="C246" s="91">
        <f>LN(ΧΑΑ!B242/ΧΑΑ!B241)</f>
        <v>-1.1236073266925731E-2</v>
      </c>
      <c r="D246" s="91">
        <f>LN(ΧΑΑ!J242/ΧΑΑ!J241)</f>
        <v>0</v>
      </c>
      <c r="E246" s="91">
        <f>LN(ΧΑΑ!R242/ΧΑΑ!R241)</f>
        <v>-2.5302182862218272E-2</v>
      </c>
      <c r="F246" s="91">
        <f>LN(ΧΑΑ!Z242/ΧΑΑ!Z241)</f>
        <v>-4.2223848798482498E-3</v>
      </c>
      <c r="G246" s="91">
        <f>LN(ΧΑΑ!AH242/ΧΑΑ!AH241)</f>
        <v>3.6036075032983964E-3</v>
      </c>
      <c r="H246" s="91">
        <f>LN(ΧΑΑ!AP242/ΧΑΑ!AP241)</f>
        <v>-6.7340321813439564E-3</v>
      </c>
    </row>
    <row r="247" spans="1:8">
      <c r="A247" s="91" t="s">
        <v>2014</v>
      </c>
      <c r="B247" s="167">
        <f>LN(ΧΑΑ!AX243/ΧΑΑ!AX242)</f>
        <v>-1.3863354790136001E-2</v>
      </c>
      <c r="C247" s="91">
        <f>LN(ΧΑΑ!B243/ΧΑΑ!B242)</f>
        <v>8.8389486672042321E-3</v>
      </c>
      <c r="D247" s="91">
        <f>LN(ΧΑΑ!J243/ΧΑΑ!J242)</f>
        <v>-2.7359798188748602E-3</v>
      </c>
      <c r="E247" s="91">
        <f>LN(ΧΑΑ!R243/ΧΑΑ!R242)</f>
        <v>4.3654575096399983E-3</v>
      </c>
      <c r="F247" s="91">
        <f>LN(ΧΑΑ!Z243/ΧΑΑ!Z242)</f>
        <v>-2.7163928940822389E-2</v>
      </c>
      <c r="G247" s="91">
        <f>LN(ΧΑΑ!AH243/ΧΑΑ!AH242)</f>
        <v>0</v>
      </c>
      <c r="H247" s="91">
        <f>LN(ΧΑΑ!AP243/ΧΑΑ!AP242)</f>
        <v>1.1198325310029535E-2</v>
      </c>
    </row>
    <row r="248" spans="1:8">
      <c r="A248" s="91" t="s">
        <v>2021</v>
      </c>
      <c r="B248" s="167">
        <f>LN(ΧΑΑ!AX244/ΧΑΑ!AX243)</f>
        <v>-1.4919851608400167E-2</v>
      </c>
      <c r="C248" s="91">
        <f>LN(ΧΑΑ!B244/ΧΑΑ!B243)</f>
        <v>-8.003201707691552E-4</v>
      </c>
      <c r="D248" s="91">
        <f>LN(ΧΑΑ!J244/ΧΑΑ!J243)</f>
        <v>-4.118056608917486E-3</v>
      </c>
      <c r="E248" s="91">
        <f>LN(ΧΑΑ!R244/ΧΑΑ!R243)</f>
        <v>-2.2020392748360755E-2</v>
      </c>
      <c r="F248" s="91">
        <f>LN(ΧΑΑ!Z244/ΧΑΑ!Z243)</f>
        <v>-2.6433257068155597E-2</v>
      </c>
      <c r="G248" s="91">
        <f>LN(ΧΑΑ!AH244/ΧΑΑ!AH243)</f>
        <v>0</v>
      </c>
      <c r="H248" s="91">
        <f>LN(ΧΑΑ!AP244/ΧΑΑ!AP243)</f>
        <v>0</v>
      </c>
    </row>
    <row r="249" spans="1:8">
      <c r="A249" s="91" t="s">
        <v>2029</v>
      </c>
      <c r="B249" s="167">
        <f>LN(ΧΑΑ!AX245/ΧΑΑ!AX244)</f>
        <v>-2.2810144651140264E-2</v>
      </c>
      <c r="C249" s="91">
        <f>LN(ΧΑΑ!B245/ΧΑΑ!B244)</f>
        <v>-2.3492372398275511E-2</v>
      </c>
      <c r="D249" s="91">
        <f>LN(ΧΑΑ!J245/ΧΑΑ!J244)</f>
        <v>4.1180566089175476E-3</v>
      </c>
      <c r="E249" s="91">
        <f>LN(ΧΑΑ!R245/ΧΑΑ!R244)</f>
        <v>-1.3448809812613084E-2</v>
      </c>
      <c r="F249" s="91">
        <f>LN(ΧΑΑ!Z245/ΧΑΑ!Z244)</f>
        <v>-1.0471299867295366E-2</v>
      </c>
      <c r="G249" s="91">
        <f>LN(ΧΑΑ!AH245/ΧΑΑ!AH244)</f>
        <v>0</v>
      </c>
      <c r="H249" s="91">
        <f>LN(ΧΑΑ!AP245/ΧΑΑ!AP244)</f>
        <v>-1.119832531002945E-2</v>
      </c>
    </row>
    <row r="250" spans="1:8">
      <c r="A250" s="91" t="s">
        <v>2037</v>
      </c>
      <c r="B250" s="167">
        <f>LN(ΧΑΑ!AX246/ΧΑΑ!AX245)</f>
        <v>4.1043334383118198E-2</v>
      </c>
      <c r="C250" s="91">
        <f>LN(ΧΑΑ!B246/ΧΑΑ!B245)</f>
        <v>2.4292692569044701E-2</v>
      </c>
      <c r="D250" s="91">
        <f>LN(ΧΑΑ!J246/ΧΑΑ!J245)</f>
        <v>4.2902021544209502E-2</v>
      </c>
      <c r="E250" s="91">
        <f>LN(ΧΑΑ!R246/ΧΑΑ!R245)</f>
        <v>7.7510117865489725E-2</v>
      </c>
      <c r="F250" s="91">
        <f>LN(ΧΑΑ!Z246/ΧΑΑ!Z245)</f>
        <v>1.9360247284541394E-2</v>
      </c>
      <c r="G250" s="91">
        <f>LN(ΧΑΑ!AH246/ΧΑΑ!AH245)</f>
        <v>7.168489478612497E-3</v>
      </c>
      <c r="H250" s="91">
        <f>LN(ΧΑΑ!AP246/ΧΑΑ!AP245)</f>
        <v>2.2497197340153245E-3</v>
      </c>
    </row>
    <row r="251" spans="1:8">
      <c r="A251" s="91" t="s">
        <v>2045</v>
      </c>
      <c r="B251" s="167">
        <f>LN(ΧΑΑ!AX247/ΧΑΑ!AX246)</f>
        <v>1.5366920063989023E-2</v>
      </c>
      <c r="C251" s="91">
        <f>LN(ΧΑΑ!B247/ΧΑΑ!B246)</f>
        <v>1.2718772407774612E-2</v>
      </c>
      <c r="D251" s="91">
        <f>LN(ΧΑΑ!J247/ΧΑΑ!J246)</f>
        <v>1.0443959161083314E-2</v>
      </c>
      <c r="E251" s="91">
        <f>LN(ΧΑΑ!R247/ΧΑΑ!R246)</f>
        <v>2.1252275659658953E-2</v>
      </c>
      <c r="F251" s="91">
        <f>LN(ΧΑΑ!Z247/ΧΑΑ!Z246)</f>
        <v>1.17303397854896E-2</v>
      </c>
      <c r="G251" s="91">
        <f>LN(ΧΑΑ!AH247/ΧΑΑ!AH246)</f>
        <v>0</v>
      </c>
      <c r="H251" s="91">
        <f>LN(ΧΑΑ!AP247/ΧΑΑ!AP246)</f>
        <v>4.4843124473285863E-3</v>
      </c>
    </row>
    <row r="252" spans="1:8">
      <c r="A252" s="91" t="s">
        <v>2053</v>
      </c>
      <c r="B252" s="167">
        <f>LN(ΧΑΑ!AX248/ΧΑΑ!AX247)</f>
        <v>5.5383947954999197E-3</v>
      </c>
      <c r="C252" s="91">
        <f>LN(ΧΑΑ!B248/ΧΑΑ!B247)</f>
        <v>0</v>
      </c>
      <c r="D252" s="91">
        <f>LN(ΧΑΑ!J248/ΧΑΑ!J247)</f>
        <v>1.2903404835907782E-2</v>
      </c>
      <c r="E252" s="91">
        <f>LN(ΧΑΑ!R248/ΧΑΑ!R247)</f>
        <v>2.8219551794518603E-2</v>
      </c>
      <c r="F252" s="91">
        <f>LN(ΧΑΑ!Z248/ΧΑΑ!Z247)</f>
        <v>1.3034217838906906E-2</v>
      </c>
      <c r="G252" s="91">
        <f>LN(ΧΑΑ!AH248/ΧΑΑ!AH247)</f>
        <v>0</v>
      </c>
      <c r="H252" s="91">
        <f>LN(ΧΑΑ!AP248/ΧΑΑ!AP247)</f>
        <v>2.2346378014165844E-3</v>
      </c>
    </row>
    <row r="253" spans="1:8">
      <c r="A253" s="91" t="s">
        <v>2059</v>
      </c>
      <c r="B253" s="167">
        <f>LN(ΧΑΑ!AX249/ΧΑΑ!AX248)</f>
        <v>-1.0757043654123031E-2</v>
      </c>
      <c r="C253" s="91">
        <f>LN(ΧΑΑ!B249/ΧΑΑ!B248)</f>
        <v>-5.1043886729442635E-2</v>
      </c>
      <c r="D253" s="91">
        <f>LN(ΧΑΑ!J249/ΧΑΑ!J248)</f>
        <v>1.2739025777429932E-2</v>
      </c>
      <c r="E253" s="91">
        <f>LN(ΧΑΑ!R249/ΧΑΑ!R248)</f>
        <v>-1.2571594141923007E-2</v>
      </c>
      <c r="F253" s="91">
        <f>LN(ΧΑΑ!Z249/ΧΑΑ!Z248)</f>
        <v>8.5960414697978174E-3</v>
      </c>
      <c r="G253" s="91">
        <f>LN(ΧΑΑ!AH249/ΧΑΑ!AH248)</f>
        <v>3.5650661644961446E-3</v>
      </c>
      <c r="H253" s="91">
        <f>LN(ΧΑΑ!AP249/ΧΑΑ!AP248)</f>
        <v>4.4543503493801534E-3</v>
      </c>
    </row>
    <row r="254" spans="1:8">
      <c r="A254" s="91" t="s">
        <v>2067</v>
      </c>
      <c r="B254" s="167">
        <f>LN(ΧΑΑ!AX250/ΧΑΑ!AX249)</f>
        <v>3.4991629186521601E-3</v>
      </c>
      <c r="C254" s="91">
        <f>LN(ΧΑΑ!B250/ΧΑΑ!B249)</f>
        <v>-2.4968801985871545E-3</v>
      </c>
      <c r="D254" s="91">
        <f>LN(ΧΑΑ!J250/ΧΑΑ!J249)</f>
        <v>-3.2157111634531284E-2</v>
      </c>
      <c r="E254" s="91">
        <f>LN(ΧΑΑ!R250/ΧΑΑ!R249)</f>
        <v>9.7282598407788055E-3</v>
      </c>
      <c r="F254" s="91">
        <f>LN(ΧΑΑ!Z250/ΧΑΑ!Z249)</f>
        <v>-1.4368063266920146E-2</v>
      </c>
      <c r="G254" s="91">
        <f>LN(ΧΑΑ!AH250/ΧΑΑ!AH249)</f>
        <v>0</v>
      </c>
      <c r="H254" s="91">
        <f>LN(ΧΑΑ!AP250/ΧΑΑ!AP249)</f>
        <v>0</v>
      </c>
    </row>
    <row r="255" spans="1:8">
      <c r="A255" s="91" t="s">
        <v>2074</v>
      </c>
      <c r="B255" s="167">
        <f>LN(ΧΑΑ!AX251/ΧΑΑ!AX250)</f>
        <v>-3.3880256854275448E-3</v>
      </c>
      <c r="C255" s="91">
        <f>LN(ΧΑΑ!B251/ΧΑΑ!B250)</f>
        <v>0</v>
      </c>
      <c r="D255" s="91">
        <f>LN(ΧΑΑ!J251/ΧΑΑ!J250)</f>
        <v>-1.7139509876696064E-2</v>
      </c>
      <c r="E255" s="91">
        <f>LN(ΧΑΑ!R251/ΧΑΑ!R250)</f>
        <v>1.3574869091069069E-2</v>
      </c>
      <c r="F255" s="91">
        <f>LN(ΧΑΑ!Z251/ΧΑΑ!Z250)</f>
        <v>-2.788148324452042E-2</v>
      </c>
      <c r="G255" s="91">
        <f>LN(ΧΑΑ!AH251/ΧΑΑ!AH250)</f>
        <v>3.5524016043677006E-3</v>
      </c>
      <c r="H255" s="91">
        <f>LN(ΧΑΑ!AP251/ΧΑΑ!AP250)</f>
        <v>0</v>
      </c>
    </row>
    <row r="256" spans="1:8">
      <c r="A256" s="91" t="s">
        <v>2081</v>
      </c>
      <c r="B256" s="167">
        <f>LN(ΧΑΑ!AX252/ΧΑΑ!AX251)</f>
        <v>7.740589684269575E-3</v>
      </c>
      <c r="C256" s="91">
        <f>LN(ΧΑΑ!B252/ΧΑΑ!B251)</f>
        <v>-4.1753714104807334E-3</v>
      </c>
      <c r="D256" s="91">
        <f>LN(ΧΑΑ!J252/ΧΑΑ!J251)</f>
        <v>0</v>
      </c>
      <c r="E256" s="91">
        <f>LN(ΧΑΑ!R252/ΧΑΑ!R251)</f>
        <v>-1.1299555253933282E-2</v>
      </c>
      <c r="F256" s="91">
        <f>LN(ΧΑΑ!Z252/ΧΑΑ!Z251)</f>
        <v>2.6433257068155646E-2</v>
      </c>
      <c r="G256" s="91">
        <f>LN(ΧΑΑ!AH252/ΧΑΑ!AH251)</f>
        <v>0</v>
      </c>
      <c r="H256" s="91">
        <f>LN(ΧΑΑ!AP252/ΧΑΑ!AP251)</f>
        <v>-4.4543503493801968E-3</v>
      </c>
    </row>
    <row r="257" spans="1:8">
      <c r="A257" s="151" t="s">
        <v>2089</v>
      </c>
      <c r="B257" s="167">
        <f>LN(ΧΑΑ!AX253/ΧΑΑ!AX252)</f>
        <v>-2.4602646181120109E-4</v>
      </c>
      <c r="C257" s="91">
        <f>LN(ΧΑΑ!B253/ΧΑΑ!B252)</f>
        <v>2.5610652130545745E-2</v>
      </c>
      <c r="D257" s="91">
        <f>LN(ΧΑΑ!J253/ΧΑΑ!J252)</f>
        <v>0</v>
      </c>
      <c r="E257" s="91">
        <f>LN(ΧΑΑ!R253/ΧΑΑ!R252)</f>
        <v>0</v>
      </c>
      <c r="F257" s="91">
        <f>LN(ΧΑΑ!Z253/ΧΑΑ!Z252)</f>
        <v>1.4388737452099452E-2</v>
      </c>
      <c r="G257" s="91">
        <f>LN(ΧΑΑ!AH253/ΧΑΑ!AH252)</f>
        <v>0</v>
      </c>
      <c r="H257" s="91">
        <f>LN(ΧΑΑ!AP253/ΧΑΑ!AP252)</f>
        <v>-6.7189502487449808E-3</v>
      </c>
    </row>
    <row r="258" spans="1:8">
      <c r="A258" s="151" t="s">
        <v>2097</v>
      </c>
      <c r="B258" s="167">
        <f>LN(ΧΑΑ!AX254/ΧΑΑ!AX253)</f>
        <v>-3.1272598250468428E-3</v>
      </c>
      <c r="C258" s="91">
        <f>LN(ΧΑΑ!B254/ΧΑΑ!B253)</f>
        <v>4.0700096882968998E-3</v>
      </c>
      <c r="D258" s="91">
        <f>LN(ΧΑΑ!J254/ΧΑΑ!J253)</f>
        <v>2.1053409197832263E-2</v>
      </c>
      <c r="E258" s="91">
        <f>LN(ΧΑΑ!R254/ΧΑΑ!R253)</f>
        <v>1.8018505502678431E-2</v>
      </c>
      <c r="F258" s="91">
        <f>LN(ΧΑΑ!Z254/ΧΑΑ!Z253)</f>
        <v>-7.168489478612516E-3</v>
      </c>
      <c r="G258" s="91">
        <f>LN(ΧΑΑ!AH254/ΧΑΑ!AH253)</f>
        <v>0</v>
      </c>
      <c r="H258" s="91">
        <f>LN(ΧΑΑ!AP254/ΧΑΑ!AP253)</f>
        <v>4.4843124473285863E-3</v>
      </c>
    </row>
    <row r="259" spans="1:8">
      <c r="A259" s="151" t="s">
        <v>2105</v>
      </c>
      <c r="B259" s="167">
        <f>LN(ΧΑΑ!AX255/ΧΑΑ!AX254)</f>
        <v>-1.0303967938964107E-3</v>
      </c>
      <c r="C259" s="91">
        <f>LN(ΧΑΑ!B255/ΧΑΑ!B254)</f>
        <v>4.6039876754733804E-2</v>
      </c>
      <c r="D259" s="91">
        <f>LN(ΧΑΑ!J255/ΧΑΑ!J254)</f>
        <v>-2.3716526617316044E-2</v>
      </c>
      <c r="E259" s="91">
        <f>LN(ΧΑΑ!R255/ΧΑΑ!R254)</f>
        <v>1.6727073875033088E-3</v>
      </c>
      <c r="F259" s="91">
        <f>LN(ΧΑΑ!Z255/ΧΑΑ!Z254)</f>
        <v>-1.4493007302566864E-2</v>
      </c>
      <c r="G259" s="91">
        <f>LN(ΧΑΑ!AH255/ΧΑΑ!AH254)</f>
        <v>0</v>
      </c>
      <c r="H259" s="91">
        <f>LN(ΧΑΑ!AP255/ΧΑΑ!AP254)</f>
        <v>0</v>
      </c>
    </row>
    <row r="260" spans="1:8">
      <c r="A260" s="151" t="s">
        <v>2114</v>
      </c>
      <c r="B260" s="167">
        <f>LN(ΧΑΑ!AX256/ΧΑΑ!AX255)</f>
        <v>1.928962124499272E-2</v>
      </c>
      <c r="C260" s="91">
        <f>LN(ΧΑΑ!B256/ΧΑΑ!B255)</f>
        <v>1.9969941672677526E-2</v>
      </c>
      <c r="D260" s="91">
        <f>LN(ΧΑΑ!J256/ΧΑΑ!J255)</f>
        <v>2.8911343494419928E-2</v>
      </c>
      <c r="E260" s="91">
        <f>LN(ΧΑΑ!R256/ΧΑΑ!R255)</f>
        <v>2.6932103194160006E-2</v>
      </c>
      <c r="F260" s="91">
        <f>LN(ΧΑΑ!Z256/ΧΑΑ!Z255)</f>
        <v>1.4493007302566824E-2</v>
      </c>
      <c r="G260" s="91">
        <f>LN(ΧΑΑ!AH256/ΧΑΑ!AH255)</f>
        <v>3.539826705124208E-3</v>
      </c>
      <c r="H260" s="91">
        <f>LN(ΧΑΑ!AP256/ΧΑΑ!AP255)</f>
        <v>-6.7340321813439564E-3</v>
      </c>
    </row>
    <row r="261" spans="1:8">
      <c r="A261" s="151" t="s">
        <v>2122</v>
      </c>
      <c r="B261" s="167">
        <f>LN(ΧΑΑ!AX257/ΧΑΑ!AX256)</f>
        <v>-9.5054876430348736E-3</v>
      </c>
      <c r="C261" s="91">
        <f>LN(ΧΑΑ!B257/ΧΑΑ!B256)</f>
        <v>4.5523599104604759E-3</v>
      </c>
      <c r="D261" s="91">
        <f>LN(ΧΑΑ!J257/ΧΑΑ!J256)</f>
        <v>-2.8911343494420035E-2</v>
      </c>
      <c r="E261" s="91">
        <f>LN(ΧΑΑ!R257/ΧΑΑ!R256)</f>
        <v>-2.7151795122181094E-3</v>
      </c>
      <c r="F261" s="91">
        <f>LN(ΧΑΑ!Z257/ΧΑΑ!Z256)</f>
        <v>-1.888218772132998E-2</v>
      </c>
      <c r="G261" s="91">
        <f>LN(ΧΑΑ!AH257/ΧΑΑ!AH256)</f>
        <v>0</v>
      </c>
      <c r="H261" s="91">
        <f>LN(ΧΑΑ!AP257/ΧΑΑ!AP256)</f>
        <v>4.4943895878392674E-3</v>
      </c>
    </row>
    <row r="262" spans="1:8">
      <c r="A262" s="151" t="s">
        <v>2131</v>
      </c>
      <c r="B262" s="167">
        <f>LN(ΧΑΑ!AX258/ΧΑΑ!AX257)</f>
        <v>-6.6451614402440792E-3</v>
      </c>
      <c r="C262" s="91">
        <f>LN(ΧΑΑ!B258/ΧΑΑ!B257)</f>
        <v>-2.2971913675682916E-2</v>
      </c>
      <c r="D262" s="91">
        <f>LN(ΧΑΑ!J258/ΧΑΑ!J257)</f>
        <v>1.8494582636164311E-2</v>
      </c>
      <c r="E262" s="91">
        <f>LN(ΧΑΑ!R258/ΧΑΑ!R257)</f>
        <v>-4.1637988037584464E-2</v>
      </c>
      <c r="F262" s="91">
        <f>LN(ΧΑΑ!Z258/ΧΑΑ!Z257)</f>
        <v>-1.0316966970932267E-2</v>
      </c>
      <c r="G262" s="91">
        <f>LN(ΧΑΑ!AH258/ΧΑΑ!AH257)</f>
        <v>7.042282625412951E-3</v>
      </c>
      <c r="H262" s="91">
        <f>LN(ΧΑΑ!AP258/ΧΑΑ!AP257)</f>
        <v>-2.2446698538238618E-3</v>
      </c>
    </row>
    <row r="263" spans="1:8">
      <c r="A263" s="151" t="s">
        <v>2141</v>
      </c>
      <c r="B263" s="167">
        <f>LN(ΧΑΑ!AX259/ΧΑΑ!AX258)</f>
        <v>1.188364356507326E-3</v>
      </c>
      <c r="C263" s="91">
        <f>LN(ΧΑΑ!B259/ΧΑΑ!B258)</f>
        <v>-3.94996056420353E-2</v>
      </c>
      <c r="D263" s="91">
        <f>LN(ΧΑΑ!J259/ΧΑΑ!J258)</f>
        <v>1.4295240186826532E-2</v>
      </c>
      <c r="E263" s="91">
        <f>LN(ΧΑΑ!R259/ΧΑΑ!R258)</f>
        <v>-5.1151006667703768E-3</v>
      </c>
      <c r="F263" s="91">
        <f>LN(ΧΑΑ!Z259/ΧΑΑ!Z258)</f>
        <v>1.7621601349819629E-2</v>
      </c>
      <c r="G263" s="91">
        <f>LN(ΧΑΑ!AH259/ΧΑΑ!AH258)</f>
        <v>3.5026305512020745E-3</v>
      </c>
      <c r="H263" s="91">
        <f>LN(ΧΑΑ!AP259/ΧΑΑ!AP258)</f>
        <v>8.9486055760140144E-3</v>
      </c>
    </row>
    <row r="264" spans="1:8">
      <c r="A264" s="151" t="s">
        <v>2148</v>
      </c>
      <c r="B264" s="167">
        <f>LN(ΧΑΑ!AX260/ΧΑΑ!AX259)</f>
        <v>6.4181653364938406E-3</v>
      </c>
      <c r="C264" s="91">
        <f>LN(ΧΑΑ!B260/ΧΑΑ!B259)</f>
        <v>7.2260450917396276E-3</v>
      </c>
      <c r="D264" s="91">
        <f>LN(ΧΑΑ!J260/ΧΑΑ!J259)</f>
        <v>2.4220431893788853E-2</v>
      </c>
      <c r="E264" s="91">
        <f>LN(ΧΑΑ!R260/ΧΑΑ!R259)</f>
        <v>-1.6662264256592833E-2</v>
      </c>
      <c r="F264" s="91">
        <f>LN(ΧΑΑ!Z260/ΧΑΑ!Z259)</f>
        <v>1.4545457109943617E-3</v>
      </c>
      <c r="G264" s="91">
        <f>LN(ΧΑΑ!AH260/ΧΑΑ!AH259)</f>
        <v>3.4904049397685676E-3</v>
      </c>
      <c r="H264" s="91">
        <f>LN(ΧΑΑ!AP260/ΧΑΑ!AP259)</f>
        <v>-4.4642931286856041E-3</v>
      </c>
    </row>
    <row r="265" spans="1:8">
      <c r="A265" s="151" t="s">
        <v>2155</v>
      </c>
      <c r="B265" s="167">
        <f>LN(ΧΑΑ!AX261/ΧΑΑ!AX260)</f>
        <v>5.648307920961263E-3</v>
      </c>
      <c r="C265" s="91">
        <f>LN(ΧΑΑ!B261/ΧΑΑ!B260)</f>
        <v>-5.6157387856357452E-3</v>
      </c>
      <c r="D265" s="91">
        <f>LN(ΧΑΑ!J261/ΧΑΑ!J260)</f>
        <v>-1.1399743464727425E-2</v>
      </c>
      <c r="E265" s="91">
        <f>LN(ΧΑΑ!R261/ΧΑΑ!R260)</f>
        <v>1.3237603375228594E-2</v>
      </c>
      <c r="F265" s="91">
        <f>LN(ΧΑΑ!Z261/ΧΑΑ!Z260)</f>
        <v>7.2411612565594736E-3</v>
      </c>
      <c r="G265" s="91">
        <f>LN(ΧΑΑ!AH261/ΧΑΑ!AH260)</f>
        <v>1.0398707220898517E-2</v>
      </c>
      <c r="H265" s="91">
        <f>LN(ΧΑΑ!AP261/ΧΑΑ!AP260)</f>
        <v>-2.2396425935046868E-3</v>
      </c>
    </row>
    <row r="266" spans="1:8">
      <c r="A266" s="151" t="s">
        <v>2164</v>
      </c>
      <c r="B266" s="167">
        <f>LN(ΧΑΑ!AX262/ΧΑΑ!AX261)</f>
        <v>2.8289509069942811E-3</v>
      </c>
      <c r="C266" s="91">
        <f>LN(ΧΑΑ!B262/ΧΑΑ!B261)</f>
        <v>-5.6474534930750402E-3</v>
      </c>
      <c r="D266" s="91">
        <f>LN(ΧΑΑ!J262/ΧΑΑ!J261)</f>
        <v>6.3492276786587445E-3</v>
      </c>
      <c r="E266" s="91">
        <f>LN(ΧΑΑ!R262/ΧΑΑ!R261)</f>
        <v>1.4756226890914137E-2</v>
      </c>
      <c r="F266" s="91">
        <f>LN(ΧΑΑ!Z262/ΧΑΑ!Z261)</f>
        <v>5.2014534952533518E-2</v>
      </c>
      <c r="G266" s="91">
        <f>LN(ΧΑΑ!AH262/ΧΑΑ!AH261)</f>
        <v>0</v>
      </c>
      <c r="H266" s="91">
        <f>LN(ΧΑΑ!AP262/ΧΑΑ!AP261)</f>
        <v>6.7039357221903547E-3</v>
      </c>
    </row>
    <row r="267" spans="1:8">
      <c r="A267" s="151" t="s">
        <v>2172</v>
      </c>
      <c r="B267" s="167">
        <f>LN(ΧΑΑ!AX263/ΧΑΑ!AX262)</f>
        <v>1.9458749183648483E-2</v>
      </c>
      <c r="C267" s="91">
        <f>LN(ΧΑΑ!B263/ΧΑΑ!B262)</f>
        <v>3.1065819574890532E-2</v>
      </c>
      <c r="D267" s="91">
        <f>LN(ΧΑΑ!J263/ΧΑΑ!J262)</f>
        <v>7.5662403833158766E-3</v>
      </c>
      <c r="E267" s="91">
        <f>LN(ΧΑΑ!R263/ΧΑΑ!R262)</f>
        <v>2.1182508845334899E-2</v>
      </c>
      <c r="F267" s="91">
        <f>LN(ΧΑΑ!Z263/ΧΑΑ!Z262)</f>
        <v>1.7651510575322334E-2</v>
      </c>
      <c r="G267" s="91">
        <f>LN(ΧΑΑ!AH263/ΧΑΑ!AH262)</f>
        <v>0</v>
      </c>
      <c r="H267" s="91">
        <f>LN(ΧΑΑ!AP263/ΧΑΑ!AP262)</f>
        <v>0</v>
      </c>
    </row>
    <row r="268" spans="1:8">
      <c r="A268" s="151" t="s">
        <v>2180</v>
      </c>
      <c r="B268" s="167">
        <f>LN(ΧΑΑ!AX264/ΧΑΑ!AX263)</f>
        <v>-1.8034560825352537E-4</v>
      </c>
      <c r="C268" s="91">
        <f>LN(ΧΑΑ!B264/ΧΑΑ!B263)</f>
        <v>1.6336419319693599E-2</v>
      </c>
      <c r="D268" s="91">
        <f>LN(ΧΑΑ!J264/ΧΑΑ!J263)</f>
        <v>-2.5157245972472469E-3</v>
      </c>
      <c r="E268" s="91">
        <f>LN(ΧΑΑ!R264/ΧΑΑ!R263)</f>
        <v>-1.2767311920050413E-2</v>
      </c>
      <c r="F268" s="91">
        <f>LN(ΧΑΑ!Z264/ΧΑΑ!Z263)</f>
        <v>1.0709607046375538E-2</v>
      </c>
      <c r="G268" s="91">
        <f>LN(ΧΑΑ!AH264/ΧΑΑ!AH263)</f>
        <v>1.0291686036547724E-2</v>
      </c>
      <c r="H268" s="91">
        <f>LN(ΧΑΑ!AP264/ΧΑΑ!AP263)</f>
        <v>2.2246950221111086E-3</v>
      </c>
    </row>
    <row r="269" spans="1:8">
      <c r="A269" s="151" t="s">
        <v>2188</v>
      </c>
      <c r="B269" s="167">
        <f>LN(ΧΑΑ!AX265/ΧΑΑ!AX264)</f>
        <v>1.4325843055460119E-2</v>
      </c>
      <c r="C269" s="91">
        <f>LN(ΧΑΑ!B265/ΧΑΑ!B264)</f>
        <v>3.0397477184370948E-2</v>
      </c>
      <c r="D269" s="91">
        <f>LN(ΧΑΑ!J265/ΧΑΑ!J264)</f>
        <v>0</v>
      </c>
      <c r="E269" s="91">
        <f>LN(ΧΑΑ!R265/ΧΑΑ!R264)</f>
        <v>1.1166947000753762E-3</v>
      </c>
      <c r="F269" s="91">
        <f>LN(ΧΑΑ!Z265/ΧΑΑ!Z264)</f>
        <v>5.3120974848898843E-3</v>
      </c>
      <c r="G269" s="91">
        <f>LN(ΧΑΑ!AH265/ΧΑΑ!AH264)</f>
        <v>0</v>
      </c>
      <c r="H269" s="91">
        <f>LN(ΧΑΑ!AP265/ΧΑΑ!AP264)</f>
        <v>-2.2246950221110513E-3</v>
      </c>
    </row>
    <row r="270" spans="1:8">
      <c r="A270" s="151" t="s">
        <v>2197</v>
      </c>
      <c r="B270" s="167">
        <f>LN(ΧΑΑ!AX266/ΧΑΑ!AX265)</f>
        <v>-6.8931115028723258E-3</v>
      </c>
      <c r="C270" s="91">
        <f>LN(ΧΑΑ!B266/ΧΑΑ!B265)</f>
        <v>1.4121379217210309E-2</v>
      </c>
      <c r="D270" s="91">
        <f>LN(ΧΑΑ!J266/ΧΑΑ!J265)</f>
        <v>7.5282664207915878E-3</v>
      </c>
      <c r="E270" s="91">
        <f>LN(ΧΑΑ!R266/ΧΑΑ!R265)</f>
        <v>-2.8298436122427658E-2</v>
      </c>
      <c r="F270" s="91">
        <f>LN(ΧΑΑ!Z266/ΧΑΑ!Z265)</f>
        <v>-9.3147712745473739E-3</v>
      </c>
      <c r="G270" s="91">
        <f>LN(ΧΑΑ!AH266/ΧΑΑ!AH265)</f>
        <v>6.8027473227526203E-3</v>
      </c>
      <c r="H270" s="91">
        <f>LN(ΧΑΑ!AP266/ΧΑΑ!AP265)</f>
        <v>0</v>
      </c>
    </row>
    <row r="271" spans="1:8">
      <c r="A271" s="151" t="s">
        <v>2207</v>
      </c>
      <c r="B271" s="167">
        <f>LN(ΧΑΑ!AX267/ΧΑΑ!AX266)</f>
        <v>-1.302857513272753E-3</v>
      </c>
      <c r="C271" s="91">
        <f>LN(ΧΑΑ!B267/ΧΑΑ!B266)</f>
        <v>-2.2388994893478724E-2</v>
      </c>
      <c r="D271" s="91">
        <f>LN(ΧΑΑ!J267/ΧΑΑ!J266)</f>
        <v>8.7119406020215364E-3</v>
      </c>
      <c r="E271" s="91">
        <f>LN(ΧΑΑ!R267/ΧΑΑ!R266)</f>
        <v>1.4815085785140463E-2</v>
      </c>
      <c r="F271" s="91">
        <f>LN(ΧΑΑ!Z267/ΧΑΑ!Z266)</f>
        <v>7.989390033478861E-3</v>
      </c>
      <c r="G271" s="91">
        <f>LN(ΧΑΑ!AH267/ΧΑΑ!AH266)</f>
        <v>0</v>
      </c>
      <c r="H271" s="91">
        <f>LN(ΧΑΑ!AP267/ΧΑΑ!AP266)</f>
        <v>0</v>
      </c>
    </row>
    <row r="272" spans="1:8">
      <c r="A272" s="151" t="s">
        <v>2216</v>
      </c>
      <c r="B272" s="167">
        <f>LN(ΧΑΑ!AX268/ΧΑΑ!AX267)</f>
        <v>-7.5245515206586767E-3</v>
      </c>
      <c r="C272" s="91">
        <f>LN(ΧΑΑ!B268/ΧΑΑ!B267)</f>
        <v>9.7635022678512172E-3</v>
      </c>
      <c r="D272" s="91">
        <f>LN(ΧΑΑ!J268/ΧΑΑ!J267)</f>
        <v>-8.7119406020215676E-3</v>
      </c>
      <c r="E272" s="91">
        <f>LN(ΧΑΑ!R268/ΧΑΑ!R267)</f>
        <v>-1.6538728843305654E-2</v>
      </c>
      <c r="F272" s="91">
        <f>LN(ΧΑΑ!Z268/ΧΑΑ!Z267)</f>
        <v>1.3253812410687102E-3</v>
      </c>
      <c r="G272" s="91">
        <f>LN(ΧΑΑ!AH268/ΧΑΑ!AH267)</f>
        <v>0</v>
      </c>
      <c r="H272" s="91">
        <f>LN(ΧΑΑ!AP268/ΧΑΑ!AP267)</f>
        <v>2.2246950221111086E-3</v>
      </c>
    </row>
    <row r="273" spans="1:8">
      <c r="A273" s="151" t="s">
        <v>2224</v>
      </c>
      <c r="B273" s="167">
        <f>LN(ΧΑΑ!AX269/ΧΑΑ!AX268)</f>
        <v>-1.2382703703548489E-2</v>
      </c>
      <c r="C273" s="91">
        <f>LN(ΧΑΑ!B269/ΧΑΑ!B268)</f>
        <v>-2.9581224017574306E-2</v>
      </c>
      <c r="D273" s="91">
        <f>LN(ΧΑΑ!J269/ΧΑΑ!J268)</f>
        <v>-1.2578782206860073E-2</v>
      </c>
      <c r="E273" s="91">
        <f>LN(ΧΑΑ!R269/ΧΑΑ!R268)</f>
        <v>-1.1507481131780351E-3</v>
      </c>
      <c r="F273" s="91">
        <f>LN(ΧΑΑ!Z269/ΧΑΑ!Z268)</f>
        <v>-1.3333530869465144E-2</v>
      </c>
      <c r="G273" s="91">
        <f>LN(ΧΑΑ!AH269/ΧΑΑ!AH268)</f>
        <v>0</v>
      </c>
      <c r="H273" s="91">
        <f>LN(ΧΑΑ!AP269/ΧΑΑ!AP268)</f>
        <v>-1.3423020332140548E-2</v>
      </c>
    </row>
    <row r="274" spans="1:8">
      <c r="A274" s="151" t="s">
        <v>2233</v>
      </c>
      <c r="B274" s="167">
        <f>LN(ΧΑΑ!AX270/ΧΑΑ!AX269)</f>
        <v>2.0509591475853235E-3</v>
      </c>
      <c r="C274" s="91">
        <f>LN(ΧΑΑ!B270/ΧΑΑ!B269)</f>
        <v>-7.7011940656418617E-4</v>
      </c>
      <c r="D274" s="91">
        <f>LN(ΧΑΑ!J270/ΧΑΑ!J269)</f>
        <v>1.2578782206859965E-2</v>
      </c>
      <c r="E274" s="91">
        <f>LN(ΧΑΑ!R270/ΧΑΑ!R269)</f>
        <v>-6.9324367756449026E-3</v>
      </c>
      <c r="F274" s="91">
        <f>LN(ΧΑΑ!Z270/ΧΑΑ!Z269)</f>
        <v>6.6889881507964889E-3</v>
      </c>
      <c r="G274" s="91">
        <f>LN(ΧΑΑ!AH270/ΧΑΑ!AH269)</f>
        <v>0</v>
      </c>
      <c r="H274" s="91">
        <f>LN(ΧΑΑ!AP270/ΧΑΑ!AP269)</f>
        <v>6.7340321813438991E-3</v>
      </c>
    </row>
    <row r="275" spans="1:8">
      <c r="A275" s="151" t="s">
        <v>2242</v>
      </c>
      <c r="B275" s="167">
        <f>LN(ΧΑΑ!AX271/ΧΑΑ!AX270)</f>
        <v>2.435367532239098E-2</v>
      </c>
      <c r="C275" s="91">
        <f>LN(ΧΑΑ!B271/ΧΑΑ!B270)</f>
        <v>9.2025189311619199E-3</v>
      </c>
      <c r="D275" s="91">
        <f>LN(ΧΑΑ!J271/ΧΑΑ!J270)</f>
        <v>1.611938187988339E-2</v>
      </c>
      <c r="E275" s="91">
        <f>LN(ΧΑΑ!R271/ΧΑΑ!R270)</f>
        <v>1.4388737452099671E-2</v>
      </c>
      <c r="F275" s="91">
        <f>LN(ΧΑΑ!Z271/ΧΑΑ!Z270)</f>
        <v>3.1498667059371016E-2</v>
      </c>
      <c r="G275" s="91">
        <f>LN(ΧΑΑ!AH271/ΧΑΑ!AH270)</f>
        <v>0</v>
      </c>
      <c r="H275" s="91">
        <f>LN(ΧΑΑ!AP271/ΧΑΑ!AP270)</f>
        <v>-2.2396425935046868E-3</v>
      </c>
    </row>
    <row r="276" spans="1:8">
      <c r="A276" s="151" t="s">
        <v>2251</v>
      </c>
      <c r="B276" s="167">
        <f>LN(ΧΑΑ!AX272/ΧΑΑ!AX271)</f>
        <v>2.8213096162709957E-3</v>
      </c>
      <c r="C276" s="91">
        <f>LN(ΧΑΑ!B272/ΧΑΑ!B271)</f>
        <v>3.0487828493587312E-3</v>
      </c>
      <c r="D276" s="91">
        <f>LN(ΧΑΑ!J272/ΧΑΑ!J271)</f>
        <v>2.1898685307637524E-2</v>
      </c>
      <c r="E276" s="91">
        <f>LN(ΧΑΑ!R272/ΧΑΑ!R271)</f>
        <v>1.3057239156648132E-2</v>
      </c>
      <c r="F276" s="91">
        <f>LN(ΧΑΑ!Z272/ΧΑΑ!Z271)</f>
        <v>5.1546505886644221E-3</v>
      </c>
      <c r="G276" s="91">
        <f>LN(ΧΑΑ!AH272/ΧΑΑ!AH271)</f>
        <v>0</v>
      </c>
      <c r="H276" s="91">
        <f>LN(ΧΑΑ!AP272/ΧΑΑ!AP271)</f>
        <v>0</v>
      </c>
    </row>
    <row r="277" spans="1:8">
      <c r="A277" s="151" t="s">
        <v>2260</v>
      </c>
      <c r="B277" s="167">
        <f>LN(ΧΑΑ!AX273/ΧΑΑ!AX272)</f>
        <v>5.0844380975489782E-4</v>
      </c>
      <c r="C277" s="91">
        <f>LN(ΧΑΑ!B273/ΧΑΑ!B272)</f>
        <v>1.5855371789794001E-2</v>
      </c>
      <c r="D277" s="91">
        <f>LN(ΧΑΑ!J273/ΧΑΑ!J272)</f>
        <v>2.2606554628913905E-2</v>
      </c>
      <c r="E277" s="91">
        <f>LN(ΧΑΑ!R273/ΧΑΑ!R272)</f>
        <v>-1.9362791719924905E-2</v>
      </c>
      <c r="F277" s="91">
        <f>LN(ΧΑΑ!Z273/ΧΑΑ!Z272)</f>
        <v>2.5673955052457334E-3</v>
      </c>
      <c r="G277" s="91">
        <f>LN(ΧΑΑ!AH273/ΧΑΑ!AH272)</f>
        <v>0</v>
      </c>
      <c r="H277" s="91">
        <f>LN(ΧΑΑ!AP273/ΧΑΑ!AP272)</f>
        <v>0</v>
      </c>
    </row>
    <row r="278" spans="1:8">
      <c r="A278" s="151" t="s">
        <v>2269</v>
      </c>
      <c r="B278" s="167">
        <f>LN(ΧΑΑ!AX274/ΧΑΑ!AX273)</f>
        <v>8.8761662836271474E-3</v>
      </c>
      <c r="C278" s="91">
        <f>LN(ΧΑΑ!B274/ΧΑΑ!B273)</f>
        <v>-2.2497197340154416E-3</v>
      </c>
      <c r="D278" s="91">
        <f>LN(ΧΑΑ!J274/ΧΑΑ!J273)</f>
        <v>0</v>
      </c>
      <c r="E278" s="91">
        <f>LN(ΧΑΑ!R274/ΧΑΑ!R273)</f>
        <v>-9.8238293666070113E-3</v>
      </c>
      <c r="F278" s="91">
        <f>LN(ΧΑΑ!Z274/ΧΑΑ!Z273)</f>
        <v>1.2739025777429932E-2</v>
      </c>
      <c r="G278" s="91">
        <f>LN(ΧΑΑ!AH274/ΧΑΑ!AH273)</f>
        <v>0</v>
      </c>
      <c r="H278" s="91">
        <f>LN(ΧΑΑ!AP274/ΧΑΑ!AP273)</f>
        <v>0</v>
      </c>
    </row>
    <row r="279" spans="1:8">
      <c r="A279" s="151" t="s">
        <v>2278</v>
      </c>
      <c r="B279" s="167">
        <f>LN(ΧΑΑ!AX275/ΧΑΑ!AX274)</f>
        <v>-1.4485391097394636E-3</v>
      </c>
      <c r="C279" s="91">
        <f>LN(ΧΑΑ!B275/ΧΑΑ!B274)</f>
        <v>-8.2925465780090794E-3</v>
      </c>
      <c r="D279" s="91">
        <f>LN(ΧΑΑ!J275/ΧΑΑ!J274)</f>
        <v>-1.3025643017155848E-2</v>
      </c>
      <c r="E279" s="91">
        <f>LN(ΧΑΑ!R275/ΧΑΑ!R274)</f>
        <v>1.8412487944452306E-2</v>
      </c>
      <c r="F279" s="91">
        <f>LN(ΧΑΑ!Z275/ΧΑΑ!Z274)</f>
        <v>-2.3048395436291131E-2</v>
      </c>
      <c r="G279" s="91">
        <f>LN(ΧΑΑ!AH275/ΧΑΑ!AH274)</f>
        <v>6.7567824628799074E-3</v>
      </c>
      <c r="H279" s="91">
        <f>LN(ΧΑΑ!AP275/ΧΑΑ!AP274)</f>
        <v>-2.2446698538238618E-3</v>
      </c>
    </row>
    <row r="280" spans="1:8">
      <c r="A280" s="151" t="s">
        <v>2286</v>
      </c>
      <c r="B280" s="167">
        <f>LN(ΧΑΑ!AX276/ΧΑΑ!AX275)</f>
        <v>-5.162949123938998E-3</v>
      </c>
      <c r="C280" s="91">
        <f>LN(ΧΑΑ!B276/ΧΑΑ!B275)</f>
        <v>-2.3746807166607525E-2</v>
      </c>
      <c r="D280" s="91">
        <f>LN(ΧΑΑ!J276/ΧΑΑ!J275)</f>
        <v>-3.7648647946110884E-2</v>
      </c>
      <c r="E280" s="91">
        <f>LN(ΧΑΑ!R276/ΧΑΑ!R275)</f>
        <v>5.1180094657418971E-3</v>
      </c>
      <c r="F280" s="91">
        <f>LN(ΧΑΑ!Z276/ΧΑΑ!Z275)</f>
        <v>-5.1948168771040228E-3</v>
      </c>
      <c r="G280" s="91">
        <f>LN(ΧΑΑ!AH276/ΧΑΑ!AH275)</f>
        <v>0</v>
      </c>
      <c r="H280" s="91">
        <f>LN(ΧΑΑ!AP276/ΧΑΑ!AP275)</f>
        <v>-2.2497197340154416E-3</v>
      </c>
    </row>
    <row r="281" spans="1:8">
      <c r="A281" s="151" t="s">
        <v>2295</v>
      </c>
      <c r="B281" s="167">
        <f>LN(ΧΑΑ!AX277/ΧΑΑ!AX276)</f>
        <v>1.3227219486737546E-2</v>
      </c>
      <c r="C281" s="91">
        <f>LN(ΧΑΑ!B277/ΧΑΑ!B276)</f>
        <v>1.1560822401076006E-2</v>
      </c>
      <c r="D281" s="91">
        <f>LN(ΧΑΑ!J277/ΧΑΑ!J276)</f>
        <v>0</v>
      </c>
      <c r="E281" s="91">
        <f>LN(ΧΑΑ!R277/ΧΑΑ!R276)</f>
        <v>1.2961579038574126E-2</v>
      </c>
      <c r="F281" s="91">
        <f>LN(ΧΑΑ!Z277/ΧΑΑ!Z276)</f>
        <v>2.4438515269731204E-2</v>
      </c>
      <c r="G281" s="91">
        <f>LN(ΧΑΑ!AH277/ΧΑΑ!AH276)</f>
        <v>0</v>
      </c>
      <c r="H281" s="91">
        <f>LN(ΧΑΑ!AP277/ΧΑΑ!AP276)</f>
        <v>0</v>
      </c>
    </row>
    <row r="282" spans="1:8">
      <c r="A282" s="151" t="s">
        <v>2303</v>
      </c>
      <c r="B282" s="167">
        <f>LN(ΧΑΑ!AX278/ΧΑΑ!AX277)</f>
        <v>1.4131136097150097E-3</v>
      </c>
      <c r="C282" s="91">
        <f>LN(ΧΑΑ!B278/ΧΑΑ!B277)</f>
        <v>-3.986459856392794E-2</v>
      </c>
      <c r="D282" s="91">
        <f>LN(ΧΑΑ!J278/ΧΑΑ!J277)</f>
        <v>1.2300278081651687E-2</v>
      </c>
      <c r="E282" s="91">
        <f>LN(ΧΑΑ!R278/ΧΑΑ!R277)</f>
        <v>1.7758513300979894E-2</v>
      </c>
      <c r="F282" s="91">
        <f>LN(ΧΑΑ!Z278/ΧΑΑ!Z277)</f>
        <v>-3.8192280669953841E-3</v>
      </c>
      <c r="G282" s="91">
        <f>LN(ΧΑΑ!AH278/ΧΑΑ!AH277)</f>
        <v>0</v>
      </c>
      <c r="H282" s="91">
        <f>LN(ΧΑΑ!AP278/ΧΑΑ!AP277)</f>
        <v>-2.2547923870893162E-3</v>
      </c>
    </row>
    <row r="283" spans="1:8">
      <c r="A283" s="151" t="s">
        <v>2311</v>
      </c>
      <c r="B283" s="167">
        <f>LN(ΧΑΑ!AX279/ΧΑΑ!AX278)</f>
        <v>-1.4210580936612413E-3</v>
      </c>
      <c r="C283" s="91">
        <f>LN(ΧΑΑ!B279/ΧΑΑ!B278)</f>
        <v>-1.2033839563723453E-2</v>
      </c>
      <c r="D283" s="91">
        <f>LN(ΧΑΑ!J279/ΧΑΑ!J278)</f>
        <v>-1.602005918418356E-2</v>
      </c>
      <c r="E283" s="91">
        <f>LN(ΧΑΑ!R279/ΧΑΑ!R278)</f>
        <v>-1.6515280384730646E-3</v>
      </c>
      <c r="F283" s="91">
        <f>LN(ΧΑΑ!Z279/ΧΑΑ!Z278)</f>
        <v>-1.1545990997060796E-2</v>
      </c>
      <c r="G283" s="91">
        <f>LN(ΧΑΑ!AH279/ΧΑΑ!AH278)</f>
        <v>0</v>
      </c>
      <c r="H283" s="91">
        <f>LN(ΧΑΑ!AP279/ΧΑΑ!AP278)</f>
        <v>2.2547923870893044E-3</v>
      </c>
    </row>
    <row r="284" spans="1:8">
      <c r="A284" s="151" t="s">
        <v>2320</v>
      </c>
      <c r="B284" s="167">
        <f>LN(ΧΑΑ!AX280/ΧΑΑ!AX279)</f>
        <v>5.2533905272392888E-3</v>
      </c>
      <c r="C284" s="91">
        <f>LN(ΧΑΑ!B280/ΧΑΑ!B279)</f>
        <v>-2.4511031014349805E-2</v>
      </c>
      <c r="D284" s="91">
        <f>LN(ΧΑΑ!J280/ΧΑΑ!J279)</f>
        <v>5.4394072065798764E-2</v>
      </c>
      <c r="E284" s="91">
        <f>LN(ΧΑΑ!R280/ΧΑΑ!R279)</f>
        <v>1.2048338516174574E-2</v>
      </c>
      <c r="F284" s="91">
        <f>LN(ΧΑΑ!Z280/ΧΑΑ!Z279)</f>
        <v>-1.1680859612755681E-2</v>
      </c>
      <c r="G284" s="91">
        <f>LN(ΧΑΑ!AH280/ΧΑΑ!AH279)</f>
        <v>1.0050335853501286E-2</v>
      </c>
      <c r="H284" s="91">
        <f>LN(ΧΑΑ!AP280/ΧΑΑ!AP279)</f>
        <v>6.7340321813438991E-3</v>
      </c>
    </row>
    <row r="285" spans="1:8">
      <c r="A285" s="151" t="s">
        <v>2330</v>
      </c>
      <c r="B285" s="167">
        <f>LN(ΧΑΑ!AX281/ΧΑΑ!AX280)</f>
        <v>-5.2963381408416364E-4</v>
      </c>
      <c r="C285" s="91">
        <f>LN(ΧΑΑ!B281/ΧΑΑ!B280)</f>
        <v>-8.3056955872783961E-3</v>
      </c>
      <c r="D285" s="91">
        <f>LN(ΧΑΑ!J281/ΧΑΑ!J280)</f>
        <v>-4.5736009322684276E-2</v>
      </c>
      <c r="E285" s="91">
        <f>LN(ΧΑΑ!R281/ΧΑΑ!R280)</f>
        <v>-1.0947016818954462E-2</v>
      </c>
      <c r="F285" s="91">
        <f>LN(ΧΑΑ!Z281/ΧΑΑ!Z280)</f>
        <v>-1.3063359140554128E-3</v>
      </c>
      <c r="G285" s="91">
        <f>LN(ΧΑΑ!AH281/ΧΑΑ!AH280)</f>
        <v>0</v>
      </c>
      <c r="H285" s="91">
        <f>LN(ΧΑΑ!AP281/ΧΑΑ!AP280)</f>
        <v>0</v>
      </c>
    </row>
    <row r="286" spans="1:8">
      <c r="A286" s="151" t="s">
        <v>2337</v>
      </c>
      <c r="B286" s="167">
        <f>LN(ΧΑΑ!AX282/ΧΑΑ!AX281)</f>
        <v>5.1343033813570594E-3</v>
      </c>
      <c r="C286" s="91">
        <f>LN(ΧΑΑ!B282/ΧΑΑ!B281)</f>
        <v>8.3368074857740867E-4</v>
      </c>
      <c r="D286" s="91">
        <f>LN(ΧΑΑ!J282/ΧΑΑ!J281)</f>
        <v>-8.6580627431144305E-3</v>
      </c>
      <c r="E286" s="91">
        <f>LN(ΧΑΑ!R282/ΧΑΑ!R281)</f>
        <v>-4.4125830008761328E-3</v>
      </c>
      <c r="F286" s="91">
        <f>LN(ΧΑΑ!Z282/ΧΑΑ!Z281)</f>
        <v>0</v>
      </c>
      <c r="G286" s="91">
        <f>LN(ΧΑΑ!AH282/ΧΑΑ!AH281)</f>
        <v>9.950330853168092E-3</v>
      </c>
      <c r="H286" s="91">
        <f>LN(ΧΑΑ!AP282/ΧΑΑ!AP281)</f>
        <v>-4.4843124473285759E-3</v>
      </c>
    </row>
    <row r="287" spans="1:8">
      <c r="A287" s="151" t="s">
        <v>2346</v>
      </c>
      <c r="B287" s="167">
        <f>LN(ΧΑΑ!AX283/ΧΑΑ!AX282)</f>
        <v>3.086797956686638E-3</v>
      </c>
      <c r="C287" s="91">
        <f>LN(ΧΑΑ!B283/ΧΑΑ!B282)</f>
        <v>1.6652793190612488E-3</v>
      </c>
      <c r="D287" s="91">
        <f>LN(ΧΑΑ!J283/ΧΑΑ!J282)</f>
        <v>-2.7709581427760369E-2</v>
      </c>
      <c r="E287" s="91">
        <f>LN(ΧΑΑ!R283/ΧΑΑ!R282)</f>
        <v>1.5359599819830667E-2</v>
      </c>
      <c r="F287" s="91">
        <f>LN(ΧΑΑ!Z283/ΧΑΑ!Z282)</f>
        <v>-5.2424759648499828E-3</v>
      </c>
      <c r="G287" s="91">
        <f>LN(ΧΑΑ!AH283/ΧΑΑ!AH282)</f>
        <v>0</v>
      </c>
      <c r="H287" s="91">
        <f>LN(ΧΑΑ!AP283/ΧΑΑ!AP282)</f>
        <v>8.9486055760140144E-3</v>
      </c>
    </row>
    <row r="288" spans="1:8">
      <c r="A288" s="151" t="s">
        <v>2355</v>
      </c>
      <c r="B288" s="167">
        <f>LN(ΧΑΑ!AX284/ΧΑΑ!AX283)</f>
        <v>3.8978775420545311E-3</v>
      </c>
      <c r="C288" s="91">
        <f>LN(ΧΑΑ!B284/ΧΑΑ!B283)</f>
        <v>3.6753830584883747E-2</v>
      </c>
      <c r="D288" s="91">
        <f>LN(ΧΑΑ!J284/ΧΑΑ!J283)</f>
        <v>2.1479031677124231E-2</v>
      </c>
      <c r="E288" s="91">
        <f>LN(ΧΑΑ!R284/ΧΑΑ!R283)</f>
        <v>-3.817839379659098E-3</v>
      </c>
      <c r="F288" s="91">
        <f>LN(ΧΑΑ!Z284/ΧΑΑ!Z283)</f>
        <v>-3.9499722193141558E-3</v>
      </c>
      <c r="G288" s="91">
        <f>LN(ΧΑΑ!AH284/ΧΑΑ!AH283)</f>
        <v>6.5789710980425605E-3</v>
      </c>
      <c r="H288" s="91">
        <f>LN(ΧΑΑ!AP284/ΧΑΑ!AP283)</f>
        <v>-2.2296553272690921E-3</v>
      </c>
    </row>
    <row r="289" spans="1:8">
      <c r="A289" s="151" t="s">
        <v>2364</v>
      </c>
      <c r="B289" s="167">
        <f>LN(ΧΑΑ!AX285/ΧΑΑ!AX284)</f>
        <v>-3.7332020112900194E-3</v>
      </c>
      <c r="C289" s="91">
        <f>LN(ΧΑΑ!B285/ΧΑΑ!B284)</f>
        <v>-1.2101801586571377E-2</v>
      </c>
      <c r="D289" s="91">
        <f>LN(ΧΑΑ!J285/ΧΑΑ!J284)</f>
        <v>3.742986278834297E-3</v>
      </c>
      <c r="E289" s="91">
        <f>LN(ΧΑΑ!R285/ΧΑΑ!R284)</f>
        <v>0</v>
      </c>
      <c r="F289" s="91">
        <f>LN(ΧΑΑ!Z285/ΧΑΑ!Z284)</f>
        <v>-1.7299167262812106E-2</v>
      </c>
      <c r="G289" s="91">
        <f>LN(ΧΑΑ!AH285/ΧΑΑ!AH284)</f>
        <v>0</v>
      </c>
      <c r="H289" s="91">
        <f>LN(ΧΑΑ!AP285/ΧΑΑ!AP284)</f>
        <v>-4.4742803949211893E-3</v>
      </c>
    </row>
    <row r="290" spans="1:8">
      <c r="A290" s="151" t="s">
        <v>2370</v>
      </c>
      <c r="B290" s="167">
        <f>LN(ΧΑΑ!AX286/ΧΑΑ!AX285)</f>
        <v>-3.920356674239644E-3</v>
      </c>
      <c r="C290" s="91">
        <f>LN(ΧΑΑ!B286/ΧΑΑ!B285)</f>
        <v>-4.0666993825536858E-3</v>
      </c>
      <c r="D290" s="91">
        <f>LN(ΧΑΑ!J286/ΧΑΑ!J285)</f>
        <v>-1.1271252699625771E-2</v>
      </c>
      <c r="E290" s="91">
        <f>LN(ΧΑΑ!R286/ΧΑΑ!R285)</f>
        <v>-6.029067317344333E-3</v>
      </c>
      <c r="F290" s="91">
        <f>LN(ΧΑΑ!Z286/ΧΑΑ!Z285)</f>
        <v>0</v>
      </c>
      <c r="G290" s="91">
        <f>LN(ΧΑΑ!AH286/ΧΑΑ!AH285)</f>
        <v>3.2733253449693297E-3</v>
      </c>
      <c r="H290" s="91">
        <f>LN(ΧΑΑ!AP286/ΧΑΑ!AP285)</f>
        <v>2.2396425935046599E-3</v>
      </c>
    </row>
    <row r="291" spans="1:8">
      <c r="A291" s="151" t="s">
        <v>2380</v>
      </c>
      <c r="B291" s="167">
        <f>LN(ΧΑΑ!AX287/ΧΑΑ!AX286)</f>
        <v>2.4608575097860613E-3</v>
      </c>
      <c r="C291" s="91">
        <f>LN(ΧΑΑ!B287/ΧΑΑ!B286)</f>
        <v>-1.3125701157819246E-2</v>
      </c>
      <c r="D291" s="91">
        <f>LN(ΧΑΑ!J287/ΧΑΑ!J286)</f>
        <v>-1.1399743464727425E-2</v>
      </c>
      <c r="E291" s="91">
        <f>LN(ΧΑΑ!R287/ΧΑΑ!R286)</f>
        <v>-3.3039677632713633E-3</v>
      </c>
      <c r="F291" s="91">
        <f>LN(ΧΑΑ!Z287/ΧΑΑ!Z286)</f>
        <v>4.2056131988087823E-2</v>
      </c>
      <c r="G291" s="91">
        <f>LN(ΧΑΑ!AH287/ΧΑΑ!AH286)</f>
        <v>0</v>
      </c>
      <c r="H291" s="91">
        <f>LN(ΧΑΑ!AP287/ΧΑΑ!AP286)</f>
        <v>-2.2396425935046868E-3</v>
      </c>
    </row>
    <row r="292" spans="1:8">
      <c r="A292" s="151" t="s">
        <v>2389</v>
      </c>
      <c r="B292" s="167">
        <f>LN(ΧΑΑ!AX288/ΧΑΑ!AX287)</f>
        <v>-1.1779441746614147E-4</v>
      </c>
      <c r="C292" s="91">
        <f>LN(ΧΑΑ!B288/ΧΑΑ!B287)</f>
        <v>3.1697086743254686E-2</v>
      </c>
      <c r="D292" s="91">
        <f>LN(ΧΑΑ!J288/ΧΑΑ!J287)</f>
        <v>-2.319691641515224E-2</v>
      </c>
      <c r="E292" s="91">
        <f>LN(ΧΑΑ!R288/ΧΑΑ!R287)</f>
        <v>-4.4223399878696714E-3</v>
      </c>
      <c r="F292" s="91">
        <f>LN(ΧΑΑ!Z288/ΧΑΑ!Z287)</f>
        <v>-9.0498355199178145E-3</v>
      </c>
      <c r="G292" s="91">
        <f>LN(ΧΑΑ!AH288/ΧΑΑ!AH287)</f>
        <v>0</v>
      </c>
      <c r="H292" s="91">
        <f>LN(ΧΑΑ!AP288/ΧΑΑ!AP287)</f>
        <v>-1.5819538944892766E-2</v>
      </c>
    </row>
    <row r="293" spans="1:8">
      <c r="A293" s="151" t="s">
        <v>2398</v>
      </c>
      <c r="B293" s="167">
        <f>LN(ΧΑΑ!AX289/ΧΑΑ!AX288)</f>
        <v>1.3812482085507755E-3</v>
      </c>
      <c r="C293" s="91">
        <f>LN(ΧΑΑ!B289/ΧΑΑ!B288)</f>
        <v>1.980262729617973E-2</v>
      </c>
      <c r="D293" s="91">
        <f>LN(ΧΑΑ!J289/ΧΑΑ!J288)</f>
        <v>2.8279519478618082E-2</v>
      </c>
      <c r="E293" s="91">
        <f>LN(ΧΑΑ!R289/ΧΑΑ!R288)</f>
        <v>-2.7739268827253194E-3</v>
      </c>
      <c r="F293" s="91">
        <f>LN(ΧΑΑ!Z289/ΧΑΑ!Z288)</f>
        <v>-5.7464037314210244E-2</v>
      </c>
      <c r="G293" s="91">
        <f>LN(ΧΑΑ!AH289/ΧΑΑ!AH288)</f>
        <v>3.2626456348163694E-3</v>
      </c>
      <c r="H293" s="91">
        <f>LN(ΧΑΑ!AP289/ΧΑΑ!AP288)</f>
        <v>6.8104690025268793E-3</v>
      </c>
    </row>
    <row r="294" spans="1:8">
      <c r="A294" s="151" t="s">
        <v>2407</v>
      </c>
      <c r="B294" s="167">
        <f>LN(ΧΑΑ!AX290/ΧΑΑ!AX289)</f>
        <v>3.2149424527785642E-4</v>
      </c>
      <c r="C294" s="91">
        <f>LN(ΧΑΑ!B290/ΧΑΑ!B289)</f>
        <v>0</v>
      </c>
      <c r="D294" s="91">
        <f>LN(ΧΑΑ!J290/ΧΑΑ!J289)</f>
        <v>1.134227660393451E-2</v>
      </c>
      <c r="E294" s="91">
        <f>LN(ΧΑΑ!R290/ΧΑΑ!R289)</f>
        <v>1.5982704506609494E-2</v>
      </c>
      <c r="F294" s="91">
        <f>LN(ΧΑΑ!Z290/ΧΑΑ!Z289)</f>
        <v>-1.3850636933898937E-2</v>
      </c>
      <c r="G294" s="91">
        <f>LN(ΧΑΑ!AH290/ΧΑΑ!AH289)</f>
        <v>-3.2626456348162714E-3</v>
      </c>
      <c r="H294" s="91">
        <f>LN(ΧΑΑ!AP290/ΧΑΑ!AP289)</f>
        <v>-1.1376686982107934E-2</v>
      </c>
    </row>
    <row r="295" spans="1:8">
      <c r="A295" s="151" t="s">
        <v>2416</v>
      </c>
      <c r="B295" s="167">
        <f>LN(ΧΑΑ!AX291/ΧΑΑ!AX290)</f>
        <v>5.9563534472564057E-3</v>
      </c>
      <c r="C295" s="91">
        <f>LN(ΧΑΑ!B291/ΧΑΑ!B290)</f>
        <v>1.2470933254115892E-2</v>
      </c>
      <c r="D295" s="91">
        <f>LN(ΧΑΑ!J291/ΧΑΑ!J290)</f>
        <v>1.2453461071286557E-2</v>
      </c>
      <c r="E295" s="91">
        <f>LN(ΧΑΑ!R291/ΧΑΑ!R290)</f>
        <v>9.7933318083743386E-3</v>
      </c>
      <c r="F295" s="91">
        <f>LN(ΧΑΑ!Z291/ΧΑΑ!Z290)</f>
        <v>-9.8108705642593348E-3</v>
      </c>
      <c r="G295" s="91">
        <f>LN(ΧΑΑ!AH291/ΧΑΑ!AH290)</f>
        <v>3.2626456348163694E-3</v>
      </c>
      <c r="H295" s="91">
        <f>LN(ΧΑΑ!AP291/ΧΑΑ!AP290)</f>
        <v>-2.3149181866965751E-2</v>
      </c>
    </row>
    <row r="296" spans="1:8">
      <c r="A296" s="151" t="s">
        <v>2424</v>
      </c>
      <c r="B296" s="167">
        <f>LN(ΧΑΑ!AX292/ΧΑΑ!AX291)</f>
        <v>7.1676544600494975E-3</v>
      </c>
      <c r="C296" s="91">
        <f>LN(ΧΑΑ!B292/ΧΑΑ!B291)</f>
        <v>-9.3385892677998756E-3</v>
      </c>
      <c r="D296" s="91">
        <f>LN(ΧΑΑ!J292/ΧΑΑ!J291)</f>
        <v>-2.4783160144670898E-3</v>
      </c>
      <c r="E296" s="91">
        <f>LN(ΧΑΑ!R292/ΧΑΑ!R291)</f>
        <v>1.1305638589547938E-2</v>
      </c>
      <c r="F296" s="91">
        <f>LN(ΧΑΑ!Z292/ΧΑΑ!Z291)</f>
        <v>1.1204599012863062E-2</v>
      </c>
      <c r="G296" s="91">
        <f>LN(ΧΑΑ!AH292/ΧΑΑ!AH291)</f>
        <v>0</v>
      </c>
      <c r="H296" s="91">
        <f>LN(ΧΑΑ!AP292/ΧΑΑ!AP291)</f>
        <v>1.8562017860059558E-2</v>
      </c>
    </row>
    <row r="297" spans="1:8">
      <c r="A297" s="151" t="s">
        <v>2433</v>
      </c>
      <c r="B297" s="167">
        <f>LN(ΧΑΑ!AX293/ΧΑΑ!AX292)</f>
        <v>2.3341021216268781E-3</v>
      </c>
      <c r="C297" s="91">
        <f>LN(ΧΑΑ!B293/ΧΑΑ!B292)</f>
        <v>7.0121050854562578E-3</v>
      </c>
      <c r="D297" s="91">
        <f>LN(ΧΑΑ!J293/ΧΑΑ!J292)</f>
        <v>1.4778594096118683E-2</v>
      </c>
      <c r="E297" s="91">
        <f>LN(ΧΑΑ!R293/ΧΑΑ!R292)</f>
        <v>-1.3473661118964638E-2</v>
      </c>
      <c r="F297" s="91">
        <f>LN(ΧΑΑ!Z293/ΧΑΑ!Z292)</f>
        <v>1.1080445776571959E-2</v>
      </c>
      <c r="G297" s="91">
        <f>LN(ΧΑΑ!AH293/ΧΑΑ!AH292)</f>
        <v>0</v>
      </c>
      <c r="H297" s="91">
        <f>LN(ΧΑΑ!AP293/ΧΑΑ!AP292)</f>
        <v>2.272825107755631E-2</v>
      </c>
    </row>
    <row r="298" spans="1:8">
      <c r="A298" s="151" t="s">
        <v>2440</v>
      </c>
      <c r="B298" s="167">
        <f>LN(ΧΑΑ!AX294/ΧΑΑ!AX293)</f>
        <v>-3.5419345965617068E-3</v>
      </c>
      <c r="C298" s="91">
        <f>LN(ΧΑΑ!B294/ΧΑΑ!B293)</f>
        <v>-1.4073727211662078E-2</v>
      </c>
      <c r="D298" s="91">
        <f>LN(ΧΑΑ!J294/ΧΑΑ!J293)</f>
        <v>-2.2250608934819692E-2</v>
      </c>
      <c r="E298" s="91">
        <f>LN(ΧΑΑ!R294/ΧΑΑ!R293)</f>
        <v>-4.3501971811525791E-3</v>
      </c>
      <c r="F298" s="91">
        <f>LN(ΧΑΑ!Z294/ΧΑΑ!Z293)</f>
        <v>-6.9108775398470275E-3</v>
      </c>
      <c r="G298" s="91">
        <f>LN(ΧΑΑ!AH294/ΧΑΑ!AH293)</f>
        <v>3.2520353863773159E-3</v>
      </c>
      <c r="H298" s="91">
        <f>LN(ΧΑΑ!AP294/ΧΑΑ!AP293)</f>
        <v>-4.5045121211046528E-3</v>
      </c>
    </row>
    <row r="299" spans="1:8">
      <c r="A299" s="151" t="s">
        <v>2448</v>
      </c>
      <c r="B299" s="167">
        <f>LN(ΧΑΑ!AX295/ΧΑΑ!AX294)</f>
        <v>-2.7695798557763034E-3</v>
      </c>
      <c r="C299" s="91">
        <f>LN(ΧΑΑ!B295/ΧΑΑ!B294)</f>
        <v>-2.3099394248029682E-2</v>
      </c>
      <c r="D299" s="91">
        <f>LN(ΧΑΑ!J295/ΧΑΑ!J294)</f>
        <v>0</v>
      </c>
      <c r="E299" s="91">
        <f>LN(ΧΑΑ!R295/ΧΑΑ!R294)</f>
        <v>-1.4270275093375612E-2</v>
      </c>
      <c r="F299" s="91">
        <f>LN(ΧΑΑ!Z295/ΧΑΑ!Z294)</f>
        <v>-1.3879252748480802E-3</v>
      </c>
      <c r="G299" s="91">
        <f>LN(ΧΑΑ!AH295/ΧΑΑ!AH294)</f>
        <v>0</v>
      </c>
      <c r="H299" s="91">
        <f>LN(ΧΑΑ!AP295/ΧΑΑ!AP294)</f>
        <v>6.7491819749285501E-3</v>
      </c>
    </row>
    <row r="300" spans="1:8">
      <c r="A300" s="151" t="s">
        <v>2455</v>
      </c>
      <c r="B300" s="167">
        <f>LN(ΧΑΑ!AX296/ΧΑΑ!AX295)</f>
        <v>8.7094954383544754E-3</v>
      </c>
      <c r="C300" s="91">
        <f>LN(ΧΑΑ!B296/ΧΑΑ!B295)</f>
        <v>-1.2976662225779902E-2</v>
      </c>
      <c r="D300" s="91">
        <f>LN(ΧΑΑ!J296/ΧΑΑ!J295)</f>
        <v>0</v>
      </c>
      <c r="E300" s="91">
        <f>LN(ΧΑΑ!R296/ΧΑΑ!R295)</f>
        <v>1.9705071079332337E-2</v>
      </c>
      <c r="F300" s="91">
        <f>LN(ΧΑΑ!Z296/ΧΑΑ!Z295)</f>
        <v>-5.5710450494553601E-3</v>
      </c>
      <c r="G300" s="91">
        <f>LN(ΧΑΑ!AH296/ΧΑΑ!AH295)</f>
        <v>6.4725145056175196E-3</v>
      </c>
      <c r="H300" s="91">
        <f>LN(ΧΑΑ!AP296/ΧΑΑ!AP295)</f>
        <v>4.4742803949211069E-3</v>
      </c>
    </row>
    <row r="301" spans="1:8">
      <c r="A301" s="151" t="s">
        <v>2465</v>
      </c>
      <c r="B301" s="167">
        <f>LN(ΧΑΑ!AX297/ΧΑΑ!AX296)</f>
        <v>2.5612541834997152E-3</v>
      </c>
      <c r="C301" s="91">
        <f>LN(ΧΑΑ!B297/ΧΑΑ!B296)</f>
        <v>2.8170876966696224E-2</v>
      </c>
      <c r="D301" s="91">
        <f>LN(ΧΑΑ!J297/ΧΑΑ!J296)</f>
        <v>1.3656326447485555E-2</v>
      </c>
      <c r="E301" s="91">
        <f>LN(ΧΑΑ!R297/ΧΑΑ!R296)</f>
        <v>1.0834237246124504E-3</v>
      </c>
      <c r="F301" s="91">
        <f>LN(ΧΑΑ!Z297/ΧΑΑ!Z296)</f>
        <v>0</v>
      </c>
      <c r="G301" s="91">
        <f>LN(ΧΑΑ!AH297/ΧΑΑ!AH296)</f>
        <v>3.2206147000421572E-3</v>
      </c>
      <c r="H301" s="91">
        <f>LN(ΧΑΑ!AP297/ΧΑΑ!AP296)</f>
        <v>6.6741070876929973E-3</v>
      </c>
    </row>
    <row r="302" spans="1:8">
      <c r="B302" s="167"/>
    </row>
    <row r="303" spans="1:8">
      <c r="B303" s="167"/>
    </row>
    <row r="304" spans="1:8">
      <c r="B304" s="167"/>
    </row>
    <row r="305" spans="2:2">
      <c r="B305" s="167"/>
    </row>
    <row r="306" spans="2:2">
      <c r="B306" s="167"/>
    </row>
    <row r="307" spans="2:2">
      <c r="B307" s="167"/>
    </row>
    <row r="308" spans="2:2">
      <c r="B308" s="167"/>
    </row>
    <row r="309" spans="2:2">
      <c r="B309" s="167"/>
    </row>
    <row r="310" spans="2:2">
      <c r="B310" s="167"/>
    </row>
    <row r="311" spans="2:2">
      <c r="B311" s="167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303"/>
  <sheetViews>
    <sheetView topLeftCell="A268" zoomScaleNormal="100" workbookViewId="0">
      <selection activeCell="I287" sqref="I287"/>
    </sheetView>
  </sheetViews>
  <sheetFormatPr defaultColWidth="8.7109375" defaultRowHeight="15"/>
  <cols>
    <col min="1" max="1" width="10.7109375" style="91" customWidth="1"/>
    <col min="2" max="2" width="11.140625" style="91" customWidth="1"/>
    <col min="3" max="3" width="13.42578125" style="91" customWidth="1"/>
    <col min="4" max="4" width="18.140625" style="91" customWidth="1"/>
    <col min="5" max="5" width="12" style="91" customWidth="1"/>
    <col min="6" max="6" width="9.42578125" style="91" customWidth="1"/>
    <col min="7" max="7" width="13.5703125" style="91" customWidth="1"/>
    <col min="8" max="8" width="10.42578125" style="91" customWidth="1"/>
    <col min="9" max="9" width="15.85546875" style="91" customWidth="1"/>
    <col min="10" max="10" width="4.7109375" style="91" customWidth="1"/>
    <col min="11" max="11" width="3" style="91" customWidth="1"/>
    <col min="12" max="12" width="32.140625" style="91" customWidth="1"/>
    <col min="13" max="13" width="13.5703125" style="91" customWidth="1"/>
    <col min="14" max="14" width="18.85546875" style="91" customWidth="1"/>
    <col min="15" max="15" width="16.7109375" style="91" customWidth="1"/>
    <col min="16" max="16" width="18.7109375" style="91" customWidth="1"/>
    <col min="17" max="17" width="11.85546875" style="91" customWidth="1"/>
    <col min="18" max="18" width="9.5703125" style="91" customWidth="1"/>
    <col min="19" max="19" width="14" style="91" customWidth="1"/>
    <col min="20" max="20" width="19.140625" style="91" customWidth="1"/>
    <col min="21" max="21" width="18.5703125" style="91" customWidth="1"/>
    <col min="22" max="22" width="24.42578125" style="91" customWidth="1"/>
    <col min="23" max="1025" width="8.42578125" style="91" customWidth="1"/>
  </cols>
  <sheetData>
    <row r="2" spans="1:23">
      <c r="J2" s="189"/>
      <c r="K2" s="189"/>
      <c r="N2" s="190"/>
      <c r="O2" s="190"/>
      <c r="P2" s="190"/>
      <c r="Q2" s="189"/>
      <c r="R2" s="189"/>
      <c r="S2" s="189"/>
      <c r="T2" s="189"/>
      <c r="U2" s="190"/>
      <c r="V2" s="189"/>
      <c r="W2" s="189"/>
    </row>
    <row r="3" spans="1:23" ht="30.75" customHeight="1">
      <c r="S3" s="91" t="s">
        <v>4376</v>
      </c>
    </row>
    <row r="5" spans="1:23">
      <c r="B5" s="191"/>
      <c r="C5" s="192" t="s">
        <v>4350</v>
      </c>
      <c r="D5" s="192" t="s">
        <v>4350</v>
      </c>
      <c r="E5" s="192" t="s">
        <v>4350</v>
      </c>
      <c r="F5" s="191"/>
      <c r="G5" s="193" t="s">
        <v>4350</v>
      </c>
      <c r="H5" s="193" t="s">
        <v>4350</v>
      </c>
      <c r="I5" s="194" t="s">
        <v>4350</v>
      </c>
    </row>
    <row r="6" spans="1:23">
      <c r="A6" s="120" t="s">
        <v>4351</v>
      </c>
      <c r="B6" s="195" t="s">
        <v>4377</v>
      </c>
      <c r="C6" s="196" t="s">
        <v>2475</v>
      </c>
      <c r="D6" s="196" t="s">
        <v>2476</v>
      </c>
      <c r="E6" s="196" t="s">
        <v>2477</v>
      </c>
      <c r="F6" s="197" t="s">
        <v>3379</v>
      </c>
      <c r="G6" s="196" t="s">
        <v>3376</v>
      </c>
      <c r="H6" s="196" t="s">
        <v>3377</v>
      </c>
      <c r="I6" s="196" t="s">
        <v>3378</v>
      </c>
      <c r="J6" s="188"/>
      <c r="K6" s="198"/>
      <c r="L6" s="160" t="s">
        <v>4353</v>
      </c>
      <c r="M6" s="160"/>
      <c r="N6" s="199" t="s">
        <v>4377</v>
      </c>
      <c r="O6" s="200" t="s">
        <v>2475</v>
      </c>
      <c r="P6" s="200" t="s">
        <v>4378</v>
      </c>
      <c r="Q6" s="200" t="s">
        <v>2477</v>
      </c>
      <c r="R6" s="199" t="s">
        <v>3379</v>
      </c>
      <c r="S6" s="200" t="s">
        <v>3376</v>
      </c>
      <c r="T6" s="200" t="s">
        <v>3377</v>
      </c>
      <c r="U6" s="200" t="s">
        <v>3378</v>
      </c>
    </row>
    <row r="7" spans="1:23">
      <c r="A7" s="91" t="s">
        <v>186</v>
      </c>
      <c r="B7" s="191"/>
      <c r="C7" s="191"/>
      <c r="D7" s="191"/>
      <c r="E7" s="191"/>
      <c r="F7" s="191"/>
      <c r="G7" s="191"/>
      <c r="H7" s="191"/>
      <c r="K7" s="164">
        <v>1</v>
      </c>
      <c r="L7" s="165" t="s">
        <v>4355</v>
      </c>
      <c r="M7" s="165" t="s">
        <v>4356</v>
      </c>
      <c r="N7" s="166">
        <f t="shared" ref="N7:U7" si="0">AVERAGE(B8:B256)</f>
        <v>4.4608668895473847E-4</v>
      </c>
      <c r="O7" s="166">
        <f t="shared" si="0"/>
        <v>3.9470236691813074E-5</v>
      </c>
      <c r="P7" s="166">
        <f t="shared" si="0"/>
        <v>5.3429999969735967E-3</v>
      </c>
      <c r="Q7" s="166">
        <f t="shared" si="0"/>
        <v>2.8380694730883473E-4</v>
      </c>
      <c r="R7" s="166">
        <f t="shared" si="0"/>
        <v>9.5086739133358618E-4</v>
      </c>
      <c r="S7" s="166">
        <f t="shared" si="0"/>
        <v>5.7776541309931403E-4</v>
      </c>
      <c r="T7" s="166">
        <f t="shared" si="0"/>
        <v>4.7936145272706463E-3</v>
      </c>
      <c r="U7" s="166">
        <f t="shared" si="0"/>
        <v>1.090139734370122E-3</v>
      </c>
    </row>
    <row r="8" spans="1:23">
      <c r="A8" s="91" t="s">
        <v>194</v>
      </c>
      <c r="B8" s="191">
        <f>LN(NYSE!Z4/NYSE!Z3)</f>
        <v>-2.9698461853728854E-3</v>
      </c>
      <c r="C8" s="191">
        <f>LN(NYSE!B4/NYSE!B3)</f>
        <v>-4.2417879083631411E-3</v>
      </c>
      <c r="D8" s="191">
        <f>LN(NYSE!J4/NYSE!J3)</f>
        <v>-7.8384483336207834E-3</v>
      </c>
      <c r="E8" s="191">
        <f>LN(NYSE!R4/NYSE!R3)</f>
        <v>1.3479686231326841E-3</v>
      </c>
      <c r="F8" s="191">
        <f>LN(NASDAQ!Z4/NASDAQ!Z3)</f>
        <v>-6.1675631691796304E-3</v>
      </c>
      <c r="G8" s="191">
        <f>LN(NASDAQ!B4/NASDAQ!B3)</f>
        <v>1.4825799602228961E-3</v>
      </c>
      <c r="H8" s="191">
        <f>LN(NASDAQ!J4/NASDAQ!J3)</f>
        <v>3.7103750203376994E-2</v>
      </c>
      <c r="I8" s="201">
        <f>LN(NASDAQ!R4/NASDAQ!R3)</f>
        <v>1.5118484772405058E-2</v>
      </c>
      <c r="K8" s="164"/>
      <c r="L8" s="165" t="s">
        <v>4357</v>
      </c>
      <c r="M8" s="165" t="s">
        <v>4358</v>
      </c>
      <c r="N8" s="166">
        <f t="shared" ref="N8:U8" si="1">VARP(B8:B256)</f>
        <v>6.9384197134886443E-5</v>
      </c>
      <c r="O8" s="166">
        <f t="shared" si="1"/>
        <v>5.7529759775516503E-4</v>
      </c>
      <c r="P8" s="166">
        <f t="shared" si="1"/>
        <v>1.355487365396042E-3</v>
      </c>
      <c r="Q8" s="166">
        <f t="shared" si="1"/>
        <v>2.7417451462697224E-4</v>
      </c>
      <c r="R8" s="166">
        <f t="shared" si="1"/>
        <v>1.7354832474350318E-4</v>
      </c>
      <c r="S8" s="166">
        <f t="shared" si="1"/>
        <v>4.1908118706740461E-4</v>
      </c>
      <c r="T8" s="166">
        <f t="shared" si="1"/>
        <v>2.2581495610343536E-3</v>
      </c>
      <c r="U8" s="166">
        <f t="shared" si="1"/>
        <v>2.1534156878998768E-4</v>
      </c>
      <c r="V8" s="168" t="s">
        <v>4359</v>
      </c>
    </row>
    <row r="9" spans="1:23">
      <c r="A9" s="91" t="s">
        <v>202</v>
      </c>
      <c r="B9" s="191">
        <f>LN(NYSE!Z5/NYSE!Z4)</f>
        <v>2.4391210838347319E-2</v>
      </c>
      <c r="C9" s="191">
        <f>LN(NYSE!B5/NYSE!B4)</f>
        <v>3.2069670531103392E-2</v>
      </c>
      <c r="D9" s="191">
        <f>LN(NYSE!J5/NYSE!J4)</f>
        <v>2.5105921131076479E-2</v>
      </c>
      <c r="E9" s="191">
        <f>LN(NYSE!R5/NYSE!R4)</f>
        <v>1.839987082951107E-2</v>
      </c>
      <c r="F9" s="191">
        <f>LN(NASDAQ!Z5/NASDAQ!Z4)</f>
        <v>2.2807509452915171E-2</v>
      </c>
      <c r="G9" s="191">
        <f>LN(NASDAQ!B5/NASDAQ!B4)</f>
        <v>4.3079761305895171E-2</v>
      </c>
      <c r="H9" s="191">
        <f>LN(NASDAQ!J5/NASDAQ!J4)</f>
        <v>1.642073021232749E-2</v>
      </c>
      <c r="I9" s="201">
        <f>LN(NASDAQ!R5/NASDAQ!R4)</f>
        <v>-8.2180985735298903E-3</v>
      </c>
      <c r="K9" s="164"/>
      <c r="L9" s="165" t="s">
        <v>4360</v>
      </c>
      <c r="M9" s="165" t="s">
        <v>4361</v>
      </c>
      <c r="N9" s="166">
        <f t="shared" ref="N9:U9" si="2">SQRT(N8)</f>
        <v>8.3297177103961E-3</v>
      </c>
      <c r="O9" s="166">
        <f t="shared" si="2"/>
        <v>2.3985362156014343E-2</v>
      </c>
      <c r="P9" s="166">
        <f t="shared" si="2"/>
        <v>3.6816943998599909E-2</v>
      </c>
      <c r="Q9" s="166">
        <f t="shared" si="2"/>
        <v>1.655821592524304E-2</v>
      </c>
      <c r="R9" s="166">
        <f t="shared" si="2"/>
        <v>1.3173774126783227E-2</v>
      </c>
      <c r="S9" s="166">
        <f t="shared" si="2"/>
        <v>2.0471472518297375E-2</v>
      </c>
      <c r="T9" s="166">
        <f t="shared" si="2"/>
        <v>4.7519991172498693E-2</v>
      </c>
      <c r="U9" s="166">
        <f t="shared" si="2"/>
        <v>1.467452107531921E-2</v>
      </c>
      <c r="V9" s="168"/>
    </row>
    <row r="10" spans="1:23">
      <c r="A10" s="91" t="s">
        <v>210</v>
      </c>
      <c r="B10" s="191">
        <f>LN(NYSE!Z6/NYSE!Z5)</f>
        <v>1.3328592077008814E-2</v>
      </c>
      <c r="C10" s="191">
        <f>LN(NYSE!B6/NYSE!B5)</f>
        <v>1.0917883953102028E-2</v>
      </c>
      <c r="D10" s="191">
        <f>LN(NYSE!J6/NYSE!J5)</f>
        <v>2.2761414503606164E-2</v>
      </c>
      <c r="E10" s="191">
        <f>LN(NYSE!R6/NYSE!R5)</f>
        <v>6.9660453019026874E-3</v>
      </c>
      <c r="F10" s="191">
        <f>LN(NASDAQ!Z6/NASDAQ!Z5)</f>
        <v>8.5172525399321158E-3</v>
      </c>
      <c r="G10" s="191">
        <f>LN(NASDAQ!B6/NASDAQ!B5)</f>
        <v>2.8576227600539982E-2</v>
      </c>
      <c r="H10" s="191">
        <f>LN(NASDAQ!J6/NASDAQ!J5)</f>
        <v>1.6155440222285208E-2</v>
      </c>
      <c r="I10" s="201">
        <f>LN(NASDAQ!R6/NASDAQ!R5)</f>
        <v>-2.7544432784639816E-3</v>
      </c>
      <c r="K10" s="164"/>
      <c r="L10" s="165"/>
      <c r="M10" s="165"/>
      <c r="N10" s="166"/>
      <c r="O10" s="166"/>
      <c r="P10" s="166"/>
      <c r="Q10" s="166"/>
      <c r="R10" s="166"/>
      <c r="S10" s="166"/>
      <c r="T10" s="166"/>
      <c r="V10" s="168"/>
    </row>
    <row r="11" spans="1:23">
      <c r="A11" s="91" t="s">
        <v>218</v>
      </c>
      <c r="B11" s="191">
        <f>LN(NYSE!Z7/NYSE!Z6)</f>
        <v>1.0645486532849639E-2</v>
      </c>
      <c r="C11" s="191">
        <f>LN(NYSE!B7/NYSE!B6)</f>
        <v>6.089328694131188E-3</v>
      </c>
      <c r="D11" s="191">
        <f>LN(NYSE!J7/NYSE!J6)</f>
        <v>4.8432888802516366E-2</v>
      </c>
      <c r="E11" s="191">
        <f>LN(NYSE!R7/NYSE!R6)</f>
        <v>-6.7771343728435917E-3</v>
      </c>
      <c r="F11" s="191">
        <f>LN(NASDAQ!Z7/NASDAQ!Z6)</f>
        <v>2.2257419761005068E-2</v>
      </c>
      <c r="G11" s="191">
        <f>LN(NASDAQ!B7/NASDAQ!B6)</f>
        <v>2.1246291829349534E-2</v>
      </c>
      <c r="H11" s="191">
        <f>LN(NASDAQ!J7/NASDAQ!J6)</f>
        <v>4.08219945202552E-2</v>
      </c>
      <c r="I11" s="201">
        <f>LN(NASDAQ!R7/NASDAQ!R6)</f>
        <v>-1.379215228722954E-4</v>
      </c>
      <c r="K11" s="164"/>
      <c r="L11" s="165" t="s">
        <v>4362</v>
      </c>
      <c r="M11" s="165" t="s">
        <v>4363</v>
      </c>
      <c r="N11" s="169">
        <f t="shared" ref="N11:U11" si="3">N9/N7</f>
        <v>18.672867665955536</v>
      </c>
      <c r="O11" s="169">
        <f t="shared" si="3"/>
        <v>607.68224784903282</v>
      </c>
      <c r="P11" s="169">
        <f t="shared" si="3"/>
        <v>6.8906876323140382</v>
      </c>
      <c r="Q11" s="169">
        <f t="shared" si="3"/>
        <v>58.343236775048432</v>
      </c>
      <c r="R11" s="169">
        <f t="shared" si="3"/>
        <v>13.854480915900464</v>
      </c>
      <c r="S11" s="169">
        <f t="shared" si="3"/>
        <v>35.432153005632522</v>
      </c>
      <c r="T11" s="169">
        <f t="shared" si="3"/>
        <v>9.9131857395207135</v>
      </c>
      <c r="U11" s="169">
        <f t="shared" si="3"/>
        <v>13.461137698827285</v>
      </c>
      <c r="V11" s="168"/>
    </row>
    <row r="12" spans="1:23">
      <c r="A12" s="91" t="s">
        <v>226</v>
      </c>
      <c r="B12" s="191">
        <f>LN(NYSE!Z8/NYSE!Z7)</f>
        <v>7.4439524595032924E-5</v>
      </c>
      <c r="C12" s="191">
        <f>LN(NYSE!B8/NYSE!B7)</f>
        <v>1.7717327895968422E-2</v>
      </c>
      <c r="D12" s="191">
        <f>LN(NYSE!J8/NYSE!J7)</f>
        <v>-2.2014318191712831E-3</v>
      </c>
      <c r="E12" s="191">
        <f>LN(NYSE!R8/NYSE!R7)</f>
        <v>1.1830013093913856E-2</v>
      </c>
      <c r="F12" s="191">
        <f>LN(NASDAQ!Z8/NASDAQ!Z7)</f>
        <v>-2.0580687444581261E-2</v>
      </c>
      <c r="G12" s="191">
        <f>LN(NASDAQ!B8/NASDAQ!B7)</f>
        <v>-2.703748267406205E-3</v>
      </c>
      <c r="H12" s="191">
        <f>LN(NASDAQ!J8/NASDAQ!J7)</f>
        <v>2.431730765070643E-2</v>
      </c>
      <c r="I12" s="201">
        <f>LN(NASDAQ!R8/NASDAQ!R7)</f>
        <v>-2.7590012590514534E-4</v>
      </c>
      <c r="K12" s="164"/>
      <c r="L12" s="165"/>
      <c r="M12" s="11"/>
      <c r="N12" s="166"/>
      <c r="O12" s="166"/>
      <c r="P12" s="166"/>
      <c r="Q12" s="166"/>
      <c r="R12" s="166"/>
      <c r="S12" s="166"/>
      <c r="T12" s="166"/>
      <c r="V12" s="168"/>
    </row>
    <row r="13" spans="1:23">
      <c r="A13" s="91" t="s">
        <v>234</v>
      </c>
      <c r="B13" s="191">
        <f>LN(NYSE!Z9/NYSE!Z8)</f>
        <v>6.0799540501849745E-3</v>
      </c>
      <c r="C13" s="191">
        <f>LN(NYSE!B9/NYSE!B8)</f>
        <v>1.120275307655345E-2</v>
      </c>
      <c r="D13" s="191">
        <f>LN(NYSE!J9/NYSE!J8)</f>
        <v>-3.8642057468293422E-3</v>
      </c>
      <c r="E13" s="191">
        <f>LN(NYSE!R9/NYSE!R8)</f>
        <v>3.8194652609246631E-3</v>
      </c>
      <c r="F13" s="191">
        <f>LN(NASDAQ!Z9/NASDAQ!Z8)</f>
        <v>-1.6387316338153757E-2</v>
      </c>
      <c r="G13" s="191">
        <f>LN(NASDAQ!B9/NASDAQ!B8)</f>
        <v>-8.7404654722051146E-3</v>
      </c>
      <c r="H13" s="191">
        <f>LN(NASDAQ!J9/NASDAQ!J8)</f>
        <v>2.9985029962566329E-3</v>
      </c>
      <c r="I13" s="201">
        <f>LN(NASDAQ!R9/NASDAQ!R8)</f>
        <v>2.7590012590512073E-4</v>
      </c>
      <c r="K13" s="164">
        <v>2</v>
      </c>
      <c r="L13" s="165" t="s">
        <v>4364</v>
      </c>
      <c r="M13" s="11"/>
      <c r="O13" s="165">
        <f>INTERCEPT(C8:C256,$B$8:$B$256)</f>
        <v>-5.7649974533381589E-4</v>
      </c>
      <c r="P13" s="165">
        <f>INTERCEPT(D8:D256,$B$8:$B$256)</f>
        <v>4.6495824141127035E-3</v>
      </c>
      <c r="Q13" s="165">
        <f>INTERCEPT(E8:E256,$B$8:$B$256)</f>
        <v>-1.5233176829216937E-4</v>
      </c>
      <c r="R13" s="165"/>
      <c r="S13" s="202">
        <f>INTERCEPT(G8:G256,$F$8:$F$256)</f>
        <v>8.7887248384404225E-5</v>
      </c>
      <c r="T13" s="165">
        <f>INTERCEPT(H8:H256,$F$8:$F$256)</f>
        <v>4.1689986897522156E-3</v>
      </c>
      <c r="U13" s="165">
        <f>INTERCEPT(I8:I256,$F$8:$F$256)</f>
        <v>8.1719627837035787E-4</v>
      </c>
      <c r="V13" s="168"/>
    </row>
    <row r="14" spans="1:23">
      <c r="A14" s="91" t="s">
        <v>242</v>
      </c>
      <c r="B14" s="191">
        <f>LN(NYSE!Z10/NYSE!Z9)</f>
        <v>2.553552657988643E-2</v>
      </c>
      <c r="C14" s="191">
        <f>LN(NYSE!B10/NYSE!B9)</f>
        <v>-1.1865663276500925E-2</v>
      </c>
      <c r="D14" s="191">
        <f>LN(NYSE!J10/NYSE!J9)</f>
        <v>3.4251785321967959E-2</v>
      </c>
      <c r="E14" s="191">
        <f>LN(NYSE!R10/NYSE!R9)</f>
        <v>2.8867984000852265E-2</v>
      </c>
      <c r="F14" s="191">
        <f>LN(NASDAQ!Z10/NASDAQ!Z9)</f>
        <v>2.8298604680928513E-2</v>
      </c>
      <c r="G14" s="191">
        <f>LN(NASDAQ!B10/NASDAQ!B9)</f>
        <v>2.1041216380620884E-2</v>
      </c>
      <c r="H14" s="191">
        <f>LN(NASDAQ!J10/NASDAQ!J9)</f>
        <v>1.4859114403749905E-2</v>
      </c>
      <c r="I14" s="201">
        <f>LN(NASDAQ!R10/NASDAQ!R9)</f>
        <v>4.8159707805846899E-3</v>
      </c>
      <c r="K14" s="164"/>
      <c r="L14" s="165" t="s">
        <v>4365</v>
      </c>
      <c r="M14" s="11"/>
      <c r="O14" s="170">
        <f>SLOPE(C8:C256,$B$8:$B$256)</f>
        <v>1.3808302226389173</v>
      </c>
      <c r="P14" s="170">
        <f>SLOPE(D8:D256,$B$8:$B$256)</f>
        <v>1.554445806230389</v>
      </c>
      <c r="Q14" s="170">
        <f>SLOPE(E8:E256,D$8:D$256)</f>
        <v>7.961659465874063E-2</v>
      </c>
      <c r="R14" s="170"/>
      <c r="S14" s="170">
        <f>SLOPE(G8:G256,$F$8:$F$256)</f>
        <v>0.51519083436845847</v>
      </c>
      <c r="T14" s="170">
        <f>SLOPE(H8:H256,$F$8:$F$256)</f>
        <v>0.65689058559723112</v>
      </c>
      <c r="U14" s="170">
        <f>SLOPE(I8:I256,$F$8:$F$256)</f>
        <v>0.2800566438352351</v>
      </c>
      <c r="V14" s="168" t="s">
        <v>4366</v>
      </c>
    </row>
    <row r="15" spans="1:23">
      <c r="A15" s="91" t="s">
        <v>250</v>
      </c>
      <c r="B15" s="191">
        <f>LN(NYSE!Z11/NYSE!Z10)</f>
        <v>-3.9286731248342165E-3</v>
      </c>
      <c r="C15" s="191">
        <f>LN(NYSE!B11/NYSE!B10)</f>
        <v>9.5694510161506725E-3</v>
      </c>
      <c r="D15" s="191">
        <f>LN(NYSE!J11/NYSE!J10)</f>
        <v>-6.2296248028967452E-2</v>
      </c>
      <c r="E15" s="191">
        <f>LN(NYSE!R11/NYSE!R10)</f>
        <v>9.9318323364282657E-4</v>
      </c>
      <c r="F15" s="191">
        <f>LN(NASDAQ!Z11/NASDAQ!Z10)</f>
        <v>-1.034838528800933E-2</v>
      </c>
      <c r="G15" s="191">
        <f>LN(NASDAQ!B11/NASDAQ!B10)</f>
        <v>1.4978003015121671E-2</v>
      </c>
      <c r="H15" s="191">
        <f>LN(NASDAQ!J11/NASDAQ!J10)</f>
        <v>8.8106296821549059E-3</v>
      </c>
      <c r="I15" s="201">
        <f>LN(NASDAQ!R11/NASDAQ!R10)</f>
        <v>-6.8657743857351546E-4</v>
      </c>
      <c r="K15" s="164"/>
      <c r="L15" s="165"/>
      <c r="M15" s="165"/>
      <c r="N15" s="165"/>
      <c r="O15" s="165"/>
      <c r="P15" s="165"/>
      <c r="Q15" s="165"/>
      <c r="R15" s="165"/>
      <c r="S15" s="165"/>
      <c r="T15" s="165"/>
      <c r="V15" s="171"/>
    </row>
    <row r="16" spans="1:23">
      <c r="A16" s="91" t="s">
        <v>258</v>
      </c>
      <c r="B16" s="191">
        <f>LN(NYSE!Z12/NYSE!Z11)</f>
        <v>-2.439355721226508E-3</v>
      </c>
      <c r="C16" s="191">
        <f>LN(NYSE!B12/NYSE!B11)</f>
        <v>1.5640592541072154E-2</v>
      </c>
      <c r="D16" s="191">
        <f>LN(NYSE!J12/NYSE!J11)</f>
        <v>9.0600846244024806E-3</v>
      </c>
      <c r="E16" s="191">
        <f>LN(NYSE!R12/NYSE!R11)</f>
        <v>9.8779538817015625E-3</v>
      </c>
      <c r="F16" s="191">
        <f>LN(NASDAQ!Z12/NASDAQ!Z11)</f>
        <v>-8.8953504394204772E-3</v>
      </c>
      <c r="G16" s="191">
        <f>LN(NASDAQ!B12/NASDAQ!B11)</f>
        <v>-1.6950752716753425E-3</v>
      </c>
      <c r="H16" s="191">
        <f>LN(NASDAQ!J12/NASDAQ!J11)</f>
        <v>2.9197101033348462E-3</v>
      </c>
      <c r="I16" s="201">
        <f>LN(NASDAQ!R12/NASDAQ!R11)</f>
        <v>6.9810700328549035E-3</v>
      </c>
      <c r="K16" s="164"/>
      <c r="L16" s="137" t="s">
        <v>4367</v>
      </c>
      <c r="M16" s="11"/>
      <c r="N16" s="172">
        <f t="shared" ref="N16:U16" si="4">COUNT(B8:B256)</f>
        <v>249</v>
      </c>
      <c r="O16" s="172">
        <f t="shared" si="4"/>
        <v>249</v>
      </c>
      <c r="P16" s="172">
        <f t="shared" si="4"/>
        <v>249</v>
      </c>
      <c r="Q16" s="172">
        <f t="shared" si="4"/>
        <v>249</v>
      </c>
      <c r="R16" s="172">
        <f t="shared" si="4"/>
        <v>249</v>
      </c>
      <c r="S16" s="172">
        <f t="shared" si="4"/>
        <v>249</v>
      </c>
      <c r="T16" s="172">
        <f t="shared" si="4"/>
        <v>249</v>
      </c>
      <c r="U16" s="172">
        <f t="shared" si="4"/>
        <v>246</v>
      </c>
      <c r="V16" s="171"/>
    </row>
    <row r="17" spans="1:22">
      <c r="A17" s="91" t="s">
        <v>266</v>
      </c>
      <c r="B17" s="191">
        <f>LN(NYSE!Z13/NYSE!Z12)</f>
        <v>-1.560008525780076E-2</v>
      </c>
      <c r="C17" s="191">
        <f>LN(NYSE!B13/NYSE!B12)</f>
        <v>-3.8561376732087031E-2</v>
      </c>
      <c r="D17" s="191">
        <f>LN(NYSE!J13/NYSE!J12)</f>
        <v>-7.0040287285888125E-2</v>
      </c>
      <c r="E17" s="191">
        <f>LN(NYSE!R13/NYSE!R12)</f>
        <v>-2.0766365602303796E-2</v>
      </c>
      <c r="F17" s="191">
        <f>LN(NASDAQ!Z13/NASDAQ!Z12)</f>
        <v>-3.4187691943744165E-2</v>
      </c>
      <c r="G17" s="191">
        <f>LN(NASDAQ!B13/NASDAQ!B12)</f>
        <v>-2.230150561174889E-2</v>
      </c>
      <c r="H17" s="191">
        <f>LN(NASDAQ!J13/NASDAQ!J12)</f>
        <v>1.4472032608534469E-2</v>
      </c>
      <c r="I17" s="201">
        <f>LN(NASDAQ!R13/NASDAQ!R12)</f>
        <v>-8.9059984424394133E-3</v>
      </c>
      <c r="K17" s="164"/>
      <c r="L17" s="137" t="s">
        <v>4368</v>
      </c>
      <c r="M17" s="11"/>
      <c r="N17" s="173"/>
      <c r="O17" s="173"/>
      <c r="P17" s="173"/>
      <c r="Q17" s="11"/>
      <c r="R17" s="11"/>
      <c r="S17" s="11"/>
      <c r="T17" s="11"/>
      <c r="V17" s="171"/>
    </row>
    <row r="18" spans="1:22">
      <c r="A18" s="91" t="s">
        <v>274</v>
      </c>
      <c r="B18" s="191">
        <f>LN(NYSE!Z14/NYSE!Z13)</f>
        <v>-4.5678103136070815E-3</v>
      </c>
      <c r="C18" s="191">
        <f>LN(NYSE!B14/NYSE!B13)</f>
        <v>5.427942286258388E-2</v>
      </c>
      <c r="D18" s="191">
        <f>LN(NYSE!J14/NYSE!J13)</f>
        <v>4.2030453881823478E-2</v>
      </c>
      <c r="E18" s="191">
        <f>LN(NYSE!R14/NYSE!R13)</f>
        <v>1.3502085417952305E-2</v>
      </c>
      <c r="F18" s="191">
        <f>LN(NASDAQ!Z14/NASDAQ!Z13)</f>
        <v>-1.7430215658607834E-2</v>
      </c>
      <c r="G18" s="191">
        <f>LN(NASDAQ!B14/NASDAQ!B13)</f>
        <v>-2.7021826903600847E-3</v>
      </c>
      <c r="H18" s="191">
        <f>LN(NASDAQ!J14/NASDAQ!J13)</f>
        <v>-1.7391742711869222E-2</v>
      </c>
      <c r="I18" s="201">
        <f>LN(NASDAQ!R14/NASDAQ!R13)</f>
        <v>-1.0514762066054768E-2</v>
      </c>
      <c r="K18" s="164"/>
      <c r="L18" s="137" t="s">
        <v>4369</v>
      </c>
      <c r="M18" s="11"/>
      <c r="N18" s="166"/>
      <c r="O18" s="166"/>
      <c r="P18" s="166"/>
      <c r="Q18" s="166"/>
      <c r="R18" s="166"/>
      <c r="S18" s="166"/>
      <c r="T18" s="166"/>
      <c r="U18" s="166"/>
      <c r="V18" s="171"/>
    </row>
    <row r="19" spans="1:22">
      <c r="A19" s="91" t="s">
        <v>282</v>
      </c>
      <c r="B19" s="191">
        <f>LN(NYSE!Z15/NYSE!Z14)</f>
        <v>1.248283603939114E-2</v>
      </c>
      <c r="C19" s="191">
        <f>LN(NYSE!B15/NYSE!B14)</f>
        <v>1.9228330793591639E-2</v>
      </c>
      <c r="D19" s="191">
        <f>LN(NYSE!J15/NYSE!J14)</f>
        <v>-5.8139698654199566E-3</v>
      </c>
      <c r="E19" s="191">
        <f>LN(NYSE!R15/NYSE!R14)</f>
        <v>1.0832208329360431E-2</v>
      </c>
      <c r="F19" s="191">
        <f>LN(NASDAQ!Z15/NASDAQ!Z14)</f>
        <v>1.2711170517860373E-2</v>
      </c>
      <c r="G19" s="191">
        <f>LN(NASDAQ!B15/NASDAQ!B14)</f>
        <v>-7.3780946449560167E-2</v>
      </c>
      <c r="H19" s="191">
        <f>LN(NASDAQ!J15/NASDAQ!J14)</f>
        <v>4.5722249338095149E-2</v>
      </c>
      <c r="I19" s="201">
        <f>LN(NASDAQ!R15/NASDAQ!R14)</f>
        <v>8.3414435533116693E-4</v>
      </c>
      <c r="K19" s="164"/>
      <c r="L19" s="137" t="s">
        <v>4370</v>
      </c>
      <c r="M19" s="11"/>
      <c r="N19" s="174">
        <f t="shared" ref="N19:U19" si="5">N7</f>
        <v>4.4608668895473847E-4</v>
      </c>
      <c r="O19" s="174">
        <f t="shared" si="5"/>
        <v>3.9470236691813074E-5</v>
      </c>
      <c r="P19" s="174">
        <f t="shared" si="5"/>
        <v>5.3429999969735967E-3</v>
      </c>
      <c r="Q19" s="174">
        <f t="shared" si="5"/>
        <v>2.8380694730883473E-4</v>
      </c>
      <c r="R19" s="174">
        <f t="shared" si="5"/>
        <v>9.5086739133358618E-4</v>
      </c>
      <c r="S19" s="174">
        <f t="shared" si="5"/>
        <v>5.7776541309931403E-4</v>
      </c>
      <c r="T19" s="174">
        <f t="shared" si="5"/>
        <v>4.7936145272706463E-3</v>
      </c>
      <c r="U19" s="174">
        <f t="shared" si="5"/>
        <v>1.090139734370122E-3</v>
      </c>
      <c r="V19" s="171"/>
    </row>
    <row r="20" spans="1:22">
      <c r="A20" s="91" t="s">
        <v>290</v>
      </c>
      <c r="B20" s="191">
        <f>LN(NYSE!Z16/NYSE!Z15)</f>
        <v>1.2993546926395259E-2</v>
      </c>
      <c r="C20" s="191">
        <f>LN(NYSE!B16/NYSE!B15)</f>
        <v>3.0743275781631402E-2</v>
      </c>
      <c r="D20" s="191">
        <f>LN(NYSE!J16/NYSE!J15)</f>
        <v>9.2861955761690106E-3</v>
      </c>
      <c r="E20" s="191">
        <f>LN(NYSE!R16/NYSE!R15)</f>
        <v>1.1772652011042342E-2</v>
      </c>
      <c r="F20" s="191">
        <f>LN(NASDAQ!Z16/NASDAQ!Z15)</f>
        <v>8.4858851304537436E-3</v>
      </c>
      <c r="G20" s="191">
        <f>LN(NASDAQ!B16/NASDAQ!B15)</f>
        <v>3.5363930345768409E-2</v>
      </c>
      <c r="H20" s="191">
        <f>LN(NASDAQ!J16/NASDAQ!J15)</f>
        <v>-1.9746762934834558E-2</v>
      </c>
      <c r="I20" s="201">
        <f>LN(NASDAQ!R16/NASDAQ!R15)</f>
        <v>-1.2023072273137118E-2</v>
      </c>
      <c r="K20" s="164"/>
      <c r="L20" s="137" t="s">
        <v>163</v>
      </c>
      <c r="M20" s="11"/>
      <c r="N20" s="11">
        <v>1</v>
      </c>
      <c r="O20" s="11">
        <v>1</v>
      </c>
      <c r="P20" s="11">
        <v>1</v>
      </c>
      <c r="Q20" s="11">
        <v>1</v>
      </c>
      <c r="R20" s="11">
        <v>1</v>
      </c>
      <c r="S20" s="11">
        <v>1</v>
      </c>
      <c r="T20" s="11">
        <v>1</v>
      </c>
      <c r="U20" s="91">
        <v>1</v>
      </c>
      <c r="V20" s="171"/>
    </row>
    <row r="21" spans="1:22">
      <c r="A21" s="91" t="s">
        <v>298</v>
      </c>
      <c r="B21" s="191">
        <f>LN(NYSE!Z17/NYSE!Z16)</f>
        <v>1.0118012608067127E-2</v>
      </c>
      <c r="C21" s="191">
        <f>LN(NYSE!B17/NYSE!B16)</f>
        <v>-9.1241508896092796E-3</v>
      </c>
      <c r="D21" s="191">
        <f>LN(NYSE!J17/NYSE!J16)</f>
        <v>1.7182553319996963E-2</v>
      </c>
      <c r="E21" s="191">
        <f>LN(NYSE!R17/NYSE!R16)</f>
        <v>3.162891408508217E-3</v>
      </c>
      <c r="F21" s="191">
        <f>LN(NASDAQ!Z17/NASDAQ!Z16)</f>
        <v>4.8799193377045639E-3</v>
      </c>
      <c r="G21" s="191">
        <f>LN(NASDAQ!B17/NASDAQ!B16)</f>
        <v>-1.3751480602938149E-2</v>
      </c>
      <c r="H21" s="191">
        <f>LN(NASDAQ!J17/NASDAQ!J16)</f>
        <v>0</v>
      </c>
      <c r="I21" s="201">
        <f>LN(NASDAQ!R17/NASDAQ!R16)</f>
        <v>1.2578782206860185E-2</v>
      </c>
      <c r="K21" s="164"/>
      <c r="L21" s="137" t="s">
        <v>164</v>
      </c>
      <c r="M21" s="11"/>
      <c r="N21" s="138">
        <f t="shared" ref="N21:U21" si="6">N16</f>
        <v>249</v>
      </c>
      <c r="O21" s="138">
        <f t="shared" si="6"/>
        <v>249</v>
      </c>
      <c r="P21" s="138">
        <f t="shared" si="6"/>
        <v>249</v>
      </c>
      <c r="Q21" s="138">
        <f t="shared" si="6"/>
        <v>249</v>
      </c>
      <c r="R21" s="138">
        <f t="shared" si="6"/>
        <v>249</v>
      </c>
      <c r="S21" s="138">
        <f t="shared" si="6"/>
        <v>249</v>
      </c>
      <c r="T21" s="138">
        <f t="shared" si="6"/>
        <v>249</v>
      </c>
      <c r="U21" s="138">
        <f t="shared" si="6"/>
        <v>246</v>
      </c>
      <c r="V21" s="171"/>
    </row>
    <row r="22" spans="1:22">
      <c r="A22" s="91" t="s">
        <v>306</v>
      </c>
      <c r="B22" s="191">
        <f>LN(NYSE!Z18/NYSE!Z17)</f>
        <v>-1.9700439659253385E-2</v>
      </c>
      <c r="C22" s="191">
        <f>LN(NYSE!B18/NYSE!B17)</f>
        <v>-6.6312167668405156E-2</v>
      </c>
      <c r="D22" s="191">
        <f>LN(NYSE!J18/NYSE!J17)</f>
        <v>-4.1745191688405986E-2</v>
      </c>
      <c r="E22" s="191">
        <f>LN(NYSE!R18/NYSE!R17)</f>
        <v>-4.5768418455580585E-2</v>
      </c>
      <c r="F22" s="191">
        <f>LN(NASDAQ!Z18/NASDAQ!Z17)</f>
        <v>-2.5088383329600165E-2</v>
      </c>
      <c r="G22" s="191">
        <f>LN(NASDAQ!B18/NASDAQ!B17)</f>
        <v>-1.1674479752697935E-2</v>
      </c>
      <c r="H22" s="191">
        <f>LN(NASDAQ!J18/NASDAQ!J17)</f>
        <v>-2.8530689824063991E-3</v>
      </c>
      <c r="I22" s="201">
        <f>LN(NASDAQ!R18/NASDAQ!R17)</f>
        <v>-4.7334071392476302E-3</v>
      </c>
      <c r="K22" s="164" t="s">
        <v>4371</v>
      </c>
      <c r="L22" s="137" t="s">
        <v>4372</v>
      </c>
      <c r="M22" s="11"/>
      <c r="N22" s="11"/>
      <c r="O22" s="11"/>
      <c r="P22" s="11"/>
      <c r="Q22" s="11"/>
      <c r="R22" s="11"/>
      <c r="S22" s="11"/>
      <c r="T22" s="11"/>
      <c r="V22" s="171"/>
    </row>
    <row r="23" spans="1:22">
      <c r="A23" s="91" t="s">
        <v>314</v>
      </c>
      <c r="B23" s="191">
        <f>LN(NYSE!Z19/NYSE!Z18)</f>
        <v>3.6284896018684426E-2</v>
      </c>
      <c r="C23" s="191">
        <f>LN(NYSE!B19/NYSE!B18)</f>
        <v>3.1177199748182526E-2</v>
      </c>
      <c r="D23" s="191">
        <f>LN(NYSE!J19/NYSE!J18)</f>
        <v>0.12034537075300136</v>
      </c>
      <c r="E23" s="191">
        <f>LN(NYSE!R19/NYSE!R18)</f>
        <v>1.4585491018892574E-2</v>
      </c>
      <c r="F23" s="191">
        <f>LN(NASDAQ!Z19/NASDAQ!Z18)</f>
        <v>7.0926318247153702E-2</v>
      </c>
      <c r="G23" s="191">
        <f>LN(NASDAQ!B19/NASDAQ!B18)</f>
        <v>4.5704985307185281E-2</v>
      </c>
      <c r="H23" s="191">
        <f>LN(NASDAQ!J19/NASDAQ!J18)</f>
        <v>2.8170876966696439E-2</v>
      </c>
      <c r="I23" s="201">
        <f>LN(NASDAQ!R19/NASDAQ!R18)</f>
        <v>2.6984016074067477E-2</v>
      </c>
      <c r="K23" s="164"/>
      <c r="L23" s="137" t="s">
        <v>4373</v>
      </c>
      <c r="M23" s="11"/>
      <c r="N23" s="175">
        <f t="shared" ref="N23:U23" si="7">((1+N9)^(N21*N20))-1</f>
        <v>6.889312926926257</v>
      </c>
      <c r="O23" s="175">
        <f t="shared" si="7"/>
        <v>364.71549851373356</v>
      </c>
      <c r="P23" s="175">
        <f t="shared" si="7"/>
        <v>8123.92583633508</v>
      </c>
      <c r="Q23" s="175">
        <f t="shared" si="7"/>
        <v>58.694102314040656</v>
      </c>
      <c r="R23" s="175">
        <f t="shared" si="7"/>
        <v>25.019620747316289</v>
      </c>
      <c r="S23" s="175">
        <f t="shared" si="7"/>
        <v>154.38755743684447</v>
      </c>
      <c r="T23" s="175">
        <f t="shared" si="7"/>
        <v>104812.60525886503</v>
      </c>
      <c r="U23" s="175">
        <f t="shared" si="7"/>
        <v>35.00657193644912</v>
      </c>
      <c r="V23" s="171"/>
    </row>
    <row r="24" spans="1:22">
      <c r="A24" s="91" t="s">
        <v>322</v>
      </c>
      <c r="B24" s="191">
        <f>LN(NYSE!Z20/NYSE!Z19)</f>
        <v>9.6319143070513601E-4</v>
      </c>
      <c r="C24" s="191">
        <f>LN(NYSE!B20/NYSE!B19)</f>
        <v>3.9707449595112729E-2</v>
      </c>
      <c r="D24" s="191">
        <f>LN(NYSE!J20/NYSE!J19)</f>
        <v>-4.2083176257872454E-3</v>
      </c>
      <c r="E24" s="191">
        <f>LN(NYSE!R20/NYSE!R19)</f>
        <v>3.0744234733885864E-2</v>
      </c>
      <c r="F24" s="191">
        <f>LN(NASDAQ!Z20/NASDAQ!Z19)</f>
        <v>1.8646127869382623E-2</v>
      </c>
      <c r="G24" s="191">
        <f>LN(NASDAQ!B20/NASDAQ!B19)</f>
        <v>0</v>
      </c>
      <c r="H24" s="191">
        <f>LN(NASDAQ!J20/NASDAQ!J19)</f>
        <v>1.6529301951210506E-2</v>
      </c>
      <c r="I24" s="201">
        <f>LN(NASDAQ!R20/NASDAQ!R19)</f>
        <v>7.0384697717111354E-3</v>
      </c>
      <c r="K24" s="164"/>
      <c r="L24" s="165"/>
      <c r="M24" s="165"/>
      <c r="N24" s="165"/>
      <c r="O24" s="165"/>
      <c r="P24" s="165"/>
      <c r="Q24" s="165"/>
      <c r="R24" s="165"/>
      <c r="S24" s="165"/>
      <c r="T24" s="165"/>
      <c r="V24" s="171"/>
    </row>
    <row r="25" spans="1:22">
      <c r="A25" s="91" t="s">
        <v>329</v>
      </c>
      <c r="B25" s="191">
        <f>LN(NYSE!Z21/NYSE!Z20)</f>
        <v>-6.2766463284568176E-3</v>
      </c>
      <c r="C25" s="191">
        <f>LN(NYSE!B21/NYSE!B20)</f>
        <v>-1.1624480852287436E-2</v>
      </c>
      <c r="D25" s="191">
        <f>LN(NYSE!J21/NYSE!J20)</f>
        <v>-7.4074412778618046E-3</v>
      </c>
      <c r="E25" s="191">
        <f>LN(NYSE!R21/NYSE!R20)</f>
        <v>-5.102949662186009E-3</v>
      </c>
      <c r="F25" s="191">
        <f>LN(NASDAQ!Z21/NASDAQ!Z20)</f>
        <v>-1.1288977791841615E-2</v>
      </c>
      <c r="G25" s="191">
        <f>LN(NASDAQ!B21/NASDAQ!B20)</f>
        <v>1.9661823086039708E-3</v>
      </c>
      <c r="H25" s="191">
        <f>LN(NASDAQ!J21/NASDAQ!J20)</f>
        <v>-1.9310944913087512E-2</v>
      </c>
      <c r="I25" s="201">
        <f>LN(NASDAQ!R21/NASDAQ!R20)</f>
        <v>-2.4307912036621963E-3</v>
      </c>
      <c r="K25" s="164"/>
      <c r="L25" s="11"/>
      <c r="M25" s="11"/>
      <c r="N25" s="11"/>
      <c r="O25" s="11"/>
      <c r="P25" s="11"/>
      <c r="Q25" s="11"/>
      <c r="R25" s="11"/>
      <c r="S25" s="11"/>
      <c r="T25" s="11"/>
      <c r="V25" s="171"/>
    </row>
    <row r="26" spans="1:22">
      <c r="A26" s="91" t="s">
        <v>337</v>
      </c>
      <c r="B26" s="191">
        <f>LN(NYSE!Z22/NYSE!Z21)</f>
        <v>1.6749689077300426E-3</v>
      </c>
      <c r="C26" s="191">
        <f>LN(NYSE!B22/NYSE!B21)</f>
        <v>1.3447635413802424E-2</v>
      </c>
      <c r="D26" s="191">
        <f>LN(NYSE!J22/NYSE!J21)</f>
        <v>2.4653753241778917E-2</v>
      </c>
      <c r="E26" s="191">
        <f>LN(NYSE!R22/NYSE!R21)</f>
        <v>6.6813435360012323E-3</v>
      </c>
      <c r="F26" s="191">
        <f>LN(NASDAQ!Z22/NASDAQ!Z21)</f>
        <v>1.4382217373181695E-2</v>
      </c>
      <c r="G26" s="191">
        <f>LN(NASDAQ!B22/NASDAQ!B21)</f>
        <v>2.7128189468275089E-2</v>
      </c>
      <c r="H26" s="191">
        <f>LN(NASDAQ!J22/NASDAQ!J21)</f>
        <v>1.9310944913087522E-2</v>
      </c>
      <c r="I26" s="201">
        <f>LN(NASDAQ!R22/NASDAQ!R21)</f>
        <v>-1.0822511878848177E-3</v>
      </c>
      <c r="K26" s="164"/>
      <c r="L26" s="11"/>
      <c r="M26" s="137"/>
      <c r="N26" s="11"/>
      <c r="O26" s="166"/>
      <c r="P26" s="166"/>
      <c r="Q26" s="166"/>
      <c r="R26" s="166"/>
      <c r="S26" s="166"/>
      <c r="T26" s="166"/>
      <c r="V26" s="171"/>
    </row>
    <row r="27" spans="1:22">
      <c r="A27" s="91" t="s">
        <v>345</v>
      </c>
      <c r="B27" s="191">
        <f>LN(NYSE!Z23/NYSE!Z22)</f>
        <v>-1.1643156047303708E-3</v>
      </c>
      <c r="C27" s="191">
        <f>LN(NYSE!B23/NYSE!B22)</f>
        <v>-4.6288741603044685E-2</v>
      </c>
      <c r="D27" s="191">
        <f>LN(NYSE!J23/NYSE!J22)</f>
        <v>-7.6422326165471871E-2</v>
      </c>
      <c r="E27" s="191">
        <f>LN(NYSE!R23/NYSE!R22)</f>
        <v>-1.0747108373077801E-2</v>
      </c>
      <c r="F27" s="191">
        <f>LN(NASDAQ!Z23/NASDAQ!Z22)</f>
        <v>-1.5504654251186217E-2</v>
      </c>
      <c r="G27" s="191">
        <f>LN(NASDAQ!B23/NASDAQ!B22)</f>
        <v>9.5130093363219974E-3</v>
      </c>
      <c r="H27" s="191">
        <f>LN(NASDAQ!J23/NASDAQ!J22)</f>
        <v>-2.7359798188748602E-3</v>
      </c>
      <c r="I27" s="201">
        <f>LN(NASDAQ!R23/NASDAQ!R22)</f>
        <v>6.3415175751247894E-3</v>
      </c>
      <c r="K27" s="164"/>
      <c r="L27" s="137" t="s">
        <v>159</v>
      </c>
      <c r="M27" s="137"/>
      <c r="N27" s="166"/>
      <c r="O27" s="203">
        <f>((1+O23)^(1/(O21*O20)))-1</f>
        <v>2.3985362156014434E-2</v>
      </c>
      <c r="P27" s="203">
        <f>((1+P23)^(1/(P21*P20)))-1</f>
        <v>3.6816943998599916E-2</v>
      </c>
      <c r="Q27" s="203">
        <f>((1+Q23)^(1/(Q21*Q20)))-1</f>
        <v>1.6558215925243092E-2</v>
      </c>
      <c r="R27" s="203"/>
      <c r="S27" s="203">
        <f>((1+S23)^(1/(S21*S20)))-1</f>
        <v>2.0471472518297285E-2</v>
      </c>
      <c r="T27" s="203">
        <f>((1+T23)^(1/(T21*T20)))-1</f>
        <v>4.751999117249861E-2</v>
      </c>
      <c r="U27" s="203">
        <f>((1+U23)^(1/(U21*U20)))-1</f>
        <v>1.4674521075319191E-2</v>
      </c>
      <c r="V27" s="171"/>
    </row>
    <row r="28" spans="1:22">
      <c r="A28" s="91" t="s">
        <v>353</v>
      </c>
      <c r="B28" s="191">
        <f>LN(NYSE!Z24/NYSE!Z23)</f>
        <v>-2.238445079886882E-4</v>
      </c>
      <c r="C28" s="191">
        <f>LN(NYSE!B24/NYSE!B23)</f>
        <v>-4.7808856003420082E-3</v>
      </c>
      <c r="D28" s="191">
        <f>LN(NYSE!J24/NYSE!J23)</f>
        <v>3.8941031987984716E-2</v>
      </c>
      <c r="E28" s="191">
        <f>LN(NYSE!R24/NYSE!R23)</f>
        <v>1.327610054714008E-3</v>
      </c>
      <c r="F28" s="191">
        <f>LN(NASDAQ!Z24/NASDAQ!Z23)</f>
        <v>-3.4664066790973877E-3</v>
      </c>
      <c r="G28" s="191">
        <f>LN(NASDAQ!B24/NASDAQ!B23)</f>
        <v>8.4850136669442321E-3</v>
      </c>
      <c r="H28" s="191">
        <f>LN(NASDAQ!J24/NASDAQ!J23)</f>
        <v>-2.7434859457508326E-3</v>
      </c>
      <c r="I28" s="201">
        <f>LN(NASDAQ!R24/NASDAQ!R23)</f>
        <v>-7.2894491242029734E-3</v>
      </c>
      <c r="K28" s="164"/>
      <c r="L28" s="165" t="s">
        <v>161</v>
      </c>
      <c r="M28" s="165"/>
      <c r="N28" s="165"/>
      <c r="O28" s="165"/>
      <c r="P28" s="165"/>
      <c r="Q28" s="165"/>
      <c r="R28" s="165"/>
      <c r="S28" s="165"/>
      <c r="T28" s="165"/>
      <c r="U28" s="171"/>
    </row>
    <row r="29" spans="1:22">
      <c r="A29" s="91" t="s">
        <v>361</v>
      </c>
      <c r="B29" s="191">
        <f>LN(NYSE!Z25/NYSE!Z24)</f>
        <v>5.9255350926720116E-3</v>
      </c>
      <c r="C29" s="191">
        <f>LN(NYSE!B25/NYSE!B24)</f>
        <v>-1.6103407566578735E-2</v>
      </c>
      <c r="D29" s="191">
        <f>LN(NYSE!J25/NYSE!J24)</f>
        <v>1.0168672046764273E-2</v>
      </c>
      <c r="E29" s="191">
        <f>LN(NYSE!R25/NYSE!R24)</f>
        <v>-8.7057492183932623E-3</v>
      </c>
      <c r="F29" s="191">
        <f>LN(NASDAQ!Z25/NASDAQ!Z24)</f>
        <v>9.8694451926728557E-5</v>
      </c>
      <c r="G29" s="191">
        <f>LN(NASDAQ!B25/NASDAQ!B24)</f>
        <v>1.2501328963349542E-2</v>
      </c>
      <c r="H29" s="191">
        <f>LN(NASDAQ!J25/NASDAQ!J24)</f>
        <v>0</v>
      </c>
      <c r="I29" s="201">
        <f>LN(NASDAQ!R25/NASDAQ!R24)</f>
        <v>3.9213085200801093E-3</v>
      </c>
      <c r="K29" s="176"/>
      <c r="L29" s="177"/>
      <c r="M29" s="177"/>
      <c r="N29" s="165"/>
      <c r="O29" s="165"/>
      <c r="P29" s="165"/>
      <c r="Q29" s="165"/>
      <c r="R29" s="165"/>
      <c r="S29" s="165"/>
      <c r="T29" s="165"/>
      <c r="U29" s="171"/>
    </row>
    <row r="30" spans="1:22">
      <c r="A30" s="91" t="s">
        <v>369</v>
      </c>
      <c r="B30" s="191">
        <f>LN(NYSE!Z26/NYSE!Z25)</f>
        <v>-1.3465595308819491E-3</v>
      </c>
      <c r="C30" s="191">
        <f>LN(NYSE!B26/NYSE!B25)</f>
        <v>-2.4984863083594853E-2</v>
      </c>
      <c r="D30" s="191">
        <f>LN(NYSE!J26/NYSE!J25)</f>
        <v>-8.0192891666199216E-3</v>
      </c>
      <c r="E30" s="191">
        <f>LN(NYSE!R26/NYSE!R25)</f>
        <v>-9.9530075162792692E-3</v>
      </c>
      <c r="F30" s="191">
        <f>LN(NASDAQ!Z26/NASDAQ!Z25)</f>
        <v>-1.0965096329149252E-2</v>
      </c>
      <c r="G30" s="191">
        <f>LN(NASDAQ!B26/NASDAQ!B25)</f>
        <v>3.7016514597508839E-3</v>
      </c>
      <c r="H30" s="191">
        <f>LN(NASDAQ!J26/NASDAQ!J25)</f>
        <v>-1.1049836186584935E-2</v>
      </c>
      <c r="I30" s="201">
        <f>LN(NASDAQ!R26/NASDAQ!R25)</f>
        <v>9.4023526783903345E-3</v>
      </c>
      <c r="K30" s="176"/>
      <c r="L30" s="178"/>
      <c r="M30" s="177"/>
      <c r="N30" s="165"/>
      <c r="O30" s="165"/>
      <c r="P30" s="165"/>
      <c r="Q30" s="165"/>
      <c r="R30" s="165"/>
      <c r="S30" s="165"/>
      <c r="T30" s="165"/>
      <c r="U30" s="171"/>
    </row>
    <row r="31" spans="1:22">
      <c r="A31" s="91" t="s">
        <v>377</v>
      </c>
      <c r="B31" s="191">
        <f>LN(NYSE!Z27/NYSE!Z26)</f>
        <v>1.1735518332924841E-2</v>
      </c>
      <c r="C31" s="191">
        <f>LN(NYSE!B27/NYSE!B26)</f>
        <v>3.7567703723777886E-2</v>
      </c>
      <c r="D31" s="191">
        <f>LN(NYSE!J27/NYSE!J26)</f>
        <v>0.19406128607447737</v>
      </c>
      <c r="E31" s="191">
        <f>LN(NYSE!R27/NYSE!R26)</f>
        <v>2.8516256023640836E-2</v>
      </c>
      <c r="F31" s="191">
        <f>LN(NASDAQ!Z27/NASDAQ!Z26)</f>
        <v>1.3505366784489058E-2</v>
      </c>
      <c r="G31" s="191">
        <f>LN(NASDAQ!B27/NASDAQ!B26)</f>
        <v>1.9574392474163045E-2</v>
      </c>
      <c r="H31" s="191">
        <f>LN(NASDAQ!J27/NASDAQ!J26)</f>
        <v>-3.6779251503296473E-2</v>
      </c>
      <c r="I31" s="201">
        <f>LN(NASDAQ!R27/NASDAQ!R26)</f>
        <v>1.4335260086381866E-2</v>
      </c>
      <c r="K31" s="176"/>
      <c r="L31" s="177"/>
      <c r="M31" s="177"/>
      <c r="N31" s="165"/>
      <c r="O31" s="165"/>
      <c r="P31" s="165"/>
      <c r="Q31" s="165"/>
      <c r="R31" s="165"/>
      <c r="S31" s="165"/>
      <c r="T31" s="165"/>
      <c r="U31" s="171"/>
    </row>
    <row r="32" spans="1:22">
      <c r="A32" s="91" t="s">
        <v>385</v>
      </c>
      <c r="B32" s="191">
        <f>LN(NYSE!Z28/NYSE!Z27)</f>
        <v>2.8102805111179345E-3</v>
      </c>
      <c r="C32" s="191">
        <f>LN(NYSE!B28/NYSE!B27)</f>
        <v>-1.7464868237491604E-2</v>
      </c>
      <c r="D32" s="191">
        <f>LN(NYSE!J28/NYSE!J27)</f>
        <v>5.8385678911393769E-2</v>
      </c>
      <c r="E32" s="191">
        <f>LN(NYSE!R28/NYSE!R27)</f>
        <v>-5.0046199543000089E-3</v>
      </c>
      <c r="F32" s="191">
        <f>LN(NASDAQ!Z28/NASDAQ!Z27)</f>
        <v>9.8764234072755992E-3</v>
      </c>
      <c r="G32" s="191">
        <f>LN(NASDAQ!B28/NASDAQ!B27)</f>
        <v>1.0273137118412792E-2</v>
      </c>
      <c r="H32" s="191">
        <f>LN(NASDAQ!J28/NASDAQ!J27)</f>
        <v>2.2793009528556566E-2</v>
      </c>
      <c r="I32" s="201">
        <f>LN(NASDAQ!R28/NASDAQ!R27)</f>
        <v>9.3133748546888589E-3</v>
      </c>
      <c r="K32" s="176"/>
      <c r="L32" s="177" t="s">
        <v>165</v>
      </c>
      <c r="M32" s="177"/>
      <c r="N32" s="165"/>
      <c r="O32" s="165"/>
      <c r="P32" s="165"/>
      <c r="Q32" s="165"/>
      <c r="R32" s="165"/>
      <c r="S32" s="165"/>
      <c r="T32" s="165"/>
      <c r="U32" s="171"/>
    </row>
    <row r="33" spans="1:21">
      <c r="A33" s="91" t="s">
        <v>393</v>
      </c>
      <c r="B33" s="191">
        <f>LN(NYSE!Z29/NYSE!Z28)</f>
        <v>4.463607274947913E-3</v>
      </c>
      <c r="C33" s="191">
        <f>LN(NYSE!B29/NYSE!B28)</f>
        <v>-8.8481652145936344E-3</v>
      </c>
      <c r="D33" s="191">
        <f>LN(NYSE!J29/NYSE!J28)</f>
        <v>-8.7958682272656994E-3</v>
      </c>
      <c r="E33" s="191">
        <f>LN(NYSE!R29/NYSE!R28)</f>
        <v>-3.5270294917950987E-3</v>
      </c>
      <c r="F33" s="191">
        <f>LN(NASDAQ!Z29/NASDAQ!Z28)</f>
        <v>-5.238181674105699E-3</v>
      </c>
      <c r="G33" s="191">
        <f>LN(NASDAQ!B29/NASDAQ!B28)</f>
        <v>-3.5926031096324535E-3</v>
      </c>
      <c r="H33" s="191">
        <f>LN(NASDAQ!J29/NASDAQ!J28)</f>
        <v>-2.8208763416412296E-3</v>
      </c>
      <c r="I33" s="201">
        <f>LN(NASDAQ!R29/NASDAQ!R28)</f>
        <v>-4.1589360289316091E-2</v>
      </c>
      <c r="K33" s="176"/>
      <c r="L33" s="177" t="s">
        <v>166</v>
      </c>
      <c r="M33" s="177"/>
      <c r="N33" s="165"/>
      <c r="O33" s="165"/>
      <c r="P33" s="165"/>
      <c r="Q33" s="165"/>
      <c r="R33" s="165"/>
      <c r="S33" s="165"/>
      <c r="T33" s="165"/>
      <c r="U33" s="171"/>
    </row>
    <row r="34" spans="1:21">
      <c r="A34" s="91" t="s">
        <v>401</v>
      </c>
      <c r="B34" s="191">
        <f>LN(NYSE!Z30/NYSE!Z29)</f>
        <v>-1.459250554973799E-2</v>
      </c>
      <c r="C34" s="191">
        <f>LN(NYSE!B30/NYSE!B29)</f>
        <v>-1.8940589477646694E-2</v>
      </c>
      <c r="D34" s="191">
        <f>LN(NYSE!J30/NYSE!J29)</f>
        <v>1.2957339068517594E-2</v>
      </c>
      <c r="E34" s="191">
        <f>LN(NYSE!R30/NYSE!R29)</f>
        <v>-3.0492901480396132E-2</v>
      </c>
      <c r="F34" s="191">
        <f>LN(NASDAQ!Z30/NASDAQ!Z29)</f>
        <v>-1.5879406347218038E-2</v>
      </c>
      <c r="G34" s="191">
        <f>LN(NASDAQ!B30/NASDAQ!B29)</f>
        <v>-3.0884135749666614E-2</v>
      </c>
      <c r="H34" s="191">
        <f>LN(NASDAQ!J30/NASDAQ!J29)</f>
        <v>-3.7414435850257596E-2</v>
      </c>
      <c r="I34" s="201">
        <f>LN(NASDAQ!R30/NASDAQ!R29)</f>
        <v>1.6870634288401139E-2</v>
      </c>
      <c r="K34" s="176"/>
      <c r="L34" s="177"/>
      <c r="M34" s="177"/>
      <c r="N34" s="165"/>
      <c r="O34" s="165"/>
      <c r="P34" s="165"/>
      <c r="Q34" s="165"/>
      <c r="R34" s="165"/>
      <c r="S34" s="165"/>
      <c r="T34" s="165"/>
      <c r="U34" s="171"/>
    </row>
    <row r="35" spans="1:21">
      <c r="A35" s="91" t="s">
        <v>409</v>
      </c>
      <c r="B35" s="191">
        <f>LN(NYSE!Z31/NYSE!Z30)</f>
        <v>9.0691573529987231E-5</v>
      </c>
      <c r="C35" s="191">
        <f>LN(NYSE!B31/NYSE!B30)</f>
        <v>1.7952609815527289E-2</v>
      </c>
      <c r="D35" s="191">
        <f>LN(NYSE!J31/NYSE!J30)</f>
        <v>-1.2536729177984346E-2</v>
      </c>
      <c r="E35" s="191">
        <f>LN(NYSE!R31/NYSE!R30)</f>
        <v>6.625846795495131E-3</v>
      </c>
      <c r="F35" s="191">
        <f>LN(NASDAQ!Z31/NASDAQ!Z30)</f>
        <v>-5.965538939423207E-3</v>
      </c>
      <c r="G35" s="191">
        <f>LN(NASDAQ!B31/NASDAQ!B30)</f>
        <v>1.2175025875279235E-2</v>
      </c>
      <c r="H35" s="191">
        <f>LN(NASDAQ!J31/NASDAQ!J30)</f>
        <v>-2.3739987303072942E-2</v>
      </c>
      <c r="I35" s="201">
        <f>LN(NASDAQ!R31/NASDAQ!R30)</f>
        <v>-5.0986290514810836E-3</v>
      </c>
      <c r="K35" s="176" t="s">
        <v>4371</v>
      </c>
      <c r="L35" s="177"/>
      <c r="M35" s="177"/>
      <c r="N35" s="165"/>
      <c r="O35" s="165"/>
      <c r="P35" s="165"/>
      <c r="Q35" s="165"/>
      <c r="R35" s="165"/>
      <c r="S35" s="165"/>
      <c r="T35" s="165"/>
      <c r="U35" s="171"/>
    </row>
    <row r="36" spans="1:21">
      <c r="A36" s="91" t="s">
        <v>417</v>
      </c>
      <c r="B36" s="191">
        <f>LN(NYSE!Z32/NYSE!Z31)</f>
        <v>2.1544235534433943E-2</v>
      </c>
      <c r="C36" s="191">
        <f>LN(NYSE!B32/NYSE!B31)</f>
        <v>9.1834033391766292E-3</v>
      </c>
      <c r="D36" s="191">
        <f>LN(NYSE!J32/NYSE!J31)</f>
        <v>8.3752583367324891E-3</v>
      </c>
      <c r="E36" s="191">
        <f>LN(NYSE!R32/NYSE!R31)</f>
        <v>7.2111363502447004E-3</v>
      </c>
      <c r="F36" s="191">
        <f>LN(NASDAQ!Z32/NASDAQ!Z31)</f>
        <v>4.3140908889323926E-2</v>
      </c>
      <c r="G36" s="191">
        <f>LN(NASDAQ!B32/NASDAQ!B31)</f>
        <v>1.8349138668196398E-2</v>
      </c>
      <c r="H36" s="191">
        <f>LN(NASDAQ!J32/NASDAQ!J31)</f>
        <v>3.5401927050916E-2</v>
      </c>
      <c r="I36" s="201">
        <f>LN(NASDAQ!R32/NASDAQ!R31)</f>
        <v>-5.2599757122973297E-3</v>
      </c>
      <c r="K36" s="176"/>
      <c r="L36" s="177"/>
      <c r="M36" s="177"/>
      <c r="N36" s="165"/>
      <c r="O36" s="165"/>
      <c r="P36" s="165"/>
      <c r="Q36" s="165"/>
      <c r="R36" s="165"/>
      <c r="S36" s="165"/>
      <c r="T36" s="165"/>
      <c r="U36" s="171"/>
    </row>
    <row r="37" spans="1:21">
      <c r="A37" s="91" t="s">
        <v>425</v>
      </c>
      <c r="B37" s="191">
        <f>LN(NYSE!Z33/NYSE!Z32)</f>
        <v>-5.6464778884891629E-3</v>
      </c>
      <c r="C37" s="191">
        <f>LN(NYSE!B33/NYSE!B32)</f>
        <v>-1.7787030202729995E-2</v>
      </c>
      <c r="D37" s="191">
        <f>LN(NYSE!J33/NYSE!J32)</f>
        <v>-4.1788610749669448E-3</v>
      </c>
      <c r="E37" s="191">
        <f>LN(NYSE!R33/NYSE!R32)</f>
        <v>-4.8618084421782806E-3</v>
      </c>
      <c r="F37" s="191">
        <f>LN(NASDAQ!Z33/NASDAQ!Z32)</f>
        <v>1.2592347347799219E-3</v>
      </c>
      <c r="G37" s="191">
        <f>LN(NASDAQ!B33/NASDAQ!B32)</f>
        <v>5.399082287186989E-4</v>
      </c>
      <c r="H37" s="191">
        <f>LN(NASDAQ!J33/NASDAQ!J32)</f>
        <v>-8.7336799687546662E-3</v>
      </c>
      <c r="I37" s="201">
        <f>LN(NASDAQ!R33/NASDAQ!R32)</f>
        <v>1.6629054233126564E-2</v>
      </c>
      <c r="K37" s="176"/>
      <c r="L37" s="177"/>
      <c r="M37" s="177"/>
      <c r="N37" s="165"/>
      <c r="O37" s="165"/>
      <c r="P37" s="165"/>
      <c r="Q37" s="165"/>
      <c r="R37" s="165"/>
      <c r="S37" s="165"/>
      <c r="T37" s="165"/>
      <c r="U37" s="171"/>
    </row>
    <row r="38" spans="1:21">
      <c r="A38" s="91" t="s">
        <v>433</v>
      </c>
      <c r="B38" s="191">
        <f>LN(NYSE!Z34/NYSE!Z33)</f>
        <v>1.0132962939312631E-3</v>
      </c>
      <c r="C38" s="191">
        <f>LN(NYSE!B34/NYSE!B33)</f>
        <v>-1.1699949609944844E-2</v>
      </c>
      <c r="D38" s="191">
        <f>LN(NYSE!J34/NYSE!J33)</f>
        <v>1.7846499803630633E-2</v>
      </c>
      <c r="E38" s="191">
        <f>LN(NYSE!R34/NYSE!R33)</f>
        <v>-8.5199463987091009E-3</v>
      </c>
      <c r="F38" s="191">
        <f>LN(NASDAQ!Z34/NASDAQ!Z33)</f>
        <v>-1.8261899823092819E-3</v>
      </c>
      <c r="G38" s="191">
        <f>LN(NASDAQ!B34/NASDAQ!B33)</f>
        <v>-1.5046055617747401E-2</v>
      </c>
      <c r="H38" s="191">
        <f>LN(NASDAQ!J34/NASDAQ!J33)</f>
        <v>2.3122417420854212E-2</v>
      </c>
      <c r="I38" s="201">
        <f>LN(NASDAQ!R34/NASDAQ!R33)</f>
        <v>7.5522054878873835E-3</v>
      </c>
      <c r="K38" s="176" t="s">
        <v>4374</v>
      </c>
      <c r="L38" s="177"/>
      <c r="M38" s="177"/>
      <c r="N38" s="165"/>
      <c r="O38" s="165"/>
      <c r="P38" s="165"/>
      <c r="Q38" s="165"/>
      <c r="R38" s="165"/>
      <c r="S38" s="165"/>
      <c r="T38" s="165"/>
      <c r="U38" s="171"/>
    </row>
    <row r="39" spans="1:21">
      <c r="A39" s="91" t="s">
        <v>441</v>
      </c>
      <c r="B39" s="191">
        <f>LN(NYSE!Z35/NYSE!Z34)</f>
        <v>-1.4121361390472258E-2</v>
      </c>
      <c r="C39" s="191">
        <f>LN(NYSE!B35/NYSE!B34)</f>
        <v>-4.1887345485913739E-2</v>
      </c>
      <c r="D39" s="191">
        <f>LN(NYSE!J35/NYSE!J34)</f>
        <v>-6.1061780293342138E-2</v>
      </c>
      <c r="E39" s="191">
        <f>LN(NYSE!R35/NYSE!R34)</f>
        <v>-2.7780846149317761E-2</v>
      </c>
      <c r="F39" s="191">
        <f>LN(NASDAQ!Z35/NASDAQ!Z34)</f>
        <v>-1.9520086400588332E-2</v>
      </c>
      <c r="G39" s="191">
        <f>LN(NASDAQ!B35/NASDAQ!B34)</f>
        <v>-1.9736876033183848E-2</v>
      </c>
      <c r="H39" s="191">
        <f>LN(NASDAQ!J35/NASDAQ!J34)</f>
        <v>-5.2798185566970884E-2</v>
      </c>
      <c r="I39" s="201">
        <f>LN(NASDAQ!R35/NASDAQ!R34)</f>
        <v>7.4955969325560369E-3</v>
      </c>
      <c r="K39" s="179"/>
      <c r="L39" s="180"/>
      <c r="M39" s="180"/>
      <c r="N39" s="181"/>
      <c r="O39" s="181"/>
      <c r="P39" s="181"/>
      <c r="Q39" s="181"/>
      <c r="R39" s="181"/>
      <c r="S39" s="181"/>
      <c r="T39" s="181"/>
      <c r="U39" s="182"/>
    </row>
    <row r="40" spans="1:21">
      <c r="A40" s="91" t="s">
        <v>449</v>
      </c>
      <c r="B40" s="191">
        <f>LN(NYSE!Z36/NYSE!Z35)</f>
        <v>-1.0386298156745266E-2</v>
      </c>
      <c r="C40" s="191">
        <f>LN(NYSE!B36/NYSE!B35)</f>
        <v>-3.8239427590555569E-2</v>
      </c>
      <c r="D40" s="191">
        <f>LN(NYSE!J36/NYSE!J35)</f>
        <v>1.3109025255041431E-3</v>
      </c>
      <c r="E40" s="191">
        <f>LN(NYSE!R36/NYSE!R35)</f>
        <v>-2.8189594970608963E-2</v>
      </c>
      <c r="F40" s="191">
        <f>LN(NASDAQ!Z36/NASDAQ!Z35)</f>
        <v>-2.0225512550769601E-2</v>
      </c>
      <c r="G40" s="191">
        <f>LN(NASDAQ!B36/NASDAQ!B35)</f>
        <v>-1.2748579111304554E-2</v>
      </c>
      <c r="H40" s="191">
        <f>LN(NASDAQ!J36/NASDAQ!J35)</f>
        <v>0</v>
      </c>
      <c r="I40" s="201">
        <f>LN(NASDAQ!R36/NASDAQ!R35)</f>
        <v>-2.8863835310787827E-3</v>
      </c>
    </row>
    <row r="41" spans="1:21">
      <c r="A41" s="91" t="s">
        <v>457</v>
      </c>
      <c r="B41" s="191">
        <f>LN(NYSE!Z37/NYSE!Z36)</f>
        <v>4.7027826492660032E-5</v>
      </c>
      <c r="C41" s="191">
        <f>LN(NYSE!B37/NYSE!B36)</f>
        <v>-1.4582576408451347E-3</v>
      </c>
      <c r="D41" s="191">
        <f>LN(NYSE!J37/NYSE!J36)</f>
        <v>3.4759989517120261E-2</v>
      </c>
      <c r="E41" s="191">
        <f>LN(NYSE!R37/NYSE!R36)</f>
        <v>-2.216547912759056E-3</v>
      </c>
      <c r="F41" s="191">
        <f>LN(NASDAQ!Z37/NASDAQ!Z36)</f>
        <v>-5.1280203247600865E-3</v>
      </c>
      <c r="G41" s="191">
        <f>LN(NASDAQ!B37/NASDAQ!B36)</f>
        <v>-1.7126964792800597E-2</v>
      </c>
      <c r="H41" s="191">
        <f>LN(NASDAQ!J37/NASDAQ!J36)</f>
        <v>-0.49686727151528376</v>
      </c>
      <c r="I41" s="201">
        <f>LN(NASDAQ!R37/NASDAQ!R36)</f>
        <v>-2.3677990541577424E-3</v>
      </c>
    </row>
    <row r="42" spans="1:21">
      <c r="A42" s="91" t="s">
        <v>465</v>
      </c>
      <c r="B42" s="191">
        <f>LN(NYSE!Z38/NYSE!Z37)</f>
        <v>5.4485630358673707E-3</v>
      </c>
      <c r="C42" s="191">
        <f>LN(NYSE!B38/NYSE!B37)</f>
        <v>-2.1014598211213396E-2</v>
      </c>
      <c r="D42" s="191">
        <f>LN(NYSE!J38/NYSE!J37)</f>
        <v>1.9215294638077494E-2</v>
      </c>
      <c r="E42" s="191">
        <f>LN(NYSE!R38/NYSE!R37)</f>
        <v>7.4013891006176006E-3</v>
      </c>
      <c r="F42" s="191">
        <f>LN(NASDAQ!Z38/NASDAQ!Z37)</f>
        <v>1.1202196947681851E-2</v>
      </c>
      <c r="G42" s="191">
        <f>LN(NASDAQ!B38/NASDAQ!B37)</f>
        <v>-4.6757682116810965E-2</v>
      </c>
      <c r="H42" s="191">
        <f>LN(NASDAQ!J38/NASDAQ!J37)</f>
        <v>-0.14348172347769073</v>
      </c>
      <c r="I42" s="201">
        <f>LN(NASDAQ!R38/NASDAQ!R37)</f>
        <v>-1.5528880637780353E-2</v>
      </c>
    </row>
    <row r="43" spans="1:21">
      <c r="A43" s="91" t="s">
        <v>473</v>
      </c>
      <c r="B43" s="191">
        <f>LN(NYSE!Z39/NYSE!Z38)</f>
        <v>-9.0702180630073872E-3</v>
      </c>
      <c r="C43" s="191">
        <f>LN(NYSE!B39/NYSE!B38)</f>
        <v>-2.5279595561426432E-2</v>
      </c>
      <c r="D43" s="191">
        <f>LN(NYSE!J39/NYSE!J38)</f>
        <v>-2.4289301295808051E-2</v>
      </c>
      <c r="E43" s="191">
        <f>LN(NYSE!R39/NYSE!R38)</f>
        <v>-8.4632165086509815E-3</v>
      </c>
      <c r="F43" s="191">
        <f>LN(NASDAQ!Z39/NASDAQ!Z38)</f>
        <v>-7.0069858220991044E-3</v>
      </c>
      <c r="G43" s="191">
        <f>LN(NASDAQ!B39/NASDAQ!B38)</f>
        <v>2.3259173958230923E-2</v>
      </c>
      <c r="H43" s="191">
        <f>LN(NASDAQ!J39/NASDAQ!J38)</f>
        <v>0.1234810567710212</v>
      </c>
      <c r="I43" s="201">
        <f>LN(NASDAQ!R39/NASDAQ!R38)</f>
        <v>5.3361919579023673E-3</v>
      </c>
    </row>
    <row r="44" spans="1:21">
      <c r="A44" s="91" t="s">
        <v>481</v>
      </c>
      <c r="B44" s="191">
        <f>LN(NYSE!Z40/NYSE!Z39)</f>
        <v>1.5666243660578623E-2</v>
      </c>
      <c r="C44" s="191">
        <f>LN(NYSE!B40/NYSE!B39)</f>
        <v>3.7867692180943067E-2</v>
      </c>
      <c r="D44" s="191">
        <f>LN(NYSE!J40/NYSE!J39)</f>
        <v>-1.8828112887340671E-2</v>
      </c>
      <c r="E44" s="191">
        <f>LN(NYSE!R40/NYSE!R39)</f>
        <v>2.432977899742475E-2</v>
      </c>
      <c r="F44" s="191">
        <f>LN(NASDAQ!Z40/NASDAQ!Z39)</f>
        <v>1.2562720641858694E-2</v>
      </c>
      <c r="G44" s="191">
        <f>LN(NASDAQ!B40/NASDAQ!B39)</f>
        <v>1.3745706631665632E-3</v>
      </c>
      <c r="H44" s="191">
        <f>LN(NASDAQ!J40/NASDAQ!J39)</f>
        <v>0.17556477433107476</v>
      </c>
      <c r="I44" s="201">
        <f>LN(NASDAQ!R40/NASDAQ!R39)</f>
        <v>2.8850676599774427E-2</v>
      </c>
    </row>
    <row r="45" spans="1:21">
      <c r="A45" s="91" t="s">
        <v>489</v>
      </c>
      <c r="B45" s="191">
        <f>LN(NYSE!Z41/NYSE!Z40)</f>
        <v>3.0419757056010396E-3</v>
      </c>
      <c r="C45" s="191">
        <f>LN(NYSE!B41/NYSE!B40)</f>
        <v>1.8228722026471182E-2</v>
      </c>
      <c r="D45" s="191">
        <f>LN(NYSE!J41/NYSE!J40)</f>
        <v>-1.729356245953732E-3</v>
      </c>
      <c r="E45" s="191">
        <f>LN(NYSE!R41/NYSE!R40)</f>
        <v>1.0874767336946076E-2</v>
      </c>
      <c r="F45" s="191">
        <f>LN(NASDAQ!Z41/NASDAQ!Z40)</f>
        <v>1.0095373578526114E-2</v>
      </c>
      <c r="G45" s="191">
        <f>LN(NASDAQ!B41/NASDAQ!B40)</f>
        <v>1.092907053219023E-2</v>
      </c>
      <c r="H45" s="191">
        <f>LN(NASDAQ!J41/NASDAQ!J40)</f>
        <v>-3.0109801471370341E-2</v>
      </c>
      <c r="I45" s="201">
        <f>LN(NASDAQ!R41/NASDAQ!R40)</f>
        <v>-8.1770849554649739E-3</v>
      </c>
    </row>
    <row r="46" spans="1:21">
      <c r="A46" s="91" t="s">
        <v>497</v>
      </c>
      <c r="B46" s="191">
        <f>LN(NYSE!Z42/NYSE!Z41)</f>
        <v>-4.1803959785577331E-3</v>
      </c>
      <c r="C46" s="191">
        <f>LN(NYSE!B42/NYSE!B41)</f>
        <v>-7.6156306422863768E-3</v>
      </c>
      <c r="D46" s="191">
        <f>LN(NYSE!J42/NYSE!J41)</f>
        <v>4.3177960000563408E-3</v>
      </c>
      <c r="E46" s="191">
        <f>LN(NYSE!R42/NYSE!R41)</f>
        <v>-7.3932300635150524E-3</v>
      </c>
      <c r="F46" s="191">
        <f>LN(NASDAQ!Z42/NASDAQ!Z41)</f>
        <v>-7.6619912282876491E-3</v>
      </c>
      <c r="G46" s="191">
        <f>LN(NASDAQ!B42/NASDAQ!B41)</f>
        <v>-1.7623326679120234E-2</v>
      </c>
      <c r="H46" s="191">
        <f>LN(NASDAQ!J42/NASDAQ!J41)</f>
        <v>2.5863510589919373E-2</v>
      </c>
      <c r="I46" s="201">
        <f>LN(NASDAQ!R42/NASDAQ!R41)</f>
        <v>4.0320013002963324E-3</v>
      </c>
    </row>
    <row r="47" spans="1:21">
      <c r="A47" s="91" t="s">
        <v>505</v>
      </c>
      <c r="B47" s="191">
        <f>LN(NYSE!Z43/NYSE!Z42)</f>
        <v>-2.2753587494763992E-2</v>
      </c>
      <c r="C47" s="191">
        <f>LN(NYSE!B43/NYSE!B42)</f>
        <v>1.4097468244477223E-2</v>
      </c>
      <c r="D47" s="191">
        <f>LN(NYSE!J43/NYSE!J42)</f>
        <v>-6.3591102781531225E-2</v>
      </c>
      <c r="E47" s="191">
        <f>LN(NYSE!R43/NYSE!R42)</f>
        <v>-9.6272569904141958E-3</v>
      </c>
      <c r="F47" s="191">
        <f>LN(NASDAQ!Z43/NASDAQ!Z42)</f>
        <v>-3.2790628488754685E-2</v>
      </c>
      <c r="G47" s="191">
        <f>LN(NASDAQ!B43/NASDAQ!B42)</f>
        <v>-3.3138889402751955E-2</v>
      </c>
      <c r="H47" s="191">
        <f>LN(NASDAQ!J43/NASDAQ!J42)</f>
        <v>3.3475929196389545E-2</v>
      </c>
      <c r="I47" s="201">
        <f>LN(NASDAQ!R43/NASDAQ!R42)</f>
        <v>-8.7348185895773853E-3</v>
      </c>
    </row>
    <row r="48" spans="1:21">
      <c r="A48" s="91" t="s">
        <v>513</v>
      </c>
      <c r="B48" s="191">
        <f>LN(NYSE!Z44/NYSE!Z43)</f>
        <v>-8.522392177019231E-3</v>
      </c>
      <c r="C48" s="191">
        <f>LN(NYSE!B44/NYSE!B43)</f>
        <v>-1.9206968411683088E-2</v>
      </c>
      <c r="D48" s="191">
        <f>LN(NYSE!J44/NYSE!J43)</f>
        <v>0</v>
      </c>
      <c r="E48" s="191">
        <f>LN(NYSE!R44/NYSE!R43)</f>
        <v>-7.0429528777058827E-3</v>
      </c>
      <c r="F48" s="191">
        <f>LN(NASDAQ!Z44/NASDAQ!Z43)</f>
        <v>-9.7714379582976834E-3</v>
      </c>
      <c r="G48" s="191">
        <f>LN(NASDAQ!B44/NASDAQ!B43)</f>
        <v>-1.1294914204313498E-2</v>
      </c>
      <c r="H48" s="191">
        <f>LN(NASDAQ!J44/NASDAQ!J43)</f>
        <v>4.4272823677988037E-2</v>
      </c>
      <c r="I48" s="201">
        <f>LN(NASDAQ!R44/NASDAQ!R43)</f>
        <v>-3.8045306631579513E-3</v>
      </c>
      <c r="L48" s="204" t="s">
        <v>4379</v>
      </c>
      <c r="M48" s="205" t="s">
        <v>2475</v>
      </c>
      <c r="N48" s="205" t="s">
        <v>2476</v>
      </c>
      <c r="O48" s="206" t="s">
        <v>2477</v>
      </c>
    </row>
    <row r="49" spans="1:15">
      <c r="A49" s="91" t="s">
        <v>521</v>
      </c>
      <c r="B49" s="191">
        <f>LN(NYSE!Z45/NYSE!Z44)</f>
        <v>-4.9611843895099872E-3</v>
      </c>
      <c r="C49" s="191">
        <f>LN(NYSE!B45/NYSE!B44)</f>
        <v>-1.1037639651620327E-2</v>
      </c>
      <c r="D49" s="191">
        <f>LN(NYSE!J45/NYSE!J44)</f>
        <v>-3.2191336146139881E-3</v>
      </c>
      <c r="E49" s="191">
        <f>LN(NYSE!R45/NYSE!R44)</f>
        <v>4.4789706554457971E-3</v>
      </c>
      <c r="F49" s="191">
        <f>LN(NASDAQ!Z45/NASDAQ!Z44)</f>
        <v>-1.4999735383424164E-2</v>
      </c>
      <c r="G49" s="191">
        <f>LN(NASDAQ!B45/NASDAQ!B44)</f>
        <v>5.7660785786317927E-3</v>
      </c>
      <c r="H49" s="191">
        <f>LN(NASDAQ!J45/NASDAQ!J44)</f>
        <v>7.5793839369533725E-2</v>
      </c>
      <c r="I49" s="201">
        <f>LN(NASDAQ!R45/NASDAQ!R44)</f>
        <v>-1.1836655554413138E-3</v>
      </c>
      <c r="L49" s="205" t="s">
        <v>2475</v>
      </c>
      <c r="M49" s="207">
        <v>1</v>
      </c>
      <c r="N49" s="207"/>
      <c r="O49" s="207"/>
    </row>
    <row r="50" spans="1:15">
      <c r="A50" s="91" t="s">
        <v>529</v>
      </c>
      <c r="B50" s="191">
        <f>LN(NYSE!Z46/NYSE!Z45)</f>
        <v>2.8106655449546356E-3</v>
      </c>
      <c r="C50" s="191">
        <f>LN(NYSE!B46/NYSE!B45)</f>
        <v>4.429686091588037E-3</v>
      </c>
      <c r="D50" s="191">
        <f>LN(NYSE!J46/NYSE!J45)</f>
        <v>-4.6168133714059737E-3</v>
      </c>
      <c r="E50" s="191">
        <f>LN(NYSE!R46/NYSE!R45)</f>
        <v>1.4349344671432717E-2</v>
      </c>
      <c r="F50" s="191">
        <f>LN(NASDAQ!Z46/NASDAQ!Z45)</f>
        <v>1.0240296143133724E-4</v>
      </c>
      <c r="G50" s="191">
        <f>LN(NASDAQ!B46/NASDAQ!B45)</f>
        <v>1.4363396334170853E-3</v>
      </c>
      <c r="H50" s="191">
        <f>LN(NASDAQ!J46/NASDAQ!J45)</f>
        <v>7.0451660950611297E-2</v>
      </c>
      <c r="I50" s="201">
        <f>LN(NASDAQ!R46/NASDAQ!R45)</f>
        <v>-1.4486076148801171E-3</v>
      </c>
      <c r="L50" s="205" t="s">
        <v>2476</v>
      </c>
      <c r="M50" s="207">
        <v>0.225256589779328</v>
      </c>
      <c r="N50" s="207">
        <v>1</v>
      </c>
      <c r="O50" s="207"/>
    </row>
    <row r="51" spans="1:15">
      <c r="A51" s="91" t="s">
        <v>537</v>
      </c>
      <c r="B51" s="191">
        <f>LN(NYSE!Z47/NYSE!Z46)</f>
        <v>1.5907630171292264E-2</v>
      </c>
      <c r="C51" s="191">
        <f>LN(NYSE!B47/NYSE!B46)</f>
        <v>2.1498368506741097E-2</v>
      </c>
      <c r="D51" s="191">
        <f>LN(NYSE!J47/NYSE!J46)</f>
        <v>1.4243291561020362E-2</v>
      </c>
      <c r="E51" s="191">
        <f>LN(NYSE!R47/NYSE!R46)</f>
        <v>1.2759195212549795E-2</v>
      </c>
      <c r="F51" s="191">
        <f>LN(NASDAQ!Z47/NASDAQ!Z46)</f>
        <v>1.5267170453963107E-2</v>
      </c>
      <c r="G51" s="191">
        <f>LN(NASDAQ!B47/NASDAQ!B46)</f>
        <v>1.1214308574182357E-2</v>
      </c>
      <c r="H51" s="191">
        <f>LN(NASDAQ!J47/NASDAQ!J46)</f>
        <v>-1.3698844358161915E-2</v>
      </c>
      <c r="I51" s="201">
        <f>LN(NASDAQ!R47/NASDAQ!R46)</f>
        <v>1.3177834900794799E-4</v>
      </c>
      <c r="L51" s="205" t="s">
        <v>2477</v>
      </c>
      <c r="M51" s="208">
        <v>0.79093700827809499</v>
      </c>
      <c r="N51" s="209">
        <v>0.17702630042657</v>
      </c>
      <c r="O51" s="207">
        <v>1</v>
      </c>
    </row>
    <row r="52" spans="1:15">
      <c r="A52" s="91" t="s">
        <v>545</v>
      </c>
      <c r="B52" s="191">
        <f>LN(NYSE!Z48/NYSE!Z47)</f>
        <v>-1.0511215314172574E-2</v>
      </c>
      <c r="C52" s="191">
        <f>LN(NYSE!B48/NYSE!B47)</f>
        <v>-3.8211849480481681E-2</v>
      </c>
      <c r="D52" s="191">
        <f>LN(NYSE!J48/NYSE!J47)</f>
        <v>-2.2141125877213518E-2</v>
      </c>
      <c r="E52" s="191">
        <f>LN(NYSE!R48/NYSE!R47)</f>
        <v>-2.0380251057019287E-2</v>
      </c>
      <c r="F52" s="191">
        <f>LN(NASDAQ!Z48/NASDAQ!Z47)</f>
        <v>-2.2020677866490899E-2</v>
      </c>
      <c r="G52" s="191">
        <f>LN(NASDAQ!B48/NASDAQ!B47)</f>
        <v>-3.2560057385459494E-2</v>
      </c>
      <c r="H52" s="191">
        <f>LN(NASDAQ!J48/NASDAQ!J47)</f>
        <v>-3.1526253646773895E-2</v>
      </c>
      <c r="I52" s="201">
        <f>LN(NASDAQ!R48/NASDAQ!R47)</f>
        <v>-2.5067629724183499E-3</v>
      </c>
    </row>
    <row r="53" spans="1:15">
      <c r="A53" s="91" t="s">
        <v>552</v>
      </c>
      <c r="B53" s="191">
        <f>LN(NYSE!Z49/NYSE!Z48)</f>
        <v>5.327997418491489E-3</v>
      </c>
      <c r="C53" s="191">
        <f>LN(NYSE!B49/NYSE!B48)</f>
        <v>2.7338237451480608E-2</v>
      </c>
      <c r="D53" s="191">
        <f>LN(NYSE!J49/NYSE!J48)</f>
        <v>3.7533009644797548E-2</v>
      </c>
      <c r="E53" s="191">
        <f>LN(NYSE!R49/NYSE!R48)</f>
        <v>2.6101407199246567E-2</v>
      </c>
      <c r="F53" s="191">
        <f>LN(NASDAQ!Z49/NASDAQ!Z48)</f>
        <v>2.073045534101748E-3</v>
      </c>
      <c r="G53" s="191">
        <f>LN(NASDAQ!B49/NASDAQ!B48)</f>
        <v>-6.2860138266845975E-4</v>
      </c>
      <c r="H53" s="191">
        <f>LN(NASDAQ!J49/NASDAQ!J48)</f>
        <v>5.5377469468953888E-2</v>
      </c>
      <c r="I53" s="201">
        <f>LN(NASDAQ!R49/NASDAQ!R48)</f>
        <v>3.2970685983787196E-3</v>
      </c>
    </row>
    <row r="54" spans="1:15">
      <c r="A54" s="91" t="s">
        <v>560</v>
      </c>
      <c r="B54" s="191">
        <f>LN(NYSE!Z50/NYSE!Z49)</f>
        <v>1.1326578831159057E-3</v>
      </c>
      <c r="C54" s="191">
        <f>LN(NYSE!B50/NYSE!B49)</f>
        <v>7.6239251106591461E-3</v>
      </c>
      <c r="D54" s="191">
        <f>LN(NYSE!J50/NYSE!J49)</f>
        <v>-9.0253320220425176E-3</v>
      </c>
      <c r="E54" s="191">
        <f>LN(NYSE!R50/NYSE!R49)</f>
        <v>1.3798363941538562E-2</v>
      </c>
      <c r="F54" s="191">
        <f>LN(NASDAQ!Z50/NASDAQ!Z49)</f>
        <v>-1.3872878547610769E-2</v>
      </c>
      <c r="G54" s="191">
        <f>LN(NASDAQ!B50/NASDAQ!B49)</f>
        <v>-3.9903444736260566E-3</v>
      </c>
      <c r="H54" s="191">
        <f>LN(NASDAQ!J50/NASDAQ!J49)</f>
        <v>-5.5377469468953944E-2</v>
      </c>
      <c r="I54" s="201">
        <f>LN(NASDAQ!R50/NASDAQ!R49)</f>
        <v>-2.1088712178440627E-3</v>
      </c>
    </row>
    <row r="55" spans="1:15">
      <c r="A55" s="91" t="s">
        <v>568</v>
      </c>
      <c r="B55" s="191">
        <f>LN(NYSE!Z51/NYSE!Z50)</f>
        <v>-1.1066813071052929E-2</v>
      </c>
      <c r="C55" s="191">
        <f>LN(NYSE!B51/NYSE!B50)</f>
        <v>-3.94666746832446E-2</v>
      </c>
      <c r="D55" s="191">
        <f>LN(NYSE!J51/NYSE!J50)</f>
        <v>1.3507634461542002E-2</v>
      </c>
      <c r="E55" s="191">
        <f>LN(NYSE!R51/NYSE!R50)</f>
        <v>-1.6562578361717508E-2</v>
      </c>
      <c r="F55" s="191">
        <f>LN(NASDAQ!Z51/NASDAQ!Z50)</f>
        <v>-1.3608734944637197E-2</v>
      </c>
      <c r="G55" s="191">
        <f>LN(NASDAQ!B51/NASDAQ!B50)</f>
        <v>-3.2944155719354148E-2</v>
      </c>
      <c r="H55" s="191">
        <f>LN(NASDAQ!J51/NASDAQ!J50)</f>
        <v>-5.8624843347523596E-2</v>
      </c>
      <c r="I55" s="201">
        <f>LN(NASDAQ!R51/NASDAQ!R50)</f>
        <v>3.4246608813639536E-3</v>
      </c>
      <c r="L55" s="210" t="s">
        <v>4380</v>
      </c>
      <c r="M55" s="205" t="s">
        <v>3376</v>
      </c>
      <c r="N55" s="205" t="s">
        <v>3377</v>
      </c>
      <c r="O55" s="205" t="s">
        <v>3378</v>
      </c>
    </row>
    <row r="56" spans="1:15">
      <c r="A56" s="91" t="s">
        <v>576</v>
      </c>
      <c r="B56" s="191">
        <f>LN(NYSE!Z52/NYSE!Z51)</f>
        <v>1.0442098550679004E-2</v>
      </c>
      <c r="C56" s="191">
        <f>LN(NYSE!B52/NYSE!B51)</f>
        <v>7.4962869779272865E-3</v>
      </c>
      <c r="D56" s="191">
        <f>LN(NYSE!J52/NYSE!J51)</f>
        <v>2.2989518224698781E-2</v>
      </c>
      <c r="E56" s="191">
        <f>LN(NYSE!R52/NYSE!R51)</f>
        <v>7.5374931728365742E-3</v>
      </c>
      <c r="F56" s="191">
        <f>LN(NASDAQ!Z52/NASDAQ!Z51)</f>
        <v>2.5596596999165153E-2</v>
      </c>
      <c r="G56" s="191">
        <f>LN(NASDAQ!B52/NASDAQ!B51)</f>
        <v>2.7669325470109613E-2</v>
      </c>
      <c r="H56" s="191">
        <f>LN(NASDAQ!J52/NASDAQ!J51)</f>
        <v>3.7664827954768648E-3</v>
      </c>
      <c r="I56" s="201">
        <f>LN(NASDAQ!R52/NASDAQ!R51)</f>
        <v>9.2926524341973189E-3</v>
      </c>
      <c r="L56" s="211" t="s">
        <v>3376</v>
      </c>
      <c r="M56" s="207">
        <v>1</v>
      </c>
      <c r="N56" s="207"/>
      <c r="O56" s="207"/>
    </row>
    <row r="57" spans="1:15">
      <c r="A57" s="91" t="s">
        <v>584</v>
      </c>
      <c r="B57" s="191">
        <f>LN(NYSE!Z53/NYSE!Z52)</f>
        <v>-2.2164288421877287E-3</v>
      </c>
      <c r="C57" s="191">
        <f>LN(NYSE!B53/NYSE!B52)</f>
        <v>1.0770763363183278E-2</v>
      </c>
      <c r="D57" s="191">
        <f>LN(NYSE!J53/NYSE!J52)</f>
        <v>1.3103299538071603E-3</v>
      </c>
      <c r="E57" s="191">
        <f>LN(NYSE!R53/NYSE!R52)</f>
        <v>1.0022862948652084E-2</v>
      </c>
      <c r="F57" s="191">
        <f>LN(NASDAQ!Z53/NASDAQ!Z52)</f>
        <v>-1.1086406824432344E-3</v>
      </c>
      <c r="G57" s="191">
        <f>LN(NASDAQ!B53/NASDAQ!B52)</f>
        <v>-7.8581693529114361E-3</v>
      </c>
      <c r="H57" s="191">
        <f>LN(NASDAQ!J53/NASDAQ!J52)</f>
        <v>5.8410762156414303E-2</v>
      </c>
      <c r="I57" s="201">
        <f>LN(NASDAQ!R53/NASDAQ!R52)</f>
        <v>-2.7395490358064502E-3</v>
      </c>
      <c r="L57" s="205" t="s">
        <v>3377</v>
      </c>
      <c r="M57" s="207">
        <v>0.20204322127093499</v>
      </c>
      <c r="N57" s="207">
        <v>1</v>
      </c>
      <c r="O57" s="207"/>
    </row>
    <row r="58" spans="1:15">
      <c r="A58" s="91" t="s">
        <v>592</v>
      </c>
      <c r="B58" s="191">
        <f>LN(NYSE!Z54/NYSE!Z53)</f>
        <v>-3.282862371642101E-4</v>
      </c>
      <c r="C58" s="191">
        <f>LN(NYSE!B54/NYSE!B53)</f>
        <v>-5.4272471573740495E-2</v>
      </c>
      <c r="D58" s="191">
        <f>LN(NYSE!J54/NYSE!J53)</f>
        <v>2.9673215566160299E-2</v>
      </c>
      <c r="E58" s="191">
        <f>LN(NYSE!R54/NYSE!R53)</f>
        <v>-3.4965048804382337E-2</v>
      </c>
      <c r="F58" s="191">
        <f>LN(NASDAQ!Z54/NASDAQ!Z53)</f>
        <v>-7.6237081888367395E-3</v>
      </c>
      <c r="G58" s="191">
        <f>LN(NASDAQ!B54/NASDAQ!B53)</f>
        <v>6.9788574731639658E-2</v>
      </c>
      <c r="H58" s="191">
        <f>LN(NASDAQ!J54/NASDAQ!J53)</f>
        <v>3.48467313301681E-2</v>
      </c>
      <c r="I58" s="201">
        <f>LN(NASDAQ!R54/NASDAQ!R53)</f>
        <v>4.301642558344353E-3</v>
      </c>
      <c r="L58" s="205" t="s">
        <v>4376</v>
      </c>
      <c r="M58" s="207">
        <v>0.124820124172319</v>
      </c>
      <c r="N58" s="207">
        <v>0.100311052118511</v>
      </c>
      <c r="O58" s="207">
        <v>1</v>
      </c>
    </row>
    <row r="59" spans="1:15">
      <c r="A59" s="91" t="s">
        <v>600</v>
      </c>
      <c r="B59" s="191">
        <f>LN(NYSE!Z55/NYSE!Z54)</f>
        <v>4.017706177313389E-3</v>
      </c>
      <c r="C59" s="191">
        <f>LN(NYSE!B55/NYSE!B54)</f>
        <v>-1.2559034776493909E-2</v>
      </c>
      <c r="D59" s="191">
        <f>LN(NYSE!J55/NYSE!J54)</f>
        <v>6.5994029168264134E-2</v>
      </c>
      <c r="E59" s="191">
        <f>LN(NYSE!R55/NYSE!R54)</f>
        <v>2.9062974565498981E-3</v>
      </c>
      <c r="F59" s="191">
        <f>LN(NASDAQ!Z55/NASDAQ!Z54)</f>
        <v>6.8858432610979271E-3</v>
      </c>
      <c r="G59" s="191">
        <f>LN(NASDAQ!B55/NASDAQ!B54)</f>
        <v>-5.8973073269846486E-2</v>
      </c>
      <c r="H59" s="191">
        <f>LN(NASDAQ!J55/NASDAQ!J54)</f>
        <v>3.4188067487856823E-3</v>
      </c>
      <c r="I59" s="201">
        <f>LN(NASDAQ!R55/NASDAQ!R54)</f>
        <v>-5.2042676168100868E-4</v>
      </c>
    </row>
    <row r="60" spans="1:15">
      <c r="A60" s="91" t="s">
        <v>608</v>
      </c>
      <c r="B60" s="191">
        <f>LN(NYSE!Z56/NYSE!Z55)</f>
        <v>-1.0262651090523189E-2</v>
      </c>
      <c r="C60" s="191">
        <f>LN(NYSE!B56/NYSE!B55)</f>
        <v>2.1489398921962392E-2</v>
      </c>
      <c r="D60" s="191">
        <f>LN(NYSE!J56/NYSE!J55)</f>
        <v>-1.8819374235486682E-2</v>
      </c>
      <c r="E60" s="191">
        <f>LN(NYSE!R56/NYSE!R55)</f>
        <v>2.2127459298012832E-2</v>
      </c>
      <c r="F60" s="191">
        <f>LN(NASDAQ!Z56/NASDAQ!Z55)</f>
        <v>-1.4787401027986626E-2</v>
      </c>
      <c r="G60" s="191">
        <f>LN(NASDAQ!B56/NASDAQ!B55)</f>
        <v>-1.9380864320716212E-2</v>
      </c>
      <c r="H60" s="191">
        <f>LN(NASDAQ!J56/NASDAQ!J55)</f>
        <v>-5.9771743299917399E-2</v>
      </c>
      <c r="I60" s="201">
        <f>LN(NASDAQ!R56/NASDAQ!R55)</f>
        <v>1.5604684570949703E-3</v>
      </c>
    </row>
    <row r="61" spans="1:15">
      <c r="A61" s="91" t="s">
        <v>616</v>
      </c>
      <c r="B61" s="191">
        <f>LN(NYSE!Z57/NYSE!Z56)</f>
        <v>2.1050138373422411E-2</v>
      </c>
      <c r="C61" s="191">
        <f>LN(NYSE!B57/NYSE!B56)</f>
        <v>2.7827219589715537E-2</v>
      </c>
      <c r="D61" s="191">
        <f>LN(NYSE!J57/NYSE!J56)</f>
        <v>1.8422627553035857E-2</v>
      </c>
      <c r="E61" s="191">
        <f>LN(NYSE!R57/NYSE!R56)</f>
        <v>1.2014343113227136E-2</v>
      </c>
      <c r="F61" s="191">
        <f>LN(NASDAQ!Z57/NASDAQ!Z56)</f>
        <v>2.5300122650267667E-2</v>
      </c>
      <c r="G61" s="191">
        <f>LN(NASDAQ!B57/NASDAQ!B56)</f>
        <v>1.4305784702859673E-2</v>
      </c>
      <c r="H61" s="191">
        <f>LN(NASDAQ!J57/NASDAQ!J56)</f>
        <v>5.2922401454342745E-2</v>
      </c>
      <c r="I61" s="201">
        <f>LN(NASDAQ!R57/NASDAQ!R56)</f>
        <v>8.1527465484069628E-3</v>
      </c>
    </row>
    <row r="62" spans="1:15">
      <c r="A62" s="91" t="s">
        <v>624</v>
      </c>
      <c r="B62" s="191">
        <f>LN(NYSE!Z58/NYSE!Z57)</f>
        <v>-3.3644983967565782E-3</v>
      </c>
      <c r="C62" s="191">
        <f>LN(NYSE!B58/NYSE!B57)</f>
        <v>1.6036144500702756E-2</v>
      </c>
      <c r="D62" s="191">
        <f>LN(NYSE!J58/NYSE!J57)</f>
        <v>8.3699018876646838E-2</v>
      </c>
      <c r="E62" s="191">
        <f>LN(NYSE!R58/NYSE!R57)</f>
        <v>-1.8813340270737906E-2</v>
      </c>
      <c r="F62" s="191">
        <f>LN(NASDAQ!Z58/NASDAQ!Z57)</f>
        <v>6.258939344686288E-3</v>
      </c>
      <c r="G62" s="191">
        <f>LN(NASDAQ!B58/NASDAQ!B57)</f>
        <v>-7.6612419841910655E-3</v>
      </c>
      <c r="H62" s="191">
        <f>LN(NASDAQ!J58/NASDAQ!J57)</f>
        <v>2.7120306219194035E-2</v>
      </c>
      <c r="I62" s="201">
        <f>LN(NASDAQ!R58/NASDAQ!R57)</f>
        <v>-4.7800620697676594E-3</v>
      </c>
    </row>
    <row r="63" spans="1:15">
      <c r="A63" s="91" t="s">
        <v>632</v>
      </c>
      <c r="B63" s="191">
        <f>LN(NYSE!Z59/NYSE!Z58)</f>
        <v>5.5473259215214231E-3</v>
      </c>
      <c r="C63" s="191">
        <f>LN(NYSE!B59/NYSE!B58)</f>
        <v>-7.4019248383196676E-4</v>
      </c>
      <c r="D63" s="191">
        <f>LN(NYSE!J59/NYSE!J58)</f>
        <v>1.4493007302566824E-2</v>
      </c>
      <c r="E63" s="191">
        <f>LN(NYSE!R59/NYSE!R58)</f>
        <v>1.4824576030185568E-2</v>
      </c>
      <c r="F63" s="191">
        <f>LN(NASDAQ!Z59/NASDAQ!Z58)</f>
        <v>1.0008372328542887E-2</v>
      </c>
      <c r="G63" s="191">
        <f>LN(NASDAQ!B59/NASDAQ!B58)</f>
        <v>1.5684933679420102E-2</v>
      </c>
      <c r="H63" s="191">
        <f>LN(NASDAQ!J59/NASDAQ!J58)</f>
        <v>4.2559614418795903E-2</v>
      </c>
      <c r="I63" s="201">
        <f>LN(NASDAQ!R59/NASDAQ!R58)</f>
        <v>6.0680581262391011E-3</v>
      </c>
    </row>
    <row r="64" spans="1:15">
      <c r="A64" s="91" t="s">
        <v>640</v>
      </c>
      <c r="B64" s="191">
        <f>LN(NYSE!Z60/NYSE!Z59)</f>
        <v>7.9468941628108893E-3</v>
      </c>
      <c r="C64" s="191">
        <f>LN(NYSE!B60/NYSE!B59)</f>
        <v>1.4798374879663107E-3</v>
      </c>
      <c r="D64" s="191">
        <f>LN(NYSE!J60/NYSE!J59)</f>
        <v>-2.0716714010923204E-2</v>
      </c>
      <c r="E64" s="191">
        <f>LN(NYSE!R60/NYSE!R59)</f>
        <v>1.1559778322696933E-2</v>
      </c>
      <c r="F64" s="191">
        <f>LN(NASDAQ!Z60/NASDAQ!Z59)</f>
        <v>1.7444142942143769E-2</v>
      </c>
      <c r="G64" s="191">
        <f>LN(NASDAQ!B60/NASDAQ!B59)</f>
        <v>1.3369741660842111E-2</v>
      </c>
      <c r="H64" s="191">
        <f>LN(NASDAQ!J60/NASDAQ!J59)</f>
        <v>3.2000027306708497E-3</v>
      </c>
      <c r="I64" s="201">
        <f>LN(NASDAQ!R60/NASDAQ!R59)</f>
        <v>-8.9211271086455327E-3</v>
      </c>
    </row>
    <row r="65" spans="1:9">
      <c r="A65" s="91" t="s">
        <v>647</v>
      </c>
      <c r="B65" s="191">
        <f>LN(NYSE!Z61/NYSE!Z60)</f>
        <v>6.3659403592700456E-3</v>
      </c>
      <c r="C65" s="191">
        <f>LN(NYSE!B61/NYSE!B60)</f>
        <v>1.2125814567812278E-2</v>
      </c>
      <c r="D65" s="191">
        <f>LN(NYSE!J61/NYSE!J60)</f>
        <v>-1.1821341946853761E-2</v>
      </c>
      <c r="E65" s="191">
        <f>LN(NYSE!R61/NYSE!R60)</f>
        <v>1.6474837203505042E-2</v>
      </c>
      <c r="F65" s="191">
        <f>LN(NASDAQ!Z61/NASDAQ!Z60)</f>
        <v>6.3320957962261356E-3</v>
      </c>
      <c r="G65" s="191">
        <f>LN(NASDAQ!B61/NASDAQ!B60)</f>
        <v>1.4625865828585055E-2</v>
      </c>
      <c r="H65" s="191">
        <f>LN(NASDAQ!J61/NASDAQ!J60)</f>
        <v>9.5390230467589099E-3</v>
      </c>
      <c r="I65" s="201">
        <f>LN(NASDAQ!R61/NASDAQ!R60)</f>
        <v>-1.2995453420855034E-3</v>
      </c>
    </row>
    <row r="66" spans="1:9">
      <c r="A66" s="91" t="s">
        <v>655</v>
      </c>
      <c r="B66" s="191">
        <f>LN(NYSE!Z62/NYSE!Z61)</f>
        <v>3.2891183701286744E-3</v>
      </c>
      <c r="C66" s="191">
        <f>LN(NYSE!B62/NYSE!B61)</f>
        <v>-1.1017371816228649E-2</v>
      </c>
      <c r="D66" s="191">
        <f>LN(NYSE!J62/NYSE!J61)</f>
        <v>3.8992004498520694E-2</v>
      </c>
      <c r="E66" s="191">
        <f>LN(NYSE!R62/NYSE!R61)</f>
        <v>-6.1845652896745E-4</v>
      </c>
      <c r="F66" s="191">
        <f>LN(NASDAQ!Z62/NASDAQ!Z61)</f>
        <v>7.0696893725738699E-3</v>
      </c>
      <c r="G66" s="191">
        <f>LN(NASDAQ!B62/NASDAQ!B61)</f>
        <v>1.7434051950097708E-2</v>
      </c>
      <c r="H66" s="191">
        <f>LN(NASDAQ!J62/NASDAQ!J61)</f>
        <v>1.5698909543103615E-2</v>
      </c>
      <c r="I66" s="201">
        <f>LN(NASDAQ!R62/NASDAQ!R61)</f>
        <v>-3.1258165591893853E-3</v>
      </c>
    </row>
    <row r="67" spans="1:9">
      <c r="A67" s="91" t="s">
        <v>663</v>
      </c>
      <c r="B67" s="191">
        <f>LN(NYSE!Z63/NYSE!Z62)</f>
        <v>-1.1486422395907045E-2</v>
      </c>
      <c r="C67" s="191">
        <f>LN(NYSE!B63/NYSE!B62)</f>
        <v>-1.0393560527263195E-2</v>
      </c>
      <c r="D67" s="191">
        <f>LN(NYSE!J63/NYSE!J62)</f>
        <v>-3.1587305726760946E-2</v>
      </c>
      <c r="E67" s="191">
        <f>LN(NYSE!R63/NYSE!R62)</f>
        <v>-1.9462143439674469E-3</v>
      </c>
      <c r="F67" s="191">
        <f>LN(NASDAQ!Z63/NASDAQ!Z62)</f>
        <v>1.4386045403814087E-3</v>
      </c>
      <c r="G67" s="191">
        <f>LN(NASDAQ!B63/NASDAQ!B62)</f>
        <v>4.8115569972221172E-3</v>
      </c>
      <c r="H67" s="191">
        <f>LN(NASDAQ!J63/NASDAQ!J62)</f>
        <v>9.3023926623136306E-3</v>
      </c>
      <c r="I67" s="201">
        <f>LN(NASDAQ!R63/NASDAQ!R62)</f>
        <v>-2.7775889575073192E-2</v>
      </c>
    </row>
    <row r="68" spans="1:9">
      <c r="A68" s="91" t="s">
        <v>671</v>
      </c>
      <c r="B68" s="191">
        <f>LN(NYSE!Z64/NYSE!Z63)</f>
        <v>-1.8268920647696751E-2</v>
      </c>
      <c r="C68" s="191">
        <f>LN(NYSE!B64/NYSE!B63)</f>
        <v>2.9806281381377199E-3</v>
      </c>
      <c r="D68" s="191">
        <f>LN(NYSE!J64/NYSE!J63)</f>
        <v>7.3746316026612909E-4</v>
      </c>
      <c r="E68" s="191">
        <f>LN(NYSE!R64/NYSE!R63)</f>
        <v>-2.0757656821416188E-2</v>
      </c>
      <c r="F68" s="191">
        <f>LN(NASDAQ!Z64/NASDAQ!Z63)</f>
        <v>-1.2525036629840959E-2</v>
      </c>
      <c r="G68" s="191">
        <f>LN(NASDAQ!B64/NASDAQ!B63)</f>
        <v>-4.0008002133980235E-4</v>
      </c>
      <c r="H68" s="191">
        <f>LN(NASDAQ!J64/NASDAQ!J63)</f>
        <v>-9.3023926623135612E-3</v>
      </c>
      <c r="I68" s="201">
        <f>LN(NASDAQ!R64/NASDAQ!R63)</f>
        <v>-1.0735374085240801E-3</v>
      </c>
    </row>
    <row r="69" spans="1:9">
      <c r="A69" s="91" t="s">
        <v>679</v>
      </c>
      <c r="B69" s="191">
        <f>LN(NYSE!Z65/NYSE!Z64)</f>
        <v>-7.6091478703097246E-3</v>
      </c>
      <c r="C69" s="191">
        <f>LN(NYSE!B65/NYSE!B64)</f>
        <v>1.8795467620038121E-2</v>
      </c>
      <c r="D69" s="191">
        <f>LN(NYSE!J65/NYSE!J64)</f>
        <v>-2.5835039281984448E-3</v>
      </c>
      <c r="E69" s="191">
        <f>LN(NYSE!R65/NYSE!R64)</f>
        <v>6.3984357435271271E-3</v>
      </c>
      <c r="F69" s="191">
        <f>LN(NASDAQ!Z65/NASDAQ!Z64)</f>
        <v>-9.6051593878224914E-3</v>
      </c>
      <c r="G69" s="191">
        <f>LN(NASDAQ!B65/NASDAQ!B64)</f>
        <v>-4.0096284673602836E-3</v>
      </c>
      <c r="H69" s="191">
        <f>LN(NASDAQ!J65/NASDAQ!J64)</f>
        <v>-6.1014105755146236E-2</v>
      </c>
      <c r="I69" s="201">
        <f>LN(NASDAQ!R65/NASDAQ!R64)</f>
        <v>-9.7140537204732178E-3</v>
      </c>
    </row>
    <row r="70" spans="1:9">
      <c r="A70" s="91" t="s">
        <v>687</v>
      </c>
      <c r="B70" s="191">
        <f>LN(NYSE!Z66/NYSE!Z65)</f>
        <v>9.9648446030857346E-3</v>
      </c>
      <c r="C70" s="191">
        <f>LN(NYSE!B66/NYSE!B65)</f>
        <v>1.7731602617336306E-2</v>
      </c>
      <c r="D70" s="191">
        <f>LN(NYSE!J66/NYSE!J65)</f>
        <v>2.6619621011770477E-2</v>
      </c>
      <c r="E70" s="191">
        <f>LN(NYSE!R66/NYSE!R65)</f>
        <v>1.8071440295848056E-2</v>
      </c>
      <c r="F70" s="191">
        <f>LN(NASDAQ!Z66/NASDAQ!Z65)</f>
        <v>2.6206558701532837E-2</v>
      </c>
      <c r="G70" s="191">
        <f>LN(NASDAQ!B66/NASDAQ!B65)</f>
        <v>1.8063226185850922E-3</v>
      </c>
      <c r="H70" s="191">
        <f>LN(NASDAQ!J66/NASDAQ!J65)</f>
        <v>5.7893978418902668E-2</v>
      </c>
      <c r="I70" s="201">
        <f>LN(NASDAQ!R66/NASDAQ!R65)</f>
        <v>1.0840109462583103E-3</v>
      </c>
    </row>
    <row r="71" spans="1:9">
      <c r="A71" s="91" t="s">
        <v>695</v>
      </c>
      <c r="B71" s="191">
        <f>LN(NYSE!Z67/NYSE!Z66)</f>
        <v>7.5836438496598886E-3</v>
      </c>
      <c r="C71" s="191">
        <f>LN(NYSE!B67/NYSE!B66)</f>
        <v>7.8599904473770962E-3</v>
      </c>
      <c r="D71" s="191">
        <f>LN(NYSE!J67/NYSE!J66)</f>
        <v>3.7780309591312435E-2</v>
      </c>
      <c r="E71" s="191">
        <f>LN(NYSE!R67/NYSE!R66)</f>
        <v>-5.218710707626131E-3</v>
      </c>
      <c r="F71" s="191">
        <f>LN(NASDAQ!Z67/NASDAQ!Z66)</f>
        <v>1.9905708791468055E-2</v>
      </c>
      <c r="G71" s="191">
        <f>LN(NASDAQ!B67/NASDAQ!B66)</f>
        <v>-6.4373587820341404E-3</v>
      </c>
      <c r="H71" s="191">
        <f>LN(NASDAQ!J67/NASDAQ!J66)</f>
        <v>4.5809536031294201E-2</v>
      </c>
      <c r="I71" s="201">
        <f>LN(NASDAQ!R67/NASDAQ!R66)</f>
        <v>1.85165628475936E-2</v>
      </c>
    </row>
    <row r="72" spans="1:9">
      <c r="A72" s="91" t="s">
        <v>703</v>
      </c>
      <c r="B72" s="191">
        <f>LN(NYSE!Z68/NYSE!Z67)</f>
        <v>3.099602977563341E-3</v>
      </c>
      <c r="C72" s="191">
        <f>LN(NYSE!B68/NYSE!B67)</f>
        <v>-8.9366099664070792E-3</v>
      </c>
      <c r="D72" s="191">
        <f>LN(NYSE!J68/NYSE!J67)</f>
        <v>-2.7042912229572506E-2</v>
      </c>
      <c r="E72" s="191">
        <f>LN(NYSE!R68/NYSE!R67)</f>
        <v>9.2687250478866428E-3</v>
      </c>
      <c r="F72" s="191">
        <f>LN(NASDAQ!Z68/NASDAQ!Z67)</f>
        <v>-2.6556625947973338E-3</v>
      </c>
      <c r="G72" s="191">
        <f>LN(NASDAQ!B68/NASDAQ!B67)</f>
        <v>-1.2795949957025337E-2</v>
      </c>
      <c r="H72" s="191">
        <f>LN(NASDAQ!J68/NASDAQ!J67)</f>
        <v>-5.9880418446225572E-3</v>
      </c>
      <c r="I72" s="201">
        <f>LN(NASDAQ!R68/NASDAQ!R67)</f>
        <v>-1.4634473442698649E-3</v>
      </c>
    </row>
    <row r="73" spans="1:9">
      <c r="A73" s="91" t="s">
        <v>711</v>
      </c>
      <c r="B73" s="191">
        <f>LN(NYSE!Z69/NYSE!Z68)</f>
        <v>2.9283705368593997E-4</v>
      </c>
      <c r="C73" s="191">
        <f>LN(NYSE!B69/NYSE!B68)</f>
        <v>3.5900197836656594E-4</v>
      </c>
      <c r="D73" s="191">
        <f>LN(NYSE!J69/NYSE!J68)</f>
        <v>-3.5663375887901969E-3</v>
      </c>
      <c r="E73" s="191">
        <f>LN(NYSE!R69/NYSE!R68)</f>
        <v>-5.2858902037805008E-3</v>
      </c>
      <c r="F73" s="191">
        <f>LN(NASDAQ!Z69/NASDAQ!Z68)</f>
        <v>-1.8465513558365725E-3</v>
      </c>
      <c r="G73" s="191">
        <f>LN(NASDAQ!B69/NASDAQ!B68)</f>
        <v>-1.0479906867368747E-2</v>
      </c>
      <c r="H73" s="191">
        <f>LN(NASDAQ!J69/NASDAQ!J68)</f>
        <v>-9.0498355199179273E-3</v>
      </c>
      <c r="I73" s="201">
        <f>LN(NASDAQ!R69/NASDAQ!R68)</f>
        <v>-6.2771491588319911E-3</v>
      </c>
    </row>
    <row r="74" spans="1:9">
      <c r="A74" s="91" t="s">
        <v>719</v>
      </c>
      <c r="B74" s="191">
        <f>LN(NYSE!Z70/NYSE!Z69)</f>
        <v>6.073593214418126E-3</v>
      </c>
      <c r="C74" s="191">
        <f>LN(NYSE!B70/NYSE!B69)</f>
        <v>3.1793564501186415E-2</v>
      </c>
      <c r="D74" s="191">
        <f>LN(NYSE!J70/NYSE!J69)</f>
        <v>-5.3734680611432347E-3</v>
      </c>
      <c r="E74" s="191">
        <f>LN(NYSE!R70/NYSE!R69)</f>
        <v>3.9404153890548126E-2</v>
      </c>
      <c r="F74" s="191">
        <f>LN(NASDAQ!Z70/NASDAQ!Z69)</f>
        <v>1.7441255725332505E-2</v>
      </c>
      <c r="G74" s="191">
        <f>LN(NASDAQ!B70/NASDAQ!B69)</f>
        <v>-2.0659022901692162E-4</v>
      </c>
      <c r="H74" s="191">
        <f>LN(NASDAQ!J70/NASDAQ!J69)</f>
        <v>9.2551557365245299E-2</v>
      </c>
      <c r="I74" s="201">
        <f>LN(NASDAQ!R70/NASDAQ!R69)</f>
        <v>1.2779726646398801E-2</v>
      </c>
    </row>
    <row r="75" spans="1:9">
      <c r="A75" s="91" t="s">
        <v>727</v>
      </c>
      <c r="B75" s="191">
        <f>LN(NYSE!Z71/NYSE!Z70)</f>
        <v>8.4413546569835182E-4</v>
      </c>
      <c r="C75" s="191">
        <f>LN(NYSE!B71/NYSE!B70)</f>
        <v>-1.5770433729037771E-2</v>
      </c>
      <c r="D75" s="191">
        <f>LN(NYSE!J71/NYSE!J70)</f>
        <v>-1.9220899980605295E-2</v>
      </c>
      <c r="E75" s="191">
        <f>LN(NYSE!R71/NYSE!R70)</f>
        <v>-1.8426197293335878E-2</v>
      </c>
      <c r="F75" s="191">
        <f>LN(NASDAQ!Z71/NASDAQ!Z70)</f>
        <v>9.4493167043401098E-3</v>
      </c>
      <c r="G75" s="191">
        <f>LN(NASDAQ!B71/NASDAQ!B70)</f>
        <v>-8.7155563110375804E-3</v>
      </c>
      <c r="H75" s="191">
        <f>LN(NASDAQ!J71/NASDAQ!J70)</f>
        <v>2.1858793812499017E-2</v>
      </c>
      <c r="I75" s="201">
        <f>LN(NASDAQ!R71/NASDAQ!R70)</f>
        <v>1.3271333343242339E-2</v>
      </c>
    </row>
    <row r="76" spans="1:9">
      <c r="A76" s="91" t="s">
        <v>735</v>
      </c>
      <c r="B76" s="191">
        <f>LN(NYSE!Z72/NYSE!Z71)</f>
        <v>-7.7107803443016657E-3</v>
      </c>
      <c r="C76" s="191">
        <f>LN(NYSE!B72/NYSE!B71)</f>
        <v>-4.4050443026804491E-2</v>
      </c>
      <c r="D76" s="191">
        <f>LN(NYSE!J72/NYSE!J71)</f>
        <v>1.0200452743581074E-2</v>
      </c>
      <c r="E76" s="191">
        <f>LN(NYSE!R72/NYSE!R71)</f>
        <v>-1.7891126082459824E-2</v>
      </c>
      <c r="F76" s="191">
        <f>LN(NASDAQ!Z72/NASDAQ!Z71)</f>
        <v>-1.9804675189679891E-2</v>
      </c>
      <c r="G76" s="191">
        <f>LN(NASDAQ!B72/NASDAQ!B71)</f>
        <v>3.1214259034696469E-3</v>
      </c>
      <c r="H76" s="191">
        <f>LN(NASDAQ!J72/NASDAQ!J71)</f>
        <v>8.0458421668298877E-2</v>
      </c>
      <c r="I76" s="201">
        <f>LN(NASDAQ!R72/NASDAQ!R71)</f>
        <v>-8.5207305846445314E-3</v>
      </c>
    </row>
    <row r="77" spans="1:9">
      <c r="A77" s="91" t="s">
        <v>743</v>
      </c>
      <c r="B77" s="191">
        <f>LN(NYSE!Z73/NYSE!Z72)</f>
        <v>1.0883085827370751E-2</v>
      </c>
      <c r="C77" s="191">
        <f>LN(NYSE!B73/NYSE!B72)</f>
        <v>1.3929844010178672E-2</v>
      </c>
      <c r="D77" s="191">
        <f>LN(NYSE!J73/NYSE!J72)</f>
        <v>4.8462179288320875E-2</v>
      </c>
      <c r="E77" s="191">
        <f>LN(NYSE!R73/NYSE!R72)</f>
        <v>2.1345062682545008E-2</v>
      </c>
      <c r="F77" s="191">
        <f>LN(NASDAQ!Z73/NASDAQ!Z72)</f>
        <v>1.6602088322071617E-2</v>
      </c>
      <c r="G77" s="191">
        <f>LN(NASDAQ!B73/NASDAQ!B72)</f>
        <v>1.8526672348123899E-2</v>
      </c>
      <c r="H77" s="191">
        <f>LN(NASDAQ!J73/NASDAQ!J72)</f>
        <v>3.9124794492232225E-2</v>
      </c>
      <c r="I77" s="201">
        <f>LN(NASDAQ!R73/NASDAQ!R72)</f>
        <v>7.9984691809468472E-3</v>
      </c>
    </row>
    <row r="78" spans="1:9">
      <c r="A78" s="91" t="s">
        <v>751</v>
      </c>
      <c r="B78" s="191">
        <f>LN(NYSE!Z74/NYSE!Z73)</f>
        <v>2.0299505782611882E-4</v>
      </c>
      <c r="C78" s="191">
        <f>LN(NYSE!B74/NYSE!B73)</f>
        <v>-2.5439159844155918E-2</v>
      </c>
      <c r="D78" s="191">
        <f>LN(NYSE!J74/NYSE!J73)</f>
        <v>9.2800116056388823E-3</v>
      </c>
      <c r="E78" s="191">
        <f>LN(NYSE!R74/NYSE!R73)</f>
        <v>-1.1007695113590449E-2</v>
      </c>
      <c r="F78" s="191">
        <f>LN(NASDAQ!Z74/NASDAQ!Z73)</f>
        <v>1.9809312987163513E-2</v>
      </c>
      <c r="G78" s="191">
        <f>LN(NASDAQ!B74/NASDAQ!B73)</f>
        <v>1.2163133936207682E-2</v>
      </c>
      <c r="H78" s="191">
        <f>LN(NASDAQ!J74/NASDAQ!J73)</f>
        <v>4.7846981233364734E-3</v>
      </c>
      <c r="I78" s="201">
        <f>LN(NASDAQ!R74/NASDAQ!R73)</f>
        <v>1.6963532481785555E-3</v>
      </c>
    </row>
    <row r="79" spans="1:9">
      <c r="A79" s="91" t="s">
        <v>759</v>
      </c>
      <c r="B79" s="191">
        <f>LN(NYSE!Z75/NYSE!Z74)</f>
        <v>-1.1451732731584828E-3</v>
      </c>
      <c r="C79" s="191">
        <f>LN(NYSE!B75/NYSE!B74)</f>
        <v>-2.2277681743405858E-2</v>
      </c>
      <c r="D79" s="191">
        <f>LN(NYSE!J75/NYSE!J74)</f>
        <v>2.1659053104863928E-2</v>
      </c>
      <c r="E79" s="191">
        <f>LN(NYSE!R75/NYSE!R74)</f>
        <v>-3.1788058763519325E-2</v>
      </c>
      <c r="F79" s="191">
        <f>LN(NASDAQ!Z75/NASDAQ!Z74)</f>
        <v>3.2021535810078314E-2</v>
      </c>
      <c r="G79" s="191">
        <f>LN(NASDAQ!B75/NASDAQ!B74)</f>
        <v>3.4848111404788711E-2</v>
      </c>
      <c r="H79" s="191">
        <f>LN(NASDAQ!J75/NASDAQ!J74)</f>
        <v>-1.2004946096823486E-2</v>
      </c>
      <c r="I79" s="201">
        <f>LN(NASDAQ!R75/NASDAQ!R74)</f>
        <v>5.3312654716587225E-3</v>
      </c>
    </row>
    <row r="80" spans="1:9">
      <c r="A80" s="91" t="s">
        <v>767</v>
      </c>
      <c r="B80" s="191">
        <f>LN(NYSE!Z76/NYSE!Z75)</f>
        <v>-3.7637612566719836E-3</v>
      </c>
      <c r="C80" s="191">
        <f>LN(NYSE!B76/NYSE!B75)</f>
        <v>-6.1279395131465736E-3</v>
      </c>
      <c r="D80" s="191">
        <f>LN(NYSE!J76/NYSE!J75)</f>
        <v>6.6733647724192061E-3</v>
      </c>
      <c r="E80" s="191">
        <f>LN(NYSE!R76/NYSE!R75)</f>
        <v>6.9036899470201491E-3</v>
      </c>
      <c r="F80" s="191">
        <f>LN(NASDAQ!Z76/NASDAQ!Z75)</f>
        <v>-1.6016680942255505E-2</v>
      </c>
      <c r="G80" s="191">
        <f>LN(NASDAQ!B76/NASDAQ!B75)</f>
        <v>5.4337412949550939E-3</v>
      </c>
      <c r="H80" s="191">
        <f>LN(NASDAQ!J76/NASDAQ!J75)</f>
        <v>-9.7088141269609379E-3</v>
      </c>
      <c r="I80" s="201">
        <f>LN(NASDAQ!R76/NASDAQ!R75)</f>
        <v>-2.4549969412039675E-2</v>
      </c>
    </row>
    <row r="81" spans="1:9">
      <c r="A81" s="91" t="s">
        <v>775</v>
      </c>
      <c r="B81" s="191">
        <f>LN(NYSE!Z77/NYSE!Z76)</f>
        <v>-1.0318942927698639E-3</v>
      </c>
      <c r="C81" s="191">
        <f>LN(NYSE!B77/NYSE!B76)</f>
        <v>-9.2628991132206219E-3</v>
      </c>
      <c r="D81" s="191">
        <f>LN(NYSE!J77/NYSE!J76)</f>
        <v>1.452650172814058E-2</v>
      </c>
      <c r="E81" s="191">
        <f>LN(NYSE!R77/NYSE!R76)</f>
        <v>-1.6990837979791752E-3</v>
      </c>
      <c r="F81" s="191">
        <f>LN(NASDAQ!Z77/NASDAQ!Z76)</f>
        <v>-1.00032598891895E-2</v>
      </c>
      <c r="G81" s="191">
        <f>LN(NASDAQ!B77/NASDAQ!B76)</f>
        <v>-6.6617967023756303E-2</v>
      </c>
      <c r="H81" s="191">
        <f>LN(NASDAQ!J77/NASDAQ!J76)</f>
        <v>-1.7220597751670407E-2</v>
      </c>
      <c r="I81" s="201">
        <f>LN(NASDAQ!R77/NASDAQ!R76)</f>
        <v>-4.986729909494983E-2</v>
      </c>
    </row>
    <row r="82" spans="1:9">
      <c r="A82" s="91" t="s">
        <v>783</v>
      </c>
      <c r="B82" s="191">
        <f>LN(NYSE!Z78/NYSE!Z77)</f>
        <v>7.8083847301528295E-3</v>
      </c>
      <c r="C82" s="191">
        <f>LN(NYSE!B78/NYSE!B77)</f>
        <v>4.10236027341465E-2</v>
      </c>
      <c r="D82" s="191">
        <f>LN(NYSE!J78/NYSE!J77)</f>
        <v>2.3964877453832252E-2</v>
      </c>
      <c r="E82" s="191">
        <f>LN(NYSE!R78/NYSE!R77)</f>
        <v>2.8150987551842251E-2</v>
      </c>
      <c r="F82" s="191">
        <f>LN(NASDAQ!Z78/NASDAQ!Z77)</f>
        <v>1.8861251330165411E-2</v>
      </c>
      <c r="G82" s="191">
        <f>LN(NASDAQ!B78/NASDAQ!B77)</f>
        <v>6.8034485700260369E-3</v>
      </c>
      <c r="H82" s="191">
        <f>LN(NASDAQ!J78/NASDAQ!J77)</f>
        <v>4.9505051598559835E-3</v>
      </c>
      <c r="I82" s="201">
        <f>LN(NASDAQ!R78/NASDAQ!R77)</f>
        <v>5.4640577847607466E-2</v>
      </c>
    </row>
    <row r="83" spans="1:9">
      <c r="A83" s="91" t="s">
        <v>791</v>
      </c>
      <c r="B83" s="191">
        <f>LN(NYSE!Z79/NYSE!Z78)</f>
        <v>-6.0987742207152017E-3</v>
      </c>
      <c r="C83" s="191">
        <f>LN(NYSE!B79/NYSE!B78)</f>
        <v>-1.009920683974648E-2</v>
      </c>
      <c r="D83" s="191">
        <f>LN(NYSE!J79/NYSE!J78)</f>
        <v>-3.7494204427580405E-2</v>
      </c>
      <c r="E83" s="191">
        <f>LN(NYSE!R79/NYSE!R78)</f>
        <v>-8.7397864474231795E-3</v>
      </c>
      <c r="F83" s="191">
        <f>LN(NASDAQ!Z79/NASDAQ!Z78)</f>
        <v>-1.692242989062814E-2</v>
      </c>
      <c r="G83" s="191">
        <f>LN(NASDAQ!B79/NASDAQ!B78)</f>
        <v>-4.7369051604715176E-3</v>
      </c>
      <c r="H83" s="191">
        <f>LN(NASDAQ!J79/NASDAQ!J78)</f>
        <v>-2.4721891453890368E-3</v>
      </c>
      <c r="I83" s="201">
        <f>LN(NASDAQ!R79/NASDAQ!R78)</f>
        <v>-3.6504827791365678E-2</v>
      </c>
    </row>
    <row r="84" spans="1:9">
      <c r="A84" s="91" t="s">
        <v>798</v>
      </c>
      <c r="B84" s="191">
        <f>LN(NYSE!Z80/NYSE!Z79)</f>
        <v>-7.3654165282215286E-3</v>
      </c>
      <c r="C84" s="191">
        <f>LN(NYSE!B80/NYSE!B79)</f>
        <v>-1.7827136255132391E-2</v>
      </c>
      <c r="D84" s="191">
        <f>LN(NYSE!J80/NYSE!J79)</f>
        <v>1.0246329934443289E-2</v>
      </c>
      <c r="E84" s="191">
        <f>LN(NYSE!R80/NYSE!R79)</f>
        <v>3.7674728051245174E-3</v>
      </c>
      <c r="F84" s="191">
        <f>LN(NASDAQ!Z80/NASDAQ!Z79)</f>
        <v>-1.0205952698275378E-2</v>
      </c>
      <c r="G84" s="191">
        <f>LN(NASDAQ!B80/NASDAQ!B79)</f>
        <v>-2.6873401185761397E-3</v>
      </c>
      <c r="H84" s="191">
        <f>LN(NASDAQ!J80/NASDAQ!J79)</f>
        <v>-3.7835534342703814E-2</v>
      </c>
      <c r="I84" s="201">
        <f>LN(NASDAQ!R80/NASDAQ!R79)</f>
        <v>3.1997329771169571E-2</v>
      </c>
    </row>
    <row r="85" spans="1:9">
      <c r="A85" s="91" t="s">
        <v>806</v>
      </c>
      <c r="B85" s="191">
        <f>LN(NYSE!Z81/NYSE!Z80)</f>
        <v>5.0138370795431691E-3</v>
      </c>
      <c r="C85" s="191">
        <f>LN(NYSE!B81/NYSE!B80)</f>
        <v>6.0151760659922518E-2</v>
      </c>
      <c r="D85" s="191">
        <f>LN(NYSE!J81/NYSE!J80)</f>
        <v>2.6272593108900922E-3</v>
      </c>
      <c r="E85" s="191">
        <f>LN(NYSE!R81/NYSE!R80)</f>
        <v>4.1287124633924706E-2</v>
      </c>
      <c r="F85" s="191">
        <f>LN(NASDAQ!Z81/NASDAQ!Z80)</f>
        <v>-6.0797287795178933E-3</v>
      </c>
      <c r="G85" s="191">
        <f>LN(NASDAQ!B81/NASDAQ!B80)</f>
        <v>-0.15074105726485829</v>
      </c>
      <c r="H85" s="191">
        <f>LN(NASDAQ!J81/NASDAQ!J80)</f>
        <v>1.2771565679487539E-2</v>
      </c>
      <c r="I85" s="201">
        <f>LN(NASDAQ!R81/NASDAQ!R80)</f>
        <v>2.5214000485667461E-3</v>
      </c>
    </row>
    <row r="86" spans="1:9">
      <c r="A86" s="91" t="s">
        <v>814</v>
      </c>
      <c r="B86" s="191">
        <f>LN(NYSE!Z82/NYSE!Z81)</f>
        <v>1.1059611929691739E-2</v>
      </c>
      <c r="C86" s="191">
        <f>LN(NYSE!B82/NYSE!B81)</f>
        <v>-1.5250840252466941E-2</v>
      </c>
      <c r="D86" s="191">
        <f>LN(NYSE!J82/NYSE!J81)</f>
        <v>1.8200047379324347E-2</v>
      </c>
      <c r="E86" s="191">
        <f>LN(NYSE!R82/NYSE!R81)</f>
        <v>-1.1562773885228493E-2</v>
      </c>
      <c r="F86" s="191">
        <f>LN(NASDAQ!Z82/NASDAQ!Z81)</f>
        <v>1.4711884323993556E-2</v>
      </c>
      <c r="G86" s="191">
        <f>LN(NASDAQ!B82/NASDAQ!B81)</f>
        <v>1.7180093277241584E-2</v>
      </c>
      <c r="H86" s="191">
        <f>LN(NASDAQ!J82/NASDAQ!J81)</f>
        <v>4.2242305198300967E-2</v>
      </c>
      <c r="I86" s="201">
        <f>LN(NASDAQ!R82/NASDAQ!R81)</f>
        <v>1.4996334707644172E-2</v>
      </c>
    </row>
    <row r="87" spans="1:9">
      <c r="A87" s="91" t="s">
        <v>822</v>
      </c>
      <c r="B87" s="191">
        <f>LN(NYSE!Z83/NYSE!Z82)</f>
        <v>-4.585053514190713E-3</v>
      </c>
      <c r="C87" s="191">
        <f>LN(NYSE!B83/NYSE!B82)</f>
        <v>-6.239697249481169E-3</v>
      </c>
      <c r="D87" s="191">
        <f>LN(NYSE!J83/NYSE!J82)</f>
        <v>-1.2890752671301355E-3</v>
      </c>
      <c r="E87" s="191">
        <f>LN(NYSE!R83/NYSE!R82)</f>
        <v>-1.1783929373896799E-2</v>
      </c>
      <c r="F87" s="191">
        <f>LN(NASDAQ!Z83/NASDAQ!Z82)</f>
        <v>5.7312080900361424E-3</v>
      </c>
      <c r="G87" s="191">
        <f>LN(NASDAQ!B83/NASDAQ!B82)</f>
        <v>-9.2692285763623979E-3</v>
      </c>
      <c r="H87" s="191">
        <f>LN(NASDAQ!J83/NASDAQ!J82)</f>
        <v>-2.4360547978813383E-3</v>
      </c>
      <c r="I87" s="201">
        <f>LN(NASDAQ!R83/NASDAQ!R82)</f>
        <v>2.4776696511493901E-3</v>
      </c>
    </row>
    <row r="88" spans="1:9">
      <c r="A88" s="91" t="s">
        <v>830</v>
      </c>
      <c r="B88" s="191">
        <f>LN(NYSE!Z84/NYSE!Z83)</f>
        <v>1.1369547844293161E-3</v>
      </c>
      <c r="C88" s="191">
        <f>LN(NYSE!B84/NYSE!B83)</f>
        <v>-4.0960074745084986E-2</v>
      </c>
      <c r="D88" s="191">
        <f>LN(NYSE!J84/NYSE!J83)</f>
        <v>-6.7950431328288015E-3</v>
      </c>
      <c r="E88" s="191">
        <f>LN(NYSE!R84/NYSE!R83)</f>
        <v>-3.0108844630582E-3</v>
      </c>
      <c r="F88" s="191">
        <f>LN(NASDAQ!Z84/NASDAQ!Z83)</f>
        <v>9.1924612996248586E-3</v>
      </c>
      <c r="G88" s="191">
        <f>LN(NASDAQ!B84/NASDAQ!B83)</f>
        <v>3.3373094145182094E-3</v>
      </c>
      <c r="H88" s="191">
        <f>LN(NASDAQ!J84/NASDAQ!J83)</f>
        <v>1.9324272826402842E-2</v>
      </c>
      <c r="I88" s="201">
        <f>LN(NASDAQ!R84/NASDAQ!R83)</f>
        <v>1.1911067800950165E-2</v>
      </c>
    </row>
    <row r="89" spans="1:9">
      <c r="A89" s="91" t="s">
        <v>838</v>
      </c>
      <c r="B89" s="191">
        <f>LN(NYSE!Z85/NYSE!Z84)</f>
        <v>-1.2715265621124133E-2</v>
      </c>
      <c r="C89" s="191">
        <f>LN(NYSE!B85/NYSE!B84)</f>
        <v>2.6870112317616057E-2</v>
      </c>
      <c r="D89" s="191">
        <f>LN(NYSE!J85/NYSE!J84)</f>
        <v>-2.3321799337574979E-2</v>
      </c>
      <c r="E89" s="191">
        <f>LN(NYSE!R85/NYSE!R84)</f>
        <v>-2.9335655205448359E-3</v>
      </c>
      <c r="F89" s="191">
        <f>LN(NASDAQ!Z85/NASDAQ!Z84)</f>
        <v>-1.79521857197316E-2</v>
      </c>
      <c r="G89" s="191">
        <f>LN(NASDAQ!B85/NASDAQ!B84)</f>
        <v>3.5304660147351702E-2</v>
      </c>
      <c r="H89" s="191">
        <f>LN(NASDAQ!J85/NASDAQ!J84)</f>
        <v>-1.6888218028521515E-2</v>
      </c>
      <c r="I89" s="201">
        <f>LN(NASDAQ!R85/NASDAQ!R84)</f>
        <v>-2.4482970801816529E-3</v>
      </c>
    </row>
    <row r="90" spans="1:9">
      <c r="A90" s="91" t="s">
        <v>846</v>
      </c>
      <c r="B90" s="191">
        <f>LN(NYSE!Z86/NYSE!Z85)</f>
        <v>3.8457746743603858E-3</v>
      </c>
      <c r="C90" s="191">
        <f>LN(NYSE!B86/NYSE!B85)</f>
        <v>-3.4957966919315138E-2</v>
      </c>
      <c r="D90" s="191">
        <f>LN(NYSE!J86/NYSE!J85)</f>
        <v>3.590463997775814E-2</v>
      </c>
      <c r="E90" s="191">
        <f>LN(NYSE!R86/NYSE!R85)</f>
        <v>-3.9210344244798918E-2</v>
      </c>
      <c r="F90" s="191">
        <f>LN(NASDAQ!Z86/NASDAQ!Z85)</f>
        <v>-5.7995941453978499E-3</v>
      </c>
      <c r="G90" s="191">
        <f>LN(NASDAQ!B86/NASDAQ!B85)</f>
        <v>-1.8395038528050767E-3</v>
      </c>
      <c r="H90" s="191">
        <f>LN(NASDAQ!J86/NASDAQ!J85)</f>
        <v>-1.2240054894502174E-2</v>
      </c>
      <c r="I90" s="201">
        <f>LN(NASDAQ!R86/NASDAQ!R85)</f>
        <v>7.7379420935998167E-4</v>
      </c>
    </row>
    <row r="91" spans="1:9">
      <c r="A91" s="91" t="s">
        <v>854</v>
      </c>
      <c r="B91" s="191">
        <f>LN(NYSE!Z87/NYSE!Z86)</f>
        <v>-2.0823295109090055E-2</v>
      </c>
      <c r="C91" s="191">
        <f>LN(NYSE!B87/NYSE!B86)</f>
        <v>-1.7161107582403308E-2</v>
      </c>
      <c r="D91" s="191">
        <f>LN(NYSE!J87/NYSE!J86)</f>
        <v>-7.6255935501325561E-2</v>
      </c>
      <c r="E91" s="191">
        <f>LN(NYSE!R87/NYSE!R86)</f>
        <v>-9.8898636966383347E-4</v>
      </c>
      <c r="F91" s="191">
        <f>LN(NASDAQ!Z87/NASDAQ!Z86)</f>
        <v>-2.5342889681175339E-2</v>
      </c>
      <c r="G91" s="191">
        <f>LN(NASDAQ!B87/NASDAQ!B86)</f>
        <v>-1.0875960497036733E-2</v>
      </c>
      <c r="H91" s="191">
        <f>LN(NASDAQ!J87/NASDAQ!J86)</f>
        <v>-2.4938948347252066E-2</v>
      </c>
      <c r="I91" s="201">
        <f>LN(NASDAQ!R87/NASDAQ!R86)</f>
        <v>-7.3753326490963037E-3</v>
      </c>
    </row>
    <row r="92" spans="1:9">
      <c r="A92" s="91" t="s">
        <v>862</v>
      </c>
      <c r="B92" s="191">
        <f>LN(NYSE!Z88/NYSE!Z87)</f>
        <v>-2.5538482672447737E-3</v>
      </c>
      <c r="C92" s="191">
        <f>LN(NYSE!B88/NYSE!B87)</f>
        <v>-1.227009259181447E-2</v>
      </c>
      <c r="D92" s="191">
        <f>LN(NYSE!J88/NYSE!J87)</f>
        <v>1.4087159604414692E-2</v>
      </c>
      <c r="E92" s="191">
        <f>LN(NYSE!R88/NYSE!R87)</f>
        <v>-1.3037758242815833E-2</v>
      </c>
      <c r="F92" s="191">
        <f>LN(NASDAQ!Z88/NASDAQ!Z87)</f>
        <v>1.284383183577044E-3</v>
      </c>
      <c r="G92" s="191">
        <f>LN(NASDAQ!B88/NASDAQ!B87)</f>
        <v>1.1796135395182764E-2</v>
      </c>
      <c r="H92" s="191">
        <f>LN(NASDAQ!J88/NASDAQ!J87)</f>
        <v>1.7522350692202492E-2</v>
      </c>
      <c r="I92" s="201">
        <f>LN(NASDAQ!R88/NASDAQ!R87)</f>
        <v>1.5572284486063037E-3</v>
      </c>
    </row>
    <row r="93" spans="1:9">
      <c r="A93" s="91" t="s">
        <v>870</v>
      </c>
      <c r="B93" s="191">
        <f>LN(NYSE!Z89/NYSE!Z88)</f>
        <v>3.2876659169265607E-3</v>
      </c>
      <c r="C93" s="191">
        <f>LN(NYSE!B89/NYSE!B88)</f>
        <v>1.4627657534468885E-2</v>
      </c>
      <c r="D93" s="191">
        <f>LN(NYSE!J89/NYSE!J88)</f>
        <v>-1.2013187205285368E-2</v>
      </c>
      <c r="E93" s="191">
        <f>LN(NYSE!R89/NYSE!R88)</f>
        <v>9.1623083921133462E-3</v>
      </c>
      <c r="F93" s="191">
        <f>LN(NASDAQ!Z89/NASDAQ!Z88)</f>
        <v>7.215540190412123E-3</v>
      </c>
      <c r="G93" s="191">
        <f>LN(NASDAQ!B89/NASDAQ!B88)</f>
        <v>-7.616886219613284E-3</v>
      </c>
      <c r="H93" s="191">
        <f>LN(NASDAQ!J89/NASDAQ!J88)</f>
        <v>2.2086787402843287E-2</v>
      </c>
      <c r="I93" s="201">
        <f>LN(NASDAQ!R89/NASDAQ!R88)</f>
        <v>-6.4855051238838326E-4</v>
      </c>
    </row>
    <row r="94" spans="1:9">
      <c r="A94" s="91" t="s">
        <v>878</v>
      </c>
      <c r="B94" s="191">
        <f>LN(NYSE!Z90/NYSE!Z89)</f>
        <v>-1.0216422352541776E-2</v>
      </c>
      <c r="C94" s="191">
        <f>LN(NYSE!B90/NYSE!B89)</f>
        <v>4.3078194677347338E-3</v>
      </c>
      <c r="D94" s="191">
        <f>LN(NYSE!J90/NYSE!J89)</f>
        <v>1.0353754160484035E-3</v>
      </c>
      <c r="E94" s="191">
        <f>LN(NYSE!R90/NYSE!R89)</f>
        <v>9.0297530423847104E-5</v>
      </c>
      <c r="F94" s="191">
        <f>LN(NASDAQ!Z90/NASDAQ!Z89)</f>
        <v>-1.7007772050427663E-2</v>
      </c>
      <c r="G94" s="191">
        <f>LN(NASDAQ!B90/NASDAQ!B89)</f>
        <v>-3.9466098817436063E-3</v>
      </c>
      <c r="H94" s="191">
        <f>LN(NASDAQ!J90/NASDAQ!J89)</f>
        <v>-2.7061922042957307E-2</v>
      </c>
      <c r="I94" s="201">
        <f>LN(NASDAQ!R90/NASDAQ!R89)</f>
        <v>-3.2490768721431928E-3</v>
      </c>
    </row>
    <row r="95" spans="1:9">
      <c r="A95" s="91" t="s">
        <v>885</v>
      </c>
      <c r="B95" s="191">
        <f>LN(NYSE!Z91/NYSE!Z90)</f>
        <v>2.196755792134682E-3</v>
      </c>
      <c r="C95" s="191">
        <f>LN(NYSE!B91/NYSE!B90)</f>
        <v>9.3349569360515611E-3</v>
      </c>
      <c r="D95" s="191">
        <f>LN(NYSE!J91/NYSE!J90)</f>
        <v>-9.009069942365857E-3</v>
      </c>
      <c r="E95" s="191">
        <f>LN(NYSE!R91/NYSE!R90)</f>
        <v>-1.8075016217897128E-3</v>
      </c>
      <c r="F95" s="191">
        <f>LN(NASDAQ!Z91/NASDAQ!Z90)</f>
        <v>6.3022037028265662E-3</v>
      </c>
      <c r="G95" s="191">
        <f>LN(NASDAQ!B91/NASDAQ!B90)</f>
        <v>6.7231040300358338E-3</v>
      </c>
      <c r="H95" s="191">
        <f>LN(NASDAQ!J91/NASDAQ!J90)</f>
        <v>9.9256397999699982E-3</v>
      </c>
      <c r="I95" s="201">
        <f>LN(NASDAQ!R91/NASDAQ!R90)</f>
        <v>-1.041938098952362E-3</v>
      </c>
    </row>
    <row r="96" spans="1:9">
      <c r="A96" s="91" t="s">
        <v>892</v>
      </c>
      <c r="B96" s="191">
        <f>LN(NYSE!Z92/NYSE!Z91)</f>
        <v>-7.0909504254609897E-3</v>
      </c>
      <c r="C96" s="191">
        <f>LN(NYSE!B92/NYSE!B91)</f>
        <v>-2.6678710562000878E-2</v>
      </c>
      <c r="D96" s="191">
        <f>LN(NYSE!J92/NYSE!J91)</f>
        <v>2.3392879574705375E-2</v>
      </c>
      <c r="E96" s="191">
        <f>LN(NYSE!R92/NYSE!R91)</f>
        <v>-5.8060582226462905E-3</v>
      </c>
      <c r="F96" s="191">
        <f>LN(NASDAQ!Z92/NASDAQ!Z91)</f>
        <v>-9.9814513847510983E-4</v>
      </c>
      <c r="G96" s="191">
        <f>LN(NASDAQ!B92/NASDAQ!B91)</f>
        <v>1.1943182844174186E-2</v>
      </c>
      <c r="H96" s="191">
        <f>LN(NASDAQ!J92/NASDAQ!J91)</f>
        <v>2.4660924951934683E-3</v>
      </c>
      <c r="I96" s="201">
        <f>LN(NASDAQ!R92/NASDAQ!R91)</f>
        <v>-6.4056693312852537E-3</v>
      </c>
    </row>
    <row r="97" spans="1:9">
      <c r="A97" s="91" t="s">
        <v>900</v>
      </c>
      <c r="B97" s="191">
        <f>LN(NYSE!Z93/NYSE!Z92)</f>
        <v>1.5738257501190242E-4</v>
      </c>
      <c r="C97" s="191">
        <f>LN(NYSE!B93/NYSE!B92)</f>
        <v>2.5128923347505168E-2</v>
      </c>
      <c r="D97" s="191">
        <f>LN(NYSE!J93/NYSE!J92)</f>
        <v>-6.1391734427491181E-3</v>
      </c>
      <c r="E97" s="191">
        <f>LN(NYSE!R93/NYSE!R92)</f>
        <v>8.8768698843154741E-3</v>
      </c>
      <c r="F97" s="191">
        <f>LN(NASDAQ!Z93/NASDAQ!Z92)</f>
        <v>-6.6617223270048148E-3</v>
      </c>
      <c r="G97" s="191">
        <f>LN(NASDAQ!B93/NASDAQ!B92)</f>
        <v>1.5968977957222213E-3</v>
      </c>
      <c r="H97" s="191">
        <f>LN(NASDAQ!J93/NASDAQ!J92)</f>
        <v>0</v>
      </c>
      <c r="I97" s="201">
        <f>LN(NASDAQ!R93/NASDAQ!R92)</f>
        <v>-6.9750891463989384E-3</v>
      </c>
    </row>
    <row r="98" spans="1:9">
      <c r="A98" s="91" t="s">
        <v>908</v>
      </c>
      <c r="B98" s="191">
        <f>LN(NYSE!Z94/NYSE!Z93)</f>
        <v>1.040831344987013E-2</v>
      </c>
      <c r="C98" s="191">
        <f>LN(NYSE!B94/NYSE!B93)</f>
        <v>1.1948494435394466E-2</v>
      </c>
      <c r="D98" s="191">
        <f>LN(NYSE!J94/NYSE!J93)</f>
        <v>-3.0921344860620207E-2</v>
      </c>
      <c r="E98" s="191">
        <f>LN(NYSE!R94/NYSE!R93)</f>
        <v>4.5886085280591252E-3</v>
      </c>
      <c r="F98" s="191">
        <f>LN(NASDAQ!Z94/NASDAQ!Z93)</f>
        <v>7.3109789335700009E-3</v>
      </c>
      <c r="G98" s="191">
        <f>LN(NASDAQ!B94/NASDAQ!B93)</f>
        <v>1.2459103288158774E-2</v>
      </c>
      <c r="H98" s="191">
        <f>LN(NASDAQ!J94/NASDAQ!J93)</f>
        <v>-4.9382816405824544E-3</v>
      </c>
      <c r="I98" s="201">
        <f>LN(NASDAQ!R94/NASDAQ!R93)</f>
        <v>2.5941622880028731E-2</v>
      </c>
    </row>
    <row r="99" spans="1:9">
      <c r="A99" s="91" t="s">
        <v>916</v>
      </c>
      <c r="B99" s="191">
        <f>LN(NYSE!Z95/NYSE!Z94)</f>
        <v>1.1669766714127353E-2</v>
      </c>
      <c r="C99" s="191">
        <f>LN(NYSE!B95/NYSE!B94)</f>
        <v>1.6340853821000652E-2</v>
      </c>
      <c r="D99" s="191">
        <f>LN(NYSE!J95/NYSE!J94)</f>
        <v>6.3313612835607545E-3</v>
      </c>
      <c r="E99" s="191">
        <f>LN(NYSE!R95/NYSE!R94)</f>
        <v>1.2577660123645185E-2</v>
      </c>
      <c r="F99" s="191">
        <f>LN(NASDAQ!Z95/NASDAQ!Z94)</f>
        <v>1.952637174305142E-2</v>
      </c>
      <c r="G99" s="191">
        <f>LN(NASDAQ!B95/NASDAQ!B94)</f>
        <v>5.3884279457303598E-3</v>
      </c>
      <c r="H99" s="191">
        <f>LN(NASDAQ!J95/NASDAQ!J94)</f>
        <v>3.8839833316263957E-2</v>
      </c>
      <c r="I99" s="201">
        <f>LN(NASDAQ!R95/NASDAQ!R94)</f>
        <v>2.1388466515871205E-2</v>
      </c>
    </row>
    <row r="100" spans="1:9">
      <c r="A100" s="91" t="s">
        <v>924</v>
      </c>
      <c r="B100" s="191">
        <f>LN(NYSE!Z96/NYSE!Z95)</f>
        <v>1.2112704390054919E-3</v>
      </c>
      <c r="C100" s="191">
        <f>LN(NYSE!B96/NYSE!B95)</f>
        <v>-1.0991204073760068E-2</v>
      </c>
      <c r="D100" s="191">
        <f>LN(NYSE!J96/NYSE!J95)</f>
        <v>-2.8090735918408452E-2</v>
      </c>
      <c r="E100" s="191">
        <f>LN(NYSE!R96/NYSE!R95)</f>
        <v>8.825403676969568E-3</v>
      </c>
      <c r="F100" s="191">
        <f>LN(NASDAQ!Z96/NASDAQ!Z95)</f>
        <v>-1.1358992864738818E-3</v>
      </c>
      <c r="G100" s="191">
        <f>LN(NASDAQ!B96/NASDAQ!B95)</f>
        <v>-1.7391742711869107E-2</v>
      </c>
      <c r="H100" s="191">
        <f>LN(NASDAQ!J96/NASDAQ!J95)</f>
        <v>-2.6539555234612378E-2</v>
      </c>
      <c r="I100" s="201">
        <f>LN(NASDAQ!R96/NASDAQ!R95)</f>
        <v>3.0184905323312984E-3</v>
      </c>
    </row>
    <row r="101" spans="1:9">
      <c r="A101" s="91" t="s">
        <v>932</v>
      </c>
      <c r="B101" s="191">
        <f>LN(NYSE!Z97/NYSE!Z96)</f>
        <v>-1.7348397543338997E-2</v>
      </c>
      <c r="C101" s="191">
        <f>LN(NYSE!B97/NYSE!B96)</f>
        <v>-2.23516048883978E-2</v>
      </c>
      <c r="D101" s="191">
        <f>LN(NYSE!J97/NYSE!J96)</f>
        <v>2.2464842036240062E-2</v>
      </c>
      <c r="E101" s="191">
        <f>LN(NYSE!R97/NYSE!R96)</f>
        <v>-1.9519739626174946E-2</v>
      </c>
      <c r="F101" s="191">
        <f>LN(NASDAQ!Z97/NASDAQ!Z96)</f>
        <v>-1.2532229983849142E-2</v>
      </c>
      <c r="G101" s="191">
        <f>LN(NASDAQ!B97/NASDAQ!B96)</f>
        <v>-2.4681220538605858E-2</v>
      </c>
      <c r="H101" s="191">
        <f>LN(NASDAQ!J97/NASDAQ!J96)</f>
        <v>-2.2250608934819692E-2</v>
      </c>
      <c r="I101" s="201">
        <f>LN(NASDAQ!R97/NASDAQ!R96)</f>
        <v>-4.6573185070643563E-3</v>
      </c>
    </row>
    <row r="102" spans="1:9">
      <c r="A102" s="91" t="s">
        <v>940</v>
      </c>
      <c r="B102" s="191">
        <f>LN(NYSE!Z98/NYSE!Z97)</f>
        <v>-1.7686433307384176E-3</v>
      </c>
      <c r="C102" s="191">
        <f>LN(NYSE!B98/NYSE!B97)</f>
        <v>-1.05779634709033E-2</v>
      </c>
      <c r="D102" s="191">
        <f>LN(NYSE!J98/NYSE!J97)</f>
        <v>-2.4269570914457896E-2</v>
      </c>
      <c r="E102" s="191">
        <f>LN(NYSE!R98/NYSE!R97)</f>
        <v>-1.4712120587954843E-2</v>
      </c>
      <c r="F102" s="191">
        <f>LN(NASDAQ!Z98/NASDAQ!Z97)</f>
        <v>3.9530344690627628E-3</v>
      </c>
      <c r="G102" s="191">
        <f>LN(NASDAQ!B98/NASDAQ!B97)</f>
        <v>-1.168360922719425E-3</v>
      </c>
      <c r="H102" s="191">
        <f>LN(NASDAQ!J98/NASDAQ!J97)</f>
        <v>9.9845334969716121E-2</v>
      </c>
      <c r="I102" s="201">
        <f>LN(NASDAQ!R98/NASDAQ!R97)</f>
        <v>2.7718299213270793E-3</v>
      </c>
    </row>
    <row r="103" spans="1:9">
      <c r="A103" s="91" t="s">
        <v>948</v>
      </c>
      <c r="B103" s="191">
        <f>LN(NYSE!Z99/NYSE!Z98)</f>
        <v>-1.6711004150040339E-2</v>
      </c>
      <c r="C103" s="191">
        <f>LN(NYSE!B99/NYSE!B98)</f>
        <v>-3.2422291578698373E-2</v>
      </c>
      <c r="D103" s="191">
        <f>LN(NYSE!J99/NYSE!J98)</f>
        <v>-2.3762770461112498E-2</v>
      </c>
      <c r="E103" s="191">
        <f>LN(NYSE!R99/NYSE!R98)</f>
        <v>-7.7586989546702323E-3</v>
      </c>
      <c r="F103" s="191">
        <f>LN(NASDAQ!Z99/NASDAQ!Z98)</f>
        <v>-2.0742322299461994E-2</v>
      </c>
      <c r="G103" s="191">
        <f>LN(NASDAQ!B99/NASDAQ!B98)</f>
        <v>1.092907053219023E-2</v>
      </c>
      <c r="H103" s="191">
        <f>LN(NASDAQ!J99/NASDAQ!J98)</f>
        <v>1.1248712535870667E-2</v>
      </c>
      <c r="I103" s="201">
        <f>LN(NASDAQ!R99/NASDAQ!R98)</f>
        <v>-1.4064216618842874E-2</v>
      </c>
    </row>
    <row r="104" spans="1:9">
      <c r="A104" s="91" t="s">
        <v>956</v>
      </c>
      <c r="B104" s="191">
        <f>LN(NYSE!Z100/NYSE!Z99)</f>
        <v>-1.076057106579858E-2</v>
      </c>
      <c r="C104" s="191">
        <f>LN(NYSE!B100/NYSE!B99)</f>
        <v>-2.5130055691595744E-2</v>
      </c>
      <c r="D104" s="191">
        <f>LN(NYSE!J100/NYSE!J99)</f>
        <v>-2.2222231367177783E-3</v>
      </c>
      <c r="E104" s="191">
        <f>LN(NYSE!R100/NYSE!R99)</f>
        <v>-1.2447719619647744E-2</v>
      </c>
      <c r="F104" s="191">
        <f>LN(NASDAQ!Z100/NASDAQ!Z99)</f>
        <v>-1.774907842864307E-2</v>
      </c>
      <c r="G104" s="191">
        <f>LN(NASDAQ!B100/NASDAQ!B99)</f>
        <v>-6.7293443407431619E-3</v>
      </c>
      <c r="H104" s="191">
        <f>LN(NASDAQ!J100/NASDAQ!J99)</f>
        <v>3.9478810973787637E-2</v>
      </c>
      <c r="I104" s="201">
        <f>LN(NASDAQ!R100/NASDAQ!R99)</f>
        <v>-5.1170637432647343E-3</v>
      </c>
    </row>
    <row r="105" spans="1:9">
      <c r="A105" s="91" t="s">
        <v>964</v>
      </c>
      <c r="B105" s="191">
        <f>LN(NYSE!Z101/NYSE!Z100)</f>
        <v>-2.8401629792705737E-3</v>
      </c>
      <c r="C105" s="191">
        <f>LN(NYSE!B101/NYSE!B100)</f>
        <v>-4.348511193973878E-2</v>
      </c>
      <c r="D105" s="191">
        <f>LN(NYSE!J101/NYSE!J100)</f>
        <v>-5.1351840683050383E-2</v>
      </c>
      <c r="E105" s="191">
        <f>LN(NYSE!R101/NYSE!R100)</f>
        <v>-1.1571611016497526E-2</v>
      </c>
      <c r="F105" s="191">
        <f>LN(NASDAQ!Z101/NASDAQ!Z100)</f>
        <v>4.4742643635723575E-3</v>
      </c>
      <c r="G105" s="191">
        <f>LN(NASDAQ!B101/NASDAQ!B100)</f>
        <v>-2.714030889955384E-2</v>
      </c>
      <c r="H105" s="191">
        <f>LN(NASDAQ!J101/NASDAQ!J100)</f>
        <v>-2.3940207546008351E-2</v>
      </c>
      <c r="I105" s="201">
        <f>LN(NASDAQ!R101/NASDAQ!R100)</f>
        <v>2.1779523054159984E-3</v>
      </c>
    </row>
    <row r="106" spans="1:9">
      <c r="A106" s="91" t="s">
        <v>972</v>
      </c>
      <c r="B106" s="191">
        <f>LN(NYSE!Z102/NYSE!Z101)</f>
        <v>1.051240373706174E-2</v>
      </c>
      <c r="C106" s="191">
        <f>LN(NYSE!B102/NYSE!B101)</f>
        <v>1.2126610275763642E-2</v>
      </c>
      <c r="D106" s="191">
        <f>LN(NYSE!J102/NYSE!J101)</f>
        <v>4.4655387087929127E-2</v>
      </c>
      <c r="E106" s="191">
        <f>LN(NYSE!R102/NYSE!R101)</f>
        <v>3.7474280317323595E-3</v>
      </c>
      <c r="F106" s="191">
        <f>LN(NASDAQ!Z102/NASDAQ!Z101)</f>
        <v>2.1162756974018815E-2</v>
      </c>
      <c r="G106" s="191">
        <f>LN(NASDAQ!B102/NASDAQ!B101)</f>
        <v>2.1770855121228817E-2</v>
      </c>
      <c r="H106" s="191">
        <f>LN(NASDAQ!J102/NASDAQ!J101)</f>
        <v>1.9629856044886131E-2</v>
      </c>
      <c r="I106" s="201">
        <f>LN(NASDAQ!R102/NASDAQ!R101)</f>
        <v>1.2084354904401481E-2</v>
      </c>
    </row>
    <row r="107" spans="1:9">
      <c r="A107" s="91" t="s">
        <v>980</v>
      </c>
      <c r="B107" s="191">
        <f>LN(NYSE!Z103/NYSE!Z102)</f>
        <v>-8.7718860629205347E-3</v>
      </c>
      <c r="C107" s="191">
        <f>LN(NYSE!B103/NYSE!B102)</f>
        <v>-8.8617173868515808E-2</v>
      </c>
      <c r="D107" s="191">
        <f>LN(NYSE!J103/NYSE!J102)</f>
        <v>-7.1174677688638785E-3</v>
      </c>
      <c r="E107" s="191">
        <f>LN(NYSE!R103/NYSE!R102)</f>
        <v>-5.1027563354999597E-2</v>
      </c>
      <c r="F107" s="191">
        <f>LN(NASDAQ!Z103/NASDAQ!Z102)</f>
        <v>5.161358164111966E-4</v>
      </c>
      <c r="G107" s="191">
        <f>LN(NASDAQ!B103/NASDAQ!B102)</f>
        <v>2.3405500399416936E-4</v>
      </c>
      <c r="H107" s="191">
        <f>LN(NASDAQ!J103/NASDAQ!J102)</f>
        <v>4.2289599566338647E-2</v>
      </c>
      <c r="I107" s="201">
        <f>LN(NASDAQ!R103/NASDAQ!R102)</f>
        <v>2.1471432309630532E-3</v>
      </c>
    </row>
    <row r="108" spans="1:9">
      <c r="A108" s="91" t="s">
        <v>986</v>
      </c>
      <c r="B108" s="191">
        <f>LN(NYSE!Z104/NYSE!Z103)</f>
        <v>1.1602547583657101E-2</v>
      </c>
      <c r="C108" s="191">
        <f>LN(NYSE!B104/NYSE!B103)</f>
        <v>3.4669522624568357E-2</v>
      </c>
      <c r="D108" s="191">
        <f>LN(NYSE!J104/NYSE!J103)</f>
        <v>3.7586920194428175E-4</v>
      </c>
      <c r="E108" s="191">
        <f>LN(NYSE!R104/NYSE!R103)</f>
        <v>-5.8228637259450256E-3</v>
      </c>
      <c r="F108" s="191">
        <f>LN(NASDAQ!Z104/NASDAQ!Z103)</f>
        <v>2.4468929547349638E-2</v>
      </c>
      <c r="G108" s="191">
        <f>LN(NASDAQ!B104/NASDAQ!B103)</f>
        <v>1.4405453570617403E-2</v>
      </c>
      <c r="H108" s="191">
        <f>LN(NASDAQ!J104/NASDAQ!J103)</f>
        <v>-6.2305497506360864E-3</v>
      </c>
      <c r="I108" s="201">
        <f>LN(NASDAQ!R104/NASDAQ!R103)</f>
        <v>7.6667251670085867E-3</v>
      </c>
    </row>
    <row r="109" spans="1:9">
      <c r="A109" s="91" t="s">
        <v>994</v>
      </c>
      <c r="B109" s="191">
        <f>LN(NYSE!Z105/NYSE!Z104)</f>
        <v>-1.1997611331655734E-2</v>
      </c>
      <c r="C109" s="191">
        <f>LN(NYSE!B105/NYSE!B104)</f>
        <v>-3.7495713860403616E-2</v>
      </c>
      <c r="D109" s="191">
        <f>LN(NYSE!J105/NYSE!J104)</f>
        <v>-2.4730193153708484E-2</v>
      </c>
      <c r="E109" s="191">
        <f>LN(NYSE!R105/NYSE!R104)</f>
        <v>-1.1848597818523382E-2</v>
      </c>
      <c r="F109" s="191">
        <f>LN(NASDAQ!Z105/NASDAQ!Z104)</f>
        <v>-7.4328576267111198E-3</v>
      </c>
      <c r="G109" s="191">
        <f>LN(NASDAQ!B105/NASDAQ!B104)</f>
        <v>-1.5810606026642204E-2</v>
      </c>
      <c r="H109" s="191">
        <f>LN(NASDAQ!J105/NASDAQ!J104)</f>
        <v>1.2422519998557329E-2</v>
      </c>
      <c r="I109" s="201">
        <f>LN(NASDAQ!R105/NASDAQ!R104)</f>
        <v>-1.1079050752970006E-2</v>
      </c>
    </row>
    <row r="110" spans="1:9">
      <c r="A110" s="91" t="s">
        <v>1002</v>
      </c>
      <c r="B110" s="191">
        <f>LN(NYSE!Z106/NYSE!Z105)</f>
        <v>1.1936517658754994E-2</v>
      </c>
      <c r="C110" s="191">
        <f>LN(NYSE!B106/NYSE!B105)</f>
        <v>2.5152700015096556E-2</v>
      </c>
      <c r="D110" s="191">
        <f>LN(NYSE!J106/NYSE!J105)</f>
        <v>3.8446798608096828E-3</v>
      </c>
      <c r="E110" s="191">
        <f>LN(NYSE!R106/NYSE!R105)</f>
        <v>2.5805970063791178E-2</v>
      </c>
      <c r="F110" s="191">
        <f>LN(NASDAQ!Z106/NASDAQ!Z105)</f>
        <v>3.8642374862801177E-3</v>
      </c>
      <c r="G110" s="191">
        <f>LN(NASDAQ!B106/NASDAQ!B105)</f>
        <v>1.4051524560247737E-3</v>
      </c>
      <c r="H110" s="191">
        <f>LN(NASDAQ!J106/NASDAQ!J105)</f>
        <v>1.023550389402671E-2</v>
      </c>
      <c r="I110" s="201">
        <f>LN(NASDAQ!R106/NASDAQ!R105)</f>
        <v>4.4211529098564639E-3</v>
      </c>
    </row>
    <row r="111" spans="1:9">
      <c r="A111" s="91" t="s">
        <v>1010</v>
      </c>
      <c r="B111" s="191">
        <f>LN(NYSE!Z107/NYSE!Z106)</f>
        <v>9.7530013807077386E-3</v>
      </c>
      <c r="C111" s="191">
        <f>LN(NYSE!B107/NYSE!B106)</f>
        <v>5.4599689758302337E-2</v>
      </c>
      <c r="D111" s="191">
        <f>LN(NYSE!J107/NYSE!J106)</f>
        <v>-8.8649645889499005E-3</v>
      </c>
      <c r="E111" s="191">
        <f>LN(NYSE!R107/NYSE!R106)</f>
        <v>4.3827721695009668E-2</v>
      </c>
      <c r="F111" s="191">
        <f>LN(NASDAQ!Z107/NASDAQ!Z106)</f>
        <v>1.5684613238093913E-2</v>
      </c>
      <c r="G111" s="191">
        <f>LN(NASDAQ!B107/NASDAQ!B106)</f>
        <v>1.5788579655568676E-2</v>
      </c>
      <c r="H111" s="191">
        <f>LN(NASDAQ!J107/NASDAQ!J106)</f>
        <v>7.454430406377871E-2</v>
      </c>
      <c r="I111" s="201">
        <f>LN(NASDAQ!R107/NASDAQ!R106)</f>
        <v>5.1543265787698791E-3</v>
      </c>
    </row>
    <row r="112" spans="1:9">
      <c r="A112" s="91" t="s">
        <v>1018</v>
      </c>
      <c r="B112" s="191">
        <f>LN(NYSE!Z108/NYSE!Z107)</f>
        <v>-1.6426570587450548E-2</v>
      </c>
      <c r="C112" s="191">
        <f>LN(NYSE!B108/NYSE!B107)</f>
        <v>-3.0064156392282375E-2</v>
      </c>
      <c r="D112" s="191">
        <f>LN(NYSE!J108/NYSE!J107)</f>
        <v>-2.0337032550716422E-2</v>
      </c>
      <c r="E112" s="191">
        <f>LN(NYSE!R108/NYSE!R107)</f>
        <v>-2.3154651613741532E-2</v>
      </c>
      <c r="F112" s="191">
        <f>LN(NASDAQ!Z108/NASDAQ!Z107)</f>
        <v>-1.6162649699618715E-2</v>
      </c>
      <c r="G112" s="191">
        <f>LN(NASDAQ!B108/NASDAQ!B107)</f>
        <v>-1.7428116268297732E-2</v>
      </c>
      <c r="H112" s="191">
        <f>LN(NASDAQ!J108/NASDAQ!J107)</f>
        <v>-1.8921481520378152E-3</v>
      </c>
      <c r="I112" s="201">
        <f>LN(NASDAQ!R108/NASDAQ!R107)</f>
        <v>-1.4016265826042842E-2</v>
      </c>
    </row>
    <row r="113" spans="1:9">
      <c r="A113" s="91" t="s">
        <v>1026</v>
      </c>
      <c r="B113" s="191">
        <f>LN(NYSE!Z109/NYSE!Z108)</f>
        <v>2.3431702692351467E-3</v>
      </c>
      <c r="C113" s="191">
        <f>LN(NYSE!B109/NYSE!B108)</f>
        <v>-1.2646961700767421E-2</v>
      </c>
      <c r="D113" s="191">
        <f>LN(NYSE!J109/NYSE!J108)</f>
        <v>-2.764045380072511E-2</v>
      </c>
      <c r="E113" s="191">
        <f>LN(NYSE!R109/NYSE!R108)</f>
        <v>-1.1346275569293235E-2</v>
      </c>
      <c r="F113" s="191">
        <f>LN(NASDAQ!Z109/NASDAQ!Z108)</f>
        <v>1.0013145660019887E-2</v>
      </c>
      <c r="G113" s="191">
        <f>LN(NASDAQ!B109/NASDAQ!B108)</f>
        <v>-1.1727455313837807E-3</v>
      </c>
      <c r="H113" s="191">
        <f>LN(NASDAQ!J109/NASDAQ!J108)</f>
        <v>-2.8820438535491971E-2</v>
      </c>
      <c r="I113" s="201">
        <f>LN(NASDAQ!R109/NASDAQ!R108)</f>
        <v>1.3138137437431785E-2</v>
      </c>
    </row>
    <row r="114" spans="1:9">
      <c r="A114" s="91" t="s">
        <v>1033</v>
      </c>
      <c r="B114" s="191">
        <f>LN(NYSE!Z110/NYSE!Z109)</f>
        <v>4.1117336355163516E-3</v>
      </c>
      <c r="C114" s="191">
        <f>LN(NYSE!B110/NYSE!B109)</f>
        <v>7.2464085207672533E-3</v>
      </c>
      <c r="D114" s="191">
        <f>LN(NYSE!J110/NYSE!J109)</f>
        <v>0</v>
      </c>
      <c r="E114" s="191">
        <f>LN(NYSE!R110/NYSE!R109)</f>
        <v>1.1597565811379963E-3</v>
      </c>
      <c r="F114" s="191">
        <f>LN(NASDAQ!Z110/NASDAQ!Z109)</f>
        <v>3.0968168896977127E-3</v>
      </c>
      <c r="G114" s="191">
        <f>LN(NASDAQ!B110/NASDAQ!B109)</f>
        <v>6.5497310169684636E-3</v>
      </c>
      <c r="H114" s="191">
        <f>LN(NASDAQ!J110/NASDAQ!J109)</f>
        <v>3.2601161375398036E-2</v>
      </c>
      <c r="I114" s="201">
        <f>LN(NASDAQ!R110/NASDAQ!R109)</f>
        <v>5.7430297893532392E-2</v>
      </c>
    </row>
    <row r="115" spans="1:9">
      <c r="A115" s="91" t="s">
        <v>1041</v>
      </c>
      <c r="B115" s="191">
        <f>LN(NYSE!Z111/NYSE!Z110)</f>
        <v>6.01675460587463E-3</v>
      </c>
      <c r="C115" s="191">
        <f>LN(NYSE!B111/NYSE!B110)</f>
        <v>3.2848048681110936E-2</v>
      </c>
      <c r="D115" s="191">
        <f>LN(NYSE!J111/NYSE!J110)</f>
        <v>2.3284873761070028E-2</v>
      </c>
      <c r="E115" s="191">
        <f>LN(NYSE!R111/NYSE!R110)</f>
        <v>2.1689093646177188E-2</v>
      </c>
      <c r="F115" s="191">
        <f>LN(NASDAQ!Z111/NASDAQ!Z110)</f>
        <v>-4.6726204848906846E-3</v>
      </c>
      <c r="G115" s="191">
        <f>LN(NASDAQ!B111/NASDAQ!B110)</f>
        <v>1.0437297579423984E-2</v>
      </c>
      <c r="H115" s="191">
        <f>LN(NASDAQ!J111/NASDAQ!J110)</f>
        <v>1.8850146957712041E-3</v>
      </c>
      <c r="I115" s="201">
        <f>LN(NASDAQ!R111/NASDAQ!R110)</f>
        <v>-7.112375833250059E-4</v>
      </c>
    </row>
    <row r="116" spans="1:9">
      <c r="A116" s="91" t="s">
        <v>1049</v>
      </c>
      <c r="B116" s="191">
        <f>LN(NYSE!Z112/NYSE!Z111)</f>
        <v>-1.1671184931872137E-3</v>
      </c>
      <c r="C116" s="191">
        <f>LN(NYSE!B112/NYSE!B111)</f>
        <v>1.6028066754006337E-2</v>
      </c>
      <c r="D116" s="191">
        <f>LN(NYSE!J112/NYSE!J111)</f>
        <v>2.0813631776275324E-2</v>
      </c>
      <c r="E116" s="191">
        <f>LN(NYSE!R112/NYSE!R111)</f>
        <v>1.2399181958718046E-2</v>
      </c>
      <c r="F116" s="191">
        <f>LN(NASDAQ!Z112/NASDAQ!Z111)</f>
        <v>-4.4931035540923744E-3</v>
      </c>
      <c r="G116" s="191">
        <f>LN(NASDAQ!B112/NASDAQ!B111)</f>
        <v>0</v>
      </c>
      <c r="H116" s="191">
        <f>LN(NASDAQ!J112/NASDAQ!J111)</f>
        <v>1.8814680997055703E-3</v>
      </c>
      <c r="I116" s="201">
        <f>LN(NASDAQ!R112/NASDAQ!R111)</f>
        <v>2.3713540542709568E-4</v>
      </c>
    </row>
    <row r="117" spans="1:9">
      <c r="A117" s="91" t="s">
        <v>1056</v>
      </c>
      <c r="B117" s="191">
        <f>LN(NYSE!Z113/NYSE!Z112)</f>
        <v>9.9322214981078672E-3</v>
      </c>
      <c r="C117" s="191">
        <f>LN(NYSE!B113/NYSE!B112)</f>
        <v>1.5775215223697105E-2</v>
      </c>
      <c r="D117" s="191">
        <f>LN(NYSE!J113/NYSE!J112)</f>
        <v>1.6573900295345206E-2</v>
      </c>
      <c r="E117" s="191">
        <f>LN(NYSE!R113/NYSE!R112)</f>
        <v>1.7031141018285113E-2</v>
      </c>
      <c r="F117" s="191">
        <f>LN(NASDAQ!Z113/NASDAQ!Z112)</f>
        <v>1.7778757385826991E-2</v>
      </c>
      <c r="G117" s="191">
        <f>LN(NASDAQ!B113/NASDAQ!B112)</f>
        <v>9.6441620055126732E-3</v>
      </c>
      <c r="H117" s="191">
        <f>LN(NASDAQ!J113/NASDAQ!J112)</f>
        <v>1.1215070820140003E-2</v>
      </c>
      <c r="I117" s="201">
        <f>LN(NASDAQ!R113/NASDAQ!R112)</f>
        <v>2.2499861466667563E-3</v>
      </c>
    </row>
    <row r="118" spans="1:9">
      <c r="A118" s="91" t="s">
        <v>1063</v>
      </c>
      <c r="B118" s="191">
        <f>LN(NYSE!Z114/NYSE!Z113)</f>
        <v>4.3134335900981789E-3</v>
      </c>
      <c r="C118" s="191">
        <f>LN(NYSE!B114/NYSE!B113)</f>
        <v>2.9567075394166626E-3</v>
      </c>
      <c r="D118" s="191">
        <f>LN(NYSE!J114/NYSE!J113)</f>
        <v>2.2302946753017586E-2</v>
      </c>
      <c r="E118" s="191">
        <f>LN(NYSE!R114/NYSE!R113)</f>
        <v>4.852378484131236E-3</v>
      </c>
      <c r="F118" s="191">
        <f>LN(NASDAQ!Z114/NASDAQ!Z113)</f>
        <v>7.2875056588957128E-3</v>
      </c>
      <c r="G118" s="191">
        <f>LN(NASDAQ!B114/NASDAQ!B113)</f>
        <v>5.9239179845898549E-3</v>
      </c>
      <c r="H118" s="191">
        <f>LN(NASDAQ!J114/NASDAQ!J113)</f>
        <v>2.9306126585499487E-2</v>
      </c>
      <c r="I118" s="201">
        <f>LN(NASDAQ!R114/NASDAQ!R113)</f>
        <v>4.1315056112325773E-3</v>
      </c>
    </row>
    <row r="119" spans="1:9">
      <c r="A119" s="91" t="s">
        <v>1071</v>
      </c>
      <c r="B119" s="191">
        <f>LN(NYSE!Z115/NYSE!Z114)</f>
        <v>1.2554226250496424E-2</v>
      </c>
      <c r="C119" s="191">
        <f>LN(NYSE!B115/NYSE!B114)</f>
        <v>1.0488873169934382E-2</v>
      </c>
      <c r="D119" s="191">
        <f>LN(NYSE!J115/NYSE!J114)</f>
        <v>3.6701366850427963E-2</v>
      </c>
      <c r="E119" s="191">
        <f>LN(NYSE!R115/NYSE!R114)</f>
        <v>1.5514490905689572E-3</v>
      </c>
      <c r="F119" s="191">
        <f>LN(NASDAQ!Z115/NASDAQ!Z114)</f>
        <v>1.7201722419429723E-2</v>
      </c>
      <c r="G119" s="191">
        <f>LN(NASDAQ!B115/NASDAQ!B114)</f>
        <v>2.1129129487120046E-2</v>
      </c>
      <c r="H119" s="191">
        <f>LN(NASDAQ!J115/NASDAQ!J114)</f>
        <v>2.3194616980468152E-2</v>
      </c>
      <c r="I119" s="201">
        <f>LN(NASDAQ!R115/NASDAQ!R114)</f>
        <v>8.2121531436419818E-3</v>
      </c>
    </row>
    <row r="120" spans="1:9">
      <c r="A120" s="91" t="s">
        <v>1079</v>
      </c>
      <c r="B120" s="191">
        <f>LN(NYSE!Z116/NYSE!Z115)</f>
        <v>9.7794733222589091E-3</v>
      </c>
      <c r="C120" s="191">
        <f>LN(NYSE!B116/NYSE!B115)</f>
        <v>9.4323200260969381E-2</v>
      </c>
      <c r="D120" s="191">
        <f>LN(NYSE!J116/NYSE!J115)</f>
        <v>5.390848634876373E-3</v>
      </c>
      <c r="E120" s="191">
        <f>LN(NYSE!R116/NYSE!R115)</f>
        <v>5.7325583281763993E-2</v>
      </c>
      <c r="F120" s="191">
        <f>LN(NASDAQ!Z116/NASDAQ!Z115)</f>
        <v>-2.6594191500298884E-3</v>
      </c>
      <c r="G120" s="191">
        <f>LN(NASDAQ!B116/NASDAQ!B115)</f>
        <v>-5.3523767385919539E-3</v>
      </c>
      <c r="H120" s="191">
        <f>LN(NASDAQ!J116/NASDAQ!J115)</f>
        <v>-1.4209830572652911E-2</v>
      </c>
      <c r="I120" s="201">
        <f>LN(NASDAQ!R116/NASDAQ!R115)</f>
        <v>-3.0423613450248641E-3</v>
      </c>
    </row>
    <row r="121" spans="1:9">
      <c r="A121" s="91" t="s">
        <v>1087</v>
      </c>
      <c r="B121" s="191">
        <f>LN(NYSE!Z117/NYSE!Z116)</f>
        <v>-5.9331376449415314E-3</v>
      </c>
      <c r="C121" s="191">
        <f>LN(NYSE!B117/NYSE!B116)</f>
        <v>-2.3051347214565195E-2</v>
      </c>
      <c r="D121" s="191">
        <f>LN(NYSE!J117/NYSE!J116)</f>
        <v>-1.2624153228396402E-2</v>
      </c>
      <c r="E121" s="191">
        <f>LN(NYSE!R117/NYSE!R116)</f>
        <v>-9.6042269720582954E-3</v>
      </c>
      <c r="F121" s="191">
        <f>LN(NASDAQ!Z117/NASDAQ!Z116)</f>
        <v>-5.1917019957217507E-3</v>
      </c>
      <c r="G121" s="191">
        <f>LN(NASDAQ!B117/NASDAQ!B116)</f>
        <v>8.9405459688071415E-4</v>
      </c>
      <c r="H121" s="191">
        <f>LN(NASDAQ!J117/NASDAQ!J116)</f>
        <v>-1.805103164556842E-2</v>
      </c>
      <c r="I121" s="201">
        <f>LN(NASDAQ!R117/NASDAQ!R116)</f>
        <v>-2.5815550596238013E-3</v>
      </c>
    </row>
    <row r="122" spans="1:9">
      <c r="A122" s="91" t="s">
        <v>1095</v>
      </c>
      <c r="B122" s="191">
        <f>LN(NYSE!Z118/NYSE!Z117)</f>
        <v>2.4023299251435047E-3</v>
      </c>
      <c r="C122" s="191">
        <f>LN(NYSE!B118/NYSE!B117)</f>
        <v>-1.1666343924787194E-3</v>
      </c>
      <c r="D122" s="191">
        <f>LN(NYSE!J118/NYSE!J117)</f>
        <v>-3.5091319811270061E-2</v>
      </c>
      <c r="E122" s="191">
        <f>LN(NYSE!R118/NYSE!R117)</f>
        <v>1.6982434773901978E-2</v>
      </c>
      <c r="F122" s="191">
        <f>LN(NASDAQ!Z118/NASDAQ!Z117)</f>
        <v>-1.0734172648970875E-2</v>
      </c>
      <c r="G122" s="191">
        <f>LN(NASDAQ!B118/NASDAQ!B117)</f>
        <v>2.9001693501163619E-3</v>
      </c>
      <c r="H122" s="191">
        <f>LN(NASDAQ!J118/NASDAQ!J117)</f>
        <v>-3.7110009651231256E-2</v>
      </c>
      <c r="I122" s="201">
        <f>LN(NASDAQ!R118/NASDAQ!R117)</f>
        <v>3.1673438409461868E-3</v>
      </c>
    </row>
    <row r="123" spans="1:9">
      <c r="A123" s="91" t="s">
        <v>1103</v>
      </c>
      <c r="B123" s="191">
        <f>LN(NYSE!Z119/NYSE!Z118)</f>
        <v>7.6753064672527182E-5</v>
      </c>
      <c r="C123" s="191">
        <f>LN(NYSE!B119/NYSE!B118)</f>
        <v>-7.0285334245849575E-3</v>
      </c>
      <c r="D123" s="191">
        <f>LN(NYSE!J119/NYSE!J118)</f>
        <v>-9.8225194725185018E-3</v>
      </c>
      <c r="E123" s="191">
        <f>LN(NYSE!R119/NYSE!R118)</f>
        <v>-1.6721644578135252E-2</v>
      </c>
      <c r="F123" s="191">
        <f>LN(NASDAQ!Z119/NASDAQ!Z118)</f>
        <v>7.5649670174819149E-3</v>
      </c>
      <c r="G123" s="191">
        <f>LN(NASDAQ!B119/NASDAQ!B118)</f>
        <v>-2.2301525746320737E-3</v>
      </c>
      <c r="H123" s="191">
        <f>LN(NASDAQ!J119/NASDAQ!J118)</f>
        <v>5.6550574833450565E-3</v>
      </c>
      <c r="I123" s="201">
        <f>LN(NASDAQ!R119/NASDAQ!R118)</f>
        <v>-1.8757332580500393E-3</v>
      </c>
    </row>
    <row r="124" spans="1:9">
      <c r="A124" s="91" t="s">
        <v>1110</v>
      </c>
      <c r="B124" s="191">
        <f>LN(NYSE!Z120/NYSE!Z119)</f>
        <v>3.0185580757312001E-3</v>
      </c>
      <c r="C124" s="191">
        <f>LN(NYSE!B120/NYSE!B119)</f>
        <v>9.3604427595638928E-3</v>
      </c>
      <c r="D124" s="191">
        <f>LN(NYSE!J120/NYSE!J119)</f>
        <v>3.5065136660126513E-2</v>
      </c>
      <c r="E124" s="191">
        <f>LN(NYSE!R120/NYSE!R119)</f>
        <v>-4.4427095156635158E-3</v>
      </c>
      <c r="F124" s="191">
        <f>LN(NASDAQ!Z120/NASDAQ!Z119)</f>
        <v>-2.9786135766984205E-4</v>
      </c>
      <c r="G124" s="191">
        <f>LN(NASDAQ!B120/NASDAQ!B119)</f>
        <v>-5.8217808855976355E-3</v>
      </c>
      <c r="H124" s="191">
        <f>LN(NASDAQ!J120/NASDAQ!J119)</f>
        <v>6.8992871486951421E-2</v>
      </c>
      <c r="I124" s="201">
        <f>LN(NASDAQ!R120/NASDAQ!R119)</f>
        <v>3.0462823791808659E-3</v>
      </c>
    </row>
    <row r="125" spans="1:9">
      <c r="A125" s="91" t="s">
        <v>1118</v>
      </c>
      <c r="B125" s="191">
        <f>LN(NYSE!Z121/NYSE!Z120)</f>
        <v>2.9216041697669535E-3</v>
      </c>
      <c r="C125" s="191">
        <f>LN(NYSE!B121/NYSE!B120)</f>
        <v>1.3495481474884509E-2</v>
      </c>
      <c r="D125" s="191">
        <f>LN(NYSE!J121/NYSE!J120)</f>
        <v>5.4834719742503984E-3</v>
      </c>
      <c r="E125" s="191">
        <f>LN(NYSE!R121/NYSE!R120)</f>
        <v>7.0468776540513686E-3</v>
      </c>
      <c r="F125" s="191">
        <f>LN(NASDAQ!Z121/NASDAQ!Z120)</f>
        <v>-4.3522607869565435E-3</v>
      </c>
      <c r="G125" s="191">
        <f>LN(NASDAQ!B121/NASDAQ!B120)</f>
        <v>7.3834097584513144E-3</v>
      </c>
      <c r="H125" s="191">
        <f>LN(NASDAQ!J121/NASDAQ!J120)</f>
        <v>5.249355886143745E-3</v>
      </c>
      <c r="I125" s="201">
        <f>LN(NASDAQ!R121/NASDAQ!R120)</f>
        <v>-4.5729105894809661E-3</v>
      </c>
    </row>
    <row r="126" spans="1:9">
      <c r="A126" s="91" t="s">
        <v>1125</v>
      </c>
      <c r="B126" s="191">
        <f>LN(NYSE!Z122/NYSE!Z121)</f>
        <v>-1.1373613702525176E-3</v>
      </c>
      <c r="C126" s="191">
        <f>LN(NYSE!B122/NYSE!B121)</f>
        <v>-1.8945086242449193E-2</v>
      </c>
      <c r="D126" s="191">
        <f>LN(NYSE!J122/NYSE!J121)</f>
        <v>-6.9044953463995029E-2</v>
      </c>
      <c r="E126" s="191">
        <f>LN(NYSE!R122/NYSE!R121)</f>
        <v>-1.0408535938394444E-3</v>
      </c>
      <c r="F126" s="191">
        <f>LN(NASDAQ!Z122/NASDAQ!Z121)</f>
        <v>-8.5588818898693943E-3</v>
      </c>
      <c r="G126" s="191">
        <f>LN(NASDAQ!B122/NASDAQ!B121)</f>
        <v>-2.678573030078625E-3</v>
      </c>
      <c r="H126" s="191">
        <f>LN(NASDAQ!J122/NASDAQ!J121)</f>
        <v>3.4843240826108427E-3</v>
      </c>
      <c r="I126" s="201">
        <f>LN(NASDAQ!R122/NASDAQ!R121)</f>
        <v>-1.6466717435249033E-3</v>
      </c>
    </row>
    <row r="127" spans="1:9">
      <c r="A127" s="91" t="s">
        <v>1133</v>
      </c>
      <c r="B127" s="191">
        <f>LN(NYSE!Z123/NYSE!Z122)</f>
        <v>1.1324340068100723E-2</v>
      </c>
      <c r="C127" s="191">
        <f>LN(NYSE!B123/NYSE!B122)</f>
        <v>1.5600627189021842E-3</v>
      </c>
      <c r="D127" s="191">
        <f>LN(NYSE!J123/NYSE!J122)</f>
        <v>-4.3061330974928065E-3</v>
      </c>
      <c r="E127" s="191">
        <f>LN(NYSE!R123/NYSE!R122)</f>
        <v>4.6753331917138785E-3</v>
      </c>
      <c r="F127" s="191">
        <f>LN(NASDAQ!Z123/NASDAQ!Z122)</f>
        <v>1.9666456785504705E-2</v>
      </c>
      <c r="G127" s="191">
        <f>LN(NASDAQ!B123/NASDAQ!B122)</f>
        <v>1.7723104573609906E-2</v>
      </c>
      <c r="H127" s="191">
        <f>LN(NASDAQ!J123/NASDAQ!J122)</f>
        <v>-2.1090412657660117E-2</v>
      </c>
      <c r="I127" s="201">
        <f>LN(NASDAQ!R123/NASDAQ!R122)</f>
        <v>7.3887628707296968E-3</v>
      </c>
    </row>
    <row r="128" spans="1:9">
      <c r="A128" s="91" t="s">
        <v>1141</v>
      </c>
      <c r="B128" s="191">
        <f>LN(NYSE!Z124/NYSE!Z123)</f>
        <v>-4.2175591876041432E-3</v>
      </c>
      <c r="C128" s="191">
        <f>LN(NYSE!B124/NYSE!B123)</f>
        <v>2.7242671061624276E-3</v>
      </c>
      <c r="D128" s="191">
        <f>LN(NYSE!J124/NYSE!J123)</f>
        <v>2.7424111213098933E-3</v>
      </c>
      <c r="E128" s="191">
        <f>LN(NYSE!R124/NYSE!R123)</f>
        <v>2.4156685028089864E-3</v>
      </c>
      <c r="F128" s="191">
        <f>LN(NASDAQ!Z124/NASDAQ!Z123)</f>
        <v>-3.5249502013531843E-3</v>
      </c>
      <c r="G128" s="191">
        <f>LN(NASDAQ!B124/NASDAQ!B123)</f>
        <v>-5.504803067471112E-3</v>
      </c>
      <c r="H128" s="191">
        <f>LN(NASDAQ!J124/NASDAQ!J123)</f>
        <v>5.3144500634926669E-3</v>
      </c>
      <c r="I128" s="201">
        <f>LN(NASDAQ!R124/NASDAQ!R123)</f>
        <v>-3.6289182347125915E-3</v>
      </c>
    </row>
    <row r="129" spans="1:9">
      <c r="A129" s="91" t="s">
        <v>1149</v>
      </c>
      <c r="B129" s="191">
        <f>LN(NYSE!Z125/NYSE!Z124)</f>
        <v>2.9675750135303557E-3</v>
      </c>
      <c r="C129" s="191">
        <f>LN(NYSE!B125/NYSE!B124)</f>
        <v>-3.6813973122716316E-2</v>
      </c>
      <c r="D129" s="191">
        <f>LN(NYSE!J125/NYSE!J124)</f>
        <v>-2.6562513129833293E-2</v>
      </c>
      <c r="E129" s="191">
        <f>LN(NYSE!R125/NYSE!R124)</f>
        <v>-1.1701108585120999E-2</v>
      </c>
      <c r="F129" s="191">
        <f>LN(NASDAQ!Z125/NASDAQ!Z124)</f>
        <v>2.8219405099222943E-3</v>
      </c>
      <c r="G129" s="191">
        <f>LN(NASDAQ!B125/NASDAQ!B124)</f>
        <v>-3.9823061478178887E-3</v>
      </c>
      <c r="H129" s="191">
        <f>LN(NASDAQ!J125/NASDAQ!J124)</f>
        <v>2.4434025337282041E-2</v>
      </c>
      <c r="I129" s="201">
        <f>LN(NASDAQ!R125/NASDAQ!R124)</f>
        <v>2.6936831887562724E-3</v>
      </c>
    </row>
    <row r="130" spans="1:9">
      <c r="A130" s="91" t="s">
        <v>1156</v>
      </c>
      <c r="B130" s="191">
        <f>LN(NYSE!Z126/NYSE!Z125)</f>
        <v>-3.1045934843086686E-4</v>
      </c>
      <c r="C130" s="191">
        <f>LN(NYSE!B126/NYSE!B125)</f>
        <v>-2.4222862065947808E-3</v>
      </c>
      <c r="D130" s="191">
        <f>LN(NYSE!J126/NYSE!J125)</f>
        <v>1.0391780166247606E-2</v>
      </c>
      <c r="E130" s="191">
        <f>LN(NYSE!R126/NYSE!R125)</f>
        <v>1.9340958612199297E-2</v>
      </c>
      <c r="F130" s="191">
        <f>LN(NASDAQ!Z126/NASDAQ!Z125)</f>
        <v>-3.5457011213830327E-4</v>
      </c>
      <c r="G130" s="191">
        <f>LN(NASDAQ!B126/NASDAQ!B125)</f>
        <v>-4.2208215500620832E-3</v>
      </c>
      <c r="H130" s="191">
        <f>LN(NASDAQ!J126/NASDAQ!J125)</f>
        <v>-2.4434025337282023E-2</v>
      </c>
      <c r="I130" s="201">
        <f>LN(NASDAQ!R126/NASDAQ!R125)</f>
        <v>5.8462439548787883E-4</v>
      </c>
    </row>
    <row r="131" spans="1:9">
      <c r="A131" s="91" t="s">
        <v>1164</v>
      </c>
      <c r="B131" s="191">
        <f>LN(NYSE!Z127/NYSE!Z126)</f>
        <v>-2.3461254331151749E-3</v>
      </c>
      <c r="C131" s="191">
        <f>LN(NYSE!B127/NYSE!B126)</f>
        <v>-3.2388692281435805E-3</v>
      </c>
      <c r="D131" s="191">
        <f>LN(NYSE!J127/NYSE!J126)</f>
        <v>-1.9269966004482747E-2</v>
      </c>
      <c r="E131" s="191">
        <f>LN(NYSE!R127/NYSE!R126)</f>
        <v>-3.1690318157835324E-3</v>
      </c>
      <c r="F131" s="191">
        <f>LN(NASDAQ!Z127/NASDAQ!Z126)</f>
        <v>3.1426569036763604E-4</v>
      </c>
      <c r="G131" s="191">
        <f>LN(NASDAQ!B127/NASDAQ!B126)</f>
        <v>-5.6791816124460152E-2</v>
      </c>
      <c r="H131" s="191">
        <f>LN(NASDAQ!J127/NASDAQ!J126)</f>
        <v>-1.4235115821871985E-2</v>
      </c>
      <c r="I131" s="201">
        <f>LN(NASDAQ!R127/NASDAQ!R126)</f>
        <v>-5.8462439548788816E-4</v>
      </c>
    </row>
    <row r="132" spans="1:9">
      <c r="A132" s="91" t="s">
        <v>1172</v>
      </c>
      <c r="B132" s="191">
        <f>LN(NYSE!Z128/NYSE!Z127)</f>
        <v>-3.2619437781828877E-3</v>
      </c>
      <c r="C132" s="191">
        <f>LN(NYSE!B128/NYSE!B127)</f>
        <v>-1.5941477997688264E-2</v>
      </c>
      <c r="D132" s="191">
        <f>LN(NYSE!J128/NYSE!J127)</f>
        <v>-1.3056081012666572E-2</v>
      </c>
      <c r="E132" s="191">
        <f>LN(NYSE!R128/NYSE!R127)</f>
        <v>-8.0100337835956534E-3</v>
      </c>
      <c r="F132" s="191">
        <f>LN(NASDAQ!Z128/NASDAQ!Z127)</f>
        <v>-8.0663481478940695E-3</v>
      </c>
      <c r="G132" s="191">
        <f>LN(NASDAQ!B128/NASDAQ!B127)</f>
        <v>6.1076064887965751E-3</v>
      </c>
      <c r="H132" s="191">
        <f>LN(NASDAQ!J128/NASDAQ!J127)</f>
        <v>-5.3908486348764233E-3</v>
      </c>
      <c r="I132" s="201">
        <f>LN(NASDAQ!R128/NASDAQ!R127)</f>
        <v>8.1837848724890521E-4</v>
      </c>
    </row>
    <row r="133" spans="1:9">
      <c r="A133" s="91" t="s">
        <v>1180</v>
      </c>
      <c r="B133" s="191">
        <f>LN(NYSE!Z129/NYSE!Z128)</f>
        <v>6.6098998820251316E-4</v>
      </c>
      <c r="C133" s="191">
        <f>LN(NYSE!B129/NYSE!B128)</f>
        <v>-7.4442031117299707E-3</v>
      </c>
      <c r="D133" s="191">
        <f>LN(NYSE!J129/NYSE!J128)</f>
        <v>-4.5276883274852405E-3</v>
      </c>
      <c r="E133" s="191">
        <f>LN(NYSE!R129/NYSE!R128)</f>
        <v>3.1944771391700369E-3</v>
      </c>
      <c r="F133" s="191">
        <f>LN(NASDAQ!Z129/NASDAQ!Z128)</f>
        <v>1.0691190566509488E-3</v>
      </c>
      <c r="G133" s="191">
        <f>LN(NASDAQ!B129/NASDAQ!B128)</f>
        <v>-5.0677189383772497E-2</v>
      </c>
      <c r="H133" s="191">
        <f>LN(NASDAQ!J129/NASDAQ!J128)</f>
        <v>-1.818231908319036E-2</v>
      </c>
      <c r="I133" s="201">
        <f>LN(NASDAQ!R129/NASDAQ!R128)</f>
        <v>-4.6756283727301289E-4</v>
      </c>
    </row>
    <row r="134" spans="1:9">
      <c r="A134" s="91" t="s">
        <v>1185</v>
      </c>
      <c r="B134" s="191">
        <f>LN(NYSE!Z130/NYSE!Z129)</f>
        <v>1.9632311316778559E-3</v>
      </c>
      <c r="C134" s="191">
        <f>LN(NYSE!B130/NYSE!B129)</f>
        <v>2.6220264906544801E-2</v>
      </c>
      <c r="D134" s="191">
        <f>LN(NYSE!J130/NYSE!J129)</f>
        <v>-1.6515280384729533E-3</v>
      </c>
      <c r="E134" s="191">
        <f>LN(NYSE!R130/NYSE!R129)</f>
        <v>1.8701710684682436E-2</v>
      </c>
      <c r="F134" s="191">
        <f>LN(NASDAQ!Z130/NASDAQ!Z129)</f>
        <v>-2.9249707493817874E-3</v>
      </c>
      <c r="G134" s="191">
        <f>LN(NASDAQ!B130/NASDAQ!B129)</f>
        <v>9.0742498804459813E-3</v>
      </c>
      <c r="H134" s="191">
        <f>LN(NASDAQ!J130/NASDAQ!J129)</f>
        <v>-7.366515816762554E-3</v>
      </c>
      <c r="I134" s="201">
        <f>LN(NASDAQ!R130/NASDAQ!R129)</f>
        <v>6.5260690771729475E-3</v>
      </c>
    </row>
    <row r="135" spans="1:9">
      <c r="A135" s="91" t="s">
        <v>1193</v>
      </c>
      <c r="B135" s="191">
        <f>LN(NYSE!Z131/NYSE!Z130)</f>
        <v>-1.0223773124782693E-2</v>
      </c>
      <c r="C135" s="191">
        <f>LN(NYSE!B131/NYSE!B130)</f>
        <v>-4.085569235180294E-2</v>
      </c>
      <c r="D135" s="191">
        <f>LN(NYSE!J131/NYSE!J130)</f>
        <v>-5.2599061711274937E-2</v>
      </c>
      <c r="E135" s="191">
        <f>LN(NYSE!R131/NYSE!R130)</f>
        <v>-1.4315172880764058E-2</v>
      </c>
      <c r="F135" s="191">
        <f>LN(NASDAQ!Z131/NASDAQ!Z130)</f>
        <v>-1.9973512198236662E-2</v>
      </c>
      <c r="G135" s="191">
        <f>LN(NASDAQ!B131/NASDAQ!B130)</f>
        <v>-3.0992935588092248E-2</v>
      </c>
      <c r="H135" s="191">
        <f>LN(NASDAQ!J131/NASDAQ!J130)</f>
        <v>-5.7049688642777006E-2</v>
      </c>
      <c r="I135" s="201">
        <f>LN(NASDAQ!R131/NASDAQ!R130)</f>
        <v>7.5218777373567301E-3</v>
      </c>
    </row>
    <row r="136" spans="1:9">
      <c r="A136" s="91" t="s">
        <v>1200</v>
      </c>
      <c r="B136" s="191">
        <f>LN(NYSE!Z132/NYSE!Z131)</f>
        <v>-6.8517625575918104E-3</v>
      </c>
      <c r="C136" s="191">
        <f>LN(NYSE!B132/NYSE!B131)</f>
        <v>-1.9137305285272299E-2</v>
      </c>
      <c r="D136" s="191">
        <f>LN(NYSE!J132/NYSE!J131)</f>
        <v>1.7406444777838966E-3</v>
      </c>
      <c r="E136" s="191">
        <f>LN(NYSE!R132/NYSE!R131)</f>
        <v>-9.2253962907294564E-3</v>
      </c>
      <c r="F136" s="191">
        <f>LN(NASDAQ!Z132/NASDAQ!Z131)</f>
        <v>4.6665463311303772E-3</v>
      </c>
      <c r="G136" s="191">
        <f>LN(NASDAQ!B132/NASDAQ!B131)</f>
        <v>-4.7961722634929441E-3</v>
      </c>
      <c r="H136" s="191">
        <f>LN(NASDAQ!J132/NASDAQ!J131)</f>
        <v>-4.1964199099032082E-2</v>
      </c>
      <c r="I136" s="201">
        <f>LN(NASDAQ!R132/NASDAQ!R131)</f>
        <v>-0.12158029839662954</v>
      </c>
    </row>
    <row r="137" spans="1:9">
      <c r="A137" s="91" t="s">
        <v>1208</v>
      </c>
      <c r="B137" s="191">
        <f>LN(NYSE!Z133/NYSE!Z132)</f>
        <v>1.5620916064087484E-2</v>
      </c>
      <c r="C137" s="191">
        <f>LN(NYSE!B133/NYSE!B132)</f>
        <v>8.1249110636461199E-3</v>
      </c>
      <c r="D137" s="191">
        <f>LN(NYSE!J133/NYSE!J132)</f>
        <v>1.6814364666938066E-2</v>
      </c>
      <c r="E137" s="191">
        <f>LN(NYSE!R133/NYSE!R132)</f>
        <v>1.188235092855257E-2</v>
      </c>
      <c r="F137" s="191">
        <f>LN(NASDAQ!Z133/NASDAQ!Z132)</f>
        <v>2.3995393785835348E-2</v>
      </c>
      <c r="G137" s="191">
        <f>LN(NASDAQ!B133/NASDAQ!B132)</f>
        <v>1.4320053774748471E-2</v>
      </c>
      <c r="H137" s="191">
        <f>LN(NASDAQ!J133/NASDAQ!J132)</f>
        <v>-1.6461277054071962E-2</v>
      </c>
      <c r="I137" s="201">
        <f>LN(NASDAQ!R133/NASDAQ!R132)</f>
        <v>1.036144485545681E-2</v>
      </c>
    </row>
    <row r="138" spans="1:9">
      <c r="A138" s="91" t="s">
        <v>1215</v>
      </c>
      <c r="B138" s="191">
        <f>LN(NYSE!Z134/NYSE!Z133)</f>
        <v>8.008956259409554E-3</v>
      </c>
      <c r="C138" s="191">
        <f>LN(NYSE!B134/NYSE!B133)</f>
        <v>2.8549378106718412E-2</v>
      </c>
      <c r="D138" s="191">
        <f>LN(NYSE!J134/NYSE!J133)</f>
        <v>6.3925212360428788E-3</v>
      </c>
      <c r="E138" s="191">
        <f>LN(NYSE!R134/NYSE!R133)</f>
        <v>1.2841950519491052E-2</v>
      </c>
      <c r="F138" s="191">
        <f>LN(NASDAQ!Z134/NASDAQ!Z133)</f>
        <v>6.9219877494842361E-3</v>
      </c>
      <c r="G138" s="191">
        <f>LN(NASDAQ!B134/NASDAQ!B133)</f>
        <v>4.4798482089472803E-3</v>
      </c>
      <c r="H138" s="191">
        <f>LN(NASDAQ!J134/NASDAQ!J133)</f>
        <v>-2.0768439448392282E-3</v>
      </c>
      <c r="I138" s="201">
        <f>LN(NASDAQ!R134/NASDAQ!R133)</f>
        <v>1.2876643551033827E-3</v>
      </c>
    </row>
    <row r="139" spans="1:9">
      <c r="A139" s="91" t="s">
        <v>1223</v>
      </c>
      <c r="B139" s="191">
        <f>LN(NYSE!Z135/NYSE!Z134)</f>
        <v>-1.3634659615614025E-3</v>
      </c>
      <c r="C139" s="191">
        <f>LN(NYSE!B135/NYSE!B134)</f>
        <v>-4.9792633996074498E-3</v>
      </c>
      <c r="D139" s="191">
        <f>LN(NYSE!J135/NYSE!J134)</f>
        <v>-1.0247741260475698E-2</v>
      </c>
      <c r="E139" s="191">
        <f>LN(NYSE!R135/NYSE!R134)</f>
        <v>-3.1503399198335044E-2</v>
      </c>
      <c r="F139" s="191">
        <f>LN(NASDAQ!Z135/NASDAQ!Z134)</f>
        <v>-1.1440646965118419E-3</v>
      </c>
      <c r="G139" s="191">
        <f>LN(NASDAQ!B135/NASDAQ!B134)</f>
        <v>4.9652433989306576E-4</v>
      </c>
      <c r="H139" s="191">
        <f>LN(NASDAQ!J135/NASDAQ!J134)</f>
        <v>-8.3507792174199631E-3</v>
      </c>
      <c r="I139" s="201">
        <f>LN(NASDAQ!R135/NASDAQ!R134)</f>
        <v>-3.6096468225184663E-3</v>
      </c>
    </row>
    <row r="140" spans="1:9">
      <c r="A140" s="91" t="s">
        <v>1230</v>
      </c>
      <c r="B140" s="191">
        <f>LN(NYSE!Z136/NYSE!Z135)</f>
        <v>-1.084127641049148E-2</v>
      </c>
      <c r="C140" s="191">
        <f>LN(NYSE!B136/NYSE!B135)</f>
        <v>-5.5593621344616914E-2</v>
      </c>
      <c r="D140" s="191">
        <f>LN(NYSE!J136/NYSE!J135)</f>
        <v>-1.035384573074199E-2</v>
      </c>
      <c r="E140" s="191">
        <f>LN(NYSE!R136/NYSE!R135)</f>
        <v>-4.0669394321578796E-2</v>
      </c>
      <c r="F140" s="191">
        <f>LN(NASDAQ!Z136/NASDAQ!Z135)</f>
        <v>-1.0874795508466694E-2</v>
      </c>
      <c r="G140" s="191">
        <f>LN(NASDAQ!B136/NASDAQ!B135)</f>
        <v>-2.2337482899367791E-2</v>
      </c>
      <c r="H140" s="191">
        <f>LN(NASDAQ!J136/NASDAQ!J135)</f>
        <v>8.3507792174198885E-3</v>
      </c>
      <c r="I140" s="201">
        <f>LN(NASDAQ!R136/NASDAQ!R135)</f>
        <v>-1.86409621123012E-2</v>
      </c>
    </row>
    <row r="141" spans="1:9">
      <c r="A141" s="91" t="s">
        <v>1238</v>
      </c>
      <c r="B141" s="191">
        <f>LN(NYSE!Z137/NYSE!Z136)</f>
        <v>-8.0565250894447018E-3</v>
      </c>
      <c r="C141" s="191">
        <f>LN(NYSE!B137/NYSE!B136)</f>
        <v>-2.0885007053113625E-2</v>
      </c>
      <c r="D141" s="191">
        <f>LN(NYSE!J137/NYSE!J136)</f>
        <v>-1.265563476526472E-2</v>
      </c>
      <c r="E141" s="191">
        <f>LN(NYSE!R137/NYSE!R136)</f>
        <v>-1.9906174891379236E-2</v>
      </c>
      <c r="F141" s="191">
        <f>LN(NASDAQ!Z137/NASDAQ!Z136)</f>
        <v>-4.5781517158174816E-3</v>
      </c>
      <c r="G141" s="191">
        <f>LN(NASDAQ!B137/NASDAQ!B136)</f>
        <v>7.8372288392721135E-3</v>
      </c>
      <c r="H141" s="191">
        <f>LN(NASDAQ!J137/NASDAQ!J136)</f>
        <v>1.0341353794732751E-2</v>
      </c>
      <c r="I141" s="201">
        <f>LN(NASDAQ!R137/NASDAQ!R136)</f>
        <v>-1.0183252714200841E-2</v>
      </c>
    </row>
    <row r="142" spans="1:9">
      <c r="A142" s="91" t="s">
        <v>1245</v>
      </c>
      <c r="B142" s="191">
        <f>LN(NYSE!Z138/NYSE!Z137)</f>
        <v>-8.6111585611983992E-3</v>
      </c>
      <c r="C142" s="191">
        <f>LN(NYSE!B138/NYSE!B137)</f>
        <v>-8.5682598603817883E-3</v>
      </c>
      <c r="D142" s="191">
        <f>LN(NYSE!J138/NYSE!J137)</f>
        <v>-4.2158709513795807E-2</v>
      </c>
      <c r="E142" s="191">
        <f>LN(NYSE!R138/NYSE!R137)</f>
        <v>-1.7666487416430128E-2</v>
      </c>
      <c r="F142" s="191">
        <f>LN(NASDAQ!Z138/NASDAQ!Z137)</f>
        <v>-4.9125359874541679E-3</v>
      </c>
      <c r="G142" s="191">
        <f>LN(NASDAQ!B138/NASDAQ!B137)</f>
        <v>-2.7739268827252079E-3</v>
      </c>
      <c r="H142" s="191">
        <f>LN(NASDAQ!J138/NASDAQ!J137)</f>
        <v>8.1967672041784907E-3</v>
      </c>
      <c r="I142" s="201">
        <f>LN(NASDAQ!R138/NASDAQ!R137)</f>
        <v>-8.5436376050582914E-3</v>
      </c>
    </row>
    <row r="143" spans="1:9">
      <c r="A143" s="91" t="s">
        <v>1252</v>
      </c>
      <c r="B143" s="191">
        <f>LN(NYSE!Z139/NYSE!Z138)</f>
        <v>1.6366312975944874E-2</v>
      </c>
      <c r="C143" s="191">
        <f>LN(NYSE!B139/NYSE!B138)</f>
        <v>3.7773875460918545E-2</v>
      </c>
      <c r="D143" s="191">
        <f>LN(NYSE!J139/NYSE!J138)</f>
        <v>3.9960423291098168E-2</v>
      </c>
      <c r="E143" s="191">
        <f>LN(NYSE!R139/NYSE!R138)</f>
        <v>2.4591403137322113E-2</v>
      </c>
      <c r="F143" s="191">
        <f>LN(NASDAQ!Z139/NASDAQ!Z138)</f>
        <v>2.2231484298830827E-2</v>
      </c>
      <c r="G143" s="191">
        <f>LN(NASDAQ!B139/NASDAQ!B138)</f>
        <v>-2.5835942710907445E-2</v>
      </c>
      <c r="H143" s="191">
        <f>LN(NASDAQ!J139/NASDAQ!J138)</f>
        <v>2.8170876966696224E-2</v>
      </c>
      <c r="I143" s="201">
        <f>LN(NASDAQ!R139/NASDAQ!R138)</f>
        <v>1.8726890319259216E-2</v>
      </c>
    </row>
    <row r="144" spans="1:9">
      <c r="A144" s="91" t="s">
        <v>1260</v>
      </c>
      <c r="B144" s="191">
        <f>LN(NYSE!Z140/NYSE!Z139)</f>
        <v>-1.6551485231283162E-3</v>
      </c>
      <c r="C144" s="191">
        <f>LN(NYSE!B140/NYSE!B139)</f>
        <v>-4.8087524358834625E-3</v>
      </c>
      <c r="D144" s="191">
        <f>LN(NYSE!J140/NYSE!J139)</f>
        <v>2.4778490043298955E-2</v>
      </c>
      <c r="E144" s="191">
        <f>LN(NYSE!R140/NYSE!R139)</f>
        <v>3.9487631088602412E-3</v>
      </c>
      <c r="F144" s="191">
        <f>LN(NASDAQ!Z140/NASDAQ!Z139)</f>
        <v>1.7564687010332759E-3</v>
      </c>
      <c r="G144" s="191">
        <f>LN(NASDAQ!B140/NASDAQ!B139)</f>
        <v>7.7439726181283705E-3</v>
      </c>
      <c r="H144" s="191">
        <f>LN(NASDAQ!J140/NASDAQ!J139)</f>
        <v>9.871748479154091E-3</v>
      </c>
      <c r="I144" s="201">
        <f>LN(NASDAQ!R140/NASDAQ!R139)</f>
        <v>-5.9386515675824937E-3</v>
      </c>
    </row>
    <row r="145" spans="1:9">
      <c r="A145" s="91" t="s">
        <v>1268</v>
      </c>
      <c r="B145" s="191">
        <f>LN(NYSE!Z141/NYSE!Z140)</f>
        <v>-1.6933489209406136E-3</v>
      </c>
      <c r="C145" s="191">
        <f>LN(NYSE!B141/NYSE!B140)</f>
        <v>3.4995661262643323E-3</v>
      </c>
      <c r="D145" s="191">
        <f>LN(NYSE!J141/NYSE!J140)</f>
        <v>6.4198808125623934E-3</v>
      </c>
      <c r="E145" s="191">
        <f>LN(NYSE!R141/NYSE!R140)</f>
        <v>2.7491409107854246E-4</v>
      </c>
      <c r="F145" s="191">
        <f>LN(NASDAQ!Z141/NASDAQ!Z140)</f>
        <v>-6.3323596687005846E-3</v>
      </c>
      <c r="G145" s="191">
        <f>LN(NASDAQ!B141/NASDAQ!B140)</f>
        <v>1.0280134547085225E-3</v>
      </c>
      <c r="H145" s="191">
        <f>LN(NASDAQ!J141/NASDAQ!J140)</f>
        <v>3.9215736531818647E-3</v>
      </c>
      <c r="I145" s="201">
        <f>LN(NASDAQ!R141/NASDAQ!R140)</f>
        <v>-5.295909034143013E-4</v>
      </c>
    </row>
    <row r="146" spans="1:9">
      <c r="A146" s="91" t="s">
        <v>1276</v>
      </c>
      <c r="B146" s="191">
        <f>LN(NYSE!Z142/NYSE!Z141)</f>
        <v>-9.0858773629750439E-4</v>
      </c>
      <c r="C146" s="191">
        <f>LN(NYSE!B142/NYSE!B141)</f>
        <v>-1.0094446040756239E-2</v>
      </c>
      <c r="D146" s="191">
        <f>LN(NYSE!J142/NYSE!J141)</f>
        <v>-2.1126028202257823E-2</v>
      </c>
      <c r="E146" s="191">
        <f>LN(NYSE!R142/NYSE!R141)</f>
        <v>-1.2910544505698297E-2</v>
      </c>
      <c r="F146" s="191">
        <f>LN(NASDAQ!Z142/NASDAQ!Z141)</f>
        <v>1.0364386808978183E-2</v>
      </c>
      <c r="G146" s="191">
        <f>LN(NASDAQ!B142/NASDAQ!B141)</f>
        <v>4.2495394529874234E-2</v>
      </c>
      <c r="H146" s="191">
        <f>LN(NASDAQ!J142/NASDAQ!J141)</f>
        <v>3.9062549670649893E-3</v>
      </c>
      <c r="I146" s="201">
        <f>LN(NASDAQ!R142/NASDAQ!R141)</f>
        <v>6.4682424709968205E-3</v>
      </c>
    </row>
    <row r="147" spans="1:9">
      <c r="A147" s="91" t="s">
        <v>1284</v>
      </c>
      <c r="B147" s="191">
        <f>LN(NYSE!Z143/NYSE!Z142)</f>
        <v>-6.6372838620530833E-3</v>
      </c>
      <c r="C147" s="191">
        <f>LN(NYSE!B143/NYSE!B142)</f>
        <v>-8.8613783221999122E-3</v>
      </c>
      <c r="D147" s="191">
        <f>LN(NYSE!J143/NYSE!J142)</f>
        <v>1.6850690351855706E-2</v>
      </c>
      <c r="E147" s="191">
        <f>LN(NYSE!R143/NYSE!R142)</f>
        <v>-1.826492025370437E-2</v>
      </c>
      <c r="F147" s="191">
        <f>LN(NASDAQ!Z143/NASDAQ!Z142)</f>
        <v>1.7917638074761006E-3</v>
      </c>
      <c r="G147" s="191">
        <f>LN(NASDAQ!B143/NASDAQ!B142)</f>
        <v>3.0070160865615109E-2</v>
      </c>
      <c r="H147" s="191">
        <f>LN(NASDAQ!J143/NASDAQ!J142)</f>
        <v>-5.8651194523981339E-3</v>
      </c>
      <c r="I147" s="201">
        <f>LN(NASDAQ!R143/NASDAQ!R142)</f>
        <v>1.3591427203539211E-2</v>
      </c>
    </row>
    <row r="148" spans="1:9">
      <c r="A148" s="91" t="s">
        <v>1292</v>
      </c>
      <c r="B148" s="191">
        <f>LN(NYSE!Z144/NYSE!Z143)</f>
        <v>-2.6692636849031174E-4</v>
      </c>
      <c r="C148" s="191">
        <f>LN(NYSE!B144/NYSE!B143)</f>
        <v>-3.5666555865743114E-3</v>
      </c>
      <c r="D148" s="191">
        <f>LN(NYSE!J144/NYSE!J143)</f>
        <v>2.621714638883875E-2</v>
      </c>
      <c r="E148" s="191">
        <f>LN(NYSE!R144/NYSE!R143)</f>
        <v>-9.4531360849429432E-5</v>
      </c>
      <c r="F148" s="191">
        <f>LN(NASDAQ!Z144/NASDAQ!Z143)</f>
        <v>-3.5566246748666656E-3</v>
      </c>
      <c r="G148" s="191">
        <f>LN(NASDAQ!B144/NASDAQ!B143)</f>
        <v>6.1919702479209804E-3</v>
      </c>
      <c r="H148" s="191">
        <f>LN(NASDAQ!J144/NASDAQ!J143)</f>
        <v>5.9008553128110069E-2</v>
      </c>
      <c r="I148" s="201">
        <f>LN(NASDAQ!R144/NASDAQ!R143)</f>
        <v>4.2743410714930546E-3</v>
      </c>
    </row>
    <row r="149" spans="1:9">
      <c r="A149" s="91" t="s">
        <v>1299</v>
      </c>
      <c r="B149" s="191">
        <f>LN(NYSE!Z145/NYSE!Z144)</f>
        <v>1.4397770383020791E-3</v>
      </c>
      <c r="C149" s="191">
        <f>LN(NYSE!B145/NYSE!B144)</f>
        <v>1.2428033908774229E-2</v>
      </c>
      <c r="D149" s="191">
        <f>LN(NYSE!J145/NYSE!J144)</f>
        <v>2.024444267363246E-2</v>
      </c>
      <c r="E149" s="191">
        <f>LN(NYSE!R145/NYSE!R144)</f>
        <v>-6.734670937150038E-3</v>
      </c>
      <c r="F149" s="191">
        <f>LN(NASDAQ!Z145/NASDAQ!Z144)</f>
        <v>6.5290425220916187E-3</v>
      </c>
      <c r="G149" s="191">
        <f>LN(NASDAQ!B145/NASDAQ!B144)</f>
        <v>-1.0981251432948841E-2</v>
      </c>
      <c r="H149" s="191">
        <f>LN(NASDAQ!J145/NASDAQ!J144)</f>
        <v>9.1996968984234158E-3</v>
      </c>
      <c r="I149" s="201">
        <f>LN(NASDAQ!R145/NASDAQ!R144)</f>
        <v>1.233156281778406E-2</v>
      </c>
    </row>
    <row r="150" spans="1:9">
      <c r="A150" s="91" t="s">
        <v>1307</v>
      </c>
      <c r="B150" s="191">
        <f>LN(NYSE!Z146/NYSE!Z145)</f>
        <v>-1.014041986644585E-2</v>
      </c>
      <c r="C150" s="191">
        <f>LN(NYSE!B146/NYSE!B145)</f>
        <v>-3.1364578122918929E-2</v>
      </c>
      <c r="D150" s="191">
        <f>LN(NYSE!J146/NYSE!J145)</f>
        <v>-5.8097143735218744E-2</v>
      </c>
      <c r="E150" s="191">
        <f>LN(NYSE!R146/NYSE!R145)</f>
        <v>-2.4568893204813477E-2</v>
      </c>
      <c r="F150" s="191">
        <f>LN(NASDAQ!Z146/NASDAQ!Z145)</f>
        <v>-1.7937326174814309E-3</v>
      </c>
      <c r="G150" s="191">
        <f>LN(NASDAQ!B146/NASDAQ!B145)</f>
        <v>1.1218640158099397E-2</v>
      </c>
      <c r="H150" s="191">
        <f>LN(NASDAQ!J146/NASDAQ!J145)</f>
        <v>1.2739025777429712E-2</v>
      </c>
      <c r="I150" s="201">
        <f>LN(NASDAQ!R146/NASDAQ!R145)</f>
        <v>-7.0463426515459358E-3</v>
      </c>
    </row>
    <row r="151" spans="1:9">
      <c r="A151" s="91" t="s">
        <v>1315</v>
      </c>
      <c r="B151" s="191">
        <f>LN(NYSE!Z147/NYSE!Z146)</f>
        <v>1.2302190394030868E-2</v>
      </c>
      <c r="C151" s="191">
        <f>LN(NYSE!B147/NYSE!B146)</f>
        <v>3.312746972094844E-2</v>
      </c>
      <c r="D151" s="191">
        <f>LN(NYSE!J147/NYSE!J146)</f>
        <v>4.9058462642772166E-2</v>
      </c>
      <c r="E151" s="191">
        <f>LN(NYSE!R147/NYSE!R146)</f>
        <v>2.2186691878149836E-2</v>
      </c>
      <c r="F151" s="191">
        <f>LN(NASDAQ!Z147/NASDAQ!Z146)</f>
        <v>1.2681091635979495E-2</v>
      </c>
      <c r="G151" s="191">
        <f>LN(NASDAQ!B147/NASDAQ!B146)</f>
        <v>2.9238429407803152E-2</v>
      </c>
      <c r="H151" s="191">
        <f>LN(NASDAQ!J147/NASDAQ!J146)</f>
        <v>7.9903596593114468E-2</v>
      </c>
      <c r="I151" s="201">
        <f>LN(NASDAQ!R147/NASDAQ!R146)</f>
        <v>1.413246204255958E-3</v>
      </c>
    </row>
    <row r="152" spans="1:9">
      <c r="A152" s="91" t="s">
        <v>1323</v>
      </c>
      <c r="B152" s="191">
        <f>LN(NYSE!Z148/NYSE!Z147)</f>
        <v>3.4392420141900956E-3</v>
      </c>
      <c r="C152" s="191">
        <f>LN(NYSE!B148/NYSE!B147)</f>
        <v>1.4860413325190431E-2</v>
      </c>
      <c r="D152" s="191">
        <f>LN(NYSE!J148/NYSE!J147)</f>
        <v>-4.1356551914940613E-3</v>
      </c>
      <c r="E152" s="191">
        <f>LN(NYSE!R148/NYSE!R147)</f>
        <v>9.0223319659413249E-3</v>
      </c>
      <c r="F152" s="191">
        <f>LN(NASDAQ!Z148/NASDAQ!Z147)</f>
        <v>1.4948623719993845E-2</v>
      </c>
      <c r="G152" s="191">
        <f>LN(NASDAQ!B148/NASDAQ!B147)</f>
        <v>1.3281624136692247E-2</v>
      </c>
      <c r="H152" s="191">
        <f>LN(NASDAQ!J148/NASDAQ!J147)</f>
        <v>-1.6835414463862688E-2</v>
      </c>
      <c r="I152" s="201">
        <f>LN(NASDAQ!R148/NASDAQ!R147)</f>
        <v>3.8441872045655548E-3</v>
      </c>
    </row>
    <row r="153" spans="1:9">
      <c r="A153" s="91" t="s">
        <v>1330</v>
      </c>
      <c r="B153" s="191">
        <f>LN(NYSE!Z149/NYSE!Z148)</f>
        <v>-3.2639173189886067E-3</v>
      </c>
      <c r="C153" s="191">
        <f>LN(NYSE!B149/NYSE!B148)</f>
        <v>8.6730274300466878E-4</v>
      </c>
      <c r="D153" s="191">
        <f>LN(NYSE!J149/NYSE!J148)</f>
        <v>-5.4067221270275703E-2</v>
      </c>
      <c r="E153" s="191">
        <f>LN(NYSE!R149/NYSE!R148)</f>
        <v>4.6219956828357492E-3</v>
      </c>
      <c r="F153" s="191">
        <f>LN(NASDAQ!Z149/NASDAQ!Z148)</f>
        <v>-2.4413408088961178E-3</v>
      </c>
      <c r="G153" s="191">
        <f>LN(NASDAQ!B149/NASDAQ!B148)</f>
        <v>3.1796529173798056E-3</v>
      </c>
      <c r="H153" s="191">
        <f>LN(NASDAQ!J149/NASDAQ!J148)</f>
        <v>0</v>
      </c>
      <c r="I153" s="201">
        <f>LN(NASDAQ!R149/NASDAQ!R148)</f>
        <v>5.1027027416609173E-3</v>
      </c>
    </row>
    <row r="154" spans="1:9">
      <c r="A154" s="91" t="s">
        <v>1338</v>
      </c>
      <c r="B154" s="191">
        <f>LN(NYSE!Z150/NYSE!Z149)</f>
        <v>-4.198574936920412E-3</v>
      </c>
      <c r="C154" s="191">
        <f>LN(NYSE!B150/NYSE!B149)</f>
        <v>1.5484180334041949E-2</v>
      </c>
      <c r="D154" s="191">
        <f>LN(NYSE!J150/NYSE!J149)</f>
        <v>-4.3840491085343188E-3</v>
      </c>
      <c r="E154" s="191">
        <f>LN(NYSE!R150/NYSE!R149)</f>
        <v>-1.2214325975090912E-2</v>
      </c>
      <c r="F154" s="191">
        <f>LN(NASDAQ!Z150/NASDAQ!Z149)</f>
        <v>4.9553506069477497E-3</v>
      </c>
      <c r="G154" s="191">
        <f>LN(NASDAQ!B150/NASDAQ!B149)</f>
        <v>1.3513719166722855E-2</v>
      </c>
      <c r="H154" s="191">
        <f>LN(NASDAQ!J150/NASDAQ!J149)</f>
        <v>-1.6992357529598016E-3</v>
      </c>
      <c r="I154" s="201">
        <f>LN(NASDAQ!R150/NASDAQ!R149)</f>
        <v>5.9625929904558884E-3</v>
      </c>
    </row>
    <row r="155" spans="1:9">
      <c r="A155" s="91" t="s">
        <v>1346</v>
      </c>
      <c r="B155" s="191">
        <f>LN(NYSE!Z151/NYSE!Z150)</f>
        <v>-6.9660432586059317E-3</v>
      </c>
      <c r="C155" s="191">
        <f>LN(NYSE!B151/NYSE!B150)</f>
        <v>8.922940018193248E-3</v>
      </c>
      <c r="D155" s="191">
        <f>LN(NYSE!J151/NYSE!J150)</f>
        <v>1.0924294789144287E-2</v>
      </c>
      <c r="E155" s="191">
        <f>LN(NYSE!R151/NYSE!R150)</f>
        <v>1.3530981859837624E-2</v>
      </c>
      <c r="F155" s="191">
        <f>LN(NASDAQ!Z151/NASDAQ!Z150)</f>
        <v>-1.2699811486092245E-2</v>
      </c>
      <c r="G155" s="191">
        <f>LN(NASDAQ!B151/NASDAQ!B150)</f>
        <v>-7.8607928639346583E-3</v>
      </c>
      <c r="H155" s="191">
        <f>LN(NASDAQ!J151/NASDAQ!J150)</f>
        <v>1.0152371464018128E-2</v>
      </c>
      <c r="I155" s="201">
        <f>LN(NASDAQ!R151/NASDAQ!R150)</f>
        <v>8.8501175256234491E-4</v>
      </c>
    </row>
    <row r="156" spans="1:9">
      <c r="A156" s="91" t="s">
        <v>1354</v>
      </c>
      <c r="B156" s="191">
        <f>LN(NYSE!Z152/NYSE!Z151)</f>
        <v>-7.7621931345217025E-3</v>
      </c>
      <c r="C156" s="191">
        <f>LN(NYSE!B152/NYSE!B151)</f>
        <v>1.5946624113940062E-2</v>
      </c>
      <c r="D156" s="191">
        <f>LN(NYSE!J152/NYSE!J151)</f>
        <v>0.27058763909248074</v>
      </c>
      <c r="E156" s="191">
        <f>LN(NYSE!R152/NYSE!R151)</f>
        <v>1.1122129698273796E-2</v>
      </c>
      <c r="F156" s="191">
        <f>LN(NASDAQ!Z152/NASDAQ!Z151)</f>
        <v>-6.0764245691582851E-3</v>
      </c>
      <c r="G156" s="191">
        <f>LN(NASDAQ!B152/NASDAQ!B151)</f>
        <v>-1.4307045447250756E-2</v>
      </c>
      <c r="H156" s="191">
        <f>LN(NASDAQ!J152/NASDAQ!J151)</f>
        <v>2.3295562603522082E-2</v>
      </c>
      <c r="I156" s="201">
        <f>LN(NASDAQ!R152/NASDAQ!R151)</f>
        <v>-1.6822111992263109E-2</v>
      </c>
    </row>
    <row r="157" spans="1:9">
      <c r="A157" s="91" t="s">
        <v>1361</v>
      </c>
      <c r="B157" s="191">
        <f>LN(NYSE!Z153/NYSE!Z152)</f>
        <v>-1.0758860586494487E-3</v>
      </c>
      <c r="C157" s="191">
        <f>LN(NYSE!B153/NYSE!B152)</f>
        <v>-2.914673061849897E-2</v>
      </c>
      <c r="D157" s="191">
        <f>LN(NYSE!J153/NYSE!J152)</f>
        <v>-5.4509405668371765E-2</v>
      </c>
      <c r="E157" s="191">
        <f>LN(NYSE!R153/NYSE!R152)</f>
        <v>-1.8101314869648045E-2</v>
      </c>
      <c r="F157" s="191">
        <f>LN(NASDAQ!Z153/NASDAQ!Z152)</f>
        <v>1.6990947722089537E-2</v>
      </c>
      <c r="G157" s="191">
        <f>LN(NASDAQ!B153/NASDAQ!B152)</f>
        <v>1.7458781509612668E-2</v>
      </c>
      <c r="H157" s="191">
        <f>LN(NASDAQ!J153/NASDAQ!J152)</f>
        <v>4.922077205428455E-3</v>
      </c>
      <c r="I157" s="201">
        <f>LN(NASDAQ!R153/NASDAQ!R152)</f>
        <v>-8.6480048487570221E-3</v>
      </c>
    </row>
    <row r="158" spans="1:9">
      <c r="A158" s="91" t="s">
        <v>1369</v>
      </c>
      <c r="B158" s="191">
        <f>LN(NYSE!Z154/NYSE!Z153)</f>
        <v>9.9818633745810369E-3</v>
      </c>
      <c r="C158" s="191">
        <f>LN(NYSE!B154/NYSE!B153)</f>
        <v>-3.0049389428201258E-3</v>
      </c>
      <c r="D158" s="191">
        <f>LN(NYSE!J154/NYSE!J153)</f>
        <v>4.7522187090074768E-2</v>
      </c>
      <c r="E158" s="191">
        <f>LN(NYSE!R154/NYSE!R153)</f>
        <v>-6.5517966884633717E-3</v>
      </c>
      <c r="F158" s="191">
        <f>LN(NASDAQ!Z154/NASDAQ!Z153)</f>
        <v>2.1626018375249304E-2</v>
      </c>
      <c r="G158" s="191">
        <f>LN(NASDAQ!B154/NASDAQ!B153)</f>
        <v>2.8364409847600257E-2</v>
      </c>
      <c r="H158" s="191">
        <f>LN(NASDAQ!J154/NASDAQ!J153)</f>
        <v>5.1047765066023938E-2</v>
      </c>
      <c r="I158" s="201">
        <f>LN(NASDAQ!R154/NASDAQ!R153)</f>
        <v>1.9512814223581719E-2</v>
      </c>
    </row>
    <row r="159" spans="1:9">
      <c r="A159" s="91" t="s">
        <v>1376</v>
      </c>
      <c r="B159" s="191">
        <f>LN(NYSE!Z155/NYSE!Z154)</f>
        <v>-1.5289681296601968E-3</v>
      </c>
      <c r="C159" s="191">
        <f>LN(NYSE!B155/NYSE!B154)</f>
        <v>-1.8221762302709003E-2</v>
      </c>
      <c r="D159" s="191">
        <f>LN(NYSE!J155/NYSE!J154)</f>
        <v>4.7278568352749357E-2</v>
      </c>
      <c r="E159" s="191">
        <f>LN(NYSE!R155/NYSE!R154)</f>
        <v>-8.8991544672554334E-3</v>
      </c>
      <c r="F159" s="191">
        <f>LN(NASDAQ!Z155/NASDAQ!Z154)</f>
        <v>3.2116218351097899E-3</v>
      </c>
      <c r="G159" s="191">
        <f>LN(NASDAQ!B155/NASDAQ!B154)</f>
        <v>-1.120521446015949E-2</v>
      </c>
      <c r="H159" s="191">
        <f>LN(NASDAQ!J155/NASDAQ!J154)</f>
        <v>-9.3750686654559337E-3</v>
      </c>
      <c r="I159" s="201">
        <f>LN(NASDAQ!R155/NASDAQ!R154)</f>
        <v>1.7141836425425511E-2</v>
      </c>
    </row>
    <row r="160" spans="1:9">
      <c r="A160" s="91" t="s">
        <v>1383</v>
      </c>
      <c r="B160" s="191">
        <f>LN(NYSE!Z156/NYSE!Z155)</f>
        <v>-4.0790915841109939E-3</v>
      </c>
      <c r="C160" s="191">
        <f>LN(NYSE!B156/NYSE!B155)</f>
        <v>-3.0224522908726386E-2</v>
      </c>
      <c r="D160" s="191">
        <f>LN(NYSE!J156/NYSE!J155)</f>
        <v>-1.1853414453918791E-2</v>
      </c>
      <c r="E160" s="191">
        <f>LN(NYSE!R156/NYSE!R155)</f>
        <v>-1.8039476677798896E-2</v>
      </c>
      <c r="F160" s="191">
        <f>LN(NASDAQ!Z156/NASDAQ!Z155)</f>
        <v>-6.3299934859137883E-3</v>
      </c>
      <c r="G160" s="191">
        <f>LN(NASDAQ!B156/NASDAQ!B155)</f>
        <v>-6.4280394227752176E-3</v>
      </c>
      <c r="H160" s="191">
        <f>LN(NASDAQ!J156/NASDAQ!J155)</f>
        <v>-1.2638398871722793E-2</v>
      </c>
      <c r="I160" s="201">
        <f>LN(NASDAQ!R156/NASDAQ!R155)</f>
        <v>2.2469114433799247E-3</v>
      </c>
    </row>
    <row r="161" spans="1:9">
      <c r="A161" s="91" t="s">
        <v>1390</v>
      </c>
      <c r="B161" s="191">
        <f>LN(NYSE!Z157/NYSE!Z156)</f>
        <v>4.6475867135860709E-3</v>
      </c>
      <c r="C161" s="191">
        <f>LN(NYSE!B157/NYSE!B156)</f>
        <v>1.3892224318154719E-2</v>
      </c>
      <c r="D161" s="191">
        <f>LN(NYSE!J157/NYSE!J156)</f>
        <v>-2.3476787390577087E-2</v>
      </c>
      <c r="E161" s="191">
        <f>LN(NYSE!R157/NYSE!R156)</f>
        <v>1.1482076131639778E-2</v>
      </c>
      <c r="F161" s="191">
        <f>LN(NASDAQ!Z157/NASDAQ!Z156)</f>
        <v>1.2727801391408793E-2</v>
      </c>
      <c r="G161" s="191">
        <f>LN(NASDAQ!B157/NASDAQ!B156)</f>
        <v>-1.1405692246565482E-2</v>
      </c>
      <c r="H161" s="191">
        <f>LN(NASDAQ!J157/NASDAQ!J156)</f>
        <v>3.1301460003649535E-2</v>
      </c>
      <c r="I161" s="201">
        <f>LN(NASDAQ!R157/NASDAQ!R156)</f>
        <v>0</v>
      </c>
    </row>
    <row r="162" spans="1:9">
      <c r="A162" s="91" t="s">
        <v>1398</v>
      </c>
      <c r="B162" s="191">
        <f>LN(NYSE!Z158/NYSE!Z157)</f>
        <v>2.0986839262139265E-2</v>
      </c>
      <c r="C162" s="191">
        <f>LN(NYSE!B158/NYSE!B157)</f>
        <v>3.4554060893280614E-2</v>
      </c>
      <c r="D162" s="191">
        <f>LN(NYSE!J158/NYSE!J157)</f>
        <v>4.7988598716419327E-2</v>
      </c>
      <c r="E162" s="191">
        <f>LN(NYSE!R158/NYSE!R157)</f>
        <v>2.295433606908448E-2</v>
      </c>
      <c r="F162" s="191">
        <f>LN(NASDAQ!Z158/NASDAQ!Z157)</f>
        <v>1.0613669348155922E-2</v>
      </c>
      <c r="G162" s="191">
        <f>LN(NASDAQ!B158/NASDAQ!B157)</f>
        <v>3.9471555422383564E-2</v>
      </c>
      <c r="H162" s="191">
        <f>LN(NASDAQ!J158/NASDAQ!J157)</f>
        <v>-1.2403259783419912E-2</v>
      </c>
      <c r="I162" s="201">
        <f>LN(NASDAQ!R158/NASDAQ!R157)</f>
        <v>3.7336695520488092E-3</v>
      </c>
    </row>
    <row r="163" spans="1:9">
      <c r="A163" s="91" t="s">
        <v>1405</v>
      </c>
      <c r="B163" s="191">
        <f>LN(NYSE!Z159/NYSE!Z158)</f>
        <v>-5.9383214720782401E-3</v>
      </c>
      <c r="C163" s="191">
        <f>LN(NYSE!B159/NYSE!B158)</f>
        <v>-1.3853035389293755E-2</v>
      </c>
      <c r="D163" s="191">
        <f>LN(NYSE!J159/NYSE!J158)</f>
        <v>-6.309169193264721E-3</v>
      </c>
      <c r="E163" s="191">
        <f>LN(NYSE!R159/NYSE!R158)</f>
        <v>-4.4539282347081741E-3</v>
      </c>
      <c r="F163" s="191">
        <f>LN(NASDAQ!Z159/NASDAQ!Z158)</f>
        <v>-8.5681261900178839E-4</v>
      </c>
      <c r="G163" s="191">
        <f>LN(NASDAQ!B159/NASDAQ!B158)</f>
        <v>-2.1637823753042955E-2</v>
      </c>
      <c r="H163" s="191">
        <f>LN(NASDAQ!J159/NASDAQ!J158)</f>
        <v>1.7015105005982755E-2</v>
      </c>
      <c r="I163" s="201">
        <f>LN(NASDAQ!R159/NASDAQ!R158)</f>
        <v>4.2147081109027021E-3</v>
      </c>
    </row>
    <row r="164" spans="1:9">
      <c r="A164" s="91" t="s">
        <v>1413</v>
      </c>
      <c r="B164" s="191">
        <f>LN(NYSE!Z160/NYSE!Z159)</f>
        <v>3.1041403582839034E-4</v>
      </c>
      <c r="C164" s="191">
        <f>LN(NYSE!B160/NYSE!B159)</f>
        <v>1.0407726210380849E-2</v>
      </c>
      <c r="D164" s="191">
        <f>LN(NYSE!J160/NYSE!J159)</f>
        <v>3.5134967920222471E-2</v>
      </c>
      <c r="E164" s="191">
        <f>LN(NYSE!R160/NYSE!R159)</f>
        <v>8.1347402805971841E-3</v>
      </c>
      <c r="F164" s="191">
        <f>LN(NASDAQ!Z160/NASDAQ!Z159)</f>
        <v>3.5456360937699788E-3</v>
      </c>
      <c r="G164" s="191">
        <f>LN(NASDAQ!B160/NASDAQ!B159)</f>
        <v>2.0339684237122783E-2</v>
      </c>
      <c r="H164" s="191">
        <f>LN(NASDAQ!J160/NASDAQ!J159)</f>
        <v>5.3744276006690829E-2</v>
      </c>
      <c r="I164" s="201">
        <f>LN(NASDAQ!R160/NASDAQ!R159)</f>
        <v>4.9468217679557891E-4</v>
      </c>
    </row>
    <row r="165" spans="1:9">
      <c r="A165" s="91" t="s">
        <v>1421</v>
      </c>
      <c r="B165" s="191">
        <f>LN(NYSE!Z161/NYSE!Z160)</f>
        <v>2.7288035815146621E-3</v>
      </c>
      <c r="C165" s="191">
        <f>LN(NYSE!B161/NYSE!B160)</f>
        <v>4.7597950416426352E-2</v>
      </c>
      <c r="D165" s="191">
        <f>LN(NYSE!J161/NYSE!J160)</f>
        <v>3.0688328805449805E-2</v>
      </c>
      <c r="E165" s="191">
        <f>LN(NYSE!R161/NYSE!R160)</f>
        <v>2.217344430865845E-2</v>
      </c>
      <c r="F165" s="191">
        <f>LN(NASDAQ!Z161/NASDAQ!Z160)</f>
        <v>-1.3004086394973954E-2</v>
      </c>
      <c r="G165" s="191">
        <f>LN(NASDAQ!B161/NASDAQ!B160)</f>
        <v>1.2906180435610924E-2</v>
      </c>
      <c r="H165" s="191">
        <f>LN(NASDAQ!J161/NASDAQ!J160)</f>
        <v>-5.8309203107932096E-3</v>
      </c>
      <c r="I165" s="201">
        <f>LN(NASDAQ!R161/NASDAQ!R160)</f>
        <v>-4.7093902876982202E-3</v>
      </c>
    </row>
    <row r="166" spans="1:9">
      <c r="A166" s="91" t="s">
        <v>1427</v>
      </c>
      <c r="B166" s="191">
        <f>LN(NYSE!Z162/NYSE!Z161)</f>
        <v>4.9953710343156443E-3</v>
      </c>
      <c r="C166" s="191">
        <f>LN(NYSE!B162/NYSE!B161)</f>
        <v>-1.4919464471107759E-2</v>
      </c>
      <c r="D166" s="191">
        <f>LN(NYSE!J162/NYSE!J161)</f>
        <v>3.4938051361280441E-2</v>
      </c>
      <c r="E166" s="191">
        <f>LN(NYSE!R162/NYSE!R161)</f>
        <v>-3.1376917584415753E-3</v>
      </c>
      <c r="F166" s="191">
        <f>LN(NASDAQ!Z162/NASDAQ!Z161)</f>
        <v>1.014531878609843E-2</v>
      </c>
      <c r="G166" s="191">
        <f>LN(NASDAQ!B162/NASDAQ!B161)</f>
        <v>-2.0294306175651002E-2</v>
      </c>
      <c r="H166" s="191">
        <f>LN(NASDAQ!J162/NASDAQ!J161)</f>
        <v>-2.9282597790883341E-3</v>
      </c>
      <c r="I166" s="201">
        <f>LN(NASDAQ!R162/NASDAQ!R161)</f>
        <v>-5.9805809954288133E-3</v>
      </c>
    </row>
    <row r="167" spans="1:9">
      <c r="A167" s="91" t="s">
        <v>1435</v>
      </c>
      <c r="B167" s="191">
        <f>LN(NYSE!Z163/NYSE!Z162)</f>
        <v>1.2751368246273068E-3</v>
      </c>
      <c r="C167" s="191">
        <f>LN(NYSE!B163/NYSE!B162)</f>
        <v>-1.6842503394497464E-2</v>
      </c>
      <c r="D167" s="191">
        <f>LN(NYSE!J163/NYSE!J162)</f>
        <v>-2.0523917406277892E-2</v>
      </c>
      <c r="E167" s="191">
        <f>LN(NYSE!R163/NYSE!R162)</f>
        <v>-7.4218728293569229E-3</v>
      </c>
      <c r="F167" s="191">
        <f>LN(NASDAQ!Z163/NASDAQ!Z162)</f>
        <v>1.5563641591193776E-3</v>
      </c>
      <c r="G167" s="191">
        <f>LN(NASDAQ!B163/NASDAQ!B162)</f>
        <v>5.0038176851617908E-3</v>
      </c>
      <c r="H167" s="191">
        <f>LN(NASDAQ!J163/NASDAQ!J162)</f>
        <v>7.304634378887234E-3</v>
      </c>
      <c r="I167" s="201">
        <f>LN(NASDAQ!R163/NASDAQ!R162)</f>
        <v>4.4887855919660252E-3</v>
      </c>
    </row>
    <row r="168" spans="1:9">
      <c r="A168" s="91" t="s">
        <v>1443</v>
      </c>
      <c r="B168" s="191">
        <f>LN(NYSE!Z164/NYSE!Z163)</f>
        <v>5.5796825246643101E-3</v>
      </c>
      <c r="C168" s="191">
        <f>LN(NYSE!B164/NYSE!B163)</f>
        <v>-1.2820688429061434E-2</v>
      </c>
      <c r="D168" s="191">
        <f>LN(NYSE!J164/NYSE!J163)</f>
        <v>4.3712731706335526E-3</v>
      </c>
      <c r="E168" s="191">
        <f>LN(NYSE!R164/NYSE!R163)</f>
        <v>-9.0735387019018621E-3</v>
      </c>
      <c r="F168" s="191">
        <f>LN(NASDAQ!Z164/NASDAQ!Z163)</f>
        <v>1.517783297495557E-2</v>
      </c>
      <c r="G168" s="191">
        <f>LN(NASDAQ!B164/NASDAQ!B163)</f>
        <v>9.288326848369945E-3</v>
      </c>
      <c r="H168" s="191">
        <f>LN(NASDAQ!J164/NASDAQ!J163)</f>
        <v>-5.8394326515593276E-3</v>
      </c>
      <c r="I168" s="201">
        <f>LN(NASDAQ!R164/NASDAQ!R163)</f>
        <v>-7.6178950980168875E-3</v>
      </c>
    </row>
    <row r="169" spans="1:9">
      <c r="A169" s="91" t="s">
        <v>1451</v>
      </c>
      <c r="B169" s="191">
        <f>LN(NYSE!Z165/NYSE!Z164)</f>
        <v>4.2704607841064319E-3</v>
      </c>
      <c r="C169" s="191">
        <f>LN(NYSE!B165/NYSE!B164)</f>
        <v>3.8634948250446392E-3</v>
      </c>
      <c r="D169" s="191">
        <f>LN(NYSE!J165/NYSE!J164)</f>
        <v>1.7296481935421788E-2</v>
      </c>
      <c r="E169" s="191">
        <f>LN(NYSE!R165/NYSE!R164)</f>
        <v>1.8791694126521632E-4</v>
      </c>
      <c r="F169" s="191">
        <f>LN(NASDAQ!Z165/NASDAQ!Z164)</f>
        <v>8.2411423379350462E-3</v>
      </c>
      <c r="G169" s="191">
        <f>LN(NASDAQ!B165/NASDAQ!B164)</f>
        <v>-6.9040187934916383E-3</v>
      </c>
      <c r="H169" s="191">
        <f>LN(NASDAQ!J165/NASDAQ!J164)</f>
        <v>-2.3704813655166346E-2</v>
      </c>
      <c r="I169" s="201">
        <f>LN(NASDAQ!R165/NASDAQ!R164)</f>
        <v>1.1591081352865167E-2</v>
      </c>
    </row>
    <row r="170" spans="1:9">
      <c r="A170" s="91" t="s">
        <v>1459</v>
      </c>
      <c r="B170" s="191">
        <f>LN(NYSE!Z166/NYSE!Z165)</f>
        <v>-6.8275686850747131E-3</v>
      </c>
      <c r="C170" s="191">
        <f>LN(NYSE!B166/NYSE!B165)</f>
        <v>-2.2969590562113361E-2</v>
      </c>
      <c r="D170" s="191">
        <f>LN(NYSE!J166/NYSE!J165)</f>
        <v>1.7002393142504599E-2</v>
      </c>
      <c r="E170" s="191">
        <f>LN(NYSE!R166/NYSE!R165)</f>
        <v>-1.2098446247807971E-2</v>
      </c>
      <c r="F170" s="191">
        <f>LN(NASDAQ!Z166/NASDAQ!Z165)</f>
        <v>3.908857247971285E-3</v>
      </c>
      <c r="G170" s="191">
        <f>LN(NASDAQ!B166/NASDAQ!B165)</f>
        <v>-6.5160960357717838E-3</v>
      </c>
      <c r="H170" s="191">
        <f>LN(NASDAQ!J166/NASDAQ!J165)</f>
        <v>-4.5078964391899283E-3</v>
      </c>
      <c r="I170" s="201">
        <f>LN(NASDAQ!R166/NASDAQ!R165)</f>
        <v>6.5460617869594782E-3</v>
      </c>
    </row>
    <row r="171" spans="1:9">
      <c r="A171" s="91" t="s">
        <v>1465</v>
      </c>
      <c r="B171" s="191">
        <f>LN(NYSE!Z167/NYSE!Z166)</f>
        <v>1.2538440691908003E-2</v>
      </c>
      <c r="C171" s="191">
        <f>LN(NYSE!B167/NYSE!B166)</f>
        <v>2.0825047599953045E-2</v>
      </c>
      <c r="D171" s="191">
        <f>LN(NYSE!J167/NYSE!J166)</f>
        <v>1.8098781652677282E-2</v>
      </c>
      <c r="E171" s="191">
        <f>LN(NYSE!R167/NYSE!R166)</f>
        <v>6.917819580682761E-3</v>
      </c>
      <c r="F171" s="191">
        <f>LN(NASDAQ!Z167/NASDAQ!Z166)</f>
        <v>1.1407930557517614E-2</v>
      </c>
      <c r="G171" s="191">
        <f>LN(NASDAQ!B167/NASDAQ!B166)</f>
        <v>-8.720297042682523E-4</v>
      </c>
      <c r="H171" s="191">
        <f>LN(NASDAQ!J167/NASDAQ!J166)</f>
        <v>2.9675768146116541E-2</v>
      </c>
      <c r="I171" s="201">
        <f>LN(NASDAQ!R167/NASDAQ!R166)</f>
        <v>2.7046979851917162E-3</v>
      </c>
    </row>
    <row r="172" spans="1:9">
      <c r="A172" s="91" t="s">
        <v>1473</v>
      </c>
      <c r="B172" s="191">
        <f>LN(NYSE!Z168/NYSE!Z167)</f>
        <v>-3.1711413943331253E-3</v>
      </c>
      <c r="C172" s="191">
        <f>LN(NYSE!B168/NYSE!B167)</f>
        <v>8.9763372538636463E-3</v>
      </c>
      <c r="D172" s="191">
        <f>LN(NYSE!J168/NYSE!J167)</f>
        <v>-4.4247859803558066E-3</v>
      </c>
      <c r="E172" s="191">
        <f>LN(NYSE!R168/NYSE!R167)</f>
        <v>-7.2031398546235706E-3</v>
      </c>
      <c r="F172" s="191">
        <f>LN(NASDAQ!Z168/NASDAQ!Z167)</f>
        <v>-6.7886600419994215E-3</v>
      </c>
      <c r="G172" s="191">
        <f>LN(NASDAQ!B168/NASDAQ!B167)</f>
        <v>-2.6206610325100925E-3</v>
      </c>
      <c r="H172" s="191">
        <f>LN(NASDAQ!J168/NASDAQ!J167)</f>
        <v>-1.6212587977822556E-2</v>
      </c>
      <c r="I172" s="201">
        <f>LN(NASDAQ!R168/NASDAQ!R167)</f>
        <v>6.3639916168850823E-3</v>
      </c>
    </row>
    <row r="173" spans="1:9">
      <c r="A173" s="91" t="s">
        <v>1480</v>
      </c>
      <c r="B173" s="191">
        <f>LN(NYSE!Z169/NYSE!Z168)</f>
        <v>-7.176015341308923E-3</v>
      </c>
      <c r="C173" s="191">
        <f>LN(NYSE!B169/NYSE!B168)</f>
        <v>-2.9363076716183694E-2</v>
      </c>
      <c r="D173" s="191">
        <f>LN(NYSE!J169/NYSE!J168)</f>
        <v>4.4247859803558569E-3</v>
      </c>
      <c r="E173" s="191">
        <f>LN(NYSE!R169/NYSE!R168)</f>
        <v>-2.3190839646088417E-2</v>
      </c>
      <c r="F173" s="191">
        <f>LN(NASDAQ!Z169/NASDAQ!Z168)</f>
        <v>-1.6288422666908163E-3</v>
      </c>
      <c r="G173" s="191">
        <f>LN(NASDAQ!B169/NASDAQ!B168)</f>
        <v>-7.9034439940913193E-3</v>
      </c>
      <c r="H173" s="191">
        <f>LN(NASDAQ!J169/NASDAQ!J168)</f>
        <v>-1.1958288988873623E-2</v>
      </c>
      <c r="I173" s="201">
        <f>LN(NASDAQ!R169/NASDAQ!R168)</f>
        <v>-9.7644338284237479E-4</v>
      </c>
    </row>
    <row r="174" spans="1:9">
      <c r="A174" s="91" t="s">
        <v>1487</v>
      </c>
      <c r="B174" s="191">
        <f>LN(NYSE!Z170/NYSE!Z169)</f>
        <v>-3.0100577991852024E-3</v>
      </c>
      <c r="C174" s="191">
        <f>LN(NYSE!B170/NYSE!B169)</f>
        <v>9.5944913937608227E-3</v>
      </c>
      <c r="D174" s="191">
        <f>LN(NYSE!J170/NYSE!J169)</f>
        <v>1.8048069871702849E-2</v>
      </c>
      <c r="E174" s="191">
        <f>LN(NYSE!R170/NYSE!R169)</f>
        <v>1.1133277298069037E-2</v>
      </c>
      <c r="F174" s="191">
        <f>LN(NASDAQ!Z170/NASDAQ!Z169)</f>
        <v>-1.2152751621876921E-2</v>
      </c>
      <c r="G174" s="191">
        <f>LN(NASDAQ!B170/NASDAQ!B169)</f>
        <v>1.0742183753885982E-2</v>
      </c>
      <c r="H174" s="191">
        <f>LN(NASDAQ!J170/NASDAQ!J169)</f>
        <v>4.4124804908937887E-2</v>
      </c>
      <c r="I174" s="201">
        <f>LN(NASDAQ!R170/NASDAQ!R169)</f>
        <v>-1.1668743834377378E-2</v>
      </c>
    </row>
    <row r="175" spans="1:9">
      <c r="A175" s="91" t="s">
        <v>1493</v>
      </c>
      <c r="B175" s="191">
        <f>LN(NYSE!Z171/NYSE!Z170)</f>
        <v>-1.4168263320100402E-4</v>
      </c>
      <c r="C175" s="191">
        <f>LN(NYSE!B171/NYSE!B170)</f>
        <v>-3.4889827215441246E-2</v>
      </c>
      <c r="D175" s="191">
        <f>LN(NYSE!J171/NYSE!J170)</f>
        <v>8.3659913120496827E-3</v>
      </c>
      <c r="E175" s="191">
        <f>LN(NYSE!R171/NYSE!R170)</f>
        <v>-5.5027411141272357E-3</v>
      </c>
      <c r="F175" s="191">
        <f>LN(NASDAQ!Z171/NASDAQ!Z170)</f>
        <v>9.4653637953109899E-3</v>
      </c>
      <c r="G175" s="191">
        <f>LN(NASDAQ!B171/NASDAQ!B170)</f>
        <v>-1.405381057993456E-2</v>
      </c>
      <c r="H175" s="191">
        <f>LN(NASDAQ!J171/NASDAQ!J170)</f>
        <v>-2.624057265251727E-2</v>
      </c>
      <c r="I175" s="201">
        <f>LN(NASDAQ!R171/NASDAQ!R170)</f>
        <v>1.6662968235304713E-2</v>
      </c>
    </row>
    <row r="176" spans="1:9">
      <c r="A176" s="91" t="s">
        <v>1500</v>
      </c>
      <c r="B176" s="191">
        <f>LN(NYSE!Z172/NYSE!Z171)</f>
        <v>-6.4804892214337367E-3</v>
      </c>
      <c r="C176" s="191">
        <f>LN(NYSE!B172/NYSE!B171)</f>
        <v>-1.3574869091068874E-2</v>
      </c>
      <c r="D176" s="191">
        <f>LN(NYSE!J172/NYSE!J171)</f>
        <v>-7.5533134940593757E-3</v>
      </c>
      <c r="E176" s="191">
        <f>LN(NYSE!R172/NYSE!R171)</f>
        <v>-8.7506635201854196E-3</v>
      </c>
      <c r="F176" s="191">
        <f>LN(NASDAQ!Z172/NASDAQ!Z171)</f>
        <v>-1.0182541111089998E-2</v>
      </c>
      <c r="G176" s="191">
        <f>LN(NASDAQ!B172/NASDAQ!B171)</f>
        <v>-2.2362291420523536E-2</v>
      </c>
      <c r="H176" s="191">
        <f>LN(NASDAQ!J172/NASDAQ!J171)</f>
        <v>-0.11575407618508941</v>
      </c>
      <c r="I176" s="201">
        <f>LN(NASDAQ!R172/NASDAQ!R171)</f>
        <v>-4.8721168240003169E-3</v>
      </c>
    </row>
    <row r="177" spans="1:9">
      <c r="A177" s="91" t="s">
        <v>1508</v>
      </c>
      <c r="B177" s="191">
        <f>LN(NYSE!Z173/NYSE!Z172)</f>
        <v>-3.7721223409659598E-4</v>
      </c>
      <c r="C177" s="191">
        <f>LN(NYSE!B173/NYSE!B172)</f>
        <v>9.5217223579027593E-3</v>
      </c>
      <c r="D177" s="191">
        <f>LN(NYSE!J173/NYSE!J172)</f>
        <v>6.7467534288260869E-3</v>
      </c>
      <c r="E177" s="191">
        <f>LN(NYSE!R173/NYSE!R172)</f>
        <v>1.8288767527714175E-2</v>
      </c>
      <c r="F177" s="191">
        <f>LN(NASDAQ!Z173/NASDAQ!Z172)</f>
        <v>-1.168480920278544E-2</v>
      </c>
      <c r="G177" s="191">
        <f>LN(NASDAQ!B173/NASDAQ!B172)</f>
        <v>3.1609870528661456E-3</v>
      </c>
      <c r="H177" s="191">
        <f>LN(NASDAQ!J173/NASDAQ!J172)</f>
        <v>3.5834453009216109E-2</v>
      </c>
      <c r="I177" s="201">
        <f>LN(NASDAQ!R173/NASDAQ!R172)</f>
        <v>1.8149318505677269E-2</v>
      </c>
    </row>
    <row r="178" spans="1:9">
      <c r="A178" s="91" t="s">
        <v>1515</v>
      </c>
      <c r="B178" s="191">
        <f>LN(NYSE!Z174/NYSE!Z173)</f>
        <v>6.2692533782261932E-3</v>
      </c>
      <c r="C178" s="191">
        <f>LN(NYSE!B174/NYSE!B173)</f>
        <v>-2.2588670097281652E-3</v>
      </c>
      <c r="D178" s="191">
        <f>LN(NYSE!J174/NYSE!J173)</f>
        <v>7.7696305122979103E-3</v>
      </c>
      <c r="E178" s="191">
        <f>LN(NYSE!R174/NYSE!R173)</f>
        <v>2.4899457415209327E-3</v>
      </c>
      <c r="F178" s="191">
        <f>LN(NASDAQ!Z174/NASDAQ!Z173)</f>
        <v>1.6354261372588292E-2</v>
      </c>
      <c r="G178" s="191">
        <f>LN(NASDAQ!B174/NASDAQ!B173)</f>
        <v>-1.1277772707680689E-3</v>
      </c>
      <c r="H178" s="191">
        <f>LN(NASDAQ!J174/NASDAQ!J173)</f>
        <v>-1.1263192278710827E-2</v>
      </c>
      <c r="I178" s="201">
        <f>LN(NASDAQ!R174/NASDAQ!R173)</f>
        <v>8.7149121980209555E-3</v>
      </c>
    </row>
    <row r="179" spans="1:9">
      <c r="A179" s="91" t="s">
        <v>1523</v>
      </c>
      <c r="B179" s="191">
        <f>LN(NYSE!Z175/NYSE!Z174)</f>
        <v>-2.1859157648957137E-3</v>
      </c>
      <c r="C179" s="191">
        <f>LN(NYSE!B175/NYSE!B174)</f>
        <v>1.0348798771699787E-2</v>
      </c>
      <c r="D179" s="191">
        <f>LN(NYSE!J175/NYSE!J174)</f>
        <v>-2.0763857745071279E-2</v>
      </c>
      <c r="E179" s="191">
        <f>LN(NYSE!R175/NYSE!R174)</f>
        <v>8.0972102326195231E-3</v>
      </c>
      <c r="F179" s="191">
        <f>LN(NASDAQ!Z175/NASDAQ!Z174)</f>
        <v>2.658081043670713E-3</v>
      </c>
      <c r="G179" s="191">
        <f>LN(NASDAQ!B175/NASDAQ!B174)</f>
        <v>2.4794332548833437E-3</v>
      </c>
      <c r="H179" s="191">
        <f>LN(NASDAQ!J175/NASDAQ!J174)</f>
        <v>1.1263192278710869E-2</v>
      </c>
      <c r="I179" s="201">
        <f>LN(NASDAQ!R175/NASDAQ!R174)</f>
        <v>-6.3197014720662893E-3</v>
      </c>
    </row>
    <row r="180" spans="1:9">
      <c r="A180" s="91" t="s">
        <v>1531</v>
      </c>
      <c r="B180" s="191">
        <f>LN(NYSE!Z176/NYSE!Z175)</f>
        <v>7.9370680011604123E-3</v>
      </c>
      <c r="C180" s="191">
        <f>LN(NYSE!B176/NYSE!B175)</f>
        <v>2.6067303228758359E-2</v>
      </c>
      <c r="D180" s="191">
        <f>LN(NYSE!J176/NYSE!J175)</f>
        <v>3.0854224822933159E-2</v>
      </c>
      <c r="E180" s="191">
        <f>LN(NYSE!R176/NYSE!R175)</f>
        <v>1.2258522200445616E-2</v>
      </c>
      <c r="F180" s="191">
        <f>LN(NASDAQ!Z176/NASDAQ!Z175)</f>
        <v>-3.0901575541329176E-5</v>
      </c>
      <c r="G180" s="191">
        <f>LN(NASDAQ!B176/NASDAQ!B175)</f>
        <v>1.607895292310825E-2</v>
      </c>
      <c r="H180" s="191">
        <f>LN(NASDAQ!J176/NASDAQ!J175)</f>
        <v>3.304785404620042E-2</v>
      </c>
      <c r="I180" s="201">
        <f>LN(NASDAQ!R176/NASDAQ!R175)</f>
        <v>-6.2395210827443813E-3</v>
      </c>
    </row>
    <row r="181" spans="1:9">
      <c r="A181" s="91" t="s">
        <v>1539</v>
      </c>
      <c r="B181" s="191">
        <f>LN(NYSE!Z177/NYSE!Z176)</f>
        <v>8.3228239590578731E-3</v>
      </c>
      <c r="C181" s="191">
        <f>LN(NYSE!B177/NYSE!B176)</f>
        <v>3.9173064239235895E-3</v>
      </c>
      <c r="D181" s="191">
        <f>LN(NYSE!J177/NYSE!J176)</f>
        <v>-4.5015301752954753E-3</v>
      </c>
      <c r="E181" s="191">
        <f>LN(NYSE!R177/NYSE!R176)</f>
        <v>5.1413995004186523E-3</v>
      </c>
      <c r="F181" s="191">
        <f>LN(NASDAQ!Z177/NASDAQ!Z176)</f>
        <v>1.4360757038513359E-2</v>
      </c>
      <c r="G181" s="191">
        <f>LN(NASDAQ!B177/NASDAQ!B176)</f>
        <v>-8.8652488075700159E-4</v>
      </c>
      <c r="H181" s="191">
        <f>LN(NASDAQ!J177/NASDAQ!J176)</f>
        <v>-9.3313274288841924E-3</v>
      </c>
      <c r="I181" s="201">
        <f>LN(NASDAQ!R177/NASDAQ!R176)</f>
        <v>1.4577865999898226E-2</v>
      </c>
    </row>
    <row r="182" spans="1:9">
      <c r="A182" s="91" t="s">
        <v>1547</v>
      </c>
      <c r="B182" s="191">
        <f>LN(NYSE!Z178/NYSE!Z177)</f>
        <v>3.158686843627355E-4</v>
      </c>
      <c r="C182" s="191">
        <f>LN(NYSE!B178/NYSE!B177)</f>
        <v>-8.6918736458685116E-4</v>
      </c>
      <c r="D182" s="191">
        <f>LN(NYSE!J178/NYSE!J177)</f>
        <v>-1.0404255517432898E-2</v>
      </c>
      <c r="E182" s="191">
        <f>LN(NYSE!R178/NYSE!R177)</f>
        <v>1.9561274925489346E-3</v>
      </c>
      <c r="F182" s="191">
        <f>LN(NASDAQ!Z178/NASDAQ!Z177)</f>
        <v>2.0902252844645433E-3</v>
      </c>
      <c r="G182" s="191">
        <f>LN(NASDAQ!B178/NASDAQ!B177)</f>
        <v>7.0702901687797314E-3</v>
      </c>
      <c r="H182" s="191">
        <f>LN(NASDAQ!J178/NASDAQ!J177)</f>
        <v>0</v>
      </c>
      <c r="I182" s="201">
        <f>LN(NASDAQ!R178/NASDAQ!R177)</f>
        <v>-1.1453239013502269E-2</v>
      </c>
    </row>
    <row r="183" spans="1:9">
      <c r="A183" s="91" t="s">
        <v>1554</v>
      </c>
      <c r="B183" s="191">
        <f>LN(NYSE!Z179/NYSE!Z178)</f>
        <v>-3.7792349154540925E-3</v>
      </c>
      <c r="C183" s="191">
        <f>LN(NYSE!B179/NYSE!B178)</f>
        <v>-4.3573053689558126E-3</v>
      </c>
      <c r="D183" s="191">
        <f>LN(NYSE!J179/NYSE!J178)</f>
        <v>-3.1878465641944818E-2</v>
      </c>
      <c r="E183" s="191">
        <f>LN(NYSE!R179/NYSE!R178)</f>
        <v>-5.1313262752668435E-3</v>
      </c>
      <c r="F183" s="191">
        <f>LN(NASDAQ!Z179/NASDAQ!Z178)</f>
        <v>-1.819735206284181E-3</v>
      </c>
      <c r="G183" s="191">
        <f>LN(NASDAQ!B179/NASDAQ!B178)</f>
        <v>-1.0401775759783139E-2</v>
      </c>
      <c r="H183" s="191">
        <f>LN(NASDAQ!J179/NASDAQ!J178)</f>
        <v>-1.7336919653277039E-2</v>
      </c>
      <c r="I183" s="201">
        <f>LN(NASDAQ!R179/NASDAQ!R178)</f>
        <v>-5.6555111333562516E-3</v>
      </c>
    </row>
    <row r="184" spans="1:9">
      <c r="A184" s="91" t="s">
        <v>1562</v>
      </c>
      <c r="B184" s="191">
        <f>LN(NYSE!Z180/NYSE!Z179)</f>
        <v>-1.0742667916640455E-2</v>
      </c>
      <c r="C184" s="191">
        <f>LN(NYSE!B180/NYSE!B179)</f>
        <v>-1.5845401948563737E-2</v>
      </c>
      <c r="D184" s="191">
        <f>LN(NYSE!J180/NYSE!J179)</f>
        <v>-1.675081042481524E-2</v>
      </c>
      <c r="E184" s="191">
        <f>LN(NYSE!R180/NYSE!R179)</f>
        <v>-3.8035371611865078E-2</v>
      </c>
      <c r="F184" s="191">
        <f>LN(NASDAQ!Z180/NASDAQ!Z179)</f>
        <v>-8.1986022757758424E-3</v>
      </c>
      <c r="G184" s="191">
        <f>LN(NASDAQ!B180/NASDAQ!B179)</f>
        <v>-7.5927117774559488E-3</v>
      </c>
      <c r="H184" s="191">
        <f>LN(NASDAQ!J180/NASDAQ!J179)</f>
        <v>-2.9034297528845149E-2</v>
      </c>
      <c r="I184" s="201">
        <f>LN(NASDAQ!R180/NASDAQ!R179)</f>
        <v>-2.0535128313055287E-3</v>
      </c>
    </row>
    <row r="185" spans="1:9">
      <c r="A185" s="91" t="s">
        <v>1570</v>
      </c>
      <c r="B185" s="191">
        <f>LN(NYSE!Z181/NYSE!Z180)</f>
        <v>-5.5391191261321493E-3</v>
      </c>
      <c r="C185" s="191">
        <f>LN(NYSE!B181/NYSE!B180)</f>
        <v>4.2559614418795903E-2</v>
      </c>
      <c r="D185" s="191">
        <f>LN(NYSE!J181/NYSE!J180)</f>
        <v>5.6290460253575981E-4</v>
      </c>
      <c r="E185" s="191">
        <f>LN(NYSE!R181/NYSE!R180)</f>
        <v>2.3291935996004516E-3</v>
      </c>
      <c r="F185" s="191">
        <f>LN(NASDAQ!Z181/NASDAQ!Z180)</f>
        <v>-1.3401729014440443E-3</v>
      </c>
      <c r="G185" s="191">
        <f>LN(NASDAQ!B181/NASDAQ!B180)</f>
        <v>-4.0431321923563137E-3</v>
      </c>
      <c r="H185" s="191">
        <f>LN(NASDAQ!J181/NASDAQ!J180)</f>
        <v>1.4622518867541963E-2</v>
      </c>
      <c r="I185" s="201">
        <f>LN(NASDAQ!R181/NASDAQ!R180)</f>
        <v>-3.2701537045094317E-3</v>
      </c>
    </row>
    <row r="186" spans="1:9">
      <c r="A186" s="91" t="s">
        <v>1578</v>
      </c>
      <c r="B186" s="191">
        <f>LN(NYSE!Z182/NYSE!Z181)</f>
        <v>6.1915750090478011E-3</v>
      </c>
      <c r="C186" s="191">
        <f>LN(NYSE!B182/NYSE!B181)</f>
        <v>1.1834457647002798E-2</v>
      </c>
      <c r="D186" s="191">
        <f>LN(NYSE!J182/NYSE!J181)</f>
        <v>-6.2094469907459744E-3</v>
      </c>
      <c r="E186" s="191">
        <f>LN(NYSE!R182/NYSE!R181)</f>
        <v>1.4722421318119596E-2</v>
      </c>
      <c r="F186" s="191">
        <f>LN(NASDAQ!Z182/NASDAQ!Z181)</f>
        <v>1.8108553851048247E-3</v>
      </c>
      <c r="G186" s="191">
        <f>LN(NASDAQ!B182/NASDAQ!B181)</f>
        <v>9.854503040074904E-3</v>
      </c>
      <c r="H186" s="191">
        <f>LN(NASDAQ!J182/NASDAQ!J181)</f>
        <v>9.6308930609611456E-3</v>
      </c>
      <c r="I186" s="201">
        <f>LN(NASDAQ!R182/NASDAQ!R181)</f>
        <v>3.2701537045093788E-3</v>
      </c>
    </row>
    <row r="187" spans="1:9">
      <c r="A187" s="91" t="s">
        <v>1586</v>
      </c>
      <c r="B187" s="191">
        <f>LN(NYSE!Z183/NYSE!Z182)</f>
        <v>9.2960478439159042E-3</v>
      </c>
      <c r="C187" s="191">
        <f>LN(NYSE!B183/NYSE!B182)</f>
        <v>2.2024576118002157E-2</v>
      </c>
      <c r="D187" s="191">
        <f>LN(NYSE!J183/NYSE!J182)</f>
        <v>1.3498517670895377E-2</v>
      </c>
      <c r="E187" s="191">
        <f>LN(NYSE!R183/NYSE!R182)</f>
        <v>1.2152432855481086E-2</v>
      </c>
      <c r="F187" s="191">
        <f>LN(NASDAQ!Z183/NASDAQ!Z182)</f>
        <v>5.4812865272222851E-3</v>
      </c>
      <c r="G187" s="191">
        <f>LN(NASDAQ!B183/NASDAQ!B182)</f>
        <v>1.1742685059410283E-2</v>
      </c>
      <c r="H187" s="191">
        <f>LN(NASDAQ!J183/NASDAQ!J182)</f>
        <v>-2.4253411928503124E-2</v>
      </c>
      <c r="I187" s="201">
        <f>LN(NASDAQ!R183/NASDAQ!R182)</f>
        <v>9.5530008338953754E-2</v>
      </c>
    </row>
    <row r="188" spans="1:9">
      <c r="A188" s="91" t="s">
        <v>1594</v>
      </c>
      <c r="B188" s="191">
        <f>LN(NYSE!Z184/NYSE!Z183)</f>
        <v>2.5072580303374063E-3</v>
      </c>
      <c r="C188" s="191">
        <f>LN(NYSE!B184/NYSE!B183)</f>
        <v>1.8730189251667886E-2</v>
      </c>
      <c r="D188" s="191">
        <f>LN(NYSE!J184/NYSE!J183)</f>
        <v>-1.4064929467403552E-2</v>
      </c>
      <c r="E188" s="191">
        <f>LN(NYSE!R184/NYSE!R183)</f>
        <v>4.895048840547739E-3</v>
      </c>
      <c r="F188" s="191">
        <f>LN(NASDAQ!Z184/NASDAQ!Z183)</f>
        <v>1.1435236167186894E-2</v>
      </c>
      <c r="G188" s="191">
        <f>LN(NASDAQ!B184/NASDAQ!B183)</f>
        <v>1.4432789345236971E-2</v>
      </c>
      <c r="H188" s="191">
        <f>LN(NASDAQ!J184/NASDAQ!J183)</f>
        <v>0.18204874271505608</v>
      </c>
      <c r="I188" s="201">
        <f>LN(NASDAQ!R184/NASDAQ!R183)</f>
        <v>-1.0939940038334333E-2</v>
      </c>
    </row>
    <row r="189" spans="1:9">
      <c r="A189" s="91" t="s">
        <v>1600</v>
      </c>
      <c r="B189" s="191">
        <f>LN(NYSE!Z185/NYSE!Z184)</f>
        <v>1.3880775088994028E-3</v>
      </c>
      <c r="C189" s="191">
        <f>LN(NYSE!B185/NYSE!B184)</f>
        <v>1.3622005508401595E-2</v>
      </c>
      <c r="D189" s="191">
        <f>LN(NYSE!J185/NYSE!J184)</f>
        <v>-3.8110847695465182E-2</v>
      </c>
      <c r="E189" s="191">
        <f>LN(NYSE!R185/NYSE!R184)</f>
        <v>-1.8481310742516528E-2</v>
      </c>
      <c r="F189" s="191">
        <f>LN(NASDAQ!Z185/NASDAQ!Z184)</f>
        <v>1.565458434109511E-2</v>
      </c>
      <c r="G189" s="191">
        <f>LN(NASDAQ!B185/NASDAQ!B184)</f>
        <v>-8.6880978531932705E-4</v>
      </c>
      <c r="H189" s="191">
        <f>LN(NASDAQ!J185/NASDAQ!J184)</f>
        <v>-7.505290371649917E-2</v>
      </c>
      <c r="I189" s="201">
        <f>LN(NASDAQ!R185/NASDAQ!R184)</f>
        <v>-5.1242175174455477E-3</v>
      </c>
    </row>
    <row r="190" spans="1:9">
      <c r="A190" s="91" t="s">
        <v>1608</v>
      </c>
      <c r="B190" s="191">
        <f>LN(NYSE!Z186/NYSE!Z185)</f>
        <v>3.3057535912810942E-3</v>
      </c>
      <c r="C190" s="191">
        <f>LN(NYSE!B186/NYSE!B185)</f>
        <v>-4.2680731114880556E-2</v>
      </c>
      <c r="D190" s="191">
        <f>LN(NYSE!J186/NYSE!J185)</f>
        <v>2.7001204873158671E-2</v>
      </c>
      <c r="E190" s="191">
        <f>LN(NYSE!R186/NYSE!R185)</f>
        <v>-3.504349237265951E-2</v>
      </c>
      <c r="F190" s="191">
        <f>LN(NASDAQ!Z186/NASDAQ!Z185)</f>
        <v>-1.7605669508263093E-3</v>
      </c>
      <c r="G190" s="191">
        <f>LN(NASDAQ!B186/NASDAQ!B185)</f>
        <v>1.953761611394377E-3</v>
      </c>
      <c r="H190" s="191">
        <f>LN(NASDAQ!J186/NASDAQ!J185)</f>
        <v>-5.7504494480191237E-2</v>
      </c>
      <c r="I190" s="201">
        <f>LN(NASDAQ!R186/NASDAQ!R185)</f>
        <v>5.901692982831796E-3</v>
      </c>
    </row>
    <row r="191" spans="1:9">
      <c r="A191" s="91" t="s">
        <v>1614</v>
      </c>
      <c r="B191" s="191">
        <f>LN(NYSE!Z187/NYSE!Z186)</f>
        <v>2.2091530755197915E-3</v>
      </c>
      <c r="C191" s="191">
        <f>LN(NYSE!B187/NYSE!B186)</f>
        <v>-4.9958471933715543E-3</v>
      </c>
      <c r="D191" s="191">
        <f>LN(NYSE!J187/NYSE!J186)</f>
        <v>6.9431999728998967E-2</v>
      </c>
      <c r="E191" s="191">
        <f>LN(NYSE!R187/NYSE!R186)</f>
        <v>4.3495521320868506E-3</v>
      </c>
      <c r="F191" s="191">
        <f>LN(NASDAQ!Z187/NASDAQ!Z186)</f>
        <v>9.256501078466076E-3</v>
      </c>
      <c r="G191" s="191">
        <f>LN(NASDAQ!B187/NASDAQ!B186)</f>
        <v>-6.527438319963383E-3</v>
      </c>
      <c r="H191" s="191">
        <f>LN(NASDAQ!J187/NASDAQ!J186)</f>
        <v>4.4180833281720573E-2</v>
      </c>
      <c r="I191" s="201">
        <f>LN(NASDAQ!R187/NASDAQ!R186)</f>
        <v>3.426786627741428E-2</v>
      </c>
    </row>
    <row r="192" spans="1:9">
      <c r="A192" s="91" t="s">
        <v>1622</v>
      </c>
      <c r="B192" s="191">
        <f>LN(NYSE!Z188/NYSE!Z187)</f>
        <v>1.054350690494699E-2</v>
      </c>
      <c r="C192" s="191">
        <f>LN(NYSE!B188/NYSE!B187)</f>
        <v>3.445787992368797E-2</v>
      </c>
      <c r="D192" s="191">
        <f>LN(NYSE!J188/NYSE!J187)</f>
        <v>-6.9724069003059283E-3</v>
      </c>
      <c r="E192" s="191">
        <f>LN(NYSE!R188/NYSE!R187)</f>
        <v>-4.547709271346242E-3</v>
      </c>
      <c r="F192" s="191">
        <f>LN(NASDAQ!Z188/NASDAQ!Z187)</f>
        <v>7.6011106361265962E-3</v>
      </c>
      <c r="G192" s="191">
        <f>LN(NASDAQ!B188/NASDAQ!B187)</f>
        <v>-3.0607807017431969E-3</v>
      </c>
      <c r="H192" s="191">
        <f>LN(NASDAQ!J188/NASDAQ!J187)</f>
        <v>-1.6529301951210582E-2</v>
      </c>
      <c r="I192" s="201">
        <f>LN(NASDAQ!R188/NASDAQ!R187)</f>
        <v>-5.0551331097509035E-3</v>
      </c>
    </row>
    <row r="193" spans="1:9">
      <c r="A193" s="91" t="s">
        <v>1630</v>
      </c>
      <c r="B193" s="191">
        <f>LN(NYSE!Z189/NYSE!Z188)</f>
        <v>3.1217022617377774E-3</v>
      </c>
      <c r="C193" s="191">
        <f>LN(NYSE!B189/NYSE!B188)</f>
        <v>2.8186046443769049E-3</v>
      </c>
      <c r="D193" s="191">
        <f>LN(NYSE!J189/NYSE!J188)</f>
        <v>-3.5045190201163016E-3</v>
      </c>
      <c r="E193" s="191">
        <f>LN(NYSE!R189/NYSE!R188)</f>
        <v>6.9122423927289274E-3</v>
      </c>
      <c r="F193" s="191">
        <f>LN(NASDAQ!Z189/NASDAQ!Z188)</f>
        <v>3.0510252865754425E-4</v>
      </c>
      <c r="G193" s="191">
        <f>LN(NASDAQ!B189/NASDAQ!B188)</f>
        <v>1.9300176226274772E-2</v>
      </c>
      <c r="H193" s="191">
        <f>LN(NASDAQ!J189/NASDAQ!J188)</f>
        <v>-3.034903695153936E-3</v>
      </c>
      <c r="I193" s="201">
        <f>LN(NASDAQ!R189/NASDAQ!R188)</f>
        <v>-5.8397484007665125E-3</v>
      </c>
    </row>
    <row r="194" spans="1:9">
      <c r="A194" s="91" t="s">
        <v>1636</v>
      </c>
      <c r="B194" s="191">
        <f>LN(NYSE!Z190/NYSE!Z189)</f>
        <v>4.6657766165420344E-3</v>
      </c>
      <c r="C194" s="191">
        <f>LN(NYSE!B190/NYSE!B189)</f>
        <v>1.4371504837653091E-2</v>
      </c>
      <c r="D194" s="191">
        <f>LN(NYSE!J190/NYSE!J189)</f>
        <v>-1.9084548692410813E-2</v>
      </c>
      <c r="E194" s="191">
        <f>LN(NYSE!R190/NYSE!R189)</f>
        <v>1.7461303031297757E-2</v>
      </c>
      <c r="F194" s="191">
        <f>LN(NASDAQ!Z190/NASDAQ!Z189)</f>
        <v>-2.0739392799163155E-2</v>
      </c>
      <c r="G194" s="191">
        <f>LN(NASDAQ!B190/NASDAQ!B189)</f>
        <v>-7.5455785410074539E-3</v>
      </c>
      <c r="H194" s="191">
        <f>LN(NASDAQ!J190/NASDAQ!J189)</f>
        <v>6.0606246116909545E-3</v>
      </c>
      <c r="I194" s="201">
        <f>LN(NASDAQ!R190/NASDAQ!R189)</f>
        <v>9.7566271493714776E-4</v>
      </c>
    </row>
    <row r="195" spans="1:9">
      <c r="A195" s="91" t="s">
        <v>1642</v>
      </c>
      <c r="B195" s="191">
        <f>LN(NYSE!Z191/NYSE!Z190)</f>
        <v>7.1253307383149455E-5</v>
      </c>
      <c r="C195" s="191">
        <f>LN(NYSE!B191/NYSE!B190)</f>
        <v>2.3752980289072616E-3</v>
      </c>
      <c r="D195" s="191">
        <f>LN(NYSE!J191/NYSE!J190)</f>
        <v>-7.4596284579392397E-3</v>
      </c>
      <c r="E195" s="191">
        <f>LN(NYSE!R191/NYSE!R190)</f>
        <v>4.6309778855566364E-3</v>
      </c>
      <c r="F195" s="191">
        <f>LN(NASDAQ!Z191/NASDAQ!Z190)</f>
        <v>-2.1718317583892428E-3</v>
      </c>
      <c r="G195" s="191">
        <f>LN(NASDAQ!B191/NASDAQ!B190)</f>
        <v>-3.6856410284932051E-3</v>
      </c>
      <c r="H195" s="191">
        <f>LN(NASDAQ!J191/NASDAQ!J190)</f>
        <v>5.1519854823515628E-2</v>
      </c>
      <c r="I195" s="201">
        <f>LN(NASDAQ!R191/NASDAQ!R190)</f>
        <v>-4.1259559074673579E-3</v>
      </c>
    </row>
    <row r="196" spans="1:9">
      <c r="A196" s="91" t="s">
        <v>1649</v>
      </c>
      <c r="B196" s="191">
        <f>LN(NYSE!Z192/NYSE!Z191)</f>
        <v>5.1968627809123556E-3</v>
      </c>
      <c r="C196" s="191">
        <f>LN(NYSE!B192/NYSE!B191)</f>
        <v>1.3744571370595648E-2</v>
      </c>
      <c r="D196" s="191">
        <f>LN(NYSE!J192/NYSE!J191)</f>
        <v>3.1393324583359888E-2</v>
      </c>
      <c r="E196" s="191">
        <f>LN(NYSE!R192/NYSE!R191)</f>
        <v>1.5567861326618722E-2</v>
      </c>
      <c r="F196" s="191">
        <f>LN(NASDAQ!Z192/NASDAQ!Z191)</f>
        <v>1.8560667617289108E-3</v>
      </c>
      <c r="G196" s="191">
        <f>LN(NASDAQ!B192/NASDAQ!B191)</f>
        <v>1.2947958188555169E-2</v>
      </c>
      <c r="H196" s="191">
        <f>LN(NASDAQ!J192/NASDAQ!J191)</f>
        <v>-2.9114137848248883E-2</v>
      </c>
      <c r="I196" s="201">
        <f>LN(NASDAQ!R192/NASDAQ!R191)</f>
        <v>6.9392016494883042E-3</v>
      </c>
    </row>
    <row r="197" spans="1:9">
      <c r="A197" s="91" t="s">
        <v>1657</v>
      </c>
      <c r="B197" s="191">
        <f>LN(NYSE!Z193/NYSE!Z192)</f>
        <v>7.573821476182448E-4</v>
      </c>
      <c r="C197" s="191">
        <f>LN(NYSE!B193/NYSE!B192)</f>
        <v>1.3173379189984118E-2</v>
      </c>
      <c r="D197" s="191">
        <f>LN(NYSE!J193/NYSE!J192)</f>
        <v>1.308255209543395E-2</v>
      </c>
      <c r="E197" s="191">
        <f>LN(NYSE!R193/NYSE!R192)</f>
        <v>1.5151518050108856E-3</v>
      </c>
      <c r="F197" s="191">
        <f>LN(NASDAQ!Z193/NASDAQ!Z192)</f>
        <v>6.0758775767006225E-3</v>
      </c>
      <c r="G197" s="191">
        <f>LN(NASDAQ!B193/NASDAQ!B192)</f>
        <v>1.8692133012152546E-2</v>
      </c>
      <c r="H197" s="191">
        <f>LN(NASDAQ!J193/NASDAQ!J192)</f>
        <v>1.3206354813610273E-2</v>
      </c>
      <c r="I197" s="201">
        <f>LN(NASDAQ!R193/NASDAQ!R192)</f>
        <v>1.9430057926280982E-3</v>
      </c>
    </row>
    <row r="198" spans="1:9">
      <c r="A198" s="91" t="s">
        <v>1663</v>
      </c>
      <c r="B198" s="191">
        <f>LN(NYSE!Z194/NYSE!Z193)</f>
        <v>2.312630481942224E-3</v>
      </c>
      <c r="C198" s="191">
        <f>LN(NYSE!B194/NYSE!B193)</f>
        <v>4.99137146858391E-3</v>
      </c>
      <c r="D198" s="191">
        <f>LN(NYSE!J194/NYSE!J193)</f>
        <v>2.6437870135591533E-2</v>
      </c>
      <c r="E198" s="191">
        <f>LN(NYSE!R194/NYSE!R193)</f>
        <v>-5.5985343365648182E-3</v>
      </c>
      <c r="F198" s="191">
        <f>LN(NASDAQ!Z194/NASDAQ!Z193)</f>
        <v>-1.2217109503039887E-3</v>
      </c>
      <c r="G198" s="191">
        <f>LN(NASDAQ!B194/NASDAQ!B193)</f>
        <v>1.0258647488459347E-2</v>
      </c>
      <c r="H198" s="191">
        <f>LN(NASDAQ!J194/NASDAQ!J193)</f>
        <v>5.8139698654198161E-3</v>
      </c>
      <c r="I198" s="201">
        <f>LN(NASDAQ!R194/NASDAQ!R193)</f>
        <v>-6.4724921353467174E-4</v>
      </c>
    </row>
    <row r="199" spans="1:9">
      <c r="A199" s="91" t="s">
        <v>1670</v>
      </c>
      <c r="B199" s="191">
        <f>LN(NYSE!Z195/NYSE!Z194)</f>
        <v>-6.7059708242414662E-3</v>
      </c>
      <c r="C199" s="191">
        <f>LN(NYSE!B195/NYSE!B194)</f>
        <v>-9.6210093673260808E-3</v>
      </c>
      <c r="D199" s="191">
        <f>LN(NYSE!J195/NYSE!J194)</f>
        <v>6.4375141847775406E-3</v>
      </c>
      <c r="E199" s="191">
        <f>LN(NYSE!R195/NYSE!R194)</f>
        <v>3.1352455495557694E-3</v>
      </c>
      <c r="F199" s="191">
        <f>LN(NASDAQ!Z195/NASDAQ!Z194)</f>
        <v>-5.4774550049572525E-3</v>
      </c>
      <c r="G199" s="191">
        <f>LN(NASDAQ!B195/NASDAQ!B194)</f>
        <v>-6.4779246485533138E-3</v>
      </c>
      <c r="H199" s="191">
        <f>LN(NASDAQ!J195/NASDAQ!J194)</f>
        <v>1.8665294219359876E-2</v>
      </c>
      <c r="I199" s="201">
        <f>LN(NASDAQ!R195/NASDAQ!R194)</f>
        <v>-5.735636090829087E-3</v>
      </c>
    </row>
    <row r="200" spans="1:9">
      <c r="A200" s="91" t="s">
        <v>1678</v>
      </c>
      <c r="B200" s="191">
        <f>LN(NYSE!Z196/NYSE!Z195)</f>
        <v>4.9919522125764686E-3</v>
      </c>
      <c r="C200" s="191">
        <f>LN(NYSE!B196/NYSE!B195)</f>
        <v>9.2379409849363599E-3</v>
      </c>
      <c r="D200" s="191">
        <f>LN(NYSE!J196/NYSE!J195)</f>
        <v>2.5843850297919503E-2</v>
      </c>
      <c r="E200" s="191">
        <f>LN(NYSE!R196/NYSE!R195)</f>
        <v>-1.2024192966801813E-2</v>
      </c>
      <c r="F200" s="191">
        <f>LN(NASDAQ!Z196/NASDAQ!Z195)</f>
        <v>1.879366917370311E-2</v>
      </c>
      <c r="G200" s="191">
        <f>LN(NASDAQ!B196/NASDAQ!B195)</f>
        <v>2.5125641358831386E-3</v>
      </c>
      <c r="H200" s="191">
        <f>LN(NASDAQ!J196/NASDAQ!J195)</f>
        <v>-1.4234877848538462E-3</v>
      </c>
      <c r="I200" s="201">
        <f>LN(NASDAQ!R196/NASDAQ!R195)</f>
        <v>4.2237567531679884E-3</v>
      </c>
    </row>
    <row r="201" spans="1:9">
      <c r="A201" s="91" t="s">
        <v>1686</v>
      </c>
      <c r="B201" s="191">
        <f>LN(NYSE!Z197/NYSE!Z196)</f>
        <v>2.8229155755183843E-3</v>
      </c>
      <c r="C201" s="191">
        <f>LN(NYSE!B197/NYSE!B196)</f>
        <v>6.4922893688006498E-3</v>
      </c>
      <c r="D201" s="191">
        <f>LN(NYSE!J197/NYSE!J196)</f>
        <v>-9.297717438428681E-3</v>
      </c>
      <c r="E201" s="191">
        <f>LN(NYSE!R197/NYSE!R196)</f>
        <v>2.9141134907499408E-2</v>
      </c>
      <c r="F201" s="191">
        <f>LN(NASDAQ!Z197/NASDAQ!Z196)</f>
        <v>2.0486577157931259E-3</v>
      </c>
      <c r="G201" s="191">
        <f>LN(NASDAQ!B197/NASDAQ!B196)</f>
        <v>1.2262441921424205E-2</v>
      </c>
      <c r="H201" s="191">
        <f>LN(NASDAQ!J197/NASDAQ!J196)</f>
        <v>2.3927953695235774E-2</v>
      </c>
      <c r="I201" s="201">
        <f>LN(NASDAQ!R197/NASDAQ!R196)</f>
        <v>2.4825961263920376E-3</v>
      </c>
    </row>
    <row r="202" spans="1:9">
      <c r="A202" s="91" t="s">
        <v>1693</v>
      </c>
      <c r="B202" s="191">
        <f>LN(NYSE!Z198/NYSE!Z197)</f>
        <v>1.9988710158292738E-3</v>
      </c>
      <c r="C202" s="191">
        <f>LN(NYSE!B198/NYSE!B197)</f>
        <v>-3.4318432156946765E-3</v>
      </c>
      <c r="D202" s="191">
        <f>LN(NYSE!J198/NYSE!J197)</f>
        <v>-2.7809397267490703E-3</v>
      </c>
      <c r="E202" s="191">
        <f>LN(NYSE!R198/NYSE!R197)</f>
        <v>-5.7982019731434419E-3</v>
      </c>
      <c r="F202" s="191">
        <f>LN(NASDAQ!Z198/NASDAQ!Z197)</f>
        <v>-4.3388228638365032E-3</v>
      </c>
      <c r="G202" s="191">
        <f>LN(NASDAQ!B198/NASDAQ!B197)</f>
        <v>1.7608972604268854E-2</v>
      </c>
      <c r="H202" s="191">
        <f>LN(NASDAQ!J198/NASDAQ!J197)</f>
        <v>2.2009141491789848E-2</v>
      </c>
      <c r="I202" s="201">
        <f>LN(NASDAQ!R198/NASDAQ!R197)</f>
        <v>-9.4233028745373468E-3</v>
      </c>
    </row>
    <row r="203" spans="1:9">
      <c r="A203" s="91" t="s">
        <v>1700</v>
      </c>
      <c r="B203" s="191">
        <f>LN(NYSE!Z199/NYSE!Z198)</f>
        <v>-9.8194073172036146E-3</v>
      </c>
      <c r="C203" s="191">
        <f>LN(NYSE!B199/NYSE!B198)</f>
        <v>-1.8115739203955733E-2</v>
      </c>
      <c r="D203" s="191">
        <f>LN(NYSE!J199/NYSE!J198)</f>
        <v>-1.4792414589271883E-2</v>
      </c>
      <c r="E203" s="191">
        <f>LN(NYSE!R199/NYSE!R198)</f>
        <v>-1.2552663525946941E-2</v>
      </c>
      <c r="F203" s="191">
        <f>LN(NASDAQ!Z199/NASDAQ!Z198)</f>
        <v>-2.1974628409797747E-2</v>
      </c>
      <c r="G203" s="191">
        <f>LN(NASDAQ!B199/NASDAQ!B198)</f>
        <v>6.0704354766108418E-3</v>
      </c>
      <c r="H203" s="191">
        <f>LN(NASDAQ!J199/NASDAQ!J198)</f>
        <v>-1.3614705983210744E-3</v>
      </c>
      <c r="I203" s="201">
        <f>LN(NASDAQ!R199/NASDAQ!R198)</f>
        <v>-2.8334805356717472E-3</v>
      </c>
    </row>
    <row r="204" spans="1:9">
      <c r="A204" s="91" t="s">
        <v>1706</v>
      </c>
      <c r="B204" s="191">
        <f>LN(NYSE!Z200/NYSE!Z199)</f>
        <v>-1.8902559600835059E-3</v>
      </c>
      <c r="C204" s="191">
        <f>LN(NYSE!B200/NYSE!B199)</f>
        <v>2.7189762332431367E-3</v>
      </c>
      <c r="D204" s="191">
        <f>LN(NYSE!J200/NYSE!J199)</f>
        <v>2.0533888118420066E-3</v>
      </c>
      <c r="E204" s="191">
        <f>LN(NYSE!R200/NYSE!R199)</f>
        <v>1.7231253514249176E-2</v>
      </c>
      <c r="F204" s="191">
        <f>LN(NASDAQ!Z200/NASDAQ!Z199)</f>
        <v>-9.8377706698081252E-4</v>
      </c>
      <c r="G204" s="191">
        <f>LN(NASDAQ!B200/NASDAQ!B199)</f>
        <v>4.7473217180861713E-2</v>
      </c>
      <c r="H204" s="191">
        <f>LN(NASDAQ!J200/NASDAQ!J199)</f>
        <v>2.022995490270392E-2</v>
      </c>
      <c r="I204" s="201">
        <f>LN(NASDAQ!R200/NASDAQ!R199)</f>
        <v>5.4552398930770088E-4</v>
      </c>
    </row>
    <row r="205" spans="1:9">
      <c r="A205" s="91" t="s">
        <v>1714</v>
      </c>
      <c r="B205" s="191">
        <f>LN(NYSE!Z201/NYSE!Z200)</f>
        <v>-4.2762379177396807E-3</v>
      </c>
      <c r="C205" s="191">
        <f>LN(NYSE!B201/NYSE!B200)</f>
        <v>1.5396762970712448E-2</v>
      </c>
      <c r="D205" s="191">
        <f>LN(NYSE!J201/NYSE!J200)</f>
        <v>5.8801140918146146E-3</v>
      </c>
      <c r="E205" s="191">
        <f>LN(NYSE!R201/NYSE!R200)</f>
        <v>2.7966830943962294E-3</v>
      </c>
      <c r="F205" s="191">
        <f>LN(NASDAQ!Z201/NASDAQ!Z200)</f>
        <v>-3.6219559886172064E-3</v>
      </c>
      <c r="G205" s="191">
        <f>LN(NASDAQ!B201/NASDAQ!B200)</f>
        <v>1.729937961463506E-3</v>
      </c>
      <c r="H205" s="191">
        <f>LN(NASDAQ!J201/NASDAQ!J200)</f>
        <v>6.6533844907366736E-3</v>
      </c>
      <c r="I205" s="201">
        <f>LN(NASDAQ!R201/NASDAQ!R200)</f>
        <v>-1.09134573748011E-3</v>
      </c>
    </row>
    <row r="206" spans="1:9">
      <c r="A206" s="91" t="s">
        <v>1721</v>
      </c>
      <c r="B206" s="191">
        <f>LN(NYSE!Z202/NYSE!Z201)</f>
        <v>1.1554345197126472E-2</v>
      </c>
      <c r="C206" s="191">
        <f>LN(NYSE!B202/NYSE!B201)</f>
        <v>-6.1302873973946631E-3</v>
      </c>
      <c r="D206" s="191">
        <f>LN(NYSE!J202/NYSE!J201)</f>
        <v>5.5922870704223117E-3</v>
      </c>
      <c r="E206" s="191">
        <f>LN(NYSE!R202/NYSE!R201)</f>
        <v>-2.0501358406116118E-3</v>
      </c>
      <c r="F206" s="191">
        <f>LN(NASDAQ!Z202/NASDAQ!Z201)</f>
        <v>6.1038821030532592E-3</v>
      </c>
      <c r="G206" s="191">
        <f>LN(NASDAQ!B202/NASDAQ!B201)</f>
        <v>2.6531781785832494E-2</v>
      </c>
      <c r="H206" s="191">
        <f>LN(NASDAQ!J202/NASDAQ!J201)</f>
        <v>3.0047982359691205E-2</v>
      </c>
      <c r="I206" s="201">
        <f>LN(NASDAQ!R202/NASDAQ!R201)</f>
        <v>-1.0920010930870518E-4</v>
      </c>
    </row>
    <row r="207" spans="1:9">
      <c r="A207" s="91" t="s">
        <v>1728</v>
      </c>
      <c r="B207" s="191">
        <f>LN(NYSE!Z203/NYSE!Z202)</f>
        <v>-4.4821471772888213E-3</v>
      </c>
      <c r="C207" s="191">
        <f>LN(NYSE!B203/NYSE!B202)</f>
        <v>-7.7160876658627468E-3</v>
      </c>
      <c r="D207" s="191">
        <f>LN(NYSE!J203/NYSE!J202)</f>
        <v>5.3090757997664717E-3</v>
      </c>
      <c r="E207" s="191">
        <f>LN(NYSE!R203/NYSE!R202)</f>
        <v>4.9318482693996588E-3</v>
      </c>
      <c r="F207" s="191">
        <f>LN(NASDAQ!Z203/NASDAQ!Z202)</f>
        <v>-7.8971037470469164E-3</v>
      </c>
      <c r="G207" s="191">
        <f>LN(NASDAQ!B203/NASDAQ!B202)</f>
        <v>9.4928586292183838E-3</v>
      </c>
      <c r="H207" s="191">
        <f>LN(NASDAQ!J203/NASDAQ!J202)</f>
        <v>1.2861738107443066E-3</v>
      </c>
      <c r="I207" s="201">
        <f>LN(NASDAQ!R203/NASDAQ!R202)</f>
        <v>2.1838829525541205E-4</v>
      </c>
    </row>
    <row r="208" spans="1:9">
      <c r="A208" s="91" t="s">
        <v>1734</v>
      </c>
      <c r="B208" s="191">
        <f>LN(NYSE!Z204/NYSE!Z203)</f>
        <v>-5.4269251287139735E-3</v>
      </c>
      <c r="C208" s="191">
        <f>LN(NYSE!B204/NYSE!B203)</f>
        <v>1.7278218278951984E-2</v>
      </c>
      <c r="D208" s="191">
        <f>LN(NYSE!J204/NYSE!J203)</f>
        <v>6.7847979834801033E-3</v>
      </c>
      <c r="E208" s="191">
        <f>LN(NYSE!R204/NYSE!R203)</f>
        <v>1.6844247488776193E-2</v>
      </c>
      <c r="F208" s="191">
        <f>LN(NASDAQ!Z204/NASDAQ!Z203)</f>
        <v>-1.1758304065752926E-2</v>
      </c>
      <c r="G208" s="191">
        <f>LN(NASDAQ!B204/NASDAQ!B203)</f>
        <v>-2.1345127935733847E-2</v>
      </c>
      <c r="H208" s="191">
        <f>LN(NASDAQ!J204/NASDAQ!J203)</f>
        <v>7.6824961720162108E-3</v>
      </c>
      <c r="I208" s="201">
        <f>LN(NASDAQ!R204/NASDAQ!R203)</f>
        <v>-1.639075928340963E-3</v>
      </c>
    </row>
    <row r="209" spans="1:9">
      <c r="A209" s="91" t="s">
        <v>1741</v>
      </c>
      <c r="B209" s="191">
        <f>LN(NYSE!Z205/NYSE!Z204)</f>
        <v>1.5018599680904163E-3</v>
      </c>
      <c r="C209" s="191">
        <f>LN(NYSE!B205/NYSE!B204)</f>
        <v>-1.1426396215602219E-3</v>
      </c>
      <c r="D209" s="191">
        <f>LN(NYSE!J205/NYSE!J204)</f>
        <v>8.9753781281258528E-3</v>
      </c>
      <c r="E209" s="191">
        <f>LN(NYSE!R205/NYSE!R204)</f>
        <v>5.0983358795292383E-3</v>
      </c>
      <c r="F209" s="191">
        <f>LN(NASDAQ!Z205/NASDAQ!Z204)</f>
        <v>1.1631461023136095E-3</v>
      </c>
      <c r="G209" s="191">
        <f>LN(NASDAQ!B205/NASDAQ!B204)</f>
        <v>-1.4871580087705231E-2</v>
      </c>
      <c r="H209" s="191">
        <f>LN(NASDAQ!J205/NASDAQ!J204)</f>
        <v>-1.2763243596046784E-3</v>
      </c>
      <c r="I209" s="201">
        <f>LN(NASDAQ!R205/NASDAQ!R204)</f>
        <v>-2.187465829568584E-4</v>
      </c>
    </row>
    <row r="210" spans="1:9">
      <c r="A210" s="91" t="s">
        <v>1748</v>
      </c>
      <c r="B210" s="191">
        <f>LN(NYSE!Z206/NYSE!Z205)</f>
        <v>2.9876167504309615E-3</v>
      </c>
      <c r="C210" s="191">
        <f>LN(NYSE!B206/NYSE!B205)</f>
        <v>2.2608348027592824E-2</v>
      </c>
      <c r="D210" s="191">
        <f>LN(NYSE!J206/NYSE!J205)</f>
        <v>-2.1322769468821307E-2</v>
      </c>
      <c r="E210" s="191">
        <f>LN(NYSE!R206/NYSE!R205)</f>
        <v>1.5409180765690349E-2</v>
      </c>
      <c r="F210" s="191">
        <f>LN(NASDAQ!Z206/NASDAQ!Z205)</f>
        <v>-6.8028268212972859E-3</v>
      </c>
      <c r="G210" s="191">
        <f>LN(NASDAQ!B206/NASDAQ!B205)</f>
        <v>1.2408291300696133E-2</v>
      </c>
      <c r="H210" s="191">
        <f>LN(NASDAQ!J206/NASDAQ!J205)</f>
        <v>1.5209418663528708E-2</v>
      </c>
      <c r="I210" s="201">
        <f>LN(NASDAQ!R206/NASDAQ!R205)</f>
        <v>-2.2997327115313201E-3</v>
      </c>
    </row>
    <row r="211" spans="1:9">
      <c r="A211" s="91" t="s">
        <v>1756</v>
      </c>
      <c r="B211" s="191">
        <f>LN(NYSE!Z207/NYSE!Z206)</f>
        <v>7.4317500062699986E-4</v>
      </c>
      <c r="C211" s="191">
        <f>LN(NYSE!B207/NYSE!B206)</f>
        <v>-1.4637153799172626E-2</v>
      </c>
      <c r="D211" s="191">
        <f>LN(NYSE!J207/NYSE!J206)</f>
        <v>4.7533700465739126E-2</v>
      </c>
      <c r="E211" s="191">
        <f>LN(NYSE!R207/NYSE!R206)</f>
        <v>8.0446931712879668E-4</v>
      </c>
      <c r="F211" s="191">
        <f>LN(NASDAQ!Z207/NASDAQ!Z206)</f>
        <v>1.0460421161600199E-2</v>
      </c>
      <c r="G211" s="191">
        <f>LN(NASDAQ!B207/NASDAQ!B206)</f>
        <v>-2.4972484799702269E-2</v>
      </c>
      <c r="H211" s="191">
        <f>LN(NASDAQ!J207/NASDAQ!J206)</f>
        <v>1.9925939461081017E-2</v>
      </c>
      <c r="I211" s="201">
        <f>LN(NASDAQ!R207/NASDAQ!R206)</f>
        <v>-4.6153928084010573E-3</v>
      </c>
    </row>
    <row r="212" spans="1:9">
      <c r="A212" s="91" t="s">
        <v>1762</v>
      </c>
      <c r="B212" s="191">
        <f>LN(NYSE!Z208/NYSE!Z207)</f>
        <v>-1.0270465880172538E-2</v>
      </c>
      <c r="C212" s="191">
        <f>LN(NYSE!B208/NYSE!B207)</f>
        <v>-2.2558784960597003E-2</v>
      </c>
      <c r="D212" s="191">
        <f>LN(NYSE!J208/NYSE!J207)</f>
        <v>1.6910258891367467E-3</v>
      </c>
      <c r="E212" s="191">
        <f>LN(NYSE!R208/NYSE!R207)</f>
        <v>-3.4172718062571807E-2</v>
      </c>
      <c r="F212" s="191">
        <f>LN(NASDAQ!Z208/NASDAQ!Z207)</f>
        <v>-1.1472303532300542E-2</v>
      </c>
      <c r="G212" s="191">
        <f>LN(NASDAQ!B208/NASDAQ!B207)</f>
        <v>6.5917260780652019E-3</v>
      </c>
      <c r="H212" s="191">
        <f>LN(NASDAQ!J208/NASDAQ!J207)</f>
        <v>2.4630554323978138E-3</v>
      </c>
      <c r="I212" s="201">
        <f>LN(NASDAQ!R208/NASDAQ!R207)</f>
        <v>1.3208587501008803E-3</v>
      </c>
    </row>
    <row r="213" spans="1:9">
      <c r="A213" s="91" t="s">
        <v>1770</v>
      </c>
      <c r="B213" s="191">
        <f>LN(NYSE!Z209/NYSE!Z208)</f>
        <v>-5.1990793101465583E-3</v>
      </c>
      <c r="C213" s="191">
        <f>LN(NYSE!B209/NYSE!B208)</f>
        <v>-1.1668743834377378E-2</v>
      </c>
      <c r="D213" s="191">
        <f>LN(NYSE!J209/NYSE!J208)</f>
        <v>1.2711527438786032E-2</v>
      </c>
      <c r="E213" s="191">
        <f>LN(NYSE!R209/NYSE!R208)</f>
        <v>-1.6970104218461478E-2</v>
      </c>
      <c r="F213" s="191">
        <f>LN(NASDAQ!Z209/NASDAQ!Z208)</f>
        <v>-1.1541620529388535E-2</v>
      </c>
      <c r="G213" s="191">
        <f>LN(NASDAQ!B209/NASDAQ!B208)</f>
        <v>4.0497596569203697E-3</v>
      </c>
      <c r="H213" s="191">
        <f>LN(NASDAQ!J209/NASDAQ!J208)</f>
        <v>-2.4907887912962719E-2</v>
      </c>
      <c r="I213" s="201">
        <f>LN(NASDAQ!R209/NASDAQ!R208)</f>
        <v>-6.6021129158671166E-4</v>
      </c>
    </row>
    <row r="214" spans="1:9">
      <c r="A214" s="91" t="s">
        <v>1777</v>
      </c>
      <c r="B214" s="191">
        <f>LN(NYSE!Z210/NYSE!Z209)</f>
        <v>-8.4270267100443816E-3</v>
      </c>
      <c r="C214" s="191">
        <f>LN(NYSE!B210/NYSE!B209)</f>
        <v>1.7067908512148018E-2</v>
      </c>
      <c r="D214" s="191">
        <f>LN(NYSE!J210/NYSE!J209)</f>
        <v>-2.0465382618309432E-2</v>
      </c>
      <c r="E214" s="191">
        <f>LN(NYSE!R210/NYSE!R209)</f>
        <v>1.9186580929353412E-2</v>
      </c>
      <c r="F214" s="191">
        <f>LN(NASDAQ!Z210/NASDAQ!Z209)</f>
        <v>-1.1772500094991449E-2</v>
      </c>
      <c r="G214" s="191">
        <f>LN(NASDAQ!B210/NASDAQ!B209)</f>
        <v>-7.1463365458402494E-3</v>
      </c>
      <c r="H214" s="191">
        <f>LN(NASDAQ!J210/NASDAQ!J209)</f>
        <v>-1.1414201284440123E-2</v>
      </c>
      <c r="I214" s="201">
        <f>LN(NASDAQ!R210/NASDAQ!R209)</f>
        <v>-4.6337240897912566E-3</v>
      </c>
    </row>
    <row r="215" spans="1:9">
      <c r="A215" s="91" t="s">
        <v>1785</v>
      </c>
      <c r="B215" s="191">
        <f>LN(NYSE!Z211/NYSE!Z210)</f>
        <v>8.112993150555985E-4</v>
      </c>
      <c r="C215" s="191">
        <f>LN(NYSE!B211/NYSE!B210)</f>
        <v>1.4888612493750777E-2</v>
      </c>
      <c r="D215" s="191">
        <f>LN(NYSE!J211/NYSE!J210)</f>
        <v>4.9589094340277633E-2</v>
      </c>
      <c r="E215" s="191">
        <f>LN(NYSE!R211/NYSE!R210)</f>
        <v>1.5015847050827863E-2</v>
      </c>
      <c r="F215" s="191">
        <f>LN(NASDAQ!Z211/NASDAQ!Z210)</f>
        <v>-1.965596319214166E-3</v>
      </c>
      <c r="G215" s="191">
        <f>LN(NASDAQ!B211/NASDAQ!B210)</f>
        <v>1.5006053034837612E-2</v>
      </c>
      <c r="H215" s="191">
        <f>LN(NASDAQ!J211/NASDAQ!J210)</f>
        <v>2.5190248828558495E-2</v>
      </c>
      <c r="I215" s="201">
        <f>LN(NASDAQ!R211/NASDAQ!R210)</f>
        <v>4.4223328526144445E-4</v>
      </c>
    </row>
    <row r="216" spans="1:9">
      <c r="A216" s="91" t="s">
        <v>1792</v>
      </c>
      <c r="B216" s="191">
        <f>LN(NYSE!Z212/NYSE!Z211)</f>
        <v>-1.0866179313647004E-3</v>
      </c>
      <c r="C216" s="191">
        <f>LN(NYSE!B212/NYSE!B211)</f>
        <v>1.8928644682527913E-3</v>
      </c>
      <c r="D216" s="191">
        <f>LN(NYSE!J212/NYSE!J211)</f>
        <v>-3.3901551675681457E-2</v>
      </c>
      <c r="E216" s="191">
        <f>LN(NYSE!R212/NYSE!R211)</f>
        <v>-1.2160149840464853E-2</v>
      </c>
      <c r="F216" s="191">
        <f>LN(NASDAQ!Z212/NASDAQ!Z211)</f>
        <v>1.5440589241697365E-2</v>
      </c>
      <c r="G216" s="191">
        <f>LN(NASDAQ!B212/NASDAQ!B211)</f>
        <v>1.8352610462472014E-2</v>
      </c>
      <c r="H216" s="191">
        <f>LN(NASDAQ!J212/NASDAQ!J211)</f>
        <v>6.199647879525429E-3</v>
      </c>
      <c r="I216" s="201">
        <f>LN(NASDAQ!R212/NASDAQ!R211)</f>
        <v>2.7595359417916681E-3</v>
      </c>
    </row>
    <row r="217" spans="1:9">
      <c r="A217" s="91" t="s">
        <v>1800</v>
      </c>
      <c r="B217" s="191">
        <f>LN(NYSE!Z213/NYSE!Z212)</f>
        <v>-5.101719430834345E-3</v>
      </c>
      <c r="C217" s="191">
        <f>LN(NYSE!B213/NYSE!B212)</f>
        <v>-1.2559632272448181E-2</v>
      </c>
      <c r="D217" s="191">
        <f>LN(NYSE!J213/NYSE!J212)</f>
        <v>-1.4229107792569829E-2</v>
      </c>
      <c r="E217" s="191">
        <f>LN(NYSE!R213/NYSE!R212)</f>
        <v>-5.6270615707464311E-3</v>
      </c>
      <c r="F217" s="191">
        <f>LN(NASDAQ!Z213/NASDAQ!Z212)</f>
        <v>6.1325476509272911E-4</v>
      </c>
      <c r="G217" s="191">
        <f>LN(NASDAQ!B213/NASDAQ!B212)</f>
        <v>-8.6613232104374022E-3</v>
      </c>
      <c r="H217" s="191">
        <f>LN(NASDAQ!J213/NASDAQ!J212)</f>
        <v>1.228516679457777E-2</v>
      </c>
      <c r="I217" s="201">
        <f>LN(NASDAQ!R213/NASDAQ!R212)</f>
        <v>1.030823910153612E-2</v>
      </c>
    </row>
    <row r="218" spans="1:9">
      <c r="A218" s="91" t="s">
        <v>1807</v>
      </c>
      <c r="B218" s="191">
        <f>LN(NYSE!Z214/NYSE!Z213)</f>
        <v>5.3848700285172484E-3</v>
      </c>
      <c r="C218" s="191">
        <f>LN(NYSE!B214/NYSE!B213)</f>
        <v>-1.4660756417384671E-2</v>
      </c>
      <c r="D218" s="191">
        <f>LN(NYSE!J214/NYSE!J213)</f>
        <v>0.21136692421216025</v>
      </c>
      <c r="E218" s="191">
        <f>LN(NYSE!R214/NYSE!R213)</f>
        <v>-8.8270027255764865E-3</v>
      </c>
      <c r="F218" s="191">
        <f>LN(NASDAQ!Z214/NASDAQ!Z213)</f>
        <v>1.5805286611577821E-2</v>
      </c>
      <c r="G218" s="191">
        <f>LN(NASDAQ!B214/NASDAQ!B213)</f>
        <v>1.1843356779782415E-2</v>
      </c>
      <c r="H218" s="191">
        <f>LN(NASDAQ!J214/NASDAQ!J213)</f>
        <v>1.220256405229369E-3</v>
      </c>
      <c r="I218" s="201">
        <f>LN(NASDAQ!R214/NASDAQ!R213)</f>
        <v>8.724100880479306E-4</v>
      </c>
    </row>
    <row r="219" spans="1:9">
      <c r="A219" s="91" t="s">
        <v>1815</v>
      </c>
      <c r="B219" s="191">
        <f>LN(NYSE!Z215/NYSE!Z214)</f>
        <v>-1.0915602982778525E-2</v>
      </c>
      <c r="C219" s="191">
        <f>LN(NYSE!B215/NYSE!B214)</f>
        <v>-8.1951678170636751E-3</v>
      </c>
      <c r="D219" s="191">
        <f>LN(NYSE!J215/NYSE!J214)</f>
        <v>-7.8958167810618558E-3</v>
      </c>
      <c r="E219" s="191">
        <f>LN(NYSE!R215/NYSE!R214)</f>
        <v>-7.4941802733399362E-3</v>
      </c>
      <c r="F219" s="191">
        <f>LN(NASDAQ!Z215/NASDAQ!Z214)</f>
        <v>-1.891246364417885E-2</v>
      </c>
      <c r="G219" s="191">
        <f>LN(NASDAQ!B215/NASDAQ!B214)</f>
        <v>-1.829376806581939E-2</v>
      </c>
      <c r="H219" s="191">
        <f>LN(NASDAQ!J215/NASDAQ!J214)</f>
        <v>6.0790460763821925E-3</v>
      </c>
      <c r="I219" s="201">
        <f>LN(NASDAQ!R215/NASDAQ!R214)</f>
        <v>-3.6036075032985443E-3</v>
      </c>
    </row>
    <row r="220" spans="1:9">
      <c r="A220" s="91" t="s">
        <v>1822</v>
      </c>
      <c r="B220" s="191">
        <f>LN(NYSE!Z216/NYSE!Z215)</f>
        <v>7.2187690343352325E-3</v>
      </c>
      <c r="C220" s="191">
        <f>LN(NYSE!B216/NYSE!B215)</f>
        <v>3.9108379919991585E-3</v>
      </c>
      <c r="D220" s="191">
        <f>LN(NYSE!J216/NYSE!J215)</f>
        <v>-5.9630468882465246E-3</v>
      </c>
      <c r="E220" s="191">
        <f>LN(NYSE!R216/NYSE!R215)</f>
        <v>1.7707825236353003E-2</v>
      </c>
      <c r="F220" s="191">
        <f>LN(NASDAQ!Z216/NASDAQ!Z215)</f>
        <v>9.36482758347882E-3</v>
      </c>
      <c r="G220" s="191">
        <f>LN(NASDAQ!B216/NASDAQ!B215)</f>
        <v>-7.6423757520381348E-3</v>
      </c>
      <c r="H220" s="191">
        <f>LN(NASDAQ!J216/NASDAQ!J215)</f>
        <v>1.9208273638267191E-2</v>
      </c>
      <c r="I220" s="201">
        <f>LN(NASDAQ!R216/NASDAQ!R215)</f>
        <v>2.731197415250576E-3</v>
      </c>
    </row>
    <row r="221" spans="1:9">
      <c r="A221" s="91" t="s">
        <v>1830</v>
      </c>
      <c r="B221" s="191">
        <f>LN(NYSE!Z217/NYSE!Z216)</f>
        <v>6.1845873184567619E-3</v>
      </c>
      <c r="C221" s="191">
        <f>LN(NYSE!B217/NYSE!B216)</f>
        <v>1.164157501548577E-2</v>
      </c>
      <c r="D221" s="191">
        <f>LN(NYSE!J217/NYSE!J216)</f>
        <v>-1.3043226951333494E-2</v>
      </c>
      <c r="E221" s="191">
        <f>LN(NYSE!R217/NYSE!R216)</f>
        <v>8.371328957538355E-3</v>
      </c>
      <c r="F221" s="191">
        <f>LN(NASDAQ!Z217/NASDAQ!Z216)</f>
        <v>8.3881589934538519E-3</v>
      </c>
      <c r="G221" s="191">
        <f>LN(NASDAQ!B217/NASDAQ!B216)</f>
        <v>5.3557893899047271E-3</v>
      </c>
      <c r="H221" s="191">
        <f>LN(NASDAQ!J217/NASDAQ!J216)</f>
        <v>1.6509808963812288E-2</v>
      </c>
      <c r="I221" s="201">
        <f>LN(NASDAQ!R217/NASDAQ!R216)</f>
        <v>1.199367749943885E-3</v>
      </c>
    </row>
    <row r="222" spans="1:9">
      <c r="A222" s="91" t="s">
        <v>1837</v>
      </c>
      <c r="B222" s="191">
        <f>LN(NYSE!Z218/NYSE!Z217)</f>
        <v>8.4373854142995187E-3</v>
      </c>
      <c r="C222" s="191">
        <f>LN(NYSE!B218/NYSE!B217)</f>
        <v>8.4518367120018159E-3</v>
      </c>
      <c r="D222" s="191">
        <f>LN(NYSE!J218/NYSE!J217)</f>
        <v>3.5905870374104081E-2</v>
      </c>
      <c r="E222" s="191">
        <f>LN(NYSE!R218/NYSE!R217)</f>
        <v>5.9369037694842778E-3</v>
      </c>
      <c r="F222" s="191">
        <f>LN(NASDAQ!Z218/NASDAQ!Z217)</f>
        <v>1.7261881066675863E-2</v>
      </c>
      <c r="G222" s="191">
        <f>LN(NASDAQ!B218/NASDAQ!B217)</f>
        <v>-2.2918268243831215E-3</v>
      </c>
      <c r="H222" s="191">
        <f>LN(NASDAQ!J218/NASDAQ!J217)</f>
        <v>-1.1702751481905431E-3</v>
      </c>
      <c r="I222" s="201">
        <f>LN(NASDAQ!R218/NASDAQ!R217)</f>
        <v>2.2857152808560825E-3</v>
      </c>
    </row>
    <row r="223" spans="1:9">
      <c r="A223" s="91" t="s">
        <v>1844</v>
      </c>
      <c r="B223" s="191">
        <f>LN(NYSE!Z219/NYSE!Z218)</f>
        <v>1.0868375591140524E-3</v>
      </c>
      <c r="C223" s="191">
        <f>LN(NYSE!B219/NYSE!B218)</f>
        <v>9.139439093092493E-3</v>
      </c>
      <c r="D223" s="191">
        <f>LN(NYSE!J219/NYSE!J218)</f>
        <v>1.8724608452603486E-2</v>
      </c>
      <c r="E223" s="191">
        <f>LN(NYSE!R219/NYSE!R218)</f>
        <v>9.696935831971211E-3</v>
      </c>
      <c r="F223" s="191">
        <f>LN(NASDAQ!Z219/NASDAQ!Z218)</f>
        <v>5.4035686231259745E-3</v>
      </c>
      <c r="G223" s="191">
        <f>LN(NASDAQ!B219/NASDAQ!B218)</f>
        <v>2.4825755135642652E-3</v>
      </c>
      <c r="H223" s="191">
        <f>LN(NASDAQ!J219/NASDAQ!J218)</f>
        <v>-9.4118341823463698E-3</v>
      </c>
      <c r="I223" s="201">
        <f>LN(NASDAQ!R219/NASDAQ!R218)</f>
        <v>0</v>
      </c>
    </row>
    <row r="224" spans="1:9">
      <c r="A224" s="91" t="s">
        <v>1852</v>
      </c>
      <c r="B224" s="191">
        <f>LN(NYSE!Z220/NYSE!Z219)</f>
        <v>-4.8730249437141252E-3</v>
      </c>
      <c r="C224" s="191">
        <f>LN(NYSE!B220/NYSE!B219)</f>
        <v>-1.1378723017971093E-3</v>
      </c>
      <c r="D224" s="191">
        <f>LN(NYSE!J220/NYSE!J219)</f>
        <v>2.7538518807733028E-2</v>
      </c>
      <c r="E224" s="191">
        <f>LN(NYSE!R220/NYSE!R219)</f>
        <v>2.7919142735648521E-3</v>
      </c>
      <c r="F224" s="191">
        <f>LN(NASDAQ!Z220/NASDAQ!Z219)</f>
        <v>1.1164073094377626E-3</v>
      </c>
      <c r="G224" s="191">
        <f>LN(NASDAQ!B220/NASDAQ!B219)</f>
        <v>1.3074558583736934E-2</v>
      </c>
      <c r="H224" s="191">
        <f>LN(NASDAQ!J220/NASDAQ!J219)</f>
        <v>-1.1890746521521786E-2</v>
      </c>
      <c r="I224" s="201">
        <f>LN(NASDAQ!R220/NASDAQ!R219)</f>
        <v>1.0871337728810435E-4</v>
      </c>
    </row>
    <row r="225" spans="1:9">
      <c r="A225" s="91" t="s">
        <v>1860</v>
      </c>
      <c r="B225" s="191">
        <f>LN(NYSE!Z221/NYSE!Z220)</f>
        <v>3.3597327258207878E-3</v>
      </c>
      <c r="C225" s="191">
        <f>LN(NYSE!B221/NYSE!B220)</f>
        <v>2.8434388523202795E-2</v>
      </c>
      <c r="D225" s="191">
        <f>LN(NYSE!J221/NYSE!J220)</f>
        <v>1.3857034661426281E-2</v>
      </c>
      <c r="E225" s="191">
        <f>LN(NYSE!R221/NYSE!R220)</f>
        <v>2.0738583136629369E-2</v>
      </c>
      <c r="F225" s="191">
        <f>LN(NASDAQ!Z221/NASDAQ!Z220)</f>
        <v>-2.2446457277269045E-4</v>
      </c>
      <c r="G225" s="191">
        <f>LN(NASDAQ!B221/NASDAQ!B220)</f>
        <v>1.2719961999560367E-2</v>
      </c>
      <c r="H225" s="191">
        <f>LN(NASDAQ!J221/NASDAQ!J220)</f>
        <v>-3.1594365418217168E-2</v>
      </c>
      <c r="I225" s="201">
        <f>LN(NASDAQ!R221/NASDAQ!R220)</f>
        <v>5.4338967809933148E-4</v>
      </c>
    </row>
    <row r="226" spans="1:9">
      <c r="A226" s="91" t="s">
        <v>1867</v>
      </c>
      <c r="B226" s="191">
        <f>LN(NYSE!Z222/NYSE!Z221)</f>
        <v>-5.6393266848302316E-3</v>
      </c>
      <c r="C226" s="191">
        <f>LN(NYSE!B222/NYSE!B221)</f>
        <v>1.8426391799213294E-3</v>
      </c>
      <c r="D226" s="191">
        <f>LN(NYSE!J222/NYSE!J221)</f>
        <v>6.4014850520408891E-3</v>
      </c>
      <c r="E226" s="191">
        <f>LN(NYSE!R222/NYSE!R221)</f>
        <v>8.8086324655184026E-5</v>
      </c>
      <c r="F226" s="191">
        <f>LN(NASDAQ!Z222/NASDAQ!Z221)</f>
        <v>-7.7496807224532714E-4</v>
      </c>
      <c r="G226" s="191">
        <f>LN(NASDAQ!B222/NASDAQ!B221)</f>
        <v>-1.705918208985013E-2</v>
      </c>
      <c r="H226" s="191">
        <f>LN(NASDAQ!J222/NASDAQ!J221)</f>
        <v>3.3983852815598785E-2</v>
      </c>
      <c r="I226" s="201">
        <f>LN(NASDAQ!R222/NASDAQ!R221)</f>
        <v>-1.0865431639970965E-4</v>
      </c>
    </row>
    <row r="227" spans="1:9">
      <c r="A227" s="91" t="s">
        <v>1872</v>
      </c>
      <c r="B227" s="191">
        <f>LN(NYSE!Z223/NYSE!Z222)</f>
        <v>-5.7238562398025574E-3</v>
      </c>
      <c r="C227" s="191">
        <f>LN(NYSE!B223/NYSE!B222)</f>
        <v>-2.5806465934916254E-3</v>
      </c>
      <c r="D227" s="191">
        <f>LN(NYSE!J223/NYSE!J222)</f>
        <v>2.3672960158603569E-3</v>
      </c>
      <c r="E227" s="191">
        <f>LN(NYSE!R223/NYSE!R222)</f>
        <v>8.5950362488057992E-3</v>
      </c>
      <c r="F227" s="191">
        <f>LN(NASDAQ!Z223/NASDAQ!Z222)</f>
        <v>-1.064633898941403E-2</v>
      </c>
      <c r="G227" s="191">
        <f>LN(NASDAQ!B223/NASDAQ!B222)</f>
        <v>2.9252202167724992E-2</v>
      </c>
      <c r="H227" s="191">
        <f>LN(NASDAQ!J223/NASDAQ!J222)</f>
        <v>5.9079135031821522E-2</v>
      </c>
      <c r="I227" s="201">
        <f>LN(NASDAQ!R223/NASDAQ!R222)</f>
        <v>4.3454644898891664E-4</v>
      </c>
    </row>
    <row r="228" spans="1:9">
      <c r="A228" s="91" t="s">
        <v>1879</v>
      </c>
      <c r="B228" s="191">
        <f>LN(NYSE!Z224/NYSE!Z223)</f>
        <v>1.6421701042952433E-3</v>
      </c>
      <c r="C228" s="191">
        <f>LN(NYSE!B224/NYSE!B223)</f>
        <v>-1.4501090690799957E-2</v>
      </c>
      <c r="D228" s="191">
        <f>LN(NYSE!J224/NYSE!J223)</f>
        <v>-6.7524665730372933E-3</v>
      </c>
      <c r="E228" s="191">
        <f>LN(NYSE!R224/NYSE!R223)</f>
        <v>-4.9023997335548375E-3</v>
      </c>
      <c r="F228" s="191">
        <f>LN(NASDAQ!Z224/NASDAQ!Z223)</f>
        <v>-8.9525710807171182E-3</v>
      </c>
      <c r="G228" s="191">
        <f>LN(NASDAQ!B224/NASDAQ!B223)</f>
        <v>-6.817161362277893E-3</v>
      </c>
      <c r="H228" s="191">
        <f>LN(NASDAQ!J224/NASDAQ!J223)</f>
        <v>1.2297527810406026E-2</v>
      </c>
      <c r="I228" s="201">
        <f>LN(NASDAQ!R224/NASDAQ!R223)</f>
        <v>-6.5189050548456395E-4</v>
      </c>
    </row>
    <row r="229" spans="1:9">
      <c r="A229" s="91" t="s">
        <v>1885</v>
      </c>
      <c r="B229" s="191">
        <f>LN(NYSE!Z225/NYSE!Z224)</f>
        <v>2.2087996997302824E-3</v>
      </c>
      <c r="C229" s="191">
        <f>LN(NYSE!B225/NYSE!B224)</f>
        <v>2.2589370079409827E-2</v>
      </c>
      <c r="D229" s="191">
        <f>LN(NYSE!J225/NYSE!J224)</f>
        <v>-2.3905520853554366E-2</v>
      </c>
      <c r="E229" s="191">
        <f>LN(NYSE!R225/NYSE!R224)</f>
        <v>1.4462701995536932E-2</v>
      </c>
      <c r="F229" s="191">
        <f>LN(NASDAQ!Z225/NASDAQ!Z224)</f>
        <v>9.2328860125334602E-4</v>
      </c>
      <c r="G229" s="191">
        <f>LN(NASDAQ!B225/NASDAQ!B224)</f>
        <v>3.1379813474499414E-3</v>
      </c>
      <c r="H229" s="191">
        <f>LN(NASDAQ!J225/NASDAQ!J224)</f>
        <v>6.644542718668732E-3</v>
      </c>
      <c r="I229" s="201">
        <f>LN(NASDAQ!R225/NASDAQ!R224)</f>
        <v>1.1948081582146427E-3</v>
      </c>
    </row>
    <row r="230" spans="1:9">
      <c r="A230" s="91" t="s">
        <v>1892</v>
      </c>
      <c r="B230" s="191">
        <f>LN(NYSE!Z226/NYSE!Z225)</f>
        <v>2.5270784605646102E-3</v>
      </c>
      <c r="C230" s="191">
        <f>LN(NYSE!B226/NYSE!B225)</f>
        <v>-4.3021408896615682E-2</v>
      </c>
      <c r="D230" s="191">
        <f>LN(NYSE!J226/NYSE!J225)</f>
        <v>1.4992506556412233E-3</v>
      </c>
      <c r="E230" s="191">
        <f>LN(NYSE!R226/NYSE!R225)</f>
        <v>-1.2621484518649365E-2</v>
      </c>
      <c r="F230" s="191">
        <f>LN(NASDAQ!Z226/NASDAQ!Z225)</f>
        <v>1.1298044772718408E-2</v>
      </c>
      <c r="G230" s="191">
        <f>LN(NASDAQ!B226/NASDAQ!B225)</f>
        <v>-5.358970600234202E-3</v>
      </c>
      <c r="H230" s="191">
        <f>LN(NASDAQ!J226/NASDAQ!J225)</f>
        <v>8.3602335129109445E-2</v>
      </c>
      <c r="I230" s="201">
        <f>LN(NASDAQ!R226/NASDAQ!R225)</f>
        <v>6.5111233987769144E-4</v>
      </c>
    </row>
    <row r="231" spans="1:9">
      <c r="A231" s="91" t="s">
        <v>1900</v>
      </c>
      <c r="B231" s="191">
        <f>LN(NYSE!Z227/NYSE!Z226)</f>
        <v>-5.0005620542514697E-4</v>
      </c>
      <c r="C231" s="191">
        <f>LN(NYSE!B227/NYSE!B226)</f>
        <v>3.6408600081842414E-2</v>
      </c>
      <c r="D231" s="191">
        <f>LN(NYSE!J227/NYSE!J226)</f>
        <v>-2.1579485873682736E-2</v>
      </c>
      <c r="E231" s="191">
        <f>LN(NYSE!R227/NYSE!R226)</f>
        <v>2.8752250410900272E-2</v>
      </c>
      <c r="F231" s="191">
        <f>LN(NASDAQ!Z227/NASDAQ!Z226)</f>
        <v>-1.0419894424750007E-2</v>
      </c>
      <c r="G231" s="191">
        <f>LN(NASDAQ!B227/NASDAQ!B226)</f>
        <v>-1.0430342278872559E-2</v>
      </c>
      <c r="H231" s="191">
        <f>LN(NASDAQ!J227/NASDAQ!J226)</f>
        <v>-3.05033281762298E-3</v>
      </c>
      <c r="I231" s="201">
        <f>LN(NASDAQ!R227/NASDAQ!R226)</f>
        <v>-5.4256417152161228E-4</v>
      </c>
    </row>
    <row r="232" spans="1:9">
      <c r="A232" s="91" t="s">
        <v>1907</v>
      </c>
      <c r="B232" s="191">
        <f>LN(NYSE!Z228/NYSE!Z227)</f>
        <v>-2.0727180443961437E-3</v>
      </c>
      <c r="C232" s="191">
        <f>LN(NYSE!B228/NYSE!B227)</f>
        <v>-2.0857366899118188E-2</v>
      </c>
      <c r="D232" s="191">
        <f>LN(NYSE!J228/NYSE!J227)</f>
        <v>-3.1489482256545631E-2</v>
      </c>
      <c r="E232" s="191">
        <f>LN(NYSE!R228/NYSE!R227)</f>
        <v>-8.9771047020587285E-3</v>
      </c>
      <c r="F232" s="191">
        <f>LN(NASDAQ!Z228/NASDAQ!Z227)</f>
        <v>2.8969977342637801E-3</v>
      </c>
      <c r="G232" s="191">
        <f>LN(NASDAQ!B228/NASDAQ!B227)</f>
        <v>-1.452170733461711E-2</v>
      </c>
      <c r="H232" s="191">
        <f>LN(NASDAQ!J228/NASDAQ!J227)</f>
        <v>-4.5841359348241142E-2</v>
      </c>
      <c r="I232" s="201">
        <f>LN(NASDAQ!R228/NASDAQ!R227)</f>
        <v>1.5184384696236713E-3</v>
      </c>
    </row>
    <row r="233" spans="1:9">
      <c r="A233" s="91" t="s">
        <v>1913</v>
      </c>
      <c r="B233" s="191">
        <f>LN(NYSE!Z229/NYSE!Z228)</f>
        <v>9.5508691173111816E-3</v>
      </c>
      <c r="C233" s="191">
        <f>LN(NYSE!B229/NYSE!B228)</f>
        <v>2.8202240168254455E-2</v>
      </c>
      <c r="D233" s="191">
        <f>LN(NYSE!J229/NYSE!J228)</f>
        <v>1.2168943100004274E-2</v>
      </c>
      <c r="E233" s="191">
        <f>LN(NYSE!R229/NYSE!R228)</f>
        <v>1.7705603827941941E-2</v>
      </c>
      <c r="F233" s="191">
        <f>LN(NASDAQ!Z229/NASDAQ!Z228)</f>
        <v>8.1090206538053169E-3</v>
      </c>
      <c r="G233" s="191">
        <f>LN(NASDAQ!B229/NASDAQ!B228)</f>
        <v>2.1797180150676911E-2</v>
      </c>
      <c r="H233" s="191">
        <f>LN(NASDAQ!J229/NASDAQ!J228)</f>
        <v>-8.5653628589230455E-3</v>
      </c>
      <c r="I233" s="201">
        <f>LN(NASDAQ!R229/NASDAQ!R228)</f>
        <v>-5.420348119049409E-4</v>
      </c>
    </row>
    <row r="234" spans="1:9">
      <c r="A234" s="91" t="s">
        <v>1918</v>
      </c>
      <c r="B234" s="191">
        <f>LN(NYSE!Z230/NYSE!Z229)</f>
        <v>-8.3059717848399991E-3</v>
      </c>
      <c r="C234" s="191">
        <f>LN(NYSE!B230/NYSE!B229)</f>
        <v>-1.6602484285027842E-2</v>
      </c>
      <c r="D234" s="191">
        <f>LN(NYSE!J230/NYSE!J229)</f>
        <v>2.1995870391071513E-2</v>
      </c>
      <c r="E234" s="191">
        <f>LN(NYSE!R230/NYSE!R229)</f>
        <v>-1.5475183412854119E-2</v>
      </c>
      <c r="F234" s="191">
        <f>LN(NASDAQ!Z230/NASDAQ!Z229)</f>
        <v>-1.5757509664040981E-2</v>
      </c>
      <c r="G234" s="191">
        <f>LN(NASDAQ!B230/NASDAQ!B229)</f>
        <v>-6.9010811980587065E-3</v>
      </c>
      <c r="H234" s="191">
        <f>LN(NASDAQ!J230/NASDAQ!J229)</f>
        <v>-4.1718453567292278E-2</v>
      </c>
      <c r="I234" s="201">
        <f>LN(NASDAQ!R230/NASDAQ!R229)</f>
        <v>-4.3468879574835506E-3</v>
      </c>
    </row>
    <row r="235" spans="1:9">
      <c r="A235" s="91" t="s">
        <v>1925</v>
      </c>
      <c r="B235" s="191">
        <f>LN(NYSE!Z231/NYSE!Z230)</f>
        <v>1.5886073204081082E-4</v>
      </c>
      <c r="C235" s="191">
        <f>LN(NYSE!B231/NYSE!B230)</f>
        <v>7.437709528446807E-4</v>
      </c>
      <c r="D235" s="191">
        <f>LN(NYSE!J231/NYSE!J230)</f>
        <v>-2.9240150726255149E-2</v>
      </c>
      <c r="E235" s="191">
        <f>LN(NYSE!R231/NYSE!R230)</f>
        <v>8.022574393283962E-3</v>
      </c>
      <c r="F235" s="191">
        <f>LN(NASDAQ!Z231/NASDAQ!Z230)</f>
        <v>1.3932163516110666E-4</v>
      </c>
      <c r="G235" s="191">
        <f>LN(NASDAQ!B231/NASDAQ!B230)</f>
        <v>2.8034781467825738E-3</v>
      </c>
      <c r="H235" s="191">
        <f>LN(NASDAQ!J231/NASDAQ!J230)</f>
        <v>1.2256420836976022E-2</v>
      </c>
      <c r="I235" s="201">
        <f>LN(NASDAQ!R231/NASDAQ!R230)</f>
        <v>9.7969854894209836E-4</v>
      </c>
    </row>
    <row r="236" spans="1:9">
      <c r="A236" s="91" t="s">
        <v>1933</v>
      </c>
      <c r="B236" s="191">
        <f>LN(NYSE!Z232/NYSE!Z231)</f>
        <v>-3.0664218699301138E-3</v>
      </c>
      <c r="C236" s="191">
        <f>LN(NYSE!B232/NYSE!B231)</f>
        <v>-5.5918132657778296E-3</v>
      </c>
      <c r="D236" s="191">
        <f>LN(NYSE!J232/NYSE!J231)</f>
        <v>-6.1101993589222098E-3</v>
      </c>
      <c r="E236" s="191">
        <f>LN(NYSE!R232/NYSE!R231)</f>
        <v>-2.6386362502618232E-3</v>
      </c>
      <c r="F236" s="191">
        <f>LN(NASDAQ!Z232/NASDAQ!Z231)</f>
        <v>-2.3404053923120043E-3</v>
      </c>
      <c r="G236" s="191">
        <f>LN(NASDAQ!B232/NASDAQ!B231)</f>
        <v>-2.2421534056897229E-3</v>
      </c>
      <c r="H236" s="191">
        <f>LN(NASDAQ!J232/NASDAQ!J231)</f>
        <v>5.5218251843079467E-3</v>
      </c>
      <c r="I236" s="201">
        <f>LN(NASDAQ!R232/NASDAQ!R231)</f>
        <v>1.7393199297362958E-3</v>
      </c>
    </row>
    <row r="237" spans="1:9">
      <c r="A237" s="91" t="s">
        <v>1941</v>
      </c>
      <c r="B237" s="191">
        <f>LN(NYSE!Z233/NYSE!Z232)</f>
        <v>-2.2442284656516739E-3</v>
      </c>
      <c r="C237" s="191">
        <f>LN(NYSE!B233/NYSE!B232)</f>
        <v>-2.2685282831083696E-2</v>
      </c>
      <c r="D237" s="191">
        <f>LN(NYSE!J233/NYSE!J232)</f>
        <v>-6.5456943026338801E-3</v>
      </c>
      <c r="E237" s="191">
        <f>LN(NYSE!R233/NYSE!R232)</f>
        <v>-7.9579421381949303E-3</v>
      </c>
      <c r="F237" s="191">
        <f>LN(NASDAQ!Z233/NASDAQ!Z232)</f>
        <v>-1.5402193136045824E-2</v>
      </c>
      <c r="G237" s="191">
        <f>LN(NASDAQ!B233/NASDAQ!B232)</f>
        <v>-1.6849203649195231E-3</v>
      </c>
      <c r="H237" s="191">
        <f>LN(NASDAQ!J233/NASDAQ!J232)</f>
        <v>-1.2188516542497103E-2</v>
      </c>
      <c r="I237" s="201">
        <f>LN(NASDAQ!R233/NASDAQ!R232)</f>
        <v>5.3079255856667319E-3</v>
      </c>
    </row>
    <row r="238" spans="1:9">
      <c r="A238" s="91" t="s">
        <v>1949</v>
      </c>
      <c r="B238" s="191">
        <f>LN(NYSE!Z234/NYSE!Z233)</f>
        <v>-1.0816726329650934E-2</v>
      </c>
      <c r="C238" s="191">
        <f>LN(NYSE!B234/NYSE!B233)</f>
        <v>-1.0765194312994003E-2</v>
      </c>
      <c r="D238" s="191">
        <f>LN(NYSE!J234/NYSE!J233)</f>
        <v>-1.868086864304153E-2</v>
      </c>
      <c r="E238" s="191">
        <f>LN(NYSE!R234/NYSE!R233)</f>
        <v>-1.4189544184173357E-2</v>
      </c>
      <c r="F238" s="191">
        <f>LN(NASDAQ!Z234/NASDAQ!Z233)</f>
        <v>-1.8367796045515493E-2</v>
      </c>
      <c r="G238" s="191">
        <f>LN(NASDAQ!B234/NASDAQ!B233)</f>
        <v>1.6907044620815069E-2</v>
      </c>
      <c r="H238" s="191">
        <f>LN(NASDAQ!J234/NASDAQ!J233)</f>
        <v>-2.2321437839408942E-3</v>
      </c>
      <c r="I238" s="201">
        <f>LN(NASDAQ!R234/NASDAQ!R233)</f>
        <v>-2.2713762401722084E-3</v>
      </c>
    </row>
    <row r="239" spans="1:9">
      <c r="A239" s="91" t="s">
        <v>1957</v>
      </c>
      <c r="B239" s="191">
        <f>LN(NYSE!Z235/NYSE!Z234)</f>
        <v>-3.1134096409088934E-3</v>
      </c>
      <c r="C239" s="191">
        <f>LN(NYSE!B235/NYSE!B234)</f>
        <v>1.1147530391060144E-2</v>
      </c>
      <c r="D239" s="191">
        <f>LN(NYSE!J235/NYSE!J234)</f>
        <v>2.6214607685674324E-2</v>
      </c>
      <c r="E239" s="191">
        <f>LN(NYSE!R235/NYSE!R234)</f>
        <v>1.5672619664314656E-3</v>
      </c>
      <c r="F239" s="191">
        <f>LN(NASDAQ!Z235/NASDAQ!Z234)</f>
        <v>-9.2147775833209577E-4</v>
      </c>
      <c r="G239" s="191">
        <f>LN(NASDAQ!B235/NASDAQ!B234)</f>
        <v>-7.767747583215575E-3</v>
      </c>
      <c r="H239" s="191">
        <f>LN(NASDAQ!J235/NASDAQ!J234)</f>
        <v>-1.349851767089523E-2</v>
      </c>
      <c r="I239" s="201">
        <f>LN(NASDAQ!R235/NASDAQ!R234)</f>
        <v>1.6857649434537426E-2</v>
      </c>
    </row>
    <row r="240" spans="1:9">
      <c r="A240" s="91" t="s">
        <v>1964</v>
      </c>
      <c r="B240" s="191">
        <f>LN(NYSE!Z236/NYSE!Z235)</f>
        <v>1.2567016784802551E-3</v>
      </c>
      <c r="C240" s="191">
        <f>LN(NYSE!B236/NYSE!B235)</f>
        <v>1.7055558400599788E-2</v>
      </c>
      <c r="D240" s="191">
        <f>LN(NYSE!J236/NYSE!J235)</f>
        <v>2.2073364210827184E-2</v>
      </c>
      <c r="E240" s="191">
        <f>LN(NYSE!R236/NYSE!R235)</f>
        <v>1.116073357602124E-2</v>
      </c>
      <c r="F240" s="191">
        <f>LN(NASDAQ!Z236/NASDAQ!Z235)</f>
        <v>4.4941893321457675E-3</v>
      </c>
      <c r="G240" s="191">
        <f>LN(NASDAQ!B236/NASDAQ!B235)</f>
        <v>-2.9750858686338382E-3</v>
      </c>
      <c r="H240" s="191">
        <f>LN(NASDAQ!J236/NASDAQ!J235)</f>
        <v>1.0140931976049435E-2</v>
      </c>
      <c r="I240" s="201">
        <f>LN(NASDAQ!R236/NASDAQ!R235)</f>
        <v>1.3831996672529587E-3</v>
      </c>
    </row>
    <row r="241" spans="1:9">
      <c r="A241" s="91" t="s">
        <v>1970</v>
      </c>
      <c r="B241" s="191">
        <f>LN(NYSE!Z237/NYSE!Z236)</f>
        <v>-1.1488634305626032E-2</v>
      </c>
      <c r="C241" s="191">
        <f>LN(NYSE!B237/NYSE!B236)</f>
        <v>-1.2098446247807971E-2</v>
      </c>
      <c r="D241" s="191">
        <f>LN(NYSE!J237/NYSE!J236)</f>
        <v>2.065082946147961E-2</v>
      </c>
      <c r="E241" s="191">
        <f>LN(NYSE!R237/NYSE!R236)</f>
        <v>1.5474556045329529E-3</v>
      </c>
      <c r="F241" s="191">
        <f>LN(NASDAQ!Z237/NASDAQ!Z236)</f>
        <v>-1.5774813700081252E-2</v>
      </c>
      <c r="G241" s="191">
        <f>LN(NASDAQ!B237/NASDAQ!B236)</f>
        <v>-2.3552666672512768E-2</v>
      </c>
      <c r="H241" s="191">
        <f>LN(NASDAQ!J237/NASDAQ!J236)</f>
        <v>-1.9242246222394947E-2</v>
      </c>
      <c r="I241" s="201">
        <f>LN(NASDAQ!R237/NASDAQ!R236)</f>
        <v>-5.3177347703551225E-4</v>
      </c>
    </row>
    <row r="242" spans="1:9">
      <c r="A242" s="91" t="s">
        <v>1978</v>
      </c>
      <c r="B242" s="191">
        <f>LN(NYSE!Z238/NYSE!Z237)</f>
        <v>-2.0253289074441743E-3</v>
      </c>
      <c r="C242" s="191">
        <f>LN(NYSE!B238/NYSE!B237)</f>
        <v>4.0989344533196949E-2</v>
      </c>
      <c r="D242" s="191">
        <f>LN(NYSE!J238/NYSE!J237)</f>
        <v>3.2032533881082133E-2</v>
      </c>
      <c r="E242" s="191">
        <f>LN(NYSE!R238/NYSE!R237)</f>
        <v>3.2038579840957655E-2</v>
      </c>
      <c r="F242" s="191">
        <f>LN(NASDAQ!Z238/NASDAQ!Z237)</f>
        <v>2.2357774851922323E-3</v>
      </c>
      <c r="G242" s="191">
        <f>LN(NASDAQ!B238/NASDAQ!B237)</f>
        <v>2.4669361372587868E-2</v>
      </c>
      <c r="H242" s="191">
        <f>LN(NASDAQ!J238/NASDAQ!J237)</f>
        <v>3.4815419685365057E-2</v>
      </c>
      <c r="I242" s="201">
        <f>LN(NASDAQ!R238/NASDAQ!R237)</f>
        <v>-8.5142619021751282E-4</v>
      </c>
    </row>
    <row r="243" spans="1:9">
      <c r="A243" s="91" t="s">
        <v>1986</v>
      </c>
      <c r="B243" s="191">
        <f>LN(NYSE!Z239/NYSE!Z238)</f>
        <v>3.4357510744018166E-3</v>
      </c>
      <c r="C243" s="191">
        <f>LN(NYSE!B239/NYSE!B238)</f>
        <v>7.2992703970758109E-4</v>
      </c>
      <c r="D243" s="191">
        <f>LN(NYSE!J239/NYSE!J238)</f>
        <v>2.6943135982962073E-2</v>
      </c>
      <c r="E243" s="191">
        <f>LN(NYSE!R239/NYSE!R238)</f>
        <v>-6.0917282719748266E-3</v>
      </c>
      <c r="F243" s="191">
        <f>LN(NASDAQ!Z239/NASDAQ!Z238)</f>
        <v>8.2475149115228356E-3</v>
      </c>
      <c r="G243" s="191">
        <f>LN(NASDAQ!B239/NASDAQ!B238)</f>
        <v>1.0546864348537632E-2</v>
      </c>
      <c r="H243" s="191">
        <f>LN(NASDAQ!J239/NASDAQ!J238)</f>
        <v>3.3057881344994103E-3</v>
      </c>
      <c r="I243" s="201">
        <f>LN(NASDAQ!R239/NASDAQ!R238)</f>
        <v>-4.0542037820460713E-3</v>
      </c>
    </row>
    <row r="244" spans="1:9">
      <c r="A244" s="91" t="s">
        <v>1994</v>
      </c>
      <c r="B244" s="191">
        <f>LN(NYSE!Z240/NYSE!Z239)</f>
        <v>-4.7155306891831826E-3</v>
      </c>
      <c r="C244" s="191">
        <f>LN(NYSE!B240/NYSE!B239)</f>
        <v>-2.4373436972678918E-2</v>
      </c>
      <c r="D244" s="191">
        <f>LN(NYSE!J240/NYSE!J239)</f>
        <v>5.6929525753147015E-3</v>
      </c>
      <c r="E244" s="191">
        <f>LN(NYSE!R240/NYSE!R239)</f>
        <v>-1.5946340855023541E-2</v>
      </c>
      <c r="F244" s="191">
        <f>LN(NASDAQ!Z240/NASDAQ!Z239)</f>
        <v>1.3656012962245084E-3</v>
      </c>
      <c r="G244" s="191">
        <f>LN(NASDAQ!B240/NASDAQ!B239)</f>
        <v>-1.7640416587053523E-2</v>
      </c>
      <c r="H244" s="191">
        <f>LN(NASDAQ!J240/NASDAQ!J239)</f>
        <v>-1.8878961597469497E-2</v>
      </c>
      <c r="I244" s="201">
        <f>LN(NASDAQ!R240/NASDAQ!R239)</f>
        <v>9.6169265305745706E-4</v>
      </c>
    </row>
    <row r="245" spans="1:9">
      <c r="A245" s="91" t="s">
        <v>2001</v>
      </c>
      <c r="B245" s="191">
        <f>LN(NYSE!Z241/NYSE!Z240)</f>
        <v>-2.2231489931059684E-3</v>
      </c>
      <c r="C245" s="191">
        <f>LN(NYSE!B241/NYSE!B240)</f>
        <v>-4.4332823170318079E-2</v>
      </c>
      <c r="D245" s="191">
        <f>LN(NYSE!J241/NYSE!J240)</f>
        <v>3.3836503140581099E-2</v>
      </c>
      <c r="E245" s="191">
        <f>LN(NYSE!R241/NYSE!R240)</f>
        <v>-1.6723514833238459E-2</v>
      </c>
      <c r="F245" s="191">
        <f>LN(NASDAQ!Z241/NASDAQ!Z240)</f>
        <v>6.6686792852269769E-3</v>
      </c>
      <c r="G245" s="191">
        <f>LN(NASDAQ!B241/NASDAQ!B240)</f>
        <v>1.3952416832508412E-2</v>
      </c>
      <c r="H245" s="191">
        <f>LN(NASDAQ!J241/NASDAQ!J240)</f>
        <v>0</v>
      </c>
      <c r="I245" s="201">
        <f>LN(NASDAQ!R241/NASDAQ!R240)</f>
        <v>3.3054356480512023E-3</v>
      </c>
    </row>
    <row r="246" spans="1:9">
      <c r="A246" s="91" t="s">
        <v>2007</v>
      </c>
      <c r="B246" s="191">
        <f>LN(NYSE!Z242/NYSE!Z241)</f>
        <v>-1.2954226368439188E-2</v>
      </c>
      <c r="C246" s="191">
        <f>LN(NYSE!B242/NYSE!B241)</f>
        <v>3.5108286500630209E-3</v>
      </c>
      <c r="D246" s="191">
        <f>LN(NYSE!J242/NYSE!J241)</f>
        <v>-4.9570780896254732E-2</v>
      </c>
      <c r="E246" s="191">
        <f>LN(NYSE!R242/NYSE!R241)</f>
        <v>1.7281608033843669E-3</v>
      </c>
      <c r="F246" s="191">
        <f>LN(NASDAQ!Z242/NASDAQ!Z241)</f>
        <v>-1.8834534074229043E-2</v>
      </c>
      <c r="G246" s="191">
        <f>LN(NASDAQ!B242/NASDAQ!B241)</f>
        <v>-1.8458620477219093E-2</v>
      </c>
      <c r="H246" s="191">
        <f>LN(NASDAQ!J242/NASDAQ!J241)</f>
        <v>-2.7274417919659288E-2</v>
      </c>
      <c r="I246" s="201">
        <f>LN(NASDAQ!R242/NASDAQ!R241)</f>
        <v>-5.3239632839290508E-4</v>
      </c>
    </row>
    <row r="247" spans="1:9">
      <c r="A247" s="91" t="s">
        <v>2014</v>
      </c>
      <c r="B247" s="191">
        <f>LN(NYSE!Z243/NYSE!Z242)</f>
        <v>3.8181069190227541E-3</v>
      </c>
      <c r="C247" s="191">
        <f>LN(NYSE!B243/NYSE!B242)</f>
        <v>-5.1129346522604244E-2</v>
      </c>
      <c r="D247" s="191">
        <f>LN(NYSE!J243/NYSE!J242)</f>
        <v>-6.5087917362176857E-3</v>
      </c>
      <c r="E247" s="191">
        <f>LN(NYSE!R243/NYSE!R242)</f>
        <v>-3.8099008044081228E-2</v>
      </c>
      <c r="F247" s="191">
        <f>LN(NASDAQ!Z243/NASDAQ!Z242)</f>
        <v>1.3427604479081574E-2</v>
      </c>
      <c r="G247" s="191">
        <f>LN(NASDAQ!B243/NASDAQ!B242)</f>
        <v>7.4990977605390481E-3</v>
      </c>
      <c r="H247" s="191">
        <f>LN(NASDAQ!J243/NASDAQ!J242)</f>
        <v>2.0525235944730852E-2</v>
      </c>
      <c r="I247" s="201">
        <f>LN(NASDAQ!R243/NASDAQ!R242)</f>
        <v>-1.4922194199358616E-3</v>
      </c>
    </row>
    <row r="248" spans="1:9">
      <c r="A248" s="91" t="s">
        <v>2021</v>
      </c>
      <c r="B248" s="191">
        <f>LN(NYSE!Z244/NYSE!Z243)</f>
        <v>-2.9343901373542436E-4</v>
      </c>
      <c r="C248" s="191">
        <f>LN(NYSE!B244/NYSE!B243)</f>
        <v>-6.578971098042511E-3</v>
      </c>
      <c r="D248" s="191">
        <f>LN(NYSE!J244/NYSE!J243)</f>
        <v>-1.075965518414985E-2</v>
      </c>
      <c r="E248" s="191">
        <f>LN(NYSE!R244/NYSE!R243)</f>
        <v>-2.2768455998953212E-2</v>
      </c>
      <c r="F248" s="191">
        <f>LN(NASDAQ!Z244/NASDAQ!Z243)</f>
        <v>-1.2231705375677932E-3</v>
      </c>
      <c r="G248" s="191">
        <f>LN(NASDAQ!B244/NASDAQ!B243)</f>
        <v>-4.117542781698456E-3</v>
      </c>
      <c r="H248" s="191">
        <f>LN(NASDAQ!J244/NASDAQ!J243)</f>
        <v>-2.2598879674374786E-3</v>
      </c>
      <c r="I248" s="201">
        <f>LN(NASDAQ!R244/NASDAQ!R243)</f>
        <v>-8.5369762948092512E-4</v>
      </c>
    </row>
    <row r="249" spans="1:9">
      <c r="A249" s="91" t="s">
        <v>2029</v>
      </c>
      <c r="B249" s="191">
        <f>LN(NYSE!Z245/NYSE!Z244)</f>
        <v>8.6584740010764716E-3</v>
      </c>
      <c r="C249" s="191">
        <f>LN(NYSE!B245/NYSE!B244)</f>
        <v>1.4335695026987545E-2</v>
      </c>
      <c r="D249" s="191">
        <f>LN(NYSE!J245/NYSE!J244)</f>
        <v>8.5806094699243194E-3</v>
      </c>
      <c r="E249" s="191">
        <f>LN(NYSE!R245/NYSE!R244)</f>
        <v>-1.6839776176314544E-2</v>
      </c>
      <c r="F249" s="191">
        <f>LN(NASDAQ!Z245/NASDAQ!Z244)</f>
        <v>1.5872807140524969E-2</v>
      </c>
      <c r="G249" s="191">
        <f>LN(NASDAQ!B245/NASDAQ!B244)</f>
        <v>1.950103584732139E-2</v>
      </c>
      <c r="H249" s="191">
        <f>LN(NASDAQ!J245/NASDAQ!J244)</f>
        <v>3.5559302036486926E-2</v>
      </c>
      <c r="I249" s="201">
        <f>LN(NASDAQ!R245/NASDAQ!R244)</f>
        <v>6.066752682237362E-3</v>
      </c>
    </row>
    <row r="250" spans="1:9">
      <c r="A250" s="91" t="s">
        <v>2037</v>
      </c>
      <c r="B250" s="191">
        <f>LN(NYSE!Z246/NYSE!Z245)</f>
        <v>5.8816299088266175E-3</v>
      </c>
      <c r="C250" s="191">
        <f>LN(NYSE!B246/NYSE!B245)</f>
        <v>6.4182622107452458E-2</v>
      </c>
      <c r="D250" s="191">
        <f>LN(NYSE!J246/NYSE!J245)</f>
        <v>3.3428798607618791E-2</v>
      </c>
      <c r="E250" s="191">
        <f>LN(NYSE!R246/NYSE!R245)</f>
        <v>3.4392862022671639E-2</v>
      </c>
      <c r="F250" s="191">
        <f>LN(NASDAQ!Z246/NASDAQ!Z245)</f>
        <v>3.9308139088553721E-3</v>
      </c>
      <c r="G250" s="191">
        <f>LN(NASDAQ!B246/NASDAQ!B245)</f>
        <v>1.3881501443763098E-2</v>
      </c>
      <c r="H250" s="191">
        <f>LN(NASDAQ!J246/NASDAQ!J245)</f>
        <v>5.4436715811766734E-3</v>
      </c>
      <c r="I250" s="201">
        <f>LN(NASDAQ!R246/NASDAQ!R245)</f>
        <v>1.0605579528390899E-3</v>
      </c>
    </row>
    <row r="251" spans="1:9">
      <c r="A251" s="91" t="s">
        <v>2045</v>
      </c>
      <c r="B251" s="191">
        <f>LN(NYSE!Z247/NYSE!Z246)</f>
        <v>3.9988797637424654E-3</v>
      </c>
      <c r="C251" s="191">
        <f>LN(NYSE!B247/NYSE!B246)</f>
        <v>3.8131554322868585E-4</v>
      </c>
      <c r="D251" s="191">
        <f>LN(NYSE!J247/NYSE!J246)</f>
        <v>4.9560077341177372E-2</v>
      </c>
      <c r="E251" s="191">
        <f>LN(NYSE!R247/NYSE!R246)</f>
        <v>-4.2462908814510968E-3</v>
      </c>
      <c r="F251" s="191">
        <f>LN(NASDAQ!Z247/NASDAQ!Z246)</f>
        <v>5.8121040247228499E-3</v>
      </c>
      <c r="G251" s="191">
        <f>LN(NASDAQ!B247/NASDAQ!B246)</f>
        <v>7.5894834840465886E-3</v>
      </c>
      <c r="H251" s="191">
        <f>LN(NASDAQ!J247/NASDAQ!J246)</f>
        <v>1.9355442952956072E-2</v>
      </c>
      <c r="I251" s="201">
        <f>LN(NASDAQ!R247/NASDAQ!R246)</f>
        <v>0</v>
      </c>
    </row>
    <row r="252" spans="1:9">
      <c r="A252" s="91" t="s">
        <v>2053</v>
      </c>
      <c r="B252" s="191">
        <f>LN(NYSE!Z248/NYSE!Z247)</f>
        <v>1.9397700418657393E-3</v>
      </c>
      <c r="C252" s="191">
        <f>LN(NYSE!B248/NYSE!B247)</f>
        <v>9.8635094051959925E-3</v>
      </c>
      <c r="D252" s="191">
        <f>LN(NYSE!J248/NYSE!J247)</f>
        <v>2.853331197630939E-2</v>
      </c>
      <c r="E252" s="191">
        <f>LN(NYSE!R248/NYSE!R247)</f>
        <v>-3.6511845838833885E-2</v>
      </c>
      <c r="F252" s="191">
        <f>LN(NASDAQ!Z248/NASDAQ!Z247)</f>
        <v>7.1147276958792192E-3</v>
      </c>
      <c r="G252" s="191">
        <f>LN(NASDAQ!B248/NASDAQ!B247)</f>
        <v>-8.1337999267701439E-3</v>
      </c>
      <c r="H252" s="191">
        <f>LN(NASDAQ!J248/NASDAQ!J247)</f>
        <v>5.3106869372375916E-3</v>
      </c>
      <c r="I252" s="201">
        <f>LN(NASDAQ!R248/NASDAQ!R247)</f>
        <v>1.3770459249272025E-3</v>
      </c>
    </row>
    <row r="253" spans="1:9">
      <c r="A253" s="91" t="s">
        <v>2059</v>
      </c>
      <c r="B253" s="191">
        <f>LN(NYSE!Z249/NYSE!Z248)</f>
        <v>-5.1506765737732076E-3</v>
      </c>
      <c r="C253" s="191">
        <f>LN(NYSE!B249/NYSE!B248)</f>
        <v>1.1634584232832828E-2</v>
      </c>
      <c r="D253" s="191">
        <f>LN(NYSE!J249/NYSE!J248)</f>
        <v>3.8948442615410572E-3</v>
      </c>
      <c r="E253" s="191">
        <f>LN(NYSE!R249/NYSE!R248)</f>
        <v>-1.8782870077760117E-4</v>
      </c>
      <c r="F253" s="191">
        <f>LN(NASDAQ!Z249/NASDAQ!Z248)</f>
        <v>-6.2760222010994834E-3</v>
      </c>
      <c r="G253" s="191">
        <f>LN(NASDAQ!B249/NASDAQ!B248)</f>
        <v>-9.1158334080094928E-3</v>
      </c>
      <c r="H253" s="191">
        <f>LN(NASDAQ!J249/NASDAQ!J248)</f>
        <v>-8.5106896679086191E-3</v>
      </c>
      <c r="I253" s="201">
        <f>LN(NASDAQ!R249/NASDAQ!R248)</f>
        <v>-5.294086629022384E-4</v>
      </c>
    </row>
    <row r="254" spans="1:9">
      <c r="A254" s="91" t="s">
        <v>2067</v>
      </c>
      <c r="B254" s="191">
        <f>LN(NYSE!Z250/NYSE!Z249)</f>
        <v>1.1655016437876835E-3</v>
      </c>
      <c r="C254" s="191">
        <f>LN(NYSE!B250/NYSE!B249)</f>
        <v>4.6299502856980208E-2</v>
      </c>
      <c r="D254" s="191">
        <f>LN(NYSE!J250/NYSE!J249)</f>
        <v>-2.2108490754203507E-2</v>
      </c>
      <c r="E254" s="191">
        <f>LN(NYSE!R250/NYSE!R249)</f>
        <v>3.1434593386274849E-2</v>
      </c>
      <c r="F254" s="191">
        <f>LN(NASDAQ!Z250/NASDAQ!Z249)</f>
        <v>-1.2378291915957894E-2</v>
      </c>
      <c r="G254" s="191">
        <f>LN(NASDAQ!B250/NASDAQ!B249)</f>
        <v>-1.6993390087433058E-2</v>
      </c>
      <c r="H254" s="191">
        <f>LN(NASDAQ!J250/NASDAQ!J249)</f>
        <v>-3.7000956414968374E-2</v>
      </c>
      <c r="I254" s="201"/>
    </row>
    <row r="255" spans="1:9">
      <c r="A255" s="91" t="s">
        <v>2074</v>
      </c>
      <c r="B255" s="191">
        <f>LN(NYSE!Z251/NYSE!Z250)</f>
        <v>9.2780798523964259E-3</v>
      </c>
      <c r="C255" s="191">
        <f>LN(NYSE!B251/NYSE!B250)</f>
        <v>1.3446770198548725E-2</v>
      </c>
      <c r="D255" s="191">
        <f>LN(NYSE!J251/NYSE!J250)</f>
        <v>3.785684772234249E-2</v>
      </c>
      <c r="E255" s="191">
        <f>LN(NYSE!R251/NYSE!R250)</f>
        <v>7.2786828798053873E-4</v>
      </c>
      <c r="F255" s="191">
        <f>LN(NASDAQ!Z251/NASDAQ!Z250)</f>
        <v>1.1918491302158165E-2</v>
      </c>
      <c r="G255" s="191">
        <f>LN(NASDAQ!B251/NASDAQ!B250)</f>
        <v>1.3031743443458704E-3</v>
      </c>
      <c r="H255" s="191">
        <f>LN(NASDAQ!J251/NASDAQ!J250)</f>
        <v>4.4451762570833796E-2</v>
      </c>
      <c r="I255" s="201"/>
    </row>
    <row r="256" spans="1:9">
      <c r="A256" s="91" t="s">
        <v>2081</v>
      </c>
      <c r="B256" s="191">
        <f>LN(NYSE!Z252/NYSE!Z251)</f>
        <v>4.051061075944162E-4</v>
      </c>
      <c r="C256" s="191">
        <f>LN(NYSE!B252/NYSE!B251)</f>
        <v>6.3069585376838424E-3</v>
      </c>
      <c r="D256" s="191">
        <f>LN(NYSE!J252/NYSE!J251)</f>
        <v>4.1368396307261256E-3</v>
      </c>
      <c r="E256" s="191">
        <f>LN(NYSE!R252/NYSE!R251)</f>
        <v>1.3011839856328254E-2</v>
      </c>
      <c r="F256" s="191">
        <f>LN(NASDAQ!Z252/NASDAQ!Z251)</f>
        <v>-2.5260393488860345E-3</v>
      </c>
      <c r="G256" s="191">
        <f>LN(NASDAQ!B252/NASDAQ!B251)</f>
        <v>1.3489994833484606E-2</v>
      </c>
      <c r="H256" s="191">
        <f>LN(NASDAQ!J252/NASDAQ!J251)</f>
        <v>1.7867001828424319E-2</v>
      </c>
      <c r="I256" s="201"/>
    </row>
    <row r="257" spans="1:9">
      <c r="A257" s="151" t="s">
        <v>2089</v>
      </c>
      <c r="B257" s="191">
        <f>LN(NYSE!Z253/NYSE!Z252)</f>
        <v>-9.8319925890215237E-3</v>
      </c>
      <c r="C257" s="191">
        <f>LN(NYSE!B253/NYSE!B252)</f>
        <v>7.6548738440850306E-3</v>
      </c>
      <c r="D257" s="191">
        <f>LN(NYSE!J253/NYSE!J252)</f>
        <v>4.1197966683927112E-3</v>
      </c>
      <c r="E257" s="191">
        <f>LN(NYSE!R253/NYSE!R252)</f>
        <v>1.3907686056913936E-2</v>
      </c>
      <c r="F257" s="191">
        <f>LN(NASDAQ!Z253/NASDAQ!Z252)</f>
        <v>-1.6347920045941038E-2</v>
      </c>
      <c r="G257" s="191">
        <f>LN(NASDAQ!B253/NASDAQ!B252)</f>
        <v>-4.0463546104712164E-3</v>
      </c>
      <c r="H257" s="191">
        <f>LN(NASDAQ!J253/NASDAQ!J252)</f>
        <v>-3.6059049815702522E-2</v>
      </c>
      <c r="I257" s="201"/>
    </row>
    <row r="258" spans="1:9">
      <c r="A258" s="151" t="s">
        <v>2097</v>
      </c>
      <c r="B258" s="191">
        <f>LN(NYSE!Z254/NYSE!Z253)</f>
        <v>-7.5106049637660693E-3</v>
      </c>
      <c r="C258" s="191">
        <f>LN(NYSE!B254/NYSE!B253)</f>
        <v>1.1716191911914895E-2</v>
      </c>
      <c r="D258" s="191">
        <f>LN(NYSE!J254/NYSE!J253)</f>
        <v>-4.1652510080836314E-2</v>
      </c>
      <c r="E258" s="191">
        <f>LN(NYSE!R254/NYSE!R253)</f>
        <v>6.1955128768487297E-4</v>
      </c>
      <c r="F258" s="191">
        <f>LN(NASDAQ!Z254/NASDAQ!Z253)</f>
        <v>-9.6700925273272322E-3</v>
      </c>
      <c r="G258" s="191">
        <f>LN(NASDAQ!B254/NASDAQ!B253)</f>
        <v>-1.3171510337027891E-2</v>
      </c>
      <c r="H258" s="191">
        <f>LN(NASDAQ!J254/NASDAQ!J253)</f>
        <v>-2.7368977037841462E-2</v>
      </c>
      <c r="I258" s="201"/>
    </row>
    <row r="259" spans="1:9">
      <c r="A259" s="151" t="s">
        <v>2105</v>
      </c>
      <c r="B259" s="191">
        <f>LN(NYSE!Z255/NYSE!Z254)</f>
        <v>-8.6035144716795631E-3</v>
      </c>
      <c r="C259" s="191">
        <f>LN(NYSE!B255/NYSE!B254)</f>
        <v>-2.4273036356206534E-2</v>
      </c>
      <c r="D259" s="191">
        <f>LN(NYSE!J255/NYSE!J254)</f>
        <v>3.9486724554162796E-3</v>
      </c>
      <c r="E259" s="191">
        <f>LN(NYSE!R255/NYSE!R254)</f>
        <v>-1.7314131763098428E-2</v>
      </c>
      <c r="F259" s="191">
        <f>LN(NASDAQ!Z255/NASDAQ!Z254)</f>
        <v>-1.5465356359429349E-2</v>
      </c>
      <c r="G259" s="191">
        <f>LN(NASDAQ!B255/NASDAQ!B254)</f>
        <v>-1.2968887717614588E-2</v>
      </c>
      <c r="H259" s="191">
        <f>LN(NASDAQ!J255/NASDAQ!J254)</f>
        <v>6.6371925067987645E-3</v>
      </c>
      <c r="I259" s="201"/>
    </row>
    <row r="260" spans="1:9">
      <c r="A260" s="151" t="s">
        <v>2114</v>
      </c>
      <c r="B260" s="191">
        <f>LN(NYSE!Z256/NYSE!Z255)</f>
        <v>-5.7783915969532706E-3</v>
      </c>
      <c r="C260" s="191">
        <f>LN(NYSE!B256/NYSE!B255)</f>
        <v>-1.129556662153558E-2</v>
      </c>
      <c r="D260" s="191">
        <f>LN(NYSE!J256/NYSE!J255)</f>
        <v>-1.5388737535432968E-2</v>
      </c>
      <c r="E260" s="191">
        <f>LN(NYSE!R256/NYSE!R255)</f>
        <v>-1.478283846972678E-2</v>
      </c>
      <c r="F260" s="191">
        <f>LN(NASDAQ!Z256/NASDAQ!Z255)</f>
        <v>2.6551676346833622E-3</v>
      </c>
      <c r="G260" s="191">
        <f>LN(NASDAQ!B256/NASDAQ!B255)</f>
        <v>-9.8860120741432484E-3</v>
      </c>
      <c r="H260" s="191">
        <f>LN(NASDAQ!J256/NASDAQ!J255)</f>
        <v>-1.2202037140206057E-2</v>
      </c>
      <c r="I260" s="201"/>
    </row>
    <row r="261" spans="1:9">
      <c r="A261" s="151" t="s">
        <v>2122</v>
      </c>
      <c r="B261" s="191">
        <f>LN(NYSE!Z257/NYSE!Z256)</f>
        <v>6.2042347600120128E-3</v>
      </c>
      <c r="C261" s="191">
        <f>LN(NYSE!B257/NYSE!B256)</f>
        <v>-3.5505059843967107E-4</v>
      </c>
      <c r="D261" s="191">
        <f>LN(NYSE!J257/NYSE!J256)</f>
        <v>3.8919234945627067E-2</v>
      </c>
      <c r="E261" s="191">
        <f>LN(NYSE!R257/NYSE!R256)</f>
        <v>-9.7319901412134431E-3</v>
      </c>
      <c r="F261" s="191">
        <f>LN(NASDAQ!Z257/NASDAQ!Z256)</f>
        <v>9.2935162497156023E-3</v>
      </c>
      <c r="G261" s="191">
        <f>LN(NASDAQ!B257/NASDAQ!B256)</f>
        <v>9.5483631812859598E-4</v>
      </c>
      <c r="H261" s="191">
        <f>LN(NASDAQ!J257/NASDAQ!J256)</f>
        <v>3.293382167124885E-2</v>
      </c>
      <c r="I261" s="201"/>
    </row>
    <row r="262" spans="1:9">
      <c r="A262" s="151" t="s">
        <v>2131</v>
      </c>
      <c r="B262" s="191">
        <f>LN(NYSE!Z258/NYSE!Z257)</f>
        <v>-3.1850851794659558E-3</v>
      </c>
      <c r="C262" s="191">
        <f>LN(NYSE!B258/NYSE!B257)</f>
        <v>-1.4214643473774255E-3</v>
      </c>
      <c r="D262" s="191">
        <f>LN(NYSE!J258/NYSE!J257)</f>
        <v>-1.2426529629691241E-2</v>
      </c>
      <c r="E262" s="191">
        <f>LN(NYSE!R258/NYSE!R257)</f>
        <v>1.843488401150481E-3</v>
      </c>
      <c r="F262" s="191">
        <f>LN(NASDAQ!Z258/NASDAQ!Z257)</f>
        <v>-2.4550269823383902E-2</v>
      </c>
      <c r="G262" s="191">
        <f>LN(NASDAQ!B258/NASDAQ!B257)</f>
        <v>-1.3370262711851098E-3</v>
      </c>
      <c r="H262" s="191">
        <f>LN(NASDAQ!J258/NASDAQ!J257)</f>
        <v>5.5657407884330948E-2</v>
      </c>
      <c r="I262" s="201"/>
    </row>
    <row r="263" spans="1:9">
      <c r="A263" s="151" t="s">
        <v>2141</v>
      </c>
      <c r="B263" s="191">
        <f>LN(NYSE!Z259/NYSE!Z258)</f>
        <v>-7.6460147856858979E-3</v>
      </c>
      <c r="C263" s="191">
        <f>LN(NYSE!B259/NYSE!B258)</f>
        <v>-1.5048653749171375E-2</v>
      </c>
      <c r="D263" s="191">
        <f>LN(NYSE!J259/NYSE!J258)</f>
        <v>-2.8495710492372157E-2</v>
      </c>
      <c r="E263" s="191">
        <f>LN(NYSE!R259/NYSE!R258)</f>
        <v>-9.1586745011250897E-3</v>
      </c>
      <c r="F263" s="191">
        <f>LN(NASDAQ!Z259/NASDAQ!Z258)</f>
        <v>-1.775327022207477E-2</v>
      </c>
      <c r="G263" s="191">
        <f>LN(NASDAQ!B259/NASDAQ!B258)</f>
        <v>6.6673263463548401E-3</v>
      </c>
      <c r="H263" s="191">
        <f>LN(NASDAQ!J259/NASDAQ!J258)</f>
        <v>-2.6916738876308233E-2</v>
      </c>
      <c r="I263" s="201"/>
    </row>
    <row r="264" spans="1:9">
      <c r="A264" s="151" t="s">
        <v>2148</v>
      </c>
      <c r="B264" s="191">
        <f>LN(NYSE!Z260/NYSE!Z259)</f>
        <v>-1.1234375818138517E-2</v>
      </c>
      <c r="C264" s="191">
        <f>LN(NYSE!B260/NYSE!B259)</f>
        <v>-7.9739458391442277E-3</v>
      </c>
      <c r="D264" s="191">
        <f>LN(NYSE!J260/NYSE!J259)</f>
        <v>-1.9061047697722044E-2</v>
      </c>
      <c r="E264" s="191">
        <f>LN(NYSE!R260/NYSE!R259)</f>
        <v>-1.923587343335436E-2</v>
      </c>
      <c r="F264" s="191">
        <f>LN(NASDAQ!Z260/NASDAQ!Z259)</f>
        <v>3.7561527317488855E-3</v>
      </c>
      <c r="G264" s="191">
        <f>LN(NASDAQ!B260/NASDAQ!B259)</f>
        <v>-3.2328638977199122E-3</v>
      </c>
      <c r="H264" s="191">
        <f>LN(NASDAQ!J260/NASDAQ!J259)</f>
        <v>1.6649708236564153E-2</v>
      </c>
      <c r="I264" s="201"/>
    </row>
    <row r="265" spans="1:9">
      <c r="A265" s="151" t="s">
        <v>2155</v>
      </c>
      <c r="B265" s="191">
        <f>LN(NYSE!Z261/NYSE!Z260)</f>
        <v>1.5633199403328336E-2</v>
      </c>
      <c r="C265" s="191">
        <f>LN(NYSE!B261/NYSE!B260)</f>
        <v>-1.1713164663653203E-2</v>
      </c>
      <c r="D265" s="191">
        <f>LN(NYSE!J261/NYSE!J260)</f>
        <v>1.5042960925575121E-2</v>
      </c>
      <c r="E265" s="191">
        <f>LN(NYSE!R261/NYSE!R260)</f>
        <v>3.1216030645709789E-3</v>
      </c>
      <c r="F265" s="191">
        <f>LN(NASDAQ!Z261/NASDAQ!Z260)</f>
        <v>1.1518464720184066E-2</v>
      </c>
      <c r="G265" s="191">
        <f>LN(NASDAQ!B261/NASDAQ!B260)</f>
        <v>7.9681696491768813E-3</v>
      </c>
      <c r="H265" s="191">
        <f>LN(NASDAQ!J261/NASDAQ!J260)</f>
        <v>-4.1365105517801671E-3</v>
      </c>
      <c r="I265" s="201"/>
    </row>
    <row r="266" spans="1:9">
      <c r="A266" s="151" t="s">
        <v>2164</v>
      </c>
      <c r="B266" s="191">
        <f>LN(NYSE!Z262/NYSE!Z261)</f>
        <v>3.7559017060189289E-3</v>
      </c>
      <c r="C266" s="191">
        <f>LN(NYSE!B262/NYSE!B261)</f>
        <v>5.5076327951182431E-3</v>
      </c>
      <c r="D266" s="191">
        <f>LN(NYSE!J262/NYSE!J261)</f>
        <v>2.0095337017383381E-2</v>
      </c>
      <c r="E266" s="191">
        <f>LN(NYSE!R262/NYSE!R261)</f>
        <v>-2.8337977802636962E-4</v>
      </c>
      <c r="F266" s="191">
        <f>LN(NASDAQ!Z262/NASDAQ!Z261)</f>
        <v>4.817346738919248E-3</v>
      </c>
      <c r="G266" s="191">
        <f>LN(NASDAQ!B262/NASDAQ!B261)</f>
        <v>1.2394524869707576E-2</v>
      </c>
      <c r="H266" s="191">
        <f>LN(NASDAQ!J262/NASDAQ!J261)</f>
        <v>-3.1136506732795813E-3</v>
      </c>
      <c r="I266" s="201"/>
    </row>
    <row r="267" spans="1:9">
      <c r="A267" s="151" t="s">
        <v>2172</v>
      </c>
      <c r="B267" s="191">
        <f>LN(NYSE!Z263/NYSE!Z262)</f>
        <v>6.6892745617058904E-3</v>
      </c>
      <c r="C267" s="191">
        <f>LN(NYSE!B263/NYSE!B262)</f>
        <v>-7.3502719750394808E-3</v>
      </c>
      <c r="D267" s="191">
        <f>LN(NYSE!J263/NYSE!J262)</f>
        <v>2.1310281826384024E-2</v>
      </c>
      <c r="E267" s="191">
        <f>LN(NYSE!R263/NYSE!R262)</f>
        <v>-1.9859101519426789E-3</v>
      </c>
      <c r="F267" s="191">
        <f>LN(NASDAQ!Z263/NASDAQ!Z262)</f>
        <v>1.6226370201366049E-2</v>
      </c>
      <c r="G267" s="191">
        <f>LN(NASDAQ!B263/NASDAQ!B262)</f>
        <v>2.6095075385740734E-3</v>
      </c>
      <c r="H267" s="191">
        <f>LN(NASDAQ!J263/NASDAQ!J262)</f>
        <v>0</v>
      </c>
      <c r="I267" s="201"/>
    </row>
    <row r="268" spans="1:9">
      <c r="A268" s="151" t="s">
        <v>2180</v>
      </c>
      <c r="B268" s="191">
        <f>LN(NYSE!Z264/NYSE!Z263)</f>
        <v>1.6823492042897601E-2</v>
      </c>
      <c r="C268" s="191">
        <f>LN(NYSE!B264/NYSE!B263)</f>
        <v>3.3015877398286819E-2</v>
      </c>
      <c r="D268" s="191">
        <f>LN(NYSE!J264/NYSE!J263)</f>
        <v>1.8814330480432743E-2</v>
      </c>
      <c r="E268" s="191">
        <f>LN(NYSE!R264/NYSE!R263)</f>
        <v>3.2319460238075956E-2</v>
      </c>
      <c r="F268" s="191">
        <f>LN(NASDAQ!Z264/NASDAQ!Z263)</f>
        <v>1.7660422737703949E-2</v>
      </c>
      <c r="G268" s="191">
        <f>LN(NASDAQ!B264/NASDAQ!B263)</f>
        <v>4.8683786848976417E-2</v>
      </c>
      <c r="H268" s="191">
        <f>LN(NASDAQ!J264/NASDAQ!J263)</f>
        <v>-1.3605652055778485E-2</v>
      </c>
      <c r="I268" s="201"/>
    </row>
    <row r="269" spans="1:9">
      <c r="A269" s="151" t="s">
        <v>2188</v>
      </c>
      <c r="B269" s="191">
        <f>LN(NYSE!Z265/NYSE!Z264)</f>
        <v>6.545195465814369E-3</v>
      </c>
      <c r="C269" s="191">
        <f>LN(NYSE!B265/NYSE!B264)</f>
        <v>-2.0188140569035919E-2</v>
      </c>
      <c r="D269" s="191">
        <f>LN(NYSE!J265/NYSE!J264)</f>
        <v>3.4006848085171099E-2</v>
      </c>
      <c r="E269" s="191">
        <f>LN(NYSE!R265/NYSE!R264)</f>
        <v>-1.2264435161656687E-2</v>
      </c>
      <c r="F269" s="191">
        <f>LN(NASDAQ!Z265/NASDAQ!Z264)</f>
        <v>1.3752403224738009E-2</v>
      </c>
      <c r="G269" s="191">
        <f>LN(NASDAQ!B265/NASDAQ!B264)</f>
        <v>5.6024990039911973E-2</v>
      </c>
      <c r="H269" s="191">
        <f>LN(NASDAQ!J265/NASDAQ!J264)</f>
        <v>8.3945928430262957E-3</v>
      </c>
      <c r="I269" s="201"/>
    </row>
    <row r="270" spans="1:9">
      <c r="A270" s="151" t="s">
        <v>2197</v>
      </c>
      <c r="B270" s="191">
        <f>LN(NYSE!Z266/NYSE!Z265)</f>
        <v>1.0135396727623421E-3</v>
      </c>
      <c r="C270" s="191">
        <f>LN(NYSE!B266/NYSE!B265)</f>
        <v>-3.1443315350227249E-2</v>
      </c>
      <c r="D270" s="191">
        <f>LN(NYSE!J266/NYSE!J265)</f>
        <v>1.1687163458929129E-2</v>
      </c>
      <c r="E270" s="191">
        <f>LN(NYSE!R266/NYSE!R265)</f>
        <v>-1.7880186150062195E-2</v>
      </c>
      <c r="F270" s="191">
        <f>LN(NASDAQ!Z266/NASDAQ!Z265)</f>
        <v>3.0003289529790802E-3</v>
      </c>
      <c r="G270" s="191">
        <f>LN(NASDAQ!B266/NASDAQ!B265)</f>
        <v>4.1823565774785736E-3</v>
      </c>
      <c r="H270" s="191">
        <f>LN(NASDAQ!J266/NASDAQ!J265)</f>
        <v>5.21105921275207E-3</v>
      </c>
      <c r="I270" s="201"/>
    </row>
    <row r="271" spans="1:9">
      <c r="A271" s="151" t="s">
        <v>2207</v>
      </c>
      <c r="B271" s="191">
        <f>LN(NYSE!Z267/NYSE!Z266)</f>
        <v>1.6686045765947047E-3</v>
      </c>
      <c r="C271" s="191">
        <f>LN(NYSE!B267/NYSE!B266)</f>
        <v>-4.1432853736205283E-2</v>
      </c>
      <c r="D271" s="191">
        <f>LN(NYSE!J267/NYSE!J266)</f>
        <v>2.2972370595615303E-2</v>
      </c>
      <c r="E271" s="191">
        <f>LN(NYSE!R267/NYSE!R266)</f>
        <v>-1.5803832350952386E-2</v>
      </c>
      <c r="F271" s="191">
        <f>LN(NASDAQ!Z267/NASDAQ!Z266)</f>
        <v>8.9165585761699379E-3</v>
      </c>
      <c r="G271" s="191">
        <f>LN(NASDAQ!B267/NASDAQ!B266)</f>
        <v>3.0005023344757162E-3</v>
      </c>
      <c r="H271" s="191">
        <f>LN(NASDAQ!J267/NASDAQ!J266)</f>
        <v>-7.3031101849760473E-3</v>
      </c>
      <c r="I271" s="201"/>
    </row>
    <row r="272" spans="1:9">
      <c r="A272" s="151" t="s">
        <v>2216</v>
      </c>
      <c r="B272" s="191">
        <f>LN(NYSE!Z268/NYSE!Z267)</f>
        <v>-1.171893444949773E-3</v>
      </c>
      <c r="C272" s="191">
        <f>LN(NYSE!B268/NYSE!B267)</f>
        <v>-2.6996478710754723E-2</v>
      </c>
      <c r="D272" s="191">
        <f>LN(NYSE!J268/NYSE!J267)</f>
        <v>1.620865307341025E-3</v>
      </c>
      <c r="E272" s="191">
        <f>LN(NYSE!R268/NYSE!R267)</f>
        <v>-1.2358948465867952E-2</v>
      </c>
      <c r="F272" s="191">
        <f>LN(NASDAQ!Z268/NASDAQ!Z267)</f>
        <v>7.7316937689201454E-4</v>
      </c>
      <c r="G272" s="191">
        <f>LN(NASDAQ!B268/NASDAQ!B267)</f>
        <v>-6.0100347848896394E-3</v>
      </c>
      <c r="H272" s="191">
        <f>LN(NASDAQ!J268/NASDAQ!J267)</f>
        <v>3.4982991141981883E-2</v>
      </c>
      <c r="I272" s="201"/>
    </row>
    <row r="273" spans="1:9">
      <c r="A273" s="151" t="s">
        <v>2224</v>
      </c>
      <c r="B273" s="191">
        <f>LN(NYSE!Z269/NYSE!Z268)</f>
        <v>-6.5031238905030346E-3</v>
      </c>
      <c r="C273" s="191">
        <f>LN(NYSE!B269/NYSE!B268)</f>
        <v>-2.0140993717012562E-3</v>
      </c>
      <c r="D273" s="191">
        <f>LN(NYSE!J269/NYSE!J268)</f>
        <v>-1.7376244722732977E-2</v>
      </c>
      <c r="E273" s="191">
        <f>LN(NYSE!R269/NYSE!R268)</f>
        <v>2.9141774940311891E-4</v>
      </c>
      <c r="F273" s="191">
        <f>LN(NASDAQ!Z269/NASDAQ!Z268)</f>
        <v>-9.4922444250981255E-3</v>
      </c>
      <c r="G273" s="191">
        <f>LN(NASDAQ!B269/NASDAQ!B268)</f>
        <v>-1.6716303136561507E-2</v>
      </c>
      <c r="H273" s="191">
        <f>LN(NASDAQ!J269/NASDAQ!J268)</f>
        <v>-5.068434570458729E-3</v>
      </c>
      <c r="I273" s="201"/>
    </row>
    <row r="274" spans="1:9">
      <c r="A274" s="151" t="s">
        <v>2233</v>
      </c>
      <c r="B274" s="191">
        <f>LN(NYSE!Z270/NYSE!Z269)</f>
        <v>1.1482964844021584E-2</v>
      </c>
      <c r="C274" s="191">
        <f>LN(NYSE!B270/NYSE!B269)</f>
        <v>1.1625707207394453E-2</v>
      </c>
      <c r="D274" s="191">
        <f>LN(NYSE!J270/NYSE!J269)</f>
        <v>3.2904606415998139E-3</v>
      </c>
      <c r="E274" s="191">
        <f>LN(NYSE!R270/NYSE!R269)</f>
        <v>7.6435958229364694E-3</v>
      </c>
      <c r="F274" s="191">
        <f>LN(NASDAQ!Z270/NASDAQ!Z269)</f>
        <v>2.0254312877202387E-2</v>
      </c>
      <c r="G274" s="191">
        <f>LN(NASDAQ!B270/NASDAQ!B269)</f>
        <v>1.531263591420869E-3</v>
      </c>
      <c r="H274" s="191">
        <f>LN(NASDAQ!J270/NASDAQ!J269)</f>
        <v>4.665858696470658E-2</v>
      </c>
      <c r="I274" s="201"/>
    </row>
    <row r="275" spans="1:9">
      <c r="A275" s="151" t="s">
        <v>2242</v>
      </c>
      <c r="B275" s="191">
        <f>LN(NYSE!Z271/NYSE!Z270)</f>
        <v>1.5904808851165114E-3</v>
      </c>
      <c r="C275" s="191">
        <f>LN(NYSE!B271/NYSE!B270)</f>
        <v>-3.9864461361102628E-4</v>
      </c>
      <c r="D275" s="191">
        <f>LN(NYSE!J271/NYSE!J270)</f>
        <v>-8.6983151908907683E-3</v>
      </c>
      <c r="E275" s="191">
        <f>LN(NYSE!R271/NYSE!R270)</f>
        <v>1.0451219344398049E-2</v>
      </c>
      <c r="F275" s="191">
        <f>LN(NASDAQ!Z271/NASDAQ!Z270)</f>
        <v>-2.2034519006454119E-3</v>
      </c>
      <c r="G275" s="191">
        <f>LN(NASDAQ!B271/NASDAQ!B270)</f>
        <v>-1.042477184220479E-2</v>
      </c>
      <c r="H275" s="191">
        <f>LN(NASDAQ!J271/NASDAQ!J270)</f>
        <v>-3.1529705368406435E-2</v>
      </c>
      <c r="I275" s="201"/>
    </row>
    <row r="276" spans="1:9">
      <c r="A276" s="151" t="s">
        <v>2251</v>
      </c>
      <c r="B276" s="191">
        <f>LN(NYSE!Z272/NYSE!Z271)</f>
        <v>1.4170044905610519E-2</v>
      </c>
      <c r="C276" s="191">
        <f>LN(NYSE!B272/NYSE!B271)</f>
        <v>2.0521635720796988E-2</v>
      </c>
      <c r="D276" s="191">
        <f>LN(NYSE!J272/NYSE!J271)</f>
        <v>3.3911593298206977E-2</v>
      </c>
      <c r="E276" s="191">
        <f>LN(NYSE!R272/NYSE!R271)</f>
        <v>-5.2598983220840459E-3</v>
      </c>
      <c r="F276" s="191">
        <f>LN(NASDAQ!Z272/NASDAQ!Z271)</f>
        <v>2.3447962007721489E-2</v>
      </c>
      <c r="G276" s="191">
        <f>LN(NASDAQ!B272/NASDAQ!B271)</f>
        <v>3.0787275980107501E-2</v>
      </c>
      <c r="H276" s="191">
        <f>LN(NASDAQ!J272/NASDAQ!J271)</f>
        <v>8.9926709527984927E-2</v>
      </c>
      <c r="I276" s="201"/>
    </row>
    <row r="277" spans="1:9">
      <c r="A277" s="151" t="s">
        <v>2260</v>
      </c>
      <c r="B277" s="191">
        <f>LN(NYSE!Z273/NYSE!Z272)</f>
        <v>4.6838399203963273E-3</v>
      </c>
      <c r="C277" s="191">
        <f>LN(NYSE!B273/NYSE!B272)</f>
        <v>-7.4495541534440974E-3</v>
      </c>
      <c r="D277" s="191">
        <f>LN(NYSE!J273/NYSE!J272)</f>
        <v>1.6175973739051788E-2</v>
      </c>
      <c r="E277" s="191">
        <f>LN(NYSE!R273/NYSE!R272)</f>
        <v>-6.0591673715610622E-3</v>
      </c>
      <c r="F277" s="191">
        <f>LN(NASDAQ!Z273/NASDAQ!Z272)</f>
        <v>6.7096436263733425E-4</v>
      </c>
      <c r="G277" s="191">
        <f>LN(NASDAQ!B273/NASDAQ!B272)</f>
        <v>3.6581351070125302E-3</v>
      </c>
      <c r="H277" s="191">
        <f>LN(NASDAQ!J273/NASDAQ!J272)</f>
        <v>1.7233986633989021E-2</v>
      </c>
      <c r="I277" s="201"/>
    </row>
    <row r="278" spans="1:9">
      <c r="A278" s="151" t="s">
        <v>2269</v>
      </c>
      <c r="B278" s="191">
        <f>LN(NYSE!Z274/NYSE!Z273)</f>
        <v>-1.3043204706126932E-3</v>
      </c>
      <c r="C278" s="191">
        <f>LN(NYSE!B274/NYSE!B273)</f>
        <v>-2.6317308317373417E-2</v>
      </c>
      <c r="D278" s="191">
        <f>LN(NYSE!J274/NYSE!J273)</f>
        <v>-1.1817402259631848E-2</v>
      </c>
      <c r="E278" s="191">
        <f>LN(NYSE!R274/NYSE!R273)</f>
        <v>-1.1643834250504279E-2</v>
      </c>
      <c r="F278" s="191">
        <f>LN(NASDAQ!Z274/NASDAQ!Z273)</f>
        <v>6.9673053346315614E-4</v>
      </c>
      <c r="G278" s="191">
        <f>LN(NASDAQ!B274/NASDAQ!B273)</f>
        <v>-2.8255649148850844E-3</v>
      </c>
      <c r="H278" s="191">
        <f>LN(NASDAQ!J274/NASDAQ!J273)</f>
        <v>-1.814931850567722E-2</v>
      </c>
      <c r="I278" s="201"/>
    </row>
    <row r="279" spans="1:9">
      <c r="A279" s="151" t="s">
        <v>2278</v>
      </c>
      <c r="B279" s="191">
        <f>LN(NYSE!Z275/NYSE!Z274)</f>
        <v>4.807356630101388E-5</v>
      </c>
      <c r="C279" s="191">
        <f>LN(NYSE!B275/NYSE!B274)</f>
        <v>3.2203140494634734E-2</v>
      </c>
      <c r="D279" s="191">
        <f>LN(NYSE!J275/NYSE!J274)</f>
        <v>6.4420726435477985E-2</v>
      </c>
      <c r="E279" s="191">
        <f>LN(NYSE!R275/NYSE!R274)</f>
        <v>2.410684668472278E-2</v>
      </c>
      <c r="F279" s="191">
        <f>LN(NASDAQ!Z275/NASDAQ!Z274)</f>
        <v>8.3642749080853015E-4</v>
      </c>
      <c r="G279" s="191">
        <f>LN(NASDAQ!B275/NASDAQ!B274)</f>
        <v>6.6357244153982713E-3</v>
      </c>
      <c r="H279" s="191">
        <f>LN(NASDAQ!J275/NASDAQ!J274)</f>
        <v>3.6858104723156052E-2</v>
      </c>
      <c r="I279" s="201"/>
    </row>
    <row r="280" spans="1:9">
      <c r="A280" s="151" t="s">
        <v>2286</v>
      </c>
      <c r="B280" s="191">
        <f>LN(NYSE!Z276/NYSE!Z275)</f>
        <v>5.81157370666996E-3</v>
      </c>
      <c r="C280" s="191">
        <f>LN(NYSE!B276/NYSE!B275)</f>
        <v>3.9115979376125754E-4</v>
      </c>
      <c r="D280" s="191">
        <f>LN(NYSE!J276/NYSE!J275)</f>
        <v>-1.7551526931967168E-2</v>
      </c>
      <c r="E280" s="191">
        <f>LN(NYSE!R276/NYSE!R275)</f>
        <v>-4.3922537909131159E-3</v>
      </c>
      <c r="F280" s="191">
        <f>LN(NASDAQ!Z276/NASDAQ!Z275)</f>
        <v>1.1196874740379019E-2</v>
      </c>
      <c r="G280" s="191">
        <f>LN(NASDAQ!B276/NASDAQ!B275)</f>
        <v>8.3971844370874793E-3</v>
      </c>
      <c r="H280" s="191">
        <f>LN(NASDAQ!J276/NASDAQ!J275)</f>
        <v>7.036088834069241E-3</v>
      </c>
      <c r="I280" s="201"/>
    </row>
    <row r="281" spans="1:9">
      <c r="A281" s="151" t="s">
        <v>2295</v>
      </c>
      <c r="B281" s="191">
        <f>LN(NYSE!Z277/NYSE!Z276)</f>
        <v>-1.7847573177220326E-3</v>
      </c>
      <c r="C281" s="191">
        <f>LN(NYSE!B277/NYSE!B276)</f>
        <v>-1.0220214746062614E-2</v>
      </c>
      <c r="D281" s="191">
        <f>LN(NYSE!J277/NYSE!J276)</f>
        <v>2.3784609442801218E-2</v>
      </c>
      <c r="E281" s="191">
        <f>LN(NYSE!R277/NYSE!R276)</f>
        <v>-3.828483967130574E-4</v>
      </c>
      <c r="F281" s="191">
        <f>LN(NASDAQ!Z277/NASDAQ!Z276)</f>
        <v>-5.9365773408642328E-3</v>
      </c>
      <c r="G281" s="191">
        <f>LN(NASDAQ!B277/NASDAQ!B276)</f>
        <v>1.9656025984591272E-3</v>
      </c>
      <c r="H281" s="191">
        <f>LN(NASDAQ!J277/NASDAQ!J276)</f>
        <v>2.8511650525966079E-2</v>
      </c>
      <c r="I281" s="201"/>
    </row>
    <row r="282" spans="1:9">
      <c r="A282" s="151" t="s">
        <v>2303</v>
      </c>
      <c r="B282" s="191">
        <f>LN(NYSE!Z278/NYSE!Z277)</f>
        <v>5.2438215891167398E-3</v>
      </c>
      <c r="C282" s="191">
        <f>LN(NYSE!B278/NYSE!B277)</f>
        <v>-2.7695368840202823E-3</v>
      </c>
      <c r="D282" s="191">
        <f>LN(NYSE!J278/NYSE!J277)</f>
        <v>-1.6617108048387227E-2</v>
      </c>
      <c r="E282" s="191">
        <f>LN(NYSE!R278/NYSE!R277)</f>
        <v>-4.3171746431108233E-3</v>
      </c>
      <c r="F282" s="191">
        <f>LN(NASDAQ!Z278/NASDAQ!Z277)</f>
        <v>4.6287141094855377E-3</v>
      </c>
      <c r="G282" s="191">
        <f>LN(NASDAQ!B278/NASDAQ!B277)</f>
        <v>-7.8856988231847808E-3</v>
      </c>
      <c r="H282" s="191">
        <f>LN(NASDAQ!J278/NASDAQ!J277)</f>
        <v>1.4376568967258304E-2</v>
      </c>
      <c r="I282" s="201"/>
    </row>
    <row r="283" spans="1:9">
      <c r="A283" s="151" t="s">
        <v>2311</v>
      </c>
      <c r="B283" s="191">
        <f>LN(NYSE!Z279/NYSE!Z278)</f>
        <v>3.3341223079943992E-3</v>
      </c>
      <c r="C283" s="191">
        <f>LN(NYSE!B279/NYSE!B278)</f>
        <v>4.3486923641798594E-3</v>
      </c>
      <c r="D283" s="191">
        <f>LN(NYSE!J279/NYSE!J278)</f>
        <v>6.8437168288755781E-3</v>
      </c>
      <c r="E283" s="191">
        <f>LN(NYSE!R279/NYSE!R278)</f>
        <v>5.3696552454554529E-3</v>
      </c>
      <c r="F283" s="191">
        <f>LN(NASDAQ!Z279/NASDAQ!Z278)</f>
        <v>-1.0520144941927019E-3</v>
      </c>
      <c r="G283" s="191">
        <f>LN(NASDAQ!B279/NASDAQ!B278)</f>
        <v>-5.2918926207439513E-3</v>
      </c>
      <c r="H283" s="191">
        <f>LN(NASDAQ!J279/NASDAQ!J278)</f>
        <v>2.1595523632227158E-2</v>
      </c>
      <c r="I283" s="201"/>
    </row>
    <row r="284" spans="1:9">
      <c r="A284" s="151" t="s">
        <v>2320</v>
      </c>
      <c r="B284" s="191">
        <f>LN(NYSE!Z280/NYSE!Z279)</f>
        <v>-1.6167082377393791E-3</v>
      </c>
      <c r="C284" s="191">
        <f>LN(NYSE!B280/NYSE!B279)</f>
        <v>-1.1841327612168049E-3</v>
      </c>
      <c r="D284" s="191">
        <f>LN(NYSE!J280/NYSE!J279)</f>
        <v>4.1285670936979629E-2</v>
      </c>
      <c r="E284" s="191">
        <f>LN(NYSE!R280/NYSE!R279)</f>
        <v>-5.8504938372079228E-3</v>
      </c>
      <c r="F284" s="191">
        <f>LN(NASDAQ!Z280/NASDAQ!Z279)</f>
        <v>-6.9072313874841225E-4</v>
      </c>
      <c r="G284" s="191">
        <f>LN(NASDAQ!B280/NASDAQ!B279)</f>
        <v>8.7495399281968117E-3</v>
      </c>
      <c r="H284" s="191">
        <f>LN(NASDAQ!J280/NASDAQ!J279)</f>
        <v>-3.4269964528954928E-2</v>
      </c>
      <c r="I284" s="201"/>
    </row>
    <row r="285" spans="1:9">
      <c r="A285" s="151" t="s">
        <v>2330</v>
      </c>
      <c r="B285" s="191">
        <f>LN(NYSE!Z281/NYSE!Z280)</f>
        <v>2.360697466419104E-3</v>
      </c>
      <c r="C285" s="191">
        <f>LN(NYSE!B281/NYSE!B280)</f>
        <v>0</v>
      </c>
      <c r="D285" s="191">
        <f>LN(NYSE!J281/NYSE!J280)</f>
        <v>1.7258587069653549E-2</v>
      </c>
      <c r="E285" s="191">
        <f>LN(NYSE!R281/NYSE!R280)</f>
        <v>-5.7731166810765259E-4</v>
      </c>
      <c r="F285" s="191">
        <f>LN(NASDAQ!Z281/NASDAQ!Z280)</f>
        <v>2.8566659845239736E-3</v>
      </c>
      <c r="G285" s="191">
        <f>LN(NASDAQ!B281/NASDAQ!B280)</f>
        <v>-1.9585688304489784E-2</v>
      </c>
      <c r="H285" s="191">
        <f>LN(NASDAQ!J281/NASDAQ!J280)</f>
        <v>-4.2559614418796007E-2</v>
      </c>
      <c r="I285" s="201"/>
    </row>
    <row r="286" spans="1:9">
      <c r="A286" s="151" t="s">
        <v>2337</v>
      </c>
      <c r="B286" s="191">
        <f>LN(NYSE!Z282/NYSE!Z281)</f>
        <v>3.8505262344000647E-4</v>
      </c>
      <c r="C286" s="191">
        <f>LN(NYSE!B282/NYSE!B281)</f>
        <v>-7.902015425009138E-4</v>
      </c>
      <c r="D286" s="191">
        <f>LN(NYSE!J282/NYSE!J281)</f>
        <v>-2.0798877924007215E-2</v>
      </c>
      <c r="E286" s="191">
        <f>LN(NYSE!R282/NYSE!R281)</f>
        <v>-1.5128294728235948E-2</v>
      </c>
      <c r="F286" s="191">
        <f>LN(NASDAQ!Z282/NASDAQ!Z281)</f>
        <v>-1.6306798403286898E-3</v>
      </c>
      <c r="G286" s="191">
        <f>LN(NASDAQ!B282/NASDAQ!B281)</f>
        <v>-3.6943786770986743E-3</v>
      </c>
      <c r="H286" s="191">
        <f>LN(NASDAQ!J282/NASDAQ!J281)</f>
        <v>-3.6137626918566944E-2</v>
      </c>
      <c r="I286" s="201"/>
    </row>
    <row r="287" spans="1:9">
      <c r="A287" s="151" t="s">
        <v>2346</v>
      </c>
      <c r="B287" s="191">
        <f>LN(NYSE!Z283/NYSE!Z282)</f>
        <v>1.4581345241242822E-2</v>
      </c>
      <c r="C287" s="191">
        <f>LN(NYSE!B283/NYSE!B282)</f>
        <v>5.1251837005536873E-3</v>
      </c>
      <c r="D287" s="191">
        <f>LN(NYSE!J283/NYSE!J282)</f>
        <v>-3.1574819022997516E-3</v>
      </c>
      <c r="E287" s="191">
        <f>LN(NYSE!R283/NYSE!R282)</f>
        <v>3.9009216621760071E-3</v>
      </c>
      <c r="F287" s="191">
        <f>LN(NASDAQ!Z283/NASDAQ!Z282)</f>
        <v>-2.2657779423071794E-3</v>
      </c>
      <c r="G287" s="191">
        <f>LN(NASDAQ!B283/NASDAQ!B282)</f>
        <v>3.1914027255108167E-3</v>
      </c>
      <c r="H287" s="191">
        <f>LN(NASDAQ!J283/NASDAQ!J282)</f>
        <v>-4.1320432120436991E-2</v>
      </c>
      <c r="I287" s="201"/>
    </row>
    <row r="288" spans="1:9">
      <c r="A288" s="151" t="s">
        <v>2355</v>
      </c>
      <c r="B288" s="191">
        <f>LN(NYSE!Z284/NYSE!Z283)</f>
        <v>8.159448098166185E-3</v>
      </c>
      <c r="C288" s="191">
        <f>LN(NYSE!B284/NYSE!B283)</f>
        <v>3.9315903789317549E-4</v>
      </c>
      <c r="D288" s="191">
        <f>LN(NYSE!J284/NYSE!J283)</f>
        <v>2.5884257088177393E-2</v>
      </c>
      <c r="E288" s="191">
        <f>LN(NYSE!R284/NYSE!R283)</f>
        <v>2.4303710985886808E-3</v>
      </c>
      <c r="F288" s="191">
        <f>LN(NASDAQ!Z284/NASDAQ!Z283)</f>
        <v>5.5244828347453196E-3</v>
      </c>
      <c r="G288" s="191">
        <f>LN(NASDAQ!B284/NASDAQ!B283)</f>
        <v>4.5177019863890536E-3</v>
      </c>
      <c r="H288" s="191">
        <f>LN(NASDAQ!J284/NASDAQ!J283)</f>
        <v>4.132043212043697E-2</v>
      </c>
      <c r="I288" s="201"/>
    </row>
    <row r="289" spans="1:10">
      <c r="A289" s="151" t="s">
        <v>2364</v>
      </c>
      <c r="B289" s="191">
        <f>LN(NYSE!Z285/NYSE!Z284)</f>
        <v>-1.1334724196050139E-3</v>
      </c>
      <c r="C289" s="191">
        <f>LN(NYSE!B285/NYSE!B284)</f>
        <v>-1.504978900399929E-2</v>
      </c>
      <c r="D289" s="191">
        <f>LN(NYSE!J285/NYSE!J284)</f>
        <v>-8.5106896679086191E-3</v>
      </c>
      <c r="E289" s="191">
        <f>LN(NYSE!R285/NYSE!R284)</f>
        <v>-5.4522576892670005E-3</v>
      </c>
      <c r="F289" s="191">
        <f>LN(NASDAQ!Z285/NASDAQ!Z284)</f>
        <v>-8.3916124725961164E-3</v>
      </c>
      <c r="G289" s="191">
        <f>LN(NASDAQ!B285/NASDAQ!B284)</f>
        <v>3.1065033951484439E-2</v>
      </c>
      <c r="H289" s="191">
        <f>LN(NASDAQ!J285/NASDAQ!J284)</f>
        <v>-5.8728995548700806E-2</v>
      </c>
      <c r="I289" s="201"/>
    </row>
    <row r="290" spans="1:10">
      <c r="A290" s="151" t="s">
        <v>2370</v>
      </c>
      <c r="B290" s="191">
        <f>LN(NYSE!Z286/NYSE!Z285)</f>
        <v>-2.2087968166693405E-3</v>
      </c>
      <c r="C290" s="191">
        <f>LN(NYSE!B286/NYSE!B285)</f>
        <v>-2.6689817168766072E-2</v>
      </c>
      <c r="D290" s="191">
        <f>LN(NYSE!J286/NYSE!J285)</f>
        <v>6.5827924060380162E-3</v>
      </c>
      <c r="E290" s="191">
        <f>LN(NYSE!R286/NYSE!R285)</f>
        <v>-1.9619104159059014E-2</v>
      </c>
      <c r="F290" s="191">
        <f>LN(NASDAQ!Z286/NASDAQ!Z285)</f>
        <v>3.1264762194615227E-3</v>
      </c>
      <c r="G290" s="191">
        <f>LN(NASDAQ!B286/NASDAQ!B285)</f>
        <v>1.2064812956806939E-2</v>
      </c>
      <c r="H290" s="191">
        <f>LN(NASDAQ!J286/NASDAQ!J285)</f>
        <v>-0.15252598410025628</v>
      </c>
      <c r="I290" s="201"/>
    </row>
    <row r="291" spans="1:10">
      <c r="A291" s="151" t="s">
        <v>2380</v>
      </c>
      <c r="B291" s="191">
        <f>LN(NYSE!Z287/NYSE!Z286)</f>
        <v>-1.9432253642867757E-3</v>
      </c>
      <c r="C291" s="191">
        <f>LN(NYSE!B287/NYSE!B286)</f>
        <v>-3.5882030467025532E-2</v>
      </c>
      <c r="D291" s="191">
        <f>LN(NYSE!J287/NYSE!J286)</f>
        <v>-7.7489732962205864E-3</v>
      </c>
      <c r="E291" s="191">
        <f>LN(NYSE!R287/NYSE!R286)</f>
        <v>-1.3330189870767152E-2</v>
      </c>
      <c r="F291" s="191">
        <f>LN(NASDAQ!Z287/NASDAQ!Z286)</f>
        <v>-5.8639991946072287E-3</v>
      </c>
      <c r="G291" s="191">
        <f>LN(NASDAQ!B287/NASDAQ!B286)</f>
        <v>3.8301993841123494E-3</v>
      </c>
      <c r="H291" s="191">
        <f>LN(NASDAQ!J287/NASDAQ!J286)</f>
        <v>-2.7651531330510123E-2</v>
      </c>
      <c r="I291" s="201"/>
    </row>
    <row r="292" spans="1:10">
      <c r="A292" s="151" t="s">
        <v>2389</v>
      </c>
      <c r="B292" s="191">
        <f>LN(NYSE!Z288/NYSE!Z287)</f>
        <v>1.7497094748241421E-3</v>
      </c>
      <c r="C292" s="191">
        <f>LN(NYSE!B288/NYSE!B287)</f>
        <v>5.0847567181100204E-3</v>
      </c>
      <c r="D292" s="191">
        <f>LN(NYSE!J288/NYSE!J287)</f>
        <v>1.0446989964655375E-2</v>
      </c>
      <c r="E292" s="191">
        <f>LN(NYSE!R288/NYSE!R287)</f>
        <v>-6.9863089807849698E-3</v>
      </c>
      <c r="F292" s="191">
        <f>LN(NASDAQ!Z288/NASDAQ!Z287)</f>
        <v>1.3570049600206606E-2</v>
      </c>
      <c r="G292" s="191">
        <f>LN(NASDAQ!B288/NASDAQ!B287)</f>
        <v>1.8933983107564424E-2</v>
      </c>
      <c r="H292" s="191">
        <f>LN(NASDAQ!J288/NASDAQ!J287)</f>
        <v>-1.4117881545785157E-2</v>
      </c>
      <c r="I292" s="201"/>
    </row>
    <row r="293" spans="1:10">
      <c r="A293" s="151" t="s">
        <v>2398</v>
      </c>
      <c r="B293" s="191">
        <f>LN(NYSE!Z289/NYSE!Z288)</f>
        <v>3.5975839914161884E-3</v>
      </c>
      <c r="C293" s="191">
        <f>LN(NYSE!B289/NYSE!B288)</f>
        <v>1.8010958076539199E-2</v>
      </c>
      <c r="D293" s="191">
        <f>LN(NYSE!J289/NYSE!J288)</f>
        <v>9.0683295937238322E-3</v>
      </c>
      <c r="E293" s="191">
        <f>LN(NYSE!R289/NYSE!R288)</f>
        <v>1.1415995072373048E-2</v>
      </c>
      <c r="F293" s="191">
        <f>LN(NASDAQ!Z289/NASDAQ!Z288)</f>
        <v>4.4517252085081787E-3</v>
      </c>
      <c r="G293" s="191">
        <f>LN(NASDAQ!B289/NASDAQ!B288)</f>
        <v>1.9042296883738992E-2</v>
      </c>
      <c r="H293" s="191">
        <f>LN(NASDAQ!J289/NASDAQ!J288)</f>
        <v>-1.185536594101587E-3</v>
      </c>
      <c r="I293" s="201"/>
    </row>
    <row r="294" spans="1:10">
      <c r="A294" s="151" t="s">
        <v>2407</v>
      </c>
      <c r="B294" s="191">
        <f>LN(NYSE!Z290/NYSE!Z289)</f>
        <v>4.3235995511473049E-3</v>
      </c>
      <c r="C294" s="191">
        <f>LN(NYSE!B290/NYSE!B289)</f>
        <v>-1.661820075009779E-3</v>
      </c>
      <c r="D294" s="191">
        <f>LN(NYSE!J290/NYSE!J289)</f>
        <v>3.7189211958977654E-2</v>
      </c>
      <c r="E294" s="191">
        <f>LN(NYSE!R290/NYSE!R289)</f>
        <v>7.0291713493220382E-4</v>
      </c>
      <c r="F294" s="191">
        <f>LN(NASDAQ!Z290/NASDAQ!Z289)</f>
        <v>1.9780520423907677E-3</v>
      </c>
      <c r="G294" s="191">
        <f>LN(NASDAQ!B290/NASDAQ!B289)</f>
        <v>2.9094270580422208E-3</v>
      </c>
      <c r="H294" s="191">
        <f>LN(NASDAQ!J290/NASDAQ!J289)</f>
        <v>-1.5541257211211686E-2</v>
      </c>
      <c r="I294" s="201"/>
    </row>
    <row r="295" spans="1:10">
      <c r="A295" s="151" t="s">
        <v>2416</v>
      </c>
      <c r="B295" s="191">
        <f>LN(NYSE!Z291/NYSE!Z290)</f>
        <v>4.7446923700602212E-3</v>
      </c>
      <c r="C295" s="191">
        <f>LN(NYSE!B291/NYSE!B290)</f>
        <v>-2.953801243686387E-2</v>
      </c>
      <c r="D295" s="191">
        <f>LN(NYSE!J291/NYSE!J290)</f>
        <v>2.2889282671064003E-2</v>
      </c>
      <c r="E295" s="191">
        <f>LN(NYSE!R291/NYSE!R290)</f>
        <v>-1.588539500278207E-2</v>
      </c>
      <c r="F295" s="191">
        <f>LN(NASDAQ!Z291/NASDAQ!Z290)</f>
        <v>6.9675337602609459E-3</v>
      </c>
      <c r="G295" s="191">
        <f>LN(NASDAQ!B291/NASDAQ!B290)</f>
        <v>8.6778347716264491E-3</v>
      </c>
      <c r="H295" s="191">
        <f>LN(NASDAQ!J291/NASDAQ!J290)</f>
        <v>-7.2551708811720217E-3</v>
      </c>
      <c r="I295" s="201"/>
    </row>
    <row r="296" spans="1:10">
      <c r="A296" s="151" t="s">
        <v>2424</v>
      </c>
      <c r="B296" s="191">
        <f>LN(NYSE!Z292/NYSE!Z291)</f>
        <v>1.3924442799791107E-2</v>
      </c>
      <c r="C296" s="191">
        <f>LN(NYSE!B292/NYSE!B291)</f>
        <v>2.4535917805375604E-2</v>
      </c>
      <c r="D296" s="191">
        <f>LN(NYSE!J292/NYSE!J291)</f>
        <v>2.7500465708472357E-3</v>
      </c>
      <c r="E296" s="191">
        <f>LN(NYSE!R292/NYSE!R291)</f>
        <v>8.8338900108601397E-3</v>
      </c>
      <c r="F296" s="191">
        <f>LN(NASDAQ!Z292/NASDAQ!Z291)</f>
        <v>1.3705584615330831E-2</v>
      </c>
      <c r="G296" s="191">
        <f>LN(NASDAQ!B292/NASDAQ!B291)</f>
        <v>-2.021198801691293E-2</v>
      </c>
      <c r="H296" s="191">
        <f>LN(NASDAQ!J292/NASDAQ!J291)</f>
        <v>2.2796428092383803E-2</v>
      </c>
      <c r="I296" s="201"/>
    </row>
    <row r="297" spans="1:10">
      <c r="A297" s="151" t="s">
        <v>2433</v>
      </c>
      <c r="B297" s="191">
        <f>LN(NYSE!Z293/NYSE!Z292)</f>
        <v>4.2360000122726501E-3</v>
      </c>
      <c r="C297" s="191">
        <f>LN(NYSE!B293/NYSE!B292)</f>
        <v>2.108823238311261E-2</v>
      </c>
      <c r="D297" s="191">
        <f>LN(NYSE!J293/NYSE!J292)</f>
        <v>8.3547179174961201E-4</v>
      </c>
      <c r="E297" s="191">
        <f>LN(NYSE!R293/NYSE!R292)</f>
        <v>2.6535222719883393E-2</v>
      </c>
      <c r="F297" s="191">
        <f>LN(NASDAQ!Z293/NASDAQ!Z292)</f>
        <v>1.8714711966786701E-3</v>
      </c>
      <c r="G297" s="191">
        <f>LN(NASDAQ!B293/NASDAQ!B292)</f>
        <v>2.8514549106860295E-2</v>
      </c>
      <c r="H297" s="191">
        <f>LN(NASDAQ!J293/NASDAQ!J292)</f>
        <v>-2.3752980289073944E-3</v>
      </c>
      <c r="I297" s="201"/>
    </row>
    <row r="298" spans="1:10">
      <c r="A298" s="151" t="s">
        <v>2440</v>
      </c>
      <c r="B298" s="191">
        <f>LN(NYSE!Z294/NYSE!Z293)</f>
        <v>1.6347118283403259E-3</v>
      </c>
      <c r="C298" s="191">
        <f>LN(NYSE!B294/NYSE!B293)</f>
        <v>-4.9220772054283319E-3</v>
      </c>
      <c r="D298" s="191">
        <f>LN(NYSE!J294/NYSE!J293)</f>
        <v>4.1669207265594005E-3</v>
      </c>
      <c r="E298" s="191">
        <f>LN(NYSE!R294/NYSE!R293)</f>
        <v>-6.7167380135356395E-3</v>
      </c>
      <c r="F298" s="191">
        <f>LN(NASDAQ!Z294/NASDAQ!Z293)</f>
        <v>3.5407746351687063E-3</v>
      </c>
      <c r="G298" s="191">
        <f>LN(NASDAQ!B294/NASDAQ!B293)</f>
        <v>1.3883928329037981E-2</v>
      </c>
      <c r="H298" s="191">
        <f>LN(NASDAQ!J294/NASDAQ!J293)</f>
        <v>2.3752980289072616E-3</v>
      </c>
      <c r="I298" s="201"/>
    </row>
    <row r="299" spans="1:10">
      <c r="A299" s="151" t="s">
        <v>2448</v>
      </c>
      <c r="B299" s="191">
        <f>LN(NYSE!Z295/NYSE!Z294)</f>
        <v>-8.7649736698254321E-5</v>
      </c>
      <c r="C299" s="191">
        <f>LN(NYSE!B295/NYSE!B294)</f>
        <v>1.0227129435121558E-2</v>
      </c>
      <c r="D299" s="191">
        <f>LN(NYSE!J295/NYSE!J294)</f>
        <v>2.9269239922768763E-2</v>
      </c>
      <c r="E299" s="191">
        <f>LN(NYSE!R295/NYSE!R294)</f>
        <v>7.405612714792357E-3</v>
      </c>
      <c r="F299" s="191">
        <f>LN(NASDAQ!Z295/NASDAQ!Z294)</f>
        <v>6.1167003690852061E-3</v>
      </c>
      <c r="G299" s="191">
        <f>LN(NASDAQ!B295/NASDAQ!B294)</f>
        <v>-8.1876155195820411E-3</v>
      </c>
      <c r="H299" s="191">
        <f>LN(NASDAQ!J295/NASDAQ!J294)</f>
        <v>-4.7562515346491526E-3</v>
      </c>
      <c r="I299" s="201"/>
    </row>
    <row r="300" spans="1:10">
      <c r="A300" s="151" t="s">
        <v>2455</v>
      </c>
      <c r="B300" s="191">
        <f>LN(NYSE!Z296/NYSE!Z295)</f>
        <v>6.7330409216631434E-3</v>
      </c>
      <c r="C300" s="191">
        <f>LN(NYSE!B296/NYSE!B295)</f>
        <v>1.092907053219023E-2</v>
      </c>
      <c r="D300" s="191">
        <f>LN(NYSE!J296/NYSE!J295)</f>
        <v>4.8312046296026978E-2</v>
      </c>
      <c r="E300" s="191">
        <f>LN(NYSE!R296/NYSE!R295)</f>
        <v>1.3096356063354596E-2</v>
      </c>
      <c r="F300" s="191">
        <f>LN(NASDAQ!Z296/NASDAQ!Z295)</f>
        <v>6.5808650826999207E-3</v>
      </c>
      <c r="G300" s="191">
        <f>LN(NASDAQ!B296/NASDAQ!B295)</f>
        <v>2.1588891113207234E-2</v>
      </c>
      <c r="H300" s="191">
        <f>LN(NASDAQ!J296/NASDAQ!J295)</f>
        <v>2.5883797960524386E-2</v>
      </c>
      <c r="I300" s="201"/>
    </row>
    <row r="301" spans="1:10">
      <c r="A301" s="151" t="s">
        <v>2465</v>
      </c>
      <c r="B301" s="191">
        <f>LN(NYSE!Z297/NYSE!Z296)</f>
        <v>-1.2743678423718496E-2</v>
      </c>
      <c r="C301" s="191">
        <f>LN(NYSE!B297/NYSE!B296)</f>
        <v>-1.5007379610697789E-2</v>
      </c>
      <c r="D301" s="191">
        <f>LN(NYSE!J297/NYSE!J296)</f>
        <v>-1.1833148856972552E-2</v>
      </c>
      <c r="E301" s="191">
        <f>LN(NYSE!R297/NYSE!R296)</f>
        <v>-1.6841678793516723E-2</v>
      </c>
      <c r="F301" s="191">
        <f>LN(NASDAQ!Z297/NASDAQ!Z296)</f>
        <v>-1.512931646239298E-2</v>
      </c>
      <c r="G301" s="191">
        <f>LN(NASDAQ!B297/NASDAQ!B296)</f>
        <v>4.815769978400157E-3</v>
      </c>
      <c r="H301" s="191">
        <f>LN(NASDAQ!J297/NASDAQ!J296)</f>
        <v>-1.1621151801773739E-3</v>
      </c>
      <c r="I301" s="201"/>
    </row>
    <row r="302" spans="1:10" ht="21">
      <c r="B302" s="191"/>
      <c r="C302" s="191"/>
      <c r="D302" s="191"/>
      <c r="E302" s="191"/>
      <c r="F302" s="191"/>
      <c r="G302" s="191"/>
      <c r="H302" s="191"/>
      <c r="I302" s="201"/>
      <c r="J302" s="212" t="s">
        <v>4381</v>
      </c>
    </row>
    <row r="303" spans="1:10" ht="21">
      <c r="B303" s="191"/>
      <c r="C303" s="191"/>
      <c r="D303" s="191"/>
      <c r="E303" s="191"/>
      <c r="F303" s="191"/>
      <c r="G303" s="191"/>
      <c r="H303" s="191"/>
      <c r="I303" s="201"/>
      <c r="J303" s="212" t="s">
        <v>4382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56"/>
  <sheetViews>
    <sheetView topLeftCell="K1" zoomScaleNormal="100" workbookViewId="0">
      <selection activeCell="X44" activeCellId="1" sqref="O37:R43 X44"/>
    </sheetView>
  </sheetViews>
  <sheetFormatPr defaultColWidth="8.7109375" defaultRowHeight="15"/>
  <cols>
    <col min="1" max="1" width="8.42578125" style="91" customWidth="1"/>
    <col min="2" max="2" width="21.42578125" style="91" customWidth="1"/>
    <col min="3" max="3" width="9.140625" style="91" customWidth="1"/>
    <col min="4" max="4" width="10.7109375" style="91" customWidth="1"/>
    <col min="5" max="5" width="10.28515625" style="91" customWidth="1"/>
    <col min="6" max="6" width="24.85546875" style="191" customWidth="1"/>
    <col min="7" max="7" width="11.7109375" style="191" customWidth="1"/>
    <col min="8" max="8" width="18" style="191" customWidth="1"/>
    <col min="9" max="9" width="10.85546875" style="91" customWidth="1"/>
    <col min="10" max="10" width="15.42578125" style="91" customWidth="1"/>
    <col min="11" max="11" width="5.140625" style="91" customWidth="1"/>
    <col min="12" max="12" width="25.7109375" style="91" customWidth="1"/>
    <col min="13" max="14" width="25.85546875" style="91" customWidth="1"/>
    <col min="15" max="15" width="26.7109375" style="91" customWidth="1"/>
    <col min="16" max="16" width="25.85546875" style="91" customWidth="1"/>
    <col min="17" max="17" width="26.28515625" style="91" customWidth="1"/>
    <col min="18" max="18" width="26.85546875" style="91" customWidth="1"/>
    <col min="19" max="19" width="34.85546875" style="91" customWidth="1"/>
    <col min="20" max="20" width="25" style="91" customWidth="1"/>
    <col min="21" max="21" width="26.28515625" style="91" customWidth="1"/>
    <col min="22" max="22" width="29.140625" style="91" customWidth="1"/>
    <col min="23" max="23" width="14.85546875" style="91" customWidth="1"/>
    <col min="24" max="24" width="6.42578125" style="91" customWidth="1"/>
    <col min="25" max="25" width="9.85546875" style="91" customWidth="1"/>
    <col min="26" max="26" width="10.42578125" style="91" customWidth="1"/>
    <col min="27" max="30" width="9.28515625" style="91" customWidth="1"/>
    <col min="31" max="1025" width="8.42578125" style="91" customWidth="1"/>
  </cols>
  <sheetData>
    <row r="1" spans="1:28" ht="24">
      <c r="R1" s="163" t="str">
        <f>'GREECE Ret'!C6</f>
        <v>Jumbo</v>
      </c>
      <c r="S1" s="163" t="str">
        <f>'GREECE Ret'!D6</f>
        <v>Gr Sarantis</v>
      </c>
      <c r="T1" s="163" t="str">
        <f>'GREECE Ret'!E6</f>
        <v>Myilineos</v>
      </c>
      <c r="U1" s="163" t="str">
        <f>'GREECE Ret'!F6</f>
        <v>HELLENiQ ENERGY Holdings</v>
      </c>
      <c r="V1" s="163" t="str">
        <f>'GREECE Ret'!G6</f>
        <v>BLE Kedros</v>
      </c>
      <c r="W1" s="163" t="str">
        <f>'GREECE Ret'!H6</f>
        <v>Petros Petropoulos</v>
      </c>
      <c r="Y1" s="213" t="s">
        <v>4383</v>
      </c>
    </row>
    <row r="2" spans="1:28">
      <c r="B2" s="214"/>
      <c r="P2" s="215" t="s">
        <v>4384</v>
      </c>
      <c r="Q2" s="216"/>
      <c r="R2" s="217">
        <f t="shared" ref="R2:W2" si="0">AVERAGE(C5:C253)</f>
        <v>2.2260852978216272E-3</v>
      </c>
      <c r="S2" s="217">
        <f t="shared" si="0"/>
        <v>7.1090965688458407E-4</v>
      </c>
      <c r="T2" s="217">
        <f t="shared" si="0"/>
        <v>3.1564677918300456E-3</v>
      </c>
      <c r="U2" s="217">
        <f t="shared" si="0"/>
        <v>8.2323379712214678E-5</v>
      </c>
      <c r="V2" s="217">
        <f t="shared" si="0"/>
        <v>1.1081568510693236E-3</v>
      </c>
      <c r="W2" s="217">
        <f t="shared" si="0"/>
        <v>2.3911843204297485E-3</v>
      </c>
      <c r="X2" s="217"/>
      <c r="Y2" s="217">
        <f>AVERAGE(J5:J253)</f>
        <v>1.6125212162912581E-3</v>
      </c>
      <c r="Z2" s="91" t="s">
        <v>4385</v>
      </c>
      <c r="AB2" s="218"/>
    </row>
    <row r="3" spans="1:28" ht="76.5" customHeight="1">
      <c r="B3" s="213" t="s">
        <v>4351</v>
      </c>
      <c r="C3" s="163" t="str">
        <f>'GREECE Ret'!C6</f>
        <v>Jumbo</v>
      </c>
      <c r="D3" s="163" t="str">
        <f>'GREECE Ret'!D6</f>
        <v>Gr Sarantis</v>
      </c>
      <c r="E3" s="163" t="str">
        <f>'GREECE Ret'!E6</f>
        <v>Myilineos</v>
      </c>
      <c r="F3" s="163" t="str">
        <f>'GREECE Ret'!F6</f>
        <v>HELLENiQ ENERGY Holdings</v>
      </c>
      <c r="G3" s="163" t="str">
        <f>'GREECE Ret'!G6</f>
        <v>BLE Kedros</v>
      </c>
      <c r="H3" s="163" t="str">
        <f>'GREECE Ret'!H6</f>
        <v>Petros Petropoulos</v>
      </c>
      <c r="J3" s="213" t="s">
        <v>4383</v>
      </c>
      <c r="L3" s="219" t="str">
        <f>B4</f>
        <v>19.10.2022</v>
      </c>
      <c r="M3" s="2" t="s">
        <v>4386</v>
      </c>
      <c r="N3" s="219" t="str">
        <f>B253</f>
        <v>18.10.2023</v>
      </c>
      <c r="P3" s="220" t="s">
        <v>4387</v>
      </c>
      <c r="Q3" s="221"/>
      <c r="R3" s="222">
        <f t="shared" ref="R3:W3" si="1">VARP(C5:C253)</f>
        <v>3.7962294900979423E-4</v>
      </c>
      <c r="S3" s="222">
        <f t="shared" si="1"/>
        <v>4.2558903495572547E-4</v>
      </c>
      <c r="T3" s="222">
        <f t="shared" si="1"/>
        <v>3.3756218781200593E-4</v>
      </c>
      <c r="U3" s="222">
        <f t="shared" si="1"/>
        <v>2.6637539315898178E-4</v>
      </c>
      <c r="V3" s="222">
        <f t="shared" si="1"/>
        <v>7.2046625149856436E-5</v>
      </c>
      <c r="W3" s="222">
        <f t="shared" si="1"/>
        <v>1.2543234192584796E-4</v>
      </c>
      <c r="X3" s="222"/>
      <c r="Y3" s="222">
        <f>VARP(J5:J253)</f>
        <v>7.7459673621970112E-5</v>
      </c>
      <c r="Z3" s="91" t="s">
        <v>4388</v>
      </c>
      <c r="AB3" s="218"/>
    </row>
    <row r="4" spans="1:28">
      <c r="A4" s="91">
        <v>1</v>
      </c>
      <c r="B4" s="91" t="s">
        <v>186</v>
      </c>
      <c r="C4" s="223"/>
      <c r="D4" s="223"/>
      <c r="E4" s="223"/>
      <c r="F4" s="224"/>
      <c r="G4" s="224"/>
      <c r="H4" s="224"/>
      <c r="J4" s="191"/>
      <c r="P4" s="220" t="s">
        <v>4389</v>
      </c>
      <c r="Q4" s="221"/>
      <c r="R4" s="222">
        <f t="shared" ref="R4:W4" si="2">SQRT(R3)</f>
        <v>1.9483915135562316E-2</v>
      </c>
      <c r="S4" s="222">
        <f t="shared" si="2"/>
        <v>2.0629809377590611E-2</v>
      </c>
      <c r="T4" s="222">
        <f t="shared" si="2"/>
        <v>1.8372865530776789E-2</v>
      </c>
      <c r="U4" s="222">
        <f t="shared" si="2"/>
        <v>1.6321010788519864E-2</v>
      </c>
      <c r="V4" s="222">
        <f t="shared" si="2"/>
        <v>8.4880283428989817E-3</v>
      </c>
      <c r="W4" s="222">
        <f t="shared" si="2"/>
        <v>1.1199658116471591E-2</v>
      </c>
      <c r="X4" s="222"/>
      <c r="Y4" s="222">
        <f>SQRT(Y3)</f>
        <v>8.8011177484436671E-3</v>
      </c>
      <c r="Z4" s="91" t="s">
        <v>4390</v>
      </c>
      <c r="AB4" s="218"/>
    </row>
    <row r="5" spans="1:28">
      <c r="A5" s="91">
        <v>2</v>
      </c>
      <c r="B5" s="91" t="s">
        <v>194</v>
      </c>
      <c r="C5" s="225">
        <f>'GREECE Ret'!C8</f>
        <v>1.4556043327005853E-3</v>
      </c>
      <c r="D5" s="225">
        <f>'GREECE Ret'!D8</f>
        <v>-3.1796529173795732E-3</v>
      </c>
      <c r="E5" s="225">
        <f>'GREECE Ret'!E8</f>
        <v>9.9256397999699982E-3</v>
      </c>
      <c r="F5" s="225">
        <f>'GREECE Ret'!F8</f>
        <v>1.1764841579586431E-2</v>
      </c>
      <c r="G5" s="225">
        <f>'GREECE Ret'!G8</f>
        <v>0</v>
      </c>
      <c r="H5" s="225">
        <f>'GREECE Ret'!H8</f>
        <v>1.207258123426924E-2</v>
      </c>
      <c r="J5" s="191">
        <f t="shared" ref="J5:J68" si="3">AVERAGE(C5:H5)</f>
        <v>5.3398356715244474E-3</v>
      </c>
      <c r="L5" s="226" t="s">
        <v>4391</v>
      </c>
      <c r="P5" s="227" t="s">
        <v>4392</v>
      </c>
      <c r="Q5" s="228"/>
      <c r="R5" s="229">
        <f t="shared" ref="R5:W5" si="4">COUNT(C5:C253)</f>
        <v>249</v>
      </c>
      <c r="S5" s="229">
        <f t="shared" si="4"/>
        <v>249</v>
      </c>
      <c r="T5" s="229">
        <f t="shared" si="4"/>
        <v>249</v>
      </c>
      <c r="U5" s="229">
        <f t="shared" si="4"/>
        <v>249</v>
      </c>
      <c r="V5" s="229">
        <f t="shared" si="4"/>
        <v>249</v>
      </c>
      <c r="W5" s="229">
        <f t="shared" si="4"/>
        <v>249</v>
      </c>
      <c r="Y5" s="230"/>
      <c r="AB5" s="218"/>
    </row>
    <row r="6" spans="1:28">
      <c r="A6" s="91">
        <v>3</v>
      </c>
      <c r="B6" s="91" t="s">
        <v>202</v>
      </c>
      <c r="C6" s="225">
        <f>'GREECE Ret'!C9</f>
        <v>-1.0234007449205594E-2</v>
      </c>
      <c r="D6" s="225">
        <f>'GREECE Ret'!D9</f>
        <v>4.0567184988999909E-2</v>
      </c>
      <c r="E6" s="225">
        <f>'GREECE Ret'!E9</f>
        <v>1.2270092591814401E-2</v>
      </c>
      <c r="F6" s="225">
        <f>'GREECE Ret'!F9</f>
        <v>-1.3245226750020567E-2</v>
      </c>
      <c r="G6" s="225">
        <f>'GREECE Ret'!G9</f>
        <v>0</v>
      </c>
      <c r="H6" s="225">
        <f>'GREECE Ret'!H9</f>
        <v>3.9920212695374567E-3</v>
      </c>
      <c r="J6" s="191">
        <f t="shared" si="3"/>
        <v>5.5583441085209351E-3</v>
      </c>
      <c r="L6" s="91" t="s">
        <v>4393</v>
      </c>
      <c r="U6" s="231"/>
      <c r="Y6" s="191"/>
      <c r="Z6" s="191"/>
      <c r="AA6" s="191"/>
    </row>
    <row r="7" spans="1:28">
      <c r="A7" s="91">
        <v>4</v>
      </c>
      <c r="B7" s="91" t="s">
        <v>210</v>
      </c>
      <c r="C7" s="225">
        <f>'GREECE Ret'!C10</f>
        <v>2.1803189271976848E-2</v>
      </c>
      <c r="D7" s="225">
        <f>'GREECE Ret'!D10</f>
        <v>-2.4769068112408858E-2</v>
      </c>
      <c r="E7" s="225">
        <f>'GREECE Ret'!E10</f>
        <v>2.1713760223784479E-2</v>
      </c>
      <c r="F7" s="225">
        <f>'GREECE Ret'!F10</f>
        <v>1.3245226750020723E-2</v>
      </c>
      <c r="G7" s="225">
        <f>'GREECE Ret'!G10</f>
        <v>0</v>
      </c>
      <c r="H7" s="225">
        <f>'GREECE Ret'!H10</f>
        <v>5.0496164014532448E-2</v>
      </c>
      <c r="J7" s="191">
        <f t="shared" si="3"/>
        <v>1.3748212024650939E-2</v>
      </c>
      <c r="L7" s="91" t="s">
        <v>4394</v>
      </c>
    </row>
    <row r="8" spans="1:28">
      <c r="A8" s="91">
        <v>5</v>
      </c>
      <c r="B8" s="91" t="s">
        <v>218</v>
      </c>
      <c r="C8" s="225">
        <f>'GREECE Ret'!C11</f>
        <v>-1.3024786155471835E-2</v>
      </c>
      <c r="D8" s="225">
        <f>'GREECE Ret'!D11</f>
        <v>-1.2618463959211575E-2</v>
      </c>
      <c r="E8" s="225">
        <f>'GREECE Ret'!E11</f>
        <v>-5.9683678286163674E-4</v>
      </c>
      <c r="F8" s="225">
        <f>'GREECE Ret'!F11</f>
        <v>0</v>
      </c>
      <c r="G8" s="225">
        <f>'GREECE Ret'!G11</f>
        <v>4.6620131058111502E-3</v>
      </c>
      <c r="H8" s="225">
        <f>'GREECE Ret'!H11</f>
        <v>1.1299555253933247E-2</v>
      </c>
      <c r="J8" s="191">
        <f t="shared" si="3"/>
        <v>-1.7130864229667744E-3</v>
      </c>
      <c r="L8" s="91" t="s">
        <v>4395</v>
      </c>
    </row>
    <row r="9" spans="1:28">
      <c r="A9" s="91">
        <v>6</v>
      </c>
      <c r="B9" s="91" t="s">
        <v>226</v>
      </c>
      <c r="C9" s="225">
        <f>'GREECE Ret'!C12</f>
        <v>1.3743435126393814E-2</v>
      </c>
      <c r="D9" s="225">
        <f>'GREECE Ret'!D12</f>
        <v>2.3530497410194251E-2</v>
      </c>
      <c r="E9" s="225">
        <f>'GREECE Ret'!E12</f>
        <v>-2.9895388483660483E-3</v>
      </c>
      <c r="F9" s="225">
        <f>'GREECE Ret'!F12</f>
        <v>2.9197101033348462E-3</v>
      </c>
      <c r="G9" s="225">
        <f>'GREECE Ret'!G12</f>
        <v>0</v>
      </c>
      <c r="H9" s="225">
        <f>'GREECE Ret'!H12</f>
        <v>0</v>
      </c>
      <c r="J9" s="191">
        <f t="shared" si="3"/>
        <v>6.2006839652594759E-3</v>
      </c>
    </row>
    <row r="10" spans="1:28">
      <c r="A10" s="91">
        <v>7</v>
      </c>
      <c r="B10" s="91" t="s">
        <v>234</v>
      </c>
      <c r="C10" s="225">
        <f>'GREECE Ret'!C13</f>
        <v>-4.3196611445163961E-3</v>
      </c>
      <c r="D10" s="225">
        <f>'GREECE Ret'!D13</f>
        <v>3.0959777051279922E-3</v>
      </c>
      <c r="E10" s="225">
        <f>'GREECE Ret'!E13</f>
        <v>1.1968882338461726E-3</v>
      </c>
      <c r="F10" s="225">
        <f>'GREECE Ret'!F13</f>
        <v>2.9112102074583131E-3</v>
      </c>
      <c r="G10" s="225">
        <f>'GREECE Ret'!G13</f>
        <v>-4.6620131058111901E-3</v>
      </c>
      <c r="H10" s="225">
        <f>'GREECE Ret'!H13</f>
        <v>3.7383221106071581E-3</v>
      </c>
      <c r="J10" s="191">
        <f t="shared" si="3"/>
        <v>3.2678733445200828E-4</v>
      </c>
      <c r="L10" s="232" t="s">
        <v>4396</v>
      </c>
      <c r="M10" s="163" t="str">
        <f t="shared" ref="M10:R10" si="5">C3</f>
        <v>Jumbo</v>
      </c>
      <c r="N10" s="163" t="str">
        <f t="shared" si="5"/>
        <v>Gr Sarantis</v>
      </c>
      <c r="O10" s="163" t="str">
        <f t="shared" si="5"/>
        <v>Myilineos</v>
      </c>
      <c r="P10" s="163" t="str">
        <f t="shared" si="5"/>
        <v>HELLENiQ ENERGY Holdings</v>
      </c>
      <c r="Q10" s="163" t="str">
        <f t="shared" si="5"/>
        <v>BLE Kedros</v>
      </c>
      <c r="R10" s="163" t="str">
        <f t="shared" si="5"/>
        <v>Petros Petropoulos</v>
      </c>
    </row>
    <row r="11" spans="1:28">
      <c r="A11" s="91">
        <v>8</v>
      </c>
      <c r="B11" s="91" t="s">
        <v>242</v>
      </c>
      <c r="C11" s="225">
        <f>'GREECE Ret'!C14</f>
        <v>3.7526527137519437E-2</v>
      </c>
      <c r="D11" s="225">
        <f>'GREECE Ret'!D14</f>
        <v>-1.8721295608208968E-2</v>
      </c>
      <c r="E11" s="225">
        <f>'GREECE Ret'!E14</f>
        <v>1.5430573226645691E-2</v>
      </c>
      <c r="F11" s="225">
        <f>'GREECE Ret'!F14</f>
        <v>4.3509858343263536E-3</v>
      </c>
      <c r="G11" s="225">
        <f>'GREECE Ret'!G14</f>
        <v>0</v>
      </c>
      <c r="H11" s="225">
        <f>'GREECE Ret'!H14</f>
        <v>1.1131840368844199E-2</v>
      </c>
      <c r="J11" s="191">
        <f t="shared" si="3"/>
        <v>8.2864384931877842E-3</v>
      </c>
      <c r="L11" s="233" t="s">
        <v>177</v>
      </c>
      <c r="M11" s="222">
        <f>COVAR('GREECE Markowitz'!$C$5:$C$253, 'GREECE Markowitz'!$C$5:$C$253)</f>
        <v>3.7962294900979358E-4</v>
      </c>
      <c r="N11" s="234"/>
      <c r="O11" s="234"/>
      <c r="P11" s="234"/>
      <c r="Q11" s="234"/>
      <c r="R11" s="234"/>
    </row>
    <row r="12" spans="1:28">
      <c r="A12" s="91">
        <v>9</v>
      </c>
      <c r="B12" s="91" t="s">
        <v>250</v>
      </c>
      <c r="C12" s="225">
        <f>'GREECE Ret'!C15</f>
        <v>-8.3740894105315111E-3</v>
      </c>
      <c r="D12" s="225">
        <f>'GREECE Ret'!D15</f>
        <v>-7.9051795071132611E-3</v>
      </c>
      <c r="E12" s="225">
        <f>'GREECE Ret'!E15</f>
        <v>-2.2031257257997799E-2</v>
      </c>
      <c r="F12" s="225">
        <f>'GREECE Ret'!F15</f>
        <v>-5.8095261841017008E-2</v>
      </c>
      <c r="G12" s="225">
        <f>'GREECE Ret'!G15</f>
        <v>0</v>
      </c>
      <c r="H12" s="225">
        <f>'GREECE Ret'!H15</f>
        <v>3.6832454162965891E-3</v>
      </c>
      <c r="J12" s="191">
        <f t="shared" si="3"/>
        <v>-1.54537571000605E-2</v>
      </c>
      <c r="L12" s="233" t="s">
        <v>178</v>
      </c>
      <c r="M12" s="235">
        <f>COVAR('GREECE Markowitz'!$C$5:$C$253, 'GREECE Markowitz'!$D$5:$D$253)</f>
        <v>2.2403907178122226E-5</v>
      </c>
      <c r="N12" s="222">
        <f>COVAR('GREECE Markowitz'!$D$5:$D$253, 'GREECE Markowitz'!$D$5:$D$253)</f>
        <v>4.2558903495572547E-4</v>
      </c>
      <c r="O12" s="234"/>
      <c r="P12" s="234"/>
      <c r="Q12" s="234"/>
      <c r="R12" s="234"/>
    </row>
    <row r="13" spans="1:28">
      <c r="A13" s="91">
        <v>10</v>
      </c>
      <c r="B13" s="91" t="s">
        <v>258</v>
      </c>
      <c r="C13" s="225">
        <f>'GREECE Ret'!C16</f>
        <v>-8.4448073994983774E-3</v>
      </c>
      <c r="D13" s="225">
        <f>'GREECE Ret'!D16</f>
        <v>-7.9681696491768449E-3</v>
      </c>
      <c r="E13" s="225">
        <f>'GREECE Ret'!E16</f>
        <v>1.9672765598704928E-2</v>
      </c>
      <c r="F13" s="225">
        <f>'GREECE Ret'!F16</f>
        <v>-1.5349197180837017E-3</v>
      </c>
      <c r="G13" s="225">
        <f>'GREECE Ret'!G16</f>
        <v>0</v>
      </c>
      <c r="H13" s="225">
        <f>'GREECE Ret'!H16</f>
        <v>1.8215439891341119E-2</v>
      </c>
      <c r="J13" s="191">
        <f t="shared" si="3"/>
        <v>3.3233847872145201E-3</v>
      </c>
      <c r="L13" s="233" t="str">
        <f>E3</f>
        <v>Myilineos</v>
      </c>
      <c r="M13" s="236">
        <f>COVAR('GREECE Markowitz'!$C$5:$C$253, 'GREECE Markowitz'!$E$5:$E$253)</f>
        <v>1.3349497091035936E-4</v>
      </c>
      <c r="N13" s="235">
        <f>COVAR('GREECE Markowitz'!$D$5:$D$253, 'GREECE Markowitz'!$E$5:$E$253)</f>
        <v>3.6065425059627268E-5</v>
      </c>
      <c r="O13" s="222">
        <f>COVAR('GREECE Markowitz'!$E$5:$E$253, 'GREECE Markowitz'!$E$5:$E$253)</f>
        <v>3.3756218781200577E-4</v>
      </c>
      <c r="P13" s="234"/>
      <c r="Q13" s="234"/>
      <c r="R13" s="234"/>
    </row>
    <row r="14" spans="1:28">
      <c r="A14" s="91">
        <v>11</v>
      </c>
      <c r="B14" s="91" t="s">
        <v>266</v>
      </c>
      <c r="C14" s="225">
        <f>'GREECE Ret'!C17</f>
        <v>-5.6697529629489611E-3</v>
      </c>
      <c r="D14" s="225">
        <f>'GREECE Ret'!D17</f>
        <v>1.901800583576195E-2</v>
      </c>
      <c r="E14" s="225">
        <f>'GREECE Ret'!E17</f>
        <v>-7.1090346791064431E-3</v>
      </c>
      <c r="F14" s="225">
        <f>'GREECE Ret'!F17</f>
        <v>-1.3921338518608007E-2</v>
      </c>
      <c r="G14" s="225">
        <f>'GREECE Ret'!G17</f>
        <v>0</v>
      </c>
      <c r="H14" s="225">
        <f>'GREECE Ret'!H17</f>
        <v>-7.2464085207671978E-3</v>
      </c>
      <c r="J14" s="191">
        <f t="shared" si="3"/>
        <v>-2.4880881409447765E-3</v>
      </c>
      <c r="L14" s="237" t="s">
        <v>180</v>
      </c>
      <c r="M14" s="235">
        <f>COVAR('GREECE Markowitz'!$C$5:$C$253, 'GREECE Markowitz'!$F$5:$F$253)</f>
        <v>4.7318147765466275E-5</v>
      </c>
      <c r="N14" s="235">
        <f>COVAR('GREECE Markowitz'!$D$5:$D$253, 'GREECE Markowitz'!$F$5:$F$253)</f>
        <v>7.334669426111027E-5</v>
      </c>
      <c r="O14" s="235">
        <f>COVAR('GREECE Markowitz'!$E$5:$E$253, 'GREECE Markowitz'!$F$5:$F$253)</f>
        <v>1.3033588389715439E-4</v>
      </c>
      <c r="P14" s="222">
        <f>COVAR('GREECE Markowitz'!$F$5:$F$253, 'GREECE Markowitz'!$F$5:$F$253)</f>
        <v>2.6637539315898232E-4</v>
      </c>
      <c r="Q14" s="234"/>
      <c r="R14" s="234"/>
    </row>
    <row r="15" spans="1:28">
      <c r="A15" s="91">
        <v>12</v>
      </c>
      <c r="B15" s="91" t="s">
        <v>274</v>
      </c>
      <c r="C15" s="225">
        <f>'GREECE Ret'!C18</f>
        <v>6.4005329975912378E-2</v>
      </c>
      <c r="D15" s="225">
        <f>'GREECE Ret'!D18</f>
        <v>-6.2992334279872008E-3</v>
      </c>
      <c r="E15" s="225">
        <f>'GREECE Ret'!E18</f>
        <v>1.123275186296856E-2</v>
      </c>
      <c r="F15" s="225">
        <f>'GREECE Ret'!F18</f>
        <v>1.6988825586469945E-2</v>
      </c>
      <c r="G15" s="225">
        <f>'GREECE Ret'!G18</f>
        <v>0</v>
      </c>
      <c r="H15" s="225">
        <f>'GREECE Ret'!H18</f>
        <v>2.1583571667174391E-2</v>
      </c>
      <c r="J15" s="191">
        <f t="shared" si="3"/>
        <v>1.7918540944089678E-2</v>
      </c>
      <c r="L15" s="238" t="s">
        <v>181</v>
      </c>
      <c r="M15" s="235">
        <f>COVAR('GREECE Markowitz'!$C$5:$C$253, 'GREECE Markowitz'!$G$5:$G$253)</f>
        <v>4.9599246763216996E-6</v>
      </c>
      <c r="N15" s="235">
        <f>COVAR('GREECE Markowitz'!$D$5:$D$253, 'GREECE Markowitz'!$G$5:$G$253)</f>
        <v>1.6074194908172588E-5</v>
      </c>
      <c r="O15" s="235">
        <f>COVAR('GREECE Markowitz'!$E$5:$E$253, 'GREECE Markowitz'!$G$5:$G$253)</f>
        <v>-5.7826782896803937E-6</v>
      </c>
      <c r="P15" s="235">
        <f>COVAR('GREECE Markowitz'!$F$5:$F$253, 'GREECE Markowitz'!$G$5:$G$253)</f>
        <v>-3.9544179052751691E-7</v>
      </c>
      <c r="Q15" s="222">
        <f>COVAR('GREECE Markowitz'!$G$5:$G$253, 'GREECE Markowitz'!$G$5:$G$253)</f>
        <v>7.2046625149856639E-5</v>
      </c>
      <c r="R15" s="234"/>
    </row>
    <row r="16" spans="1:28">
      <c r="A16" s="91">
        <v>13</v>
      </c>
      <c r="B16" s="91" t="s">
        <v>282</v>
      </c>
      <c r="C16" s="225">
        <f>'GREECE Ret'!C19</f>
        <v>0</v>
      </c>
      <c r="D16" s="225">
        <f>'GREECE Ret'!D19</f>
        <v>-4.7506027585978647E-3</v>
      </c>
      <c r="E16" s="225">
        <f>'GREECE Ret'!E19</f>
        <v>4.1067819526532812E-3</v>
      </c>
      <c r="F16" s="225">
        <f>'GREECE Ret'!F19</f>
        <v>1.0662705744040111E-2</v>
      </c>
      <c r="G16" s="225">
        <f>'GREECE Ret'!G19</f>
        <v>4.6620131058111502E-3</v>
      </c>
      <c r="H16" s="225">
        <f>'GREECE Ret'!H19</f>
        <v>-7.1428875123801137E-3</v>
      </c>
      <c r="J16" s="191">
        <f t="shared" si="3"/>
        <v>1.2563350885877607E-3</v>
      </c>
      <c r="L16" s="238" t="s">
        <v>182</v>
      </c>
      <c r="M16" s="239">
        <f>COVAR('GREECE Markowitz'!$C$5:$C$253, 'GREECE Markowitz'!$H$5:$H$253)</f>
        <v>5.0368792483482038E-5</v>
      </c>
      <c r="N16" s="239">
        <f>COVAR('GREECE Markowitz'!$D$5:$D$253, 'GREECE Markowitz'!$H$5:$H$253)</f>
        <v>1.911718353707644E-5</v>
      </c>
      <c r="O16" s="239">
        <f>COVAR('GREECE Markowitz'!$E$5:$E$253, 'GREECE Markowitz'!$H$5:$H$253)</f>
        <v>3.8561719436563863E-5</v>
      </c>
      <c r="P16" s="239">
        <f>COVAR('GREECE Markowitz'!$F$5:$F$253, 'GREECE Markowitz'!$H$5:$H$253)</f>
        <v>2.4552379390927929E-5</v>
      </c>
      <c r="Q16" s="239">
        <f>COVAR('GREECE Markowitz'!$G$5:$G$253, 'GREECE Markowitz'!$H$5:$H$253)</f>
        <v>5.3875576518003916E-7</v>
      </c>
      <c r="R16" s="240">
        <f>COVAR('GREECE Markowitz'!$H$5:$H$253, 'GREECE Markowitz'!$H$5:$H$253)</f>
        <v>1.2543234192584793E-4</v>
      </c>
    </row>
    <row r="17" spans="1:31">
      <c r="A17" s="91">
        <v>14</v>
      </c>
      <c r="B17" s="91" t="s">
        <v>290</v>
      </c>
      <c r="C17" s="225">
        <f>'GREECE Ret'!C20</f>
        <v>-1.816397062767118E-2</v>
      </c>
      <c r="D17" s="225">
        <f>'GREECE Ret'!D20</f>
        <v>-1.1173300598125076E-2</v>
      </c>
      <c r="E17" s="225">
        <f>'GREECE Ret'!E20</f>
        <v>-5.283252676583099E-3</v>
      </c>
      <c r="F17" s="225">
        <f>'GREECE Ret'!F20</f>
        <v>1.5037877364540502E-2</v>
      </c>
      <c r="G17" s="225">
        <f>'GREECE Ret'!G20</f>
        <v>0</v>
      </c>
      <c r="H17" s="225">
        <f>'GREECE Ret'!H20</f>
        <v>-1.8083675433295351E-2</v>
      </c>
      <c r="J17" s="191">
        <f t="shared" si="3"/>
        <v>-6.277720328522367E-3</v>
      </c>
    </row>
    <row r="18" spans="1:31">
      <c r="A18" s="91">
        <v>15</v>
      </c>
      <c r="B18" s="91" t="s">
        <v>298</v>
      </c>
      <c r="C18" s="225">
        <f>'GREECE Ret'!C21</f>
        <v>3.2724121959000992E-2</v>
      </c>
      <c r="D18" s="225">
        <f>'GREECE Ret'!D21</f>
        <v>-4.8270407483159798E-3</v>
      </c>
      <c r="E18" s="225">
        <f>'GREECE Ret'!E21</f>
        <v>1.1764707239300329E-3</v>
      </c>
      <c r="F18" s="225">
        <f>'GREECE Ret'!F21</f>
        <v>1.4815085785140682E-2</v>
      </c>
      <c r="G18" s="225">
        <f>'GREECE Ret'!G21</f>
        <v>0</v>
      </c>
      <c r="H18" s="225">
        <f>'GREECE Ret'!H21</f>
        <v>4.9832373747875539E-2</v>
      </c>
      <c r="J18" s="191">
        <f t="shared" si="3"/>
        <v>1.5620168577938543E-2</v>
      </c>
    </row>
    <row r="19" spans="1:31">
      <c r="A19" s="91">
        <v>16</v>
      </c>
      <c r="B19" s="91" t="s">
        <v>306</v>
      </c>
      <c r="C19" s="225">
        <f>'GREECE Ret'!C22</f>
        <v>-1.9730358258583337E-3</v>
      </c>
      <c r="D19" s="225">
        <f>'GREECE Ret'!D22</f>
        <v>1.1227062593783402E-2</v>
      </c>
      <c r="E19" s="225">
        <f>'GREECE Ret'!E22</f>
        <v>2.9351356557625729E-3</v>
      </c>
      <c r="F19" s="225">
        <f>'GREECE Ret'!F22</f>
        <v>1.0241494052196921E-2</v>
      </c>
      <c r="G19" s="225">
        <f>'GREECE Ret'!G22</f>
        <v>-4.6620131058111901E-3</v>
      </c>
      <c r="H19" s="225">
        <f>'GREECE Ret'!H22</f>
        <v>6.920442844573757E-3</v>
      </c>
      <c r="J19" s="191">
        <f t="shared" si="3"/>
        <v>4.1148477024411882E-3</v>
      </c>
      <c r="M19" s="163" t="str">
        <f t="shared" ref="M19:R19" si="6">C3</f>
        <v>Jumbo</v>
      </c>
      <c r="N19" s="163" t="str">
        <f t="shared" si="6"/>
        <v>Gr Sarantis</v>
      </c>
      <c r="O19" s="163" t="str">
        <f t="shared" si="6"/>
        <v>Myilineos</v>
      </c>
      <c r="P19" s="163" t="str">
        <f t="shared" si="6"/>
        <v>HELLENiQ ENERGY Holdings</v>
      </c>
      <c r="Q19" s="163" t="str">
        <f t="shared" si="6"/>
        <v>BLE Kedros</v>
      </c>
      <c r="R19" s="163" t="str">
        <f t="shared" si="6"/>
        <v>Petros Petropoulos</v>
      </c>
      <c r="T19" s="232" t="s">
        <v>4397</v>
      </c>
    </row>
    <row r="20" spans="1:31">
      <c r="A20" s="91">
        <v>17</v>
      </c>
      <c r="B20" s="91" t="s">
        <v>314</v>
      </c>
      <c r="C20" s="225">
        <f>'GREECE Ret'!C23</f>
        <v>-1.7934721832066618E-2</v>
      </c>
      <c r="D20" s="225">
        <f>'GREECE Ret'!D23</f>
        <v>-9.6154586994418693E-3</v>
      </c>
      <c r="E20" s="225">
        <f>'GREECE Ret'!E23</f>
        <v>-4.1116063796924479E-3</v>
      </c>
      <c r="F20" s="225">
        <f>'GREECE Ret'!F23</f>
        <v>-2.9154539601241309E-3</v>
      </c>
      <c r="G20" s="225">
        <f>'GREECE Ret'!G23</f>
        <v>-4.6838493124264262E-3</v>
      </c>
      <c r="H20" s="225">
        <f>'GREECE Ret'!H23</f>
        <v>-1.7391742711869107E-2</v>
      </c>
      <c r="J20" s="191">
        <f t="shared" si="3"/>
        <v>-9.442138815936767E-3</v>
      </c>
      <c r="L20" s="163" t="str">
        <f>C3</f>
        <v>Jumbo</v>
      </c>
      <c r="M20" s="241">
        <f>COVAR('GREECE Markowitz'!$C$5:$C$253, 'GREECE Markowitz'!$C$5:$C$253)</f>
        <v>3.7962294900979358E-4</v>
      </c>
      <c r="N20" s="242">
        <f t="array" ref="N20:R20">TRANSPOSE(M21:M25)</f>
        <v>2.2403907178122226E-5</v>
      </c>
      <c r="O20" s="242">
        <v>1.3349497091035936E-4</v>
      </c>
      <c r="P20" s="242">
        <v>4.7318147765466275E-5</v>
      </c>
      <c r="Q20" s="242">
        <v>4.9599246763216996E-6</v>
      </c>
      <c r="R20" s="242">
        <v>5.0368792483482038E-5</v>
      </c>
      <c r="T20" s="243">
        <f t="shared" ref="T20:T25" si="7">1/6</f>
        <v>0.16666666666666666</v>
      </c>
      <c r="U20" s="163"/>
    </row>
    <row r="21" spans="1:31">
      <c r="A21" s="91">
        <v>18</v>
      </c>
      <c r="B21" s="91" t="s">
        <v>322</v>
      </c>
      <c r="C21" s="225">
        <f>'GREECE Ret'!C24</f>
        <v>-4.7027295269062262E-3</v>
      </c>
      <c r="D21" s="225">
        <f>'GREECE Ret'!D24</f>
        <v>4.8192864359489218E-3</v>
      </c>
      <c r="E21" s="225">
        <f>'GREECE Ret'!E24</f>
        <v>0</v>
      </c>
      <c r="F21" s="225">
        <f>'GREECE Ret'!F24</f>
        <v>4.3699996711183877E-3</v>
      </c>
      <c r="G21" s="225">
        <f>'GREECE Ret'!G24</f>
        <v>4.6838493124264375E-3</v>
      </c>
      <c r="H21" s="225">
        <f>'GREECE Ret'!H24</f>
        <v>3.5026305512020745E-3</v>
      </c>
      <c r="J21" s="191">
        <f t="shared" si="3"/>
        <v>2.1121727406315993E-3</v>
      </c>
      <c r="L21" s="163" t="str">
        <f>D3</f>
        <v>Gr Sarantis</v>
      </c>
      <c r="M21" s="244">
        <f>COVAR('GREECE Markowitz'!$C$5:$C$253, 'GREECE Markowitz'!$D$5:$D$253)</f>
        <v>2.2403907178122226E-5</v>
      </c>
      <c r="N21" s="241">
        <f>COVAR('GREECE Markowitz'!$D$5:$D$253, 'GREECE Markowitz'!$D$5:$D$253)</f>
        <v>4.2558903495572547E-4</v>
      </c>
      <c r="O21" s="242">
        <f t="array" ref="O21:R21">TRANSPOSE(N22:N25)</f>
        <v>3.6065425059627268E-5</v>
      </c>
      <c r="P21" s="242">
        <v>7.334669426111027E-5</v>
      </c>
      <c r="Q21" s="242">
        <v>1.6074194908172588E-5</v>
      </c>
      <c r="R21" s="242">
        <v>1.911718353707644E-5</v>
      </c>
      <c r="T21" s="243">
        <f t="shared" si="7"/>
        <v>0.16666666666666666</v>
      </c>
      <c r="U21" s="163"/>
      <c r="V21" s="91" t="s">
        <v>4398</v>
      </c>
    </row>
    <row r="22" spans="1:31">
      <c r="A22" s="91">
        <v>19</v>
      </c>
      <c r="B22" s="91" t="s">
        <v>329</v>
      </c>
      <c r="C22" s="225">
        <f>'GREECE Ret'!C25</f>
        <v>-1.3477090988678693E-3</v>
      </c>
      <c r="D22" s="225">
        <f>'GREECE Ret'!D25</f>
        <v>0</v>
      </c>
      <c r="E22" s="225">
        <f>'GREECE Ret'!E25</f>
        <v>-5.8875480063932354E-4</v>
      </c>
      <c r="F22" s="225">
        <f>'GREECE Ret'!F25</f>
        <v>-4.369999671118379E-3</v>
      </c>
      <c r="G22" s="225">
        <f>'GREECE Ret'!G25</f>
        <v>4.6620131058111502E-3</v>
      </c>
      <c r="H22" s="225">
        <f>'GREECE Ret'!H25</f>
        <v>0</v>
      </c>
      <c r="J22" s="191">
        <f t="shared" si="3"/>
        <v>-2.7407507746907031E-4</v>
      </c>
      <c r="L22" s="163" t="str">
        <f>E3</f>
        <v>Myilineos</v>
      </c>
      <c r="M22" s="244">
        <f>COVAR('GREECE Markowitz'!$C$5:$C$253, 'GREECE Markowitz'!$E$5:$E$253)</f>
        <v>1.3349497091035936E-4</v>
      </c>
      <c r="N22" s="244">
        <f>COVAR('GREECE Markowitz'!$D$5:$D$253, 'GREECE Markowitz'!$E$5:$E$253)</f>
        <v>3.6065425059627268E-5</v>
      </c>
      <c r="O22" s="241">
        <f>COVAR('GREECE Markowitz'!$E$5:$E$253, 'GREECE Markowitz'!$E$5:$E$253)</f>
        <v>3.3756218781200577E-4</v>
      </c>
      <c r="P22" s="242">
        <f t="array" ref="P22:R22">TRANSPOSE(O23:O25)</f>
        <v>1.3033588389715439E-4</v>
      </c>
      <c r="Q22" s="242">
        <v>-5.7826782896803937E-6</v>
      </c>
      <c r="R22" s="242">
        <v>3.8561719436563863E-5</v>
      </c>
      <c r="T22" s="243">
        <f t="shared" si="7"/>
        <v>0.16666666666666666</v>
      </c>
      <c r="U22" s="163"/>
      <c r="V22" s="91" t="s">
        <v>4399</v>
      </c>
      <c r="W22" s="91" t="s">
        <v>4400</v>
      </c>
    </row>
    <row r="23" spans="1:31">
      <c r="A23" s="91">
        <v>20</v>
      </c>
      <c r="B23" s="91" t="s">
        <v>337</v>
      </c>
      <c r="C23" s="225">
        <f>'GREECE Ret'!C26</f>
        <v>-2.734278336406127E-2</v>
      </c>
      <c r="D23" s="225">
        <f>'GREECE Ret'!D26</f>
        <v>-3.2576170434612715E-2</v>
      </c>
      <c r="E23" s="225">
        <f>'GREECE Ret'!E26</f>
        <v>-2.3584916592928281E-3</v>
      </c>
      <c r="F23" s="225">
        <f>'GREECE Ret'!F26</f>
        <v>-1.4609206396747599E-3</v>
      </c>
      <c r="G23" s="225">
        <f>'GREECE Ret'!G26</f>
        <v>9.2593254127967262E-3</v>
      </c>
      <c r="H23" s="225">
        <f>'GREECE Ret'!H26</f>
        <v>-1.763714148610673E-2</v>
      </c>
      <c r="J23" s="191">
        <f t="shared" si="3"/>
        <v>-1.2019363695158596E-2</v>
      </c>
      <c r="L23" s="163" t="str">
        <f>F3</f>
        <v>HELLENiQ ENERGY Holdings</v>
      </c>
      <c r="M23" s="244">
        <f>COVAR('GREECE Markowitz'!$C$5:$C$253, 'GREECE Markowitz'!$F$5:$F$253)</f>
        <v>4.7318147765466275E-5</v>
      </c>
      <c r="N23" s="244">
        <f>COVAR('GREECE Markowitz'!$D$5:$D$253, 'GREECE Markowitz'!$F$5:$F$253)</f>
        <v>7.334669426111027E-5</v>
      </c>
      <c r="O23" s="244">
        <f>COVAR('GREECE Markowitz'!$E$5:$E$253, 'GREECE Markowitz'!$F$5:$F$253)</f>
        <v>1.3033588389715439E-4</v>
      </c>
      <c r="P23" s="241">
        <f>COVAR('GREECE Markowitz'!$F$5:$F$253, 'GREECE Markowitz'!$F$5:$F$253)</f>
        <v>2.6637539315898232E-4</v>
      </c>
      <c r="Q23" s="242">
        <f t="array" ref="Q23:R23">TRANSPOSE(P24:P25)</f>
        <v>-3.9544179052751691E-7</v>
      </c>
      <c r="R23" s="242">
        <v>2.4552379390927929E-5</v>
      </c>
      <c r="T23" s="243">
        <f t="shared" si="7"/>
        <v>0.16666666666666666</v>
      </c>
      <c r="U23" s="245"/>
      <c r="V23" s="91" t="s">
        <v>4401</v>
      </c>
      <c r="W23" s="91" t="s">
        <v>4402</v>
      </c>
    </row>
    <row r="24" spans="1:31">
      <c r="A24" s="91">
        <v>21</v>
      </c>
      <c r="B24" s="91" t="s">
        <v>345</v>
      </c>
      <c r="C24" s="225">
        <f>'GREECE Ret'!C27</f>
        <v>4.8392766407492323E-3</v>
      </c>
      <c r="D24" s="225">
        <f>'GREECE Ret'!D27</f>
        <v>8.2440697750820625E-3</v>
      </c>
      <c r="E24" s="225">
        <f>'GREECE Ret'!E27</f>
        <v>-5.3270324255375702E-3</v>
      </c>
      <c r="F24" s="225">
        <f>'GREECE Ret'!F27</f>
        <v>-7.3367900638543204E-3</v>
      </c>
      <c r="G24" s="225">
        <f>'GREECE Ret'!G27</f>
        <v>-4.6189458562944166E-3</v>
      </c>
      <c r="H24" s="225">
        <f>'GREECE Ret'!H27</f>
        <v>-2.5226562945675459E-2</v>
      </c>
      <c r="J24" s="191">
        <f t="shared" si="3"/>
        <v>-4.9043308125884116E-3</v>
      </c>
      <c r="L24" s="163" t="str">
        <f>G3</f>
        <v>BLE Kedros</v>
      </c>
      <c r="M24" s="244">
        <f>COVAR('GREECE Markowitz'!$C$5:$C$253, 'GREECE Markowitz'!$G$5:$G$253)</f>
        <v>4.9599246763216996E-6</v>
      </c>
      <c r="N24" s="244">
        <f>COVAR('GREECE Markowitz'!$D$5:$D$253, 'GREECE Markowitz'!$G$5:$G$253)</f>
        <v>1.6074194908172588E-5</v>
      </c>
      <c r="O24" s="244">
        <f>COVAR('GREECE Markowitz'!$E$5:$E$253, 'GREECE Markowitz'!$G$5:$G$253)</f>
        <v>-5.7826782896803937E-6</v>
      </c>
      <c r="P24" s="244">
        <f>COVAR('GREECE Markowitz'!$F$5:$F$253, 'GREECE Markowitz'!$G$5:$G$253)</f>
        <v>-3.9544179052751691E-7</v>
      </c>
      <c r="Q24" s="241">
        <f>COVAR('GREECE Markowitz'!$G$5:$G$253, 'GREECE Markowitz'!$G$5:$G$253)</f>
        <v>7.2046625149856639E-5</v>
      </c>
      <c r="R24" s="242">
        <f>Q16</f>
        <v>5.3875576518003916E-7</v>
      </c>
      <c r="T24" s="243">
        <f t="shared" si="7"/>
        <v>0.16666666666666666</v>
      </c>
      <c r="U24" s="245"/>
    </row>
    <row r="25" spans="1:31">
      <c r="A25" s="91">
        <v>22</v>
      </c>
      <c r="B25" s="91" t="s">
        <v>353</v>
      </c>
      <c r="C25" s="225">
        <f>'GREECE Ret'!C28</f>
        <v>3.8557363211875383E-2</v>
      </c>
      <c r="D25" s="225">
        <f>'GREECE Ret'!D28</f>
        <v>-1.8227513759265151E-2</v>
      </c>
      <c r="E25" s="225">
        <f>'GREECE Ret'!E28</f>
        <v>5.3270324255375442E-3</v>
      </c>
      <c r="F25" s="225">
        <f>'GREECE Ret'!F28</f>
        <v>-4.4280515157320201E-3</v>
      </c>
      <c r="G25" s="225">
        <f>'GREECE Ret'!G28</f>
        <v>4.6189458562944583E-3</v>
      </c>
      <c r="H25" s="225">
        <f>'GREECE Ret'!H28</f>
        <v>1.0889399799268097E-2</v>
      </c>
      <c r="J25" s="191">
        <f t="shared" si="3"/>
        <v>6.1228626696630513E-3</v>
      </c>
      <c r="L25" s="163" t="str">
        <f>H3</f>
        <v>Petros Petropoulos</v>
      </c>
      <c r="M25" s="246">
        <f>COVAR('GREECE Markowitz'!$C$5:$C$253, 'GREECE Markowitz'!$H$5:$H$253)</f>
        <v>5.0368792483482038E-5</v>
      </c>
      <c r="N25" s="246">
        <f>COVAR('GREECE Markowitz'!$D$5:$D$253, 'GREECE Markowitz'!$H$5:$H$253)</f>
        <v>1.911718353707644E-5</v>
      </c>
      <c r="O25" s="246">
        <f>COVAR('GREECE Markowitz'!$E$5:$E$253, 'GREECE Markowitz'!$H$5:$H$253)</f>
        <v>3.8561719436563863E-5</v>
      </c>
      <c r="P25" s="246">
        <f>COVAR('GREECE Markowitz'!$F$5:$F$253, 'GREECE Markowitz'!$H$5:$H$253)</f>
        <v>2.4552379390927929E-5</v>
      </c>
      <c r="Q25" s="246">
        <f>COVAR('GREECE Markowitz'!$G$5:$G$253, 'GREECE Markowitz'!$H$5:$H$253)</f>
        <v>5.3875576518003916E-7</v>
      </c>
      <c r="R25" s="247">
        <f>COVAR('GREECE Markowitz'!$H$5:$H$253, 'GREECE Markowitz'!$H$5:$H$253)</f>
        <v>1.2543234192584793E-4</v>
      </c>
      <c r="T25" s="243">
        <f t="shared" si="7"/>
        <v>0.16666666666666666</v>
      </c>
      <c r="U25" s="245"/>
      <c r="V25" s="91" t="s">
        <v>4403</v>
      </c>
    </row>
    <row r="26" spans="1:31">
      <c r="A26" s="91">
        <v>23</v>
      </c>
      <c r="B26" s="91" t="s">
        <v>361</v>
      </c>
      <c r="C26" s="225">
        <f>'GREECE Ret'!C29</f>
        <v>-1.9926941167103633E-3</v>
      </c>
      <c r="D26" s="225">
        <f>'GREECE Ret'!D29</f>
        <v>8.3264427765535904E-3</v>
      </c>
      <c r="E26" s="225">
        <f>'GREECE Ret'!E29</f>
        <v>7.0588528396246068E-3</v>
      </c>
      <c r="F26" s="225">
        <f>'GREECE Ret'!F29</f>
        <v>0</v>
      </c>
      <c r="G26" s="225">
        <f>'GREECE Ret'!G29</f>
        <v>-4.6189458562944166E-3</v>
      </c>
      <c r="H26" s="225">
        <f>'GREECE Ret'!H29</f>
        <v>1.077209698191104E-2</v>
      </c>
      <c r="J26" s="191">
        <f t="shared" si="3"/>
        <v>3.2576254375140759E-3</v>
      </c>
      <c r="T26" s="243">
        <f>SUM(v)</f>
        <v>0.99999999999999989</v>
      </c>
      <c r="U26" s="248"/>
    </row>
    <row r="27" spans="1:31">
      <c r="A27" s="91">
        <v>24</v>
      </c>
      <c r="B27" s="91" t="s">
        <v>369</v>
      </c>
      <c r="C27" s="225">
        <f>'GREECE Ret'!C30</f>
        <v>-1.608613775162427E-2</v>
      </c>
      <c r="D27" s="225">
        <f>'GREECE Ret'!D30</f>
        <v>2.618807595741076E-2</v>
      </c>
      <c r="E27" s="225">
        <f>'GREECE Ret'!E30</f>
        <v>5.8445519962832251E-3</v>
      </c>
      <c r="F27" s="225">
        <f>'GREECE Ret'!F30</f>
        <v>2.9542118974316043E-3</v>
      </c>
      <c r="G27" s="225">
        <f>'GREECE Ret'!G30</f>
        <v>4.6189458562944583E-3</v>
      </c>
      <c r="H27" s="225">
        <f>'GREECE Ret'!H30</f>
        <v>-3.5778213478838551E-3</v>
      </c>
      <c r="J27" s="191">
        <f t="shared" si="3"/>
        <v>3.3236377679853202E-3</v>
      </c>
      <c r="L27" s="120" t="s">
        <v>4391</v>
      </c>
      <c r="P27" s="249"/>
      <c r="U27" s="91" t="s">
        <v>4404</v>
      </c>
    </row>
    <row r="28" spans="1:31">
      <c r="A28" s="91">
        <v>25</v>
      </c>
      <c r="B28" s="91" t="s">
        <v>377</v>
      </c>
      <c r="C28" s="225">
        <f>'GREECE Ret'!C31</f>
        <v>6.7340321813441194E-3</v>
      </c>
      <c r="D28" s="225">
        <f>'GREECE Ret'!D31</f>
        <v>-2.9510338149388679E-2</v>
      </c>
      <c r="E28" s="225">
        <f>'GREECE Ret'!E31</f>
        <v>7.5472056353829038E-3</v>
      </c>
      <c r="F28" s="225">
        <f>'GREECE Ret'!F31</f>
        <v>1.6093983073262843E-2</v>
      </c>
      <c r="G28" s="225">
        <f>'GREECE Ret'!G31</f>
        <v>9.1743762760412295E-3</v>
      </c>
      <c r="H28" s="225">
        <f>'GREECE Ret'!H31</f>
        <v>1.069528911674795E-2</v>
      </c>
      <c r="J28" s="191">
        <f t="shared" si="3"/>
        <v>3.4557580222317279E-3</v>
      </c>
      <c r="L28" s="120" t="s">
        <v>4405</v>
      </c>
      <c r="P28" s="249"/>
      <c r="S28" s="91">
        <f t="array" ref="S28">SUM(TRANSPOSE(Wr)*AER)</f>
        <v>1.6125212162912573E-3</v>
      </c>
      <c r="T28" s="250"/>
      <c r="U28" s="251" t="s">
        <v>4406</v>
      </c>
    </row>
    <row r="29" spans="1:31">
      <c r="A29" s="91">
        <v>26</v>
      </c>
      <c r="B29" s="91" t="s">
        <v>385</v>
      </c>
      <c r="C29" s="225">
        <f>'GREECE Ret'!C32</f>
        <v>4.0187595949176553E-3</v>
      </c>
      <c r="D29" s="225">
        <f>'GREECE Ret'!D32</f>
        <v>3.4345158203971833E-2</v>
      </c>
      <c r="E29" s="225">
        <f>'GREECE Ret'!E32</f>
        <v>1.1500989335311551E-2</v>
      </c>
      <c r="F29" s="225">
        <f>'GREECE Ret'!F32</f>
        <v>7.2306894931459809E-3</v>
      </c>
      <c r="G29" s="225">
        <f>'GREECE Ret'!G32</f>
        <v>4.5558165358608824E-3</v>
      </c>
      <c r="H29" s="225">
        <f>'GREECE Ret'!H32</f>
        <v>1.0582109330537008E-2</v>
      </c>
      <c r="J29" s="191">
        <f t="shared" si="3"/>
        <v>1.2038920415624153E-2</v>
      </c>
      <c r="L29" s="91" t="s">
        <v>4407</v>
      </c>
      <c r="M29" s="91" t="s">
        <v>4408</v>
      </c>
      <c r="P29" s="249"/>
      <c r="S29" s="252">
        <v>7.7459999999999994E-5</v>
      </c>
      <c r="T29" s="253"/>
      <c r="U29" s="251" t="s">
        <v>4409</v>
      </c>
    </row>
    <row r="30" spans="1:31">
      <c r="A30" s="91">
        <v>27</v>
      </c>
      <c r="B30" s="91" t="s">
        <v>393</v>
      </c>
      <c r="C30" s="225">
        <f>'GREECE Ret'!C33</f>
        <v>4.0026737896574063E-3</v>
      </c>
      <c r="D30" s="225">
        <f>'GREECE Ret'!D33</f>
        <v>0</v>
      </c>
      <c r="E30" s="225">
        <f>'GREECE Ret'!E33</f>
        <v>1.5882353136049319E-2</v>
      </c>
      <c r="F30" s="225">
        <f>'GREECE Ret'!F33</f>
        <v>-1.0137668284455229E-2</v>
      </c>
      <c r="G30" s="225">
        <f>'GREECE Ret'!G33</f>
        <v>1.3544225107757034E-2</v>
      </c>
      <c r="H30" s="225">
        <f>'GREECE Ret'!H33</f>
        <v>-1.7699577099400975E-2</v>
      </c>
      <c r="J30" s="191">
        <f t="shared" si="3"/>
        <v>9.3200110826792643E-4</v>
      </c>
      <c r="L30" s="91" t="s">
        <v>4401</v>
      </c>
      <c r="M30" s="91" t="s">
        <v>4402</v>
      </c>
      <c r="P30" s="249"/>
      <c r="S30" s="91">
        <f>SQRT(S29)</f>
        <v>8.8011362902752511E-3</v>
      </c>
      <c r="T30" s="250"/>
      <c r="U30" s="251" t="s">
        <v>4410</v>
      </c>
    </row>
    <row r="31" spans="1:31">
      <c r="A31" s="91">
        <v>28</v>
      </c>
      <c r="B31" s="91" t="s">
        <v>401</v>
      </c>
      <c r="C31" s="225">
        <f>'GREECE Ret'!C34</f>
        <v>-8.6927996400710025E-3</v>
      </c>
      <c r="D31" s="225">
        <f>'GREECE Ret'!D34</f>
        <v>-1.620781022685331E-2</v>
      </c>
      <c r="E31" s="225">
        <f>'GREECE Ret'!E34</f>
        <v>-8.4770216585264256E-3</v>
      </c>
      <c r="F31" s="225">
        <f>'GREECE Ret'!F34</f>
        <v>-2.9154539601241309E-3</v>
      </c>
      <c r="G31" s="225">
        <f>'GREECE Ret'!G34</f>
        <v>-9.009069942365968E-3</v>
      </c>
      <c r="H31" s="225">
        <f>'GREECE Ret'!H34</f>
        <v>3.5650661644961446E-3</v>
      </c>
      <c r="J31" s="191">
        <f t="shared" si="3"/>
        <v>-6.95618154390745E-3</v>
      </c>
      <c r="L31" s="91" t="s">
        <v>4403</v>
      </c>
      <c r="P31" s="249"/>
    </row>
    <row r="32" spans="1:31">
      <c r="A32" s="91">
        <v>29</v>
      </c>
      <c r="B32" s="91" t="s">
        <v>409</v>
      </c>
      <c r="C32" s="225">
        <f>'GREECE Ret'!C35</f>
        <v>5.3583517356194359E-3</v>
      </c>
      <c r="D32" s="225">
        <f>'GREECE Ret'!D35</f>
        <v>2.8987536873252187E-2</v>
      </c>
      <c r="E32" s="225">
        <f>'GREECE Ret'!E35</f>
        <v>1.5207277012594273E-2</v>
      </c>
      <c r="F32" s="225">
        <f>'GREECE Ret'!F35</f>
        <v>3.4436688269902337E-2</v>
      </c>
      <c r="G32" s="225">
        <f>'GREECE Ret'!G35</f>
        <v>-1.3667638728663757E-2</v>
      </c>
      <c r="H32" s="225">
        <f>'GREECE Ret'!H35</f>
        <v>-7.1428875123801137E-3</v>
      </c>
      <c r="J32" s="191">
        <f t="shared" si="3"/>
        <v>1.0529887941720729E-2</v>
      </c>
      <c r="P32" s="249"/>
      <c r="T32" s="91" t="s">
        <v>4411</v>
      </c>
      <c r="Y32" s="11"/>
      <c r="Z32" s="11"/>
      <c r="AA32" s="11"/>
      <c r="AB32" s="11"/>
      <c r="AC32" s="11"/>
      <c r="AD32" s="11"/>
      <c r="AE32" s="11"/>
    </row>
    <row r="33" spans="1:31">
      <c r="A33" s="91">
        <v>30</v>
      </c>
      <c r="B33" s="91" t="s">
        <v>417</v>
      </c>
      <c r="C33" s="225">
        <f>'GREECE Ret'!C36</f>
        <v>1.4589118176144441E-2</v>
      </c>
      <c r="D33" s="225">
        <f>'GREECE Ret'!D36</f>
        <v>2.8170876966696439E-2</v>
      </c>
      <c r="E33" s="225">
        <f>'GREECE Ret'!E36</f>
        <v>2.790959110022217E-3</v>
      </c>
      <c r="F33" s="225">
        <f>'GREECE Ret'!F36</f>
        <v>-2.8248606355546274E-3</v>
      </c>
      <c r="G33" s="225">
        <f>'GREECE Ret'!G36</f>
        <v>1.8182319083190547E-2</v>
      </c>
      <c r="H33" s="225">
        <f>'GREECE Ret'!H36</f>
        <v>3.5778213478839024E-3</v>
      </c>
      <c r="J33" s="191">
        <f t="shared" si="3"/>
        <v>1.0747705674730485E-2</v>
      </c>
      <c r="T33" s="91" t="s">
        <v>4412</v>
      </c>
      <c r="X33" s="11"/>
      <c r="Y33" s="11"/>
      <c r="Z33" s="254"/>
      <c r="AA33" s="254"/>
      <c r="AB33" s="254"/>
      <c r="AC33" s="254"/>
      <c r="AD33" s="254"/>
      <c r="AE33" s="11"/>
    </row>
    <row r="34" spans="1:31">
      <c r="A34" s="91">
        <v>31</v>
      </c>
      <c r="B34" s="91" t="s">
        <v>425</v>
      </c>
      <c r="C34" s="225">
        <f>'GREECE Ret'!C37</f>
        <v>1.315789663519993E-3</v>
      </c>
      <c r="D34" s="225">
        <f>'GREECE Ret'!D37</f>
        <v>0</v>
      </c>
      <c r="E34" s="225">
        <f>'GREECE Ret'!E37</f>
        <v>5.558658003827462E-3</v>
      </c>
      <c r="F34" s="225">
        <f>'GREECE Ret'!F37</f>
        <v>1.9608471388376337E-2</v>
      </c>
      <c r="G34" s="225">
        <f>'GREECE Ret'!G37</f>
        <v>-1.3605652055778709E-2</v>
      </c>
      <c r="H34" s="225">
        <f>'GREECE Ret'!H37</f>
        <v>0</v>
      </c>
      <c r="J34" s="191">
        <f t="shared" si="3"/>
        <v>2.1462111666575136E-3</v>
      </c>
      <c r="X34" s="11"/>
      <c r="Y34" s="254"/>
      <c r="Z34" s="254"/>
      <c r="AA34" s="254"/>
      <c r="AB34" s="254"/>
      <c r="AC34" s="254"/>
      <c r="AD34" s="254"/>
      <c r="AE34" s="11"/>
    </row>
    <row r="35" spans="1:31">
      <c r="A35" s="91">
        <v>32</v>
      </c>
      <c r="B35" s="91" t="s">
        <v>433</v>
      </c>
      <c r="C35" s="225">
        <f>'GREECE Ret'!C38</f>
        <v>-1.5237128182128109E-2</v>
      </c>
      <c r="D35" s="225">
        <f>'GREECE Ret'!D38</f>
        <v>6.1538655743780656E-3</v>
      </c>
      <c r="E35" s="225">
        <f>'GREECE Ret'!E38</f>
        <v>-2.2197567383128881E-3</v>
      </c>
      <c r="F35" s="225">
        <f>'GREECE Ret'!F38</f>
        <v>-8.3565945909414175E-3</v>
      </c>
      <c r="G35" s="225">
        <f>'GREECE Ret'!G38</f>
        <v>-4.5766670274117547E-3</v>
      </c>
      <c r="H35" s="225">
        <f>'GREECE Ret'!H38</f>
        <v>0</v>
      </c>
      <c r="J35" s="191">
        <f t="shared" si="3"/>
        <v>-4.0393801607360169E-3</v>
      </c>
      <c r="P35" s="255"/>
      <c r="X35" s="11"/>
      <c r="Y35" s="248"/>
      <c r="Z35" s="222"/>
      <c r="AA35" s="256"/>
      <c r="AB35" s="256"/>
      <c r="AC35" s="256"/>
      <c r="AD35" s="256"/>
      <c r="AE35" s="11"/>
    </row>
    <row r="36" spans="1:31">
      <c r="A36" s="91">
        <v>33</v>
      </c>
      <c r="B36" s="91" t="s">
        <v>441</v>
      </c>
      <c r="C36" s="225">
        <f>'GREECE Ret'!C39</f>
        <v>-1.276470136636503E-2</v>
      </c>
      <c r="D36" s="225">
        <f>'GREECE Ret'!D39</f>
        <v>2.4243611609992853E-2</v>
      </c>
      <c r="E36" s="225">
        <f>'GREECE Ret'!E39</f>
        <v>1.7075600790254677E-2</v>
      </c>
      <c r="F36" s="225">
        <f>'GREECE Ret'!F39</f>
        <v>6.9686693160932152E-3</v>
      </c>
      <c r="G36" s="225">
        <f>'GREECE Ret'!G39</f>
        <v>-9.2166551049240632E-3</v>
      </c>
      <c r="H36" s="225">
        <f>'GREECE Ret'!H39</f>
        <v>-7.168489478612516E-3</v>
      </c>
      <c r="J36" s="191">
        <f t="shared" si="3"/>
        <v>3.1896726277398564E-3</v>
      </c>
      <c r="L36" s="257"/>
      <c r="M36" s="258"/>
      <c r="N36" s="258"/>
      <c r="O36" s="258"/>
      <c r="P36" s="258"/>
      <c r="Q36" s="258"/>
      <c r="R36" s="258"/>
      <c r="S36" s="258"/>
      <c r="T36" s="258"/>
      <c r="U36" s="258"/>
      <c r="V36" s="258"/>
      <c r="X36" s="11"/>
      <c r="Y36" s="248"/>
      <c r="Z36" s="256"/>
      <c r="AA36" s="222"/>
      <c r="AB36" s="256"/>
      <c r="AC36" s="256"/>
      <c r="AD36" s="256"/>
      <c r="AE36" s="11"/>
    </row>
    <row r="37" spans="1:31">
      <c r="A37" s="91">
        <v>34</v>
      </c>
      <c r="B37" s="91" t="s">
        <v>449</v>
      </c>
      <c r="C37" s="225">
        <f>'GREECE Ret'!C40</f>
        <v>2.4049255232669882E-2</v>
      </c>
      <c r="D37" s="225">
        <f>'GREECE Ret'!D40</f>
        <v>-1.5083242211328476E-2</v>
      </c>
      <c r="E37" s="225">
        <f>'GREECE Ret'!E40</f>
        <v>9.7826867126141609E-3</v>
      </c>
      <c r="F37" s="225">
        <f>'GREECE Ret'!F40</f>
        <v>1.3879252748480759E-3</v>
      </c>
      <c r="G37" s="225">
        <f>'GREECE Ret'!G40</f>
        <v>-1.3986241974739952E-2</v>
      </c>
      <c r="H37" s="225">
        <f>'GREECE Ret'!H40</f>
        <v>-1.0850016024065705E-2</v>
      </c>
      <c r="J37" s="191">
        <f t="shared" si="3"/>
        <v>-7.8327216500033556E-4</v>
      </c>
      <c r="X37" s="11"/>
      <c r="Y37" s="248"/>
      <c r="Z37" s="256"/>
      <c r="AA37" s="256"/>
      <c r="AB37" s="222"/>
      <c r="AC37" s="256"/>
      <c r="AD37" s="256"/>
      <c r="AE37" s="11"/>
    </row>
    <row r="38" spans="1:31">
      <c r="A38" s="91">
        <v>35</v>
      </c>
      <c r="B38" s="91" t="s">
        <v>457</v>
      </c>
      <c r="C38" s="225">
        <f>'GREECE Ret'!C41</f>
        <v>3.9525743158233418E-3</v>
      </c>
      <c r="D38" s="225">
        <f>'GREECE Ret'!D41</f>
        <v>1.80727810596946E-2</v>
      </c>
      <c r="E38" s="225">
        <f>'GREECE Ret'!E41</f>
        <v>1.556242838108355E-2</v>
      </c>
      <c r="F38" s="225">
        <f>'GREECE Ret'!F41</f>
        <v>4.2097186664890728E-2</v>
      </c>
      <c r="G38" s="225">
        <f>'GREECE Ret'!G41</f>
        <v>0</v>
      </c>
      <c r="H38" s="225">
        <f>'GREECE Ret'!H41</f>
        <v>1.4440684154794428E-2</v>
      </c>
      <c r="J38" s="191">
        <f t="shared" si="3"/>
        <v>1.5687609096047776E-2</v>
      </c>
      <c r="L38" s="259" t="s">
        <v>4413</v>
      </c>
      <c r="P38" s="91" t="s">
        <v>4414</v>
      </c>
      <c r="T38" s="91" t="s">
        <v>4415</v>
      </c>
      <c r="X38" s="11"/>
      <c r="Y38" s="248"/>
      <c r="Z38" s="256"/>
      <c r="AA38" s="256"/>
      <c r="AB38" s="256"/>
      <c r="AC38" s="256"/>
      <c r="AD38" s="256"/>
      <c r="AE38" s="11"/>
    </row>
    <row r="39" spans="1:31">
      <c r="A39" s="91">
        <v>36</v>
      </c>
      <c r="B39" s="91" t="s">
        <v>465</v>
      </c>
      <c r="C39" s="225">
        <f>'GREECE Ret'!C42</f>
        <v>5.899722127188322E-3</v>
      </c>
      <c r="D39" s="225">
        <f>'GREECE Ret'!D42</f>
        <v>2.0680205237538603E-2</v>
      </c>
      <c r="E39" s="225">
        <f>'GREECE Ret'!E42</f>
        <v>8.4836139778152984E-3</v>
      </c>
      <c r="F39" s="225">
        <f>'GREECE Ret'!F42</f>
        <v>1.0582109330537008E-2</v>
      </c>
      <c r="G39" s="225">
        <f>'GREECE Ret'!G42</f>
        <v>-9.4340322333586416E-3</v>
      </c>
      <c r="H39" s="225">
        <f>'GREECE Ret'!H42</f>
        <v>-7.1942756340270851E-3</v>
      </c>
      <c r="J39" s="191">
        <f t="shared" si="3"/>
        <v>4.8362238009489172E-3</v>
      </c>
      <c r="L39" s="259"/>
      <c r="M39" s="259"/>
      <c r="N39" s="259"/>
      <c r="O39" s="521" t="s">
        <v>4416</v>
      </c>
      <c r="P39" s="521"/>
      <c r="Q39" s="521"/>
      <c r="R39" s="521"/>
      <c r="T39" s="521" t="s">
        <v>4417</v>
      </c>
      <c r="U39" s="521"/>
      <c r="V39" s="521"/>
      <c r="W39" s="260"/>
      <c r="X39" s="11"/>
      <c r="Y39" s="248"/>
      <c r="Z39" s="256"/>
      <c r="AA39" s="256"/>
      <c r="AB39" s="256"/>
      <c r="AC39" s="222"/>
      <c r="AD39" s="256"/>
      <c r="AE39" s="11"/>
    </row>
    <row r="40" spans="1:31">
      <c r="A40" s="91">
        <v>37</v>
      </c>
      <c r="B40" s="91" t="s">
        <v>473</v>
      </c>
      <c r="C40" s="225">
        <f>'GREECE Ret'!C43</f>
        <v>-9.1924481841642591E-3</v>
      </c>
      <c r="D40" s="225">
        <f>'GREECE Ret'!D43</f>
        <v>-2.2173857494321967E-2</v>
      </c>
      <c r="E40" s="225">
        <f>'GREECE Ret'!E43</f>
        <v>-4.2328105526208207E-3</v>
      </c>
      <c r="F40" s="225">
        <f>'GREECE Ret'!F43</f>
        <v>-5.2770571008437812E-3</v>
      </c>
      <c r="G40" s="225">
        <f>'GREECE Ret'!G43</f>
        <v>1.4117881545785022E-2</v>
      </c>
      <c r="H40" s="225">
        <f>'GREECE Ret'!H43</f>
        <v>1.077209698191104E-2</v>
      </c>
      <c r="J40" s="191">
        <f t="shared" si="3"/>
        <v>-2.6643658007091272E-3</v>
      </c>
      <c r="L40" s="259"/>
      <c r="M40" s="261" t="s">
        <v>4418</v>
      </c>
      <c r="N40" s="259"/>
      <c r="O40" s="261" t="s">
        <v>4419</v>
      </c>
      <c r="P40" s="261" t="s">
        <v>4420</v>
      </c>
      <c r="Q40" s="262" t="s">
        <v>4421</v>
      </c>
      <c r="R40" s="261" t="s">
        <v>4422</v>
      </c>
      <c r="S40" s="263"/>
      <c r="T40" s="261" t="s">
        <v>4420</v>
      </c>
      <c r="U40" s="262" t="s">
        <v>4421</v>
      </c>
      <c r="V40" s="261" t="s">
        <v>4422</v>
      </c>
      <c r="X40" s="11"/>
      <c r="Y40" s="248"/>
      <c r="Z40" s="256"/>
      <c r="AA40" s="256"/>
      <c r="AB40" s="256"/>
      <c r="AC40" s="256"/>
      <c r="AD40" s="222"/>
      <c r="AE40" s="11"/>
    </row>
    <row r="41" spans="1:31">
      <c r="A41" s="91">
        <v>38</v>
      </c>
      <c r="B41" s="91" t="s">
        <v>481</v>
      </c>
      <c r="C41" s="225">
        <f>'GREECE Ret'!C44</f>
        <v>-1.8642350809279718E-2</v>
      </c>
      <c r="D41" s="225">
        <f>'GREECE Ret'!D44</f>
        <v>-2.8811697238545701E-2</v>
      </c>
      <c r="E41" s="225">
        <f>'GREECE Ret'!E44</f>
        <v>2.118644860285155E-3</v>
      </c>
      <c r="F41" s="225">
        <f>'GREECE Ret'!F44</f>
        <v>-9.3023926623134485E-3</v>
      </c>
      <c r="G41" s="225">
        <f>'GREECE Ret'!G44</f>
        <v>1.3921338518608014E-2</v>
      </c>
      <c r="H41" s="225">
        <f>'GREECE Ret'!H44</f>
        <v>-1.4388737452099669E-2</v>
      </c>
      <c r="J41" s="191">
        <f t="shared" si="3"/>
        <v>-9.1841991305575618E-3</v>
      </c>
      <c r="M41" s="261" t="s">
        <v>4383</v>
      </c>
      <c r="O41" s="261" t="s">
        <v>4423</v>
      </c>
      <c r="P41" s="261" t="s">
        <v>4424</v>
      </c>
      <c r="Q41" s="261" t="s">
        <v>4425</v>
      </c>
      <c r="R41" s="261" t="s">
        <v>4425</v>
      </c>
      <c r="S41" s="263"/>
      <c r="T41" s="261" t="s">
        <v>4424</v>
      </c>
      <c r="U41" s="261" t="s">
        <v>4425</v>
      </c>
      <c r="V41" s="261" t="s">
        <v>4425</v>
      </c>
      <c r="X41" s="11"/>
      <c r="Y41" s="11"/>
      <c r="Z41" s="11"/>
      <c r="AA41" s="11"/>
      <c r="AB41" s="11"/>
      <c r="AC41" s="11"/>
      <c r="AD41" s="11"/>
      <c r="AE41" s="11"/>
    </row>
    <row r="42" spans="1:31">
      <c r="A42" s="91">
        <v>39</v>
      </c>
      <c r="B42" s="91" t="s">
        <v>489</v>
      </c>
      <c r="C42" s="225">
        <f>'GREECE Ret'!C45</f>
        <v>1.2024192966801591E-2</v>
      </c>
      <c r="D42" s="225">
        <f>'GREECE Ret'!D45</f>
        <v>3.9220713153281329E-2</v>
      </c>
      <c r="E42" s="225">
        <f>'GREECE Ret'!E45</f>
        <v>2.9712897318511733E-2</v>
      </c>
      <c r="F42" s="225">
        <f>'GREECE Ret'!F45</f>
        <v>1.4579449763157238E-2</v>
      </c>
      <c r="G42" s="225">
        <f>'GREECE Ret'!G45</f>
        <v>-4.6189458562944166E-3</v>
      </c>
      <c r="H42" s="225">
        <f>'GREECE Ret'!H45</f>
        <v>7.2202479734870973E-3</v>
      </c>
      <c r="J42" s="191">
        <f t="shared" si="3"/>
        <v>1.635642588649076E-2</v>
      </c>
      <c r="L42" s="264" t="s">
        <v>4426</v>
      </c>
      <c r="M42" s="264"/>
      <c r="N42" s="264" t="s">
        <v>4426</v>
      </c>
      <c r="O42" s="264" t="s">
        <v>4427</v>
      </c>
      <c r="P42" s="264" t="s">
        <v>4427</v>
      </c>
      <c r="Q42" s="264" t="s">
        <v>4427</v>
      </c>
      <c r="R42" s="264" t="s">
        <v>4427</v>
      </c>
      <c r="S42" s="264" t="s">
        <v>4426</v>
      </c>
      <c r="T42" s="264" t="s">
        <v>4427</v>
      </c>
      <c r="U42" s="264" t="s">
        <v>4427</v>
      </c>
      <c r="V42" s="264" t="s">
        <v>4427</v>
      </c>
      <c r="X42" s="11"/>
      <c r="Y42" s="254"/>
      <c r="Z42" s="254"/>
      <c r="AA42" s="254"/>
      <c r="AB42" s="254"/>
      <c r="AC42" s="254"/>
      <c r="AD42" s="254"/>
      <c r="AE42" s="11"/>
    </row>
    <row r="43" spans="1:31">
      <c r="A43" s="91">
        <v>40</v>
      </c>
      <c r="B43" s="91" t="s">
        <v>497</v>
      </c>
      <c r="C43" s="225">
        <f>'GREECE Ret'!C46</f>
        <v>6.0546499868033669E-2</v>
      </c>
      <c r="D43" s="225">
        <f>'GREECE Ret'!D46</f>
        <v>-8.9153636579522803E-3</v>
      </c>
      <c r="E43" s="225">
        <f>'GREECE Ret'!E46</f>
        <v>2.3852945149584002E-2</v>
      </c>
      <c r="F43" s="225">
        <f>'GREECE Ret'!F46</f>
        <v>-1.3245226750020567E-2</v>
      </c>
      <c r="G43" s="225">
        <f>'GREECE Ret'!G46</f>
        <v>0</v>
      </c>
      <c r="H43" s="225">
        <f>'GREECE Ret'!H46</f>
        <v>0</v>
      </c>
      <c r="J43" s="191">
        <f t="shared" si="3"/>
        <v>1.0373142434940804E-2</v>
      </c>
      <c r="L43" s="265" t="str">
        <f>C3</f>
        <v>Jumbo</v>
      </c>
      <c r="M43" s="266">
        <f t="shared" ref="M43:M48" si="8">1/6</f>
        <v>0.16666666666666666</v>
      </c>
      <c r="N43" s="265" t="str">
        <f t="shared" ref="N43:N48" si="9">L43</f>
        <v>Jumbo</v>
      </c>
      <c r="O43" s="266">
        <v>0.190267083749595</v>
      </c>
      <c r="P43" s="267">
        <v>5.90297866535781E-4</v>
      </c>
      <c r="Q43" s="266">
        <v>4.8278626150443399E-2</v>
      </c>
      <c r="R43" s="267">
        <v>0.19121223778631999</v>
      </c>
      <c r="S43" s="265" t="str">
        <f t="shared" ref="S43:S48" si="10">N43</f>
        <v>Jumbo</v>
      </c>
      <c r="T43" s="266">
        <v>0.247960977891828</v>
      </c>
      <c r="U43" s="266">
        <v>0.156504794240756</v>
      </c>
      <c r="V43" s="266">
        <v>0.18287826531121301</v>
      </c>
      <c r="X43" s="11"/>
      <c r="Y43" s="248"/>
      <c r="Z43" s="222"/>
      <c r="AA43" s="256"/>
      <c r="AB43" s="256"/>
      <c r="AC43" s="256"/>
      <c r="AD43" s="256"/>
      <c r="AE43" s="11"/>
    </row>
    <row r="44" spans="1:31">
      <c r="A44" s="91">
        <v>41</v>
      </c>
      <c r="B44" s="91" t="s">
        <v>505</v>
      </c>
      <c r="C44" s="225">
        <f>'GREECE Ret'!C47</f>
        <v>-1.7019005169594755E-2</v>
      </c>
      <c r="D44" s="225">
        <f>'GREECE Ret'!D47</f>
        <v>-3.0305349495328922E-2</v>
      </c>
      <c r="E44" s="225">
        <f>'GREECE Ret'!E47</f>
        <v>-1.4141649814671853E-2</v>
      </c>
      <c r="F44" s="225">
        <f>'GREECE Ret'!F47</f>
        <v>-5.3476063265952417E-3</v>
      </c>
      <c r="G44" s="225">
        <f>'GREECE Ret'!G47</f>
        <v>-4.6403795565023364E-3</v>
      </c>
      <c r="H44" s="225">
        <f>'GREECE Ret'!H47</f>
        <v>-1.0850016024065705E-2</v>
      </c>
      <c r="J44" s="191">
        <f t="shared" si="3"/>
        <v>-1.3717334397793135E-2</v>
      </c>
      <c r="L44" s="265" t="str">
        <f>D3</f>
        <v>Gr Sarantis</v>
      </c>
      <c r="M44" s="268">
        <f t="shared" si="8"/>
        <v>0.16666666666666666</v>
      </c>
      <c r="N44" s="265" t="str">
        <f t="shared" si="9"/>
        <v>Gr Sarantis</v>
      </c>
      <c r="O44" s="268">
        <v>-0.23302006038262199</v>
      </c>
      <c r="P44" s="269">
        <v>0.33598603278053801</v>
      </c>
      <c r="Q44" s="268">
        <v>6.8720790169114504E-2</v>
      </c>
      <c r="R44" s="269">
        <v>0.18714838881896101</v>
      </c>
      <c r="S44" s="265" t="str">
        <f t="shared" si="10"/>
        <v>Gr Sarantis</v>
      </c>
      <c r="T44" s="268">
        <v>3.9056175251336103E-2</v>
      </c>
      <c r="U44" s="268">
        <v>0.146926709453262</v>
      </c>
      <c r="V44" s="268">
        <v>0.11800842600640001</v>
      </c>
      <c r="X44" s="11"/>
      <c r="Y44" s="248"/>
      <c r="Z44" s="256"/>
      <c r="AA44" s="222"/>
      <c r="AB44" s="256"/>
      <c r="AC44" s="256"/>
      <c r="AD44" s="256"/>
      <c r="AE44" s="11"/>
    </row>
    <row r="45" spans="1:31">
      <c r="A45" s="91">
        <v>42</v>
      </c>
      <c r="B45" s="91" t="s">
        <v>513</v>
      </c>
      <c r="C45" s="225">
        <f>'GREECE Ret'!C48</f>
        <v>6.3552591907076151E-4</v>
      </c>
      <c r="D45" s="225">
        <f>'GREECE Ret'!D48</f>
        <v>9.1884260544061701E-3</v>
      </c>
      <c r="E45" s="225">
        <f>'GREECE Ret'!E48</f>
        <v>-7.146533734074088E-3</v>
      </c>
      <c r="F45" s="225">
        <f>'GREECE Ret'!F48</f>
        <v>1.9907757657925108E-2</v>
      </c>
      <c r="G45" s="225">
        <f>'GREECE Ret'!G48</f>
        <v>-1.4051753455650302E-2</v>
      </c>
      <c r="H45" s="225">
        <f>'GREECE Ret'!H48</f>
        <v>0</v>
      </c>
      <c r="J45" s="191">
        <f t="shared" si="3"/>
        <v>1.4222370736129419E-3</v>
      </c>
      <c r="L45" s="265" t="str">
        <f>E3</f>
        <v>Myilineos</v>
      </c>
      <c r="M45" s="268">
        <f t="shared" si="8"/>
        <v>0.16666666666666666</v>
      </c>
      <c r="N45" s="265" t="str">
        <f t="shared" si="9"/>
        <v>Myilineos</v>
      </c>
      <c r="O45" s="268">
        <v>3.8676978109475901E-2</v>
      </c>
      <c r="P45" s="269">
        <v>2.90558353592582E-3</v>
      </c>
      <c r="Q45" s="268">
        <v>0.233556992624493</v>
      </c>
      <c r="R45" s="269">
        <v>0.143914056979733</v>
      </c>
      <c r="S45" s="265" t="str">
        <f t="shared" si="10"/>
        <v>Myilineos</v>
      </c>
      <c r="T45" s="268">
        <v>0.219949416387451</v>
      </c>
      <c r="U45" s="268">
        <v>0.12818537401302399</v>
      </c>
      <c r="V45" s="268">
        <v>0.13896715934250101</v>
      </c>
      <c r="X45" s="11"/>
      <c r="Y45" s="248"/>
      <c r="Z45" s="256"/>
      <c r="AA45" s="256"/>
      <c r="AB45" s="222"/>
      <c r="AC45" s="256"/>
      <c r="AD45" s="256"/>
      <c r="AE45" s="11"/>
    </row>
    <row r="46" spans="1:31">
      <c r="A46" s="91">
        <v>43</v>
      </c>
      <c r="B46" s="91" t="s">
        <v>521</v>
      </c>
      <c r="C46" s="225">
        <f>'GREECE Ret'!C49</f>
        <v>3.8046970436640664E-3</v>
      </c>
      <c r="D46" s="225">
        <f>'GREECE Ret'!D49</f>
        <v>1.8127384592556701E-2</v>
      </c>
      <c r="E46" s="225">
        <f>'GREECE Ret'!E49</f>
        <v>-9.781287764706945E-3</v>
      </c>
      <c r="F46" s="225">
        <f>'GREECE Ret'!F49</f>
        <v>-1.4560151331329776E-2</v>
      </c>
      <c r="G46" s="225">
        <f>'GREECE Ret'!G49</f>
        <v>2.3311078868446931E-2</v>
      </c>
      <c r="H46" s="225">
        <f>'GREECE Ret'!H49</f>
        <v>0</v>
      </c>
      <c r="J46" s="191">
        <f t="shared" si="3"/>
        <v>3.4836202347718302E-3</v>
      </c>
      <c r="L46" s="265" t="str">
        <f>F3</f>
        <v>HELLENiQ ENERGY Holdings</v>
      </c>
      <c r="M46" s="268">
        <f t="shared" si="8"/>
        <v>0.16666666666666666</v>
      </c>
      <c r="N46" s="265" t="str">
        <f t="shared" si="9"/>
        <v>HELLENiQ ENERGY Holdings</v>
      </c>
      <c r="O46" s="268">
        <v>-0.32584140144445201</v>
      </c>
      <c r="P46" s="269">
        <v>0.176912995513412</v>
      </c>
      <c r="Q46" s="268">
        <v>0.15250223484601599</v>
      </c>
      <c r="R46" s="269">
        <v>0.139200278195411</v>
      </c>
      <c r="S46" s="265" t="str">
        <f t="shared" si="10"/>
        <v>HELLENiQ ENERGY Holdings</v>
      </c>
      <c r="T46" s="268">
        <v>0.52082096613145101</v>
      </c>
      <c r="U46" s="268">
        <v>0.20532617118291999</v>
      </c>
      <c r="V46" s="268">
        <v>0.165666731674183</v>
      </c>
      <c r="X46" s="11"/>
      <c r="Y46" s="248"/>
      <c r="Z46" s="256"/>
      <c r="AA46" s="256"/>
      <c r="AB46" s="256"/>
      <c r="AC46" s="256"/>
      <c r="AD46" s="256"/>
      <c r="AE46" s="11"/>
    </row>
    <row r="47" spans="1:31">
      <c r="A47" s="91">
        <v>44</v>
      </c>
      <c r="B47" s="91" t="s">
        <v>529</v>
      </c>
      <c r="C47" s="225">
        <f>'GREECE Ret'!C50</f>
        <v>-1.7880425277848524E-2</v>
      </c>
      <c r="D47" s="225">
        <f>'GREECE Ret'!D50</f>
        <v>4.4809634350360195E-3</v>
      </c>
      <c r="E47" s="225">
        <f>'GREECE Ret'!E50</f>
        <v>-2.5900040378398223E-3</v>
      </c>
      <c r="F47" s="225">
        <f>'GREECE Ret'!F50</f>
        <v>-6.6889881507965401E-3</v>
      </c>
      <c r="G47" s="225">
        <f>'GREECE Ret'!G50</f>
        <v>0</v>
      </c>
      <c r="H47" s="225">
        <f>'GREECE Ret'!H50</f>
        <v>1.0850016024065623E-2</v>
      </c>
      <c r="J47" s="191">
        <f t="shared" si="3"/>
        <v>-1.9714063345638738E-3</v>
      </c>
      <c r="L47" s="265" t="str">
        <f>L24</f>
        <v>BLE Kedros</v>
      </c>
      <c r="M47" s="268">
        <f t="shared" si="8"/>
        <v>0.16666666666666666</v>
      </c>
      <c r="N47" s="265" t="str">
        <f t="shared" si="9"/>
        <v>BLE Kedros</v>
      </c>
      <c r="O47" s="268">
        <v>0.66505522834307795</v>
      </c>
      <c r="P47" s="269">
        <v>0.48339864511762098</v>
      </c>
      <c r="Q47" s="268">
        <v>0.249716156568356</v>
      </c>
      <c r="R47" s="269">
        <v>0.176854151697839</v>
      </c>
      <c r="S47" s="265" t="str">
        <f t="shared" si="10"/>
        <v>BLE Kedros</v>
      </c>
      <c r="T47" s="268">
        <v>-6.4563593601803401E-2</v>
      </c>
      <c r="U47" s="268">
        <v>0.18804838391074</v>
      </c>
      <c r="V47" s="268">
        <v>0.19913374975603601</v>
      </c>
      <c r="X47" s="11"/>
      <c r="Y47" s="248"/>
      <c r="Z47" s="256"/>
      <c r="AA47" s="256"/>
      <c r="AB47" s="256"/>
      <c r="AC47" s="222"/>
      <c r="AD47" s="256"/>
      <c r="AE47" s="11"/>
    </row>
    <row r="48" spans="1:31">
      <c r="A48" s="91">
        <v>45</v>
      </c>
      <c r="B48" s="91" t="s">
        <v>537</v>
      </c>
      <c r="C48" s="225">
        <f>'GREECE Ret'!C51</f>
        <v>1.2804272245987968E-2</v>
      </c>
      <c r="D48" s="225">
        <f>'GREECE Ret'!D51</f>
        <v>-2.2608348027592765E-2</v>
      </c>
      <c r="E48" s="225">
        <f>'GREECE Ret'!E51</f>
        <v>2.9639369434626875E-2</v>
      </c>
      <c r="F48" s="225">
        <f>'GREECE Ret'!F51</f>
        <v>-6.7340321813440683E-3</v>
      </c>
      <c r="G48" s="225">
        <f>'GREECE Ret'!G51</f>
        <v>-1.8605187831034469E-2</v>
      </c>
      <c r="H48" s="225">
        <f>'GREECE Ret'!H51</f>
        <v>7.168489478612497E-3</v>
      </c>
      <c r="J48" s="191">
        <f t="shared" si="3"/>
        <v>2.7742718654267276E-4</v>
      </c>
      <c r="L48" s="270" t="str">
        <f>L25</f>
        <v>Petros Petropoulos</v>
      </c>
      <c r="M48" s="271">
        <f t="shared" si="8"/>
        <v>0.16666666666666666</v>
      </c>
      <c r="N48" s="270" t="str">
        <f t="shared" si="9"/>
        <v>Petros Petropoulos</v>
      </c>
      <c r="O48" s="271">
        <v>0.664862171624925</v>
      </c>
      <c r="P48" s="272">
        <v>2.06445185967657E-4</v>
      </c>
      <c r="Q48" s="271">
        <v>0.24722519964157699</v>
      </c>
      <c r="R48" s="272">
        <v>0.161670886521736</v>
      </c>
      <c r="S48" s="270" t="str">
        <f t="shared" si="10"/>
        <v>Petros Petropoulos</v>
      </c>
      <c r="T48" s="271">
        <v>3.67760579397369E-2</v>
      </c>
      <c r="U48" s="271">
        <v>0.175008567199298</v>
      </c>
      <c r="V48" s="271">
        <v>0.19534566790966801</v>
      </c>
      <c r="X48" s="11"/>
      <c r="Y48" s="248"/>
      <c r="Z48" s="256"/>
      <c r="AA48" s="256"/>
      <c r="AB48" s="256"/>
      <c r="AC48" s="256"/>
      <c r="AD48" s="222"/>
      <c r="AE48" s="11"/>
    </row>
    <row r="49" spans="1:31">
      <c r="A49" s="91">
        <v>46</v>
      </c>
      <c r="B49" s="91" t="s">
        <v>545</v>
      </c>
      <c r="C49" s="225">
        <f>'GREECE Ret'!C52</f>
        <v>5.0761530318605679E-3</v>
      </c>
      <c r="D49" s="225">
        <f>'GREECE Ret'!D52</f>
        <v>-1.5255533088370686E-3</v>
      </c>
      <c r="E49" s="225">
        <f>'GREECE Ret'!E52</f>
        <v>-1.0075567602998278E-3</v>
      </c>
      <c r="F49" s="225">
        <f>'GREECE Ret'!F52</f>
        <v>-9.5044843115639609E-3</v>
      </c>
      <c r="G49" s="225">
        <f>'GREECE Ret'!G52</f>
        <v>-4.7058910374125048E-3</v>
      </c>
      <c r="H49" s="225">
        <f>'GREECE Ret'!H52</f>
        <v>2.8170876966696439E-2</v>
      </c>
      <c r="J49" s="191">
        <f t="shared" si="3"/>
        <v>2.7505907634072743E-3</v>
      </c>
      <c r="L49" s="251" t="s">
        <v>4428</v>
      </c>
      <c r="M49" s="273">
        <f>SUM(M43:M48)</f>
        <v>0.99999999999999989</v>
      </c>
      <c r="N49" s="251" t="s">
        <v>4428</v>
      </c>
      <c r="O49" s="274">
        <f>SUM(O43:O48)</f>
        <v>0.99999999999999989</v>
      </c>
      <c r="P49" s="273">
        <f>SUM(P43:P48)</f>
        <v>1.0000000000000002</v>
      </c>
      <c r="Q49" s="273">
        <f>SUM(Q43:Q48)</f>
        <v>0.99999999999999989</v>
      </c>
      <c r="R49" s="273">
        <f>SUM(R43:R48)</f>
        <v>1</v>
      </c>
      <c r="S49" s="251" t="s">
        <v>4428</v>
      </c>
      <c r="T49" s="273">
        <f>SUM(T43:T48)</f>
        <v>0.99999999999999978</v>
      </c>
      <c r="U49" s="273">
        <f>SUM(U43:U48)</f>
        <v>1</v>
      </c>
      <c r="V49" s="273">
        <f>SUM(V43:V48)</f>
        <v>1.0000000000000011</v>
      </c>
      <c r="X49" s="11"/>
      <c r="Y49" s="11"/>
      <c r="Z49" s="11"/>
      <c r="AA49" s="11"/>
      <c r="AB49" s="11"/>
      <c r="AC49" s="11"/>
      <c r="AD49" s="11"/>
      <c r="AE49" s="11"/>
    </row>
    <row r="50" spans="1:31">
      <c r="A50" s="91">
        <v>47</v>
      </c>
      <c r="B50" s="91" t="s">
        <v>552</v>
      </c>
      <c r="C50" s="225">
        <f>'GREECE Ret'!C53</f>
        <v>-1.0817795599535824E-2</v>
      </c>
      <c r="D50" s="225">
        <f>'GREECE Ret'!D53</f>
        <v>9.1186042164343381E-3</v>
      </c>
      <c r="E50" s="225">
        <f>'GREECE Ret'!E53</f>
        <v>-3.0287756621605925E-3</v>
      </c>
      <c r="F50" s="225">
        <f>'GREECE Ret'!F53</f>
        <v>1.8919483246165665E-2</v>
      </c>
      <c r="G50" s="225">
        <f>'GREECE Ret'!G53</f>
        <v>4.7058910374124926E-3</v>
      </c>
      <c r="H50" s="225">
        <f>'GREECE Ret'!H53</f>
        <v>3.4662079764863291E-3</v>
      </c>
      <c r="J50" s="191">
        <f t="shared" si="3"/>
        <v>3.7272692024670679E-3</v>
      </c>
      <c r="L50" s="251"/>
      <c r="M50" s="273"/>
      <c r="N50" s="251"/>
      <c r="O50" s="273"/>
      <c r="P50" s="273"/>
      <c r="Q50" s="273"/>
      <c r="R50" s="273"/>
      <c r="S50" s="251"/>
      <c r="T50" s="273"/>
      <c r="U50" s="273"/>
      <c r="V50" s="273"/>
      <c r="X50" s="11"/>
      <c r="Y50" s="254"/>
      <c r="Z50" s="254"/>
      <c r="AA50" s="254"/>
      <c r="AB50" s="254"/>
      <c r="AC50" s="254"/>
      <c r="AD50" s="254"/>
      <c r="AE50" s="11"/>
    </row>
    <row r="51" spans="1:31">
      <c r="A51" s="91">
        <v>48</v>
      </c>
      <c r="B51" s="91" t="s">
        <v>560</v>
      </c>
      <c r="C51" s="225">
        <f>'GREECE Ret'!C54</f>
        <v>3.1938704888764152E-3</v>
      </c>
      <c r="D51" s="225">
        <f>'GREECE Ret'!D54</f>
        <v>6.0332008041679127E-3</v>
      </c>
      <c r="E51" s="225">
        <f>'GREECE Ret'!E54</f>
        <v>1.006044702584126E-2</v>
      </c>
      <c r="F51" s="225">
        <f>'GREECE Ret'!F54</f>
        <v>4.0080213975388678E-3</v>
      </c>
      <c r="G51" s="225">
        <f>'GREECE Ret'!G54</f>
        <v>1.3986241974740091E-2</v>
      </c>
      <c r="H51" s="225">
        <f>'GREECE Ret'!H54</f>
        <v>2.393276621162814E-2</v>
      </c>
      <c r="J51" s="191">
        <f t="shared" si="3"/>
        <v>1.0202424650465447E-2</v>
      </c>
      <c r="L51" s="251" t="s">
        <v>4429</v>
      </c>
      <c r="M51" s="91">
        <f t="array" ref="M51">SUM(TRANSPOSE(M43:M48)*AER)</f>
        <v>1.6125212162912573E-3</v>
      </c>
      <c r="N51" s="251" t="s">
        <v>4429</v>
      </c>
      <c r="O51" s="91">
        <f t="array" ref="O51">SUM(TRANSPOSE(O43:O48)*AER)</f>
        <v>2.6799463245555876E-3</v>
      </c>
      <c r="P51" s="91">
        <f t="array" ref="P51">SUM(TRANSPOSE(P43:P48)*AER)</f>
        <v>8.000803941137875E-4</v>
      </c>
      <c r="Q51" s="91">
        <f t="array" ref="Q51">SUM(TRANSPOSE(Q43:Q48)*AER)</f>
        <v>1.773981928116558E-3</v>
      </c>
      <c r="R51" s="91">
        <f t="array" ref="R51">SUM(TRANSPOSE(R43:R48)*AER)</f>
        <v>1.606986899952304E-3</v>
      </c>
      <c r="S51" s="275" t="s">
        <v>4429</v>
      </c>
      <c r="T51" s="91">
        <f t="array" ref="T51">SUM(TRANSPOSE(T43:T48)*AER)</f>
        <v>1.3332784348145709E-3</v>
      </c>
      <c r="U51" s="91">
        <f t="array" ref="U51">SUM(TRANSPOSE(U43:U48)*AER)</f>
        <v>1.5012256337045287E-3</v>
      </c>
      <c r="V51" s="91">
        <f t="array" ref="V51">SUM(TRANSPOSE(V43:V48)*AER)</f>
        <v>1.6310584824268779E-3</v>
      </c>
      <c r="X51" s="11"/>
      <c r="Y51" s="248"/>
      <c r="Z51" s="222"/>
      <c r="AA51" s="256"/>
      <c r="AB51" s="256"/>
      <c r="AC51" s="256"/>
      <c r="AD51" s="256"/>
      <c r="AE51" s="11"/>
    </row>
    <row r="52" spans="1:31">
      <c r="A52" s="91">
        <v>49</v>
      </c>
      <c r="B52" s="91" t="s">
        <v>568</v>
      </c>
      <c r="C52" s="225">
        <f>'GREECE Ret'!C55</f>
        <v>-7.0400290763547868E-3</v>
      </c>
      <c r="D52" s="225">
        <f>'GREECE Ret'!D55</f>
        <v>-1.504891179420388E-3</v>
      </c>
      <c r="E52" s="225">
        <f>'GREECE Ret'!E55</f>
        <v>-1.00604470258414E-2</v>
      </c>
      <c r="F52" s="225">
        <f>'GREECE Ret'!F55</f>
        <v>1.3324452337786948E-3</v>
      </c>
      <c r="G52" s="225">
        <f>'GREECE Ret'!G55</f>
        <v>1.3793322132335769E-2</v>
      </c>
      <c r="H52" s="225">
        <f>'GREECE Ret'!H55</f>
        <v>-1.0186845306993018E-2</v>
      </c>
      <c r="J52" s="191">
        <f t="shared" si="3"/>
        <v>-2.2777408704158547E-3</v>
      </c>
      <c r="L52" s="251" t="s">
        <v>4430</v>
      </c>
      <c r="M52" s="252">
        <f t="array" ref="M52">MMULT(MMULT(TRANSPOSE(M43:M48),COVij),Wr)</f>
        <v>7.7459673621970126E-5</v>
      </c>
      <c r="N52" s="251" t="s">
        <v>4430</v>
      </c>
      <c r="O52" s="252">
        <f t="array" ref="O52">MMULT(MMULT(TRANSPOSE(O43:O48),COVij),O43:O48)</f>
        <v>1.4905339718788367E-4</v>
      </c>
      <c r="P52" s="252">
        <f t="array" ref="P52">MMULT(MMULT(TRANSPOSE(P43:P48),COVij),P43:P48)</f>
        <v>8.7306892535388893E-5</v>
      </c>
      <c r="Q52" s="252">
        <f t="array" ref="Q52">MMULT(MMULT(TRANSPOSE(Q43:Q48),COVij),Q43:Q48)</f>
        <v>6.3687875147348105E-5</v>
      </c>
      <c r="R52" s="252">
        <f t="array" ref="R52">MMULT(MMULT(TRANSPOSE(R43:R48),COVij),R43:R48)</f>
        <v>7.7213242401785514E-5</v>
      </c>
      <c r="S52" s="275" t="s">
        <v>4430</v>
      </c>
      <c r="T52" s="252">
        <f t="array" ref="T52">MMULT(MMULT(TRANSPOSE(T43:T48),COVij),Wr)</f>
        <v>1.0245155011645055E-4</v>
      </c>
      <c r="U52" s="252">
        <f t="array" ref="U52">MMULT(MMULT(TRANSPOSE(U43:U48),COVij),Wr)</f>
        <v>7.4290940054711884E-5</v>
      </c>
      <c r="V52" s="252">
        <f t="array" ref="V52">MMULT(MMULT(TRANSPOSE(V43:V48),COVij),Wr)</f>
        <v>7.2902809858652133E-5</v>
      </c>
      <c r="X52" s="11"/>
      <c r="Y52" s="248"/>
      <c r="Z52" s="256"/>
      <c r="AA52" s="222"/>
      <c r="AB52" s="256"/>
      <c r="AC52" s="256"/>
      <c r="AD52" s="256"/>
      <c r="AE52" s="11"/>
    </row>
    <row r="53" spans="1:31">
      <c r="A53" s="91">
        <v>50</v>
      </c>
      <c r="B53" s="91" t="s">
        <v>576</v>
      </c>
      <c r="C53" s="225">
        <f>'GREECE Ret'!C56</f>
        <v>8.3147265083553402E-3</v>
      </c>
      <c r="D53" s="225">
        <f>'GREECE Ret'!D56</f>
        <v>-1.5174798019235115E-2</v>
      </c>
      <c r="E53" s="225">
        <f>'GREECE Ret'!E56</f>
        <v>1.0106115059234598E-3</v>
      </c>
      <c r="F53" s="225">
        <f>'GREECE Ret'!F56</f>
        <v>-1.475546556591921E-2</v>
      </c>
      <c r="G53" s="225">
        <f>'GREECE Ret'!G56</f>
        <v>1.3605652055778678E-2</v>
      </c>
      <c r="H53" s="225">
        <f>'GREECE Ret'!H56</f>
        <v>6.8027473227526203E-3</v>
      </c>
      <c r="J53" s="191">
        <f t="shared" si="3"/>
        <v>-3.2754365390704237E-5</v>
      </c>
      <c r="R53" s="91" t="s">
        <v>4376</v>
      </c>
      <c r="S53" s="249"/>
      <c r="T53" s="249"/>
      <c r="U53" s="249"/>
      <c r="V53" s="249"/>
      <c r="X53" s="11"/>
      <c r="Y53" s="248"/>
      <c r="Z53" s="256"/>
      <c r="AA53" s="256"/>
      <c r="AB53" s="222"/>
      <c r="AC53" s="256"/>
      <c r="AD53" s="256"/>
      <c r="AE53" s="11"/>
    </row>
    <row r="54" spans="1:31">
      <c r="A54" s="91">
        <v>51</v>
      </c>
      <c r="B54" s="91" t="s">
        <v>584</v>
      </c>
      <c r="C54" s="225">
        <f>'GREECE Ret'!C57</f>
        <v>1.7677227983866232E-2</v>
      </c>
      <c r="D54" s="225">
        <f>'GREECE Ret'!D57</f>
        <v>-7.6746347531086974E-3</v>
      </c>
      <c r="E54" s="225">
        <f>'GREECE Ret'!E57</f>
        <v>2.4938948347252146E-2</v>
      </c>
      <c r="F54" s="225">
        <f>'GREECE Ret'!F57</f>
        <v>2.5351591197414342E-2</v>
      </c>
      <c r="G54" s="225">
        <f>'GREECE Ret'!G57</f>
        <v>2.2272635609123223E-2</v>
      </c>
      <c r="H54" s="225">
        <f>'GREECE Ret'!H57</f>
        <v>1.6807118316381191E-2</v>
      </c>
      <c r="J54" s="191">
        <f t="shared" si="3"/>
        <v>1.6562147783488072E-2</v>
      </c>
      <c r="L54" s="251" t="s">
        <v>4431</v>
      </c>
      <c r="M54" s="91">
        <f>SQRT(M52)</f>
        <v>8.8011177484436671E-3</v>
      </c>
      <c r="N54" s="251" t="s">
        <v>4431</v>
      </c>
      <c r="O54" s="91">
        <f>SQRT(O52)</f>
        <v>1.2208742653847842E-2</v>
      </c>
      <c r="P54" s="91">
        <f>SQRT(P52)</f>
        <v>9.3438157374484271E-3</v>
      </c>
      <c r="Q54" s="91">
        <f>SQRT(Q52)</f>
        <v>7.9804683538842579E-3</v>
      </c>
      <c r="R54" s="91">
        <f>SQRT(R52)</f>
        <v>8.7871066001150525E-3</v>
      </c>
      <c r="S54" s="275" t="s">
        <v>4431</v>
      </c>
      <c r="T54" s="276">
        <f>SQRT(T52)</f>
        <v>1.0121835313640038E-2</v>
      </c>
      <c r="U54" s="276">
        <f>SQRT(U52)</f>
        <v>8.6192192253539933E-3</v>
      </c>
      <c r="V54" s="276">
        <f>SQRT(V52)</f>
        <v>8.538314228151371E-3</v>
      </c>
      <c r="X54" s="11"/>
      <c r="Y54" s="248"/>
      <c r="Z54" s="256"/>
      <c r="AA54" s="256"/>
      <c r="AB54" s="256"/>
      <c r="AC54" s="256"/>
      <c r="AD54" s="256"/>
      <c r="AE54" s="11"/>
    </row>
    <row r="55" spans="1:31">
      <c r="A55" s="91">
        <v>52</v>
      </c>
      <c r="B55" s="91" t="s">
        <v>592</v>
      </c>
      <c r="C55" s="225">
        <f>'GREECE Ret'!C58</f>
        <v>-2.5062669760597231E-3</v>
      </c>
      <c r="D55" s="225">
        <f>'GREECE Ret'!D58</f>
        <v>1.5290817798417145E-2</v>
      </c>
      <c r="E55" s="225">
        <f>'GREECE Ret'!E58</f>
        <v>-5.92887112227881E-3</v>
      </c>
      <c r="F55" s="225">
        <f>'GREECE Ret'!F58</f>
        <v>-1.3183917532582244E-3</v>
      </c>
      <c r="G55" s="225">
        <f>'GREECE Ret'!G58</f>
        <v>4.3956114730379081E-3</v>
      </c>
      <c r="H55" s="225">
        <f>'GREECE Ret'!H58</f>
        <v>1.980262729617973E-2</v>
      </c>
      <c r="J55" s="191">
        <f t="shared" si="3"/>
        <v>4.9559211193396712E-3</v>
      </c>
      <c r="X55" s="11"/>
      <c r="Y55" s="248"/>
      <c r="Z55" s="256"/>
      <c r="AA55" s="256"/>
      <c r="AB55" s="256"/>
      <c r="AC55" s="222"/>
      <c r="AD55" s="256"/>
      <c r="AE55" s="11"/>
    </row>
    <row r="56" spans="1:31">
      <c r="A56" s="91">
        <v>53</v>
      </c>
      <c r="B56" s="91" t="s">
        <v>600</v>
      </c>
      <c r="C56" s="225">
        <f>'GREECE Ret'!C59</f>
        <v>-6.275494401118012E-4</v>
      </c>
      <c r="D56" s="225">
        <f>'GREECE Ret'!D59</f>
        <v>2.2506576409799792E-2</v>
      </c>
      <c r="E56" s="225">
        <f>'GREECE Ret'!E59</f>
        <v>1.0842885924707706E-2</v>
      </c>
      <c r="F56" s="225">
        <f>'GREECE Ret'!F59</f>
        <v>1.7004987920957799E-2</v>
      </c>
      <c r="G56" s="225">
        <f>'GREECE Ret'!G59</f>
        <v>-8.8106296821549197E-3</v>
      </c>
      <c r="H56" s="225">
        <f>'GREECE Ret'!H59</f>
        <v>1.9418085857101516E-2</v>
      </c>
      <c r="J56" s="191">
        <f t="shared" si="3"/>
        <v>1.0055726165050016E-2</v>
      </c>
      <c r="L56" s="277" t="s">
        <v>4432</v>
      </c>
      <c r="X56" s="11"/>
      <c r="Y56" s="248"/>
      <c r="Z56" s="256"/>
      <c r="AA56" s="256"/>
      <c r="AB56" s="256"/>
      <c r="AC56" s="256"/>
      <c r="AD56" s="222"/>
      <c r="AE56" s="11"/>
    </row>
    <row r="57" spans="1:31">
      <c r="A57" s="91">
        <v>54</v>
      </c>
      <c r="B57" s="91" t="s">
        <v>608</v>
      </c>
      <c r="C57" s="225">
        <f>'GREECE Ret'!C60</f>
        <v>-2.0292389394616448E-2</v>
      </c>
      <c r="D57" s="225">
        <f>'GREECE Ret'!D60</f>
        <v>1.4825799602226743E-3</v>
      </c>
      <c r="E57" s="225">
        <f>'GREECE Ret'!E60</f>
        <v>-1.084288592470777E-2</v>
      </c>
      <c r="F57" s="225">
        <f>'GREECE Ret'!F60</f>
        <v>6.4641466198892376E-3</v>
      </c>
      <c r="G57" s="225">
        <f>'GREECE Ret'!G60</f>
        <v>-4.4345970678656412E-3</v>
      </c>
      <c r="H57" s="225">
        <f>'GREECE Ret'!H60</f>
        <v>0</v>
      </c>
      <c r="J57" s="191">
        <f t="shared" si="3"/>
        <v>-4.6038576345129919E-3</v>
      </c>
      <c r="L57" s="278" t="s">
        <v>4433</v>
      </c>
      <c r="Z57" s="11"/>
      <c r="AA57" s="11"/>
      <c r="AB57" s="11"/>
      <c r="AC57" s="11"/>
      <c r="AD57" s="11"/>
      <c r="AE57" s="11"/>
    </row>
    <row r="58" spans="1:31">
      <c r="A58" s="91">
        <v>55</v>
      </c>
      <c r="B58" s="91" t="s">
        <v>616</v>
      </c>
      <c r="C58" s="225">
        <f>'GREECE Ret'!C61</f>
        <v>1.6518800010976994E-2</v>
      </c>
      <c r="D58" s="225">
        <f>'GREECE Ret'!D61</f>
        <v>0</v>
      </c>
      <c r="E58" s="225">
        <f>'GREECE Ret'!E61</f>
        <v>1.0842885924707706E-2</v>
      </c>
      <c r="F58" s="225">
        <f>'GREECE Ret'!F61</f>
        <v>-7.7620053354891892E-3</v>
      </c>
      <c r="G58" s="225">
        <f>'GREECE Ret'!G61</f>
        <v>0</v>
      </c>
      <c r="H58" s="225">
        <f>'GREECE Ret'!H61</f>
        <v>-1.2903404835907954E-2</v>
      </c>
      <c r="J58" s="191">
        <f t="shared" si="3"/>
        <v>1.1160459607145931E-3</v>
      </c>
      <c r="Z58" s="254"/>
      <c r="AA58" s="254"/>
      <c r="AB58" s="254"/>
      <c r="AC58" s="254"/>
      <c r="AD58" s="11"/>
      <c r="AE58" s="11"/>
    </row>
    <row r="59" spans="1:31">
      <c r="A59" s="91">
        <v>56</v>
      </c>
      <c r="B59" s="91" t="s">
        <v>624</v>
      </c>
      <c r="C59" s="225">
        <f>'GREECE Ret'!C62</f>
        <v>-6.3031833161574782E-4</v>
      </c>
      <c r="D59" s="225">
        <f>'GREECE Ret'!D62</f>
        <v>1.1782168698260169E-2</v>
      </c>
      <c r="E59" s="225">
        <f>'GREECE Ret'!E62</f>
        <v>-1.084288592470777E-2</v>
      </c>
      <c r="F59" s="225">
        <f>'GREECE Ret'!F62</f>
        <v>0</v>
      </c>
      <c r="G59" s="225">
        <f>'GREECE Ret'!G62</f>
        <v>-1.3423020332140548E-2</v>
      </c>
      <c r="H59" s="225">
        <f>'GREECE Ret'!H62</f>
        <v>0</v>
      </c>
      <c r="J59" s="191">
        <f t="shared" si="3"/>
        <v>-2.1856759817006498E-3</v>
      </c>
      <c r="Z59" s="222"/>
      <c r="AA59" s="256"/>
      <c r="AB59" s="256"/>
      <c r="AC59" s="256"/>
      <c r="AD59" s="11"/>
      <c r="AE59" s="11"/>
    </row>
    <row r="60" spans="1:31">
      <c r="A60" s="91">
        <v>57</v>
      </c>
      <c r="B60" s="91" t="s">
        <v>632</v>
      </c>
      <c r="C60" s="225">
        <f>'GREECE Ret'!C63</f>
        <v>-1.2618298204220542E-3</v>
      </c>
      <c r="D60" s="225">
        <f>'GREECE Ret'!D63</f>
        <v>2.0290551189733767E-2</v>
      </c>
      <c r="E60" s="225">
        <f>'GREECE Ret'!E63</f>
        <v>-5.9642323916734392E-3</v>
      </c>
      <c r="F60" s="225">
        <f>'GREECE Ret'!F63</f>
        <v>2.5940351770465278E-3</v>
      </c>
      <c r="G60" s="225">
        <f>'GREECE Ret'!G63</f>
        <v>1.342302033214055E-2</v>
      </c>
      <c r="H60" s="225">
        <f>'GREECE Ret'!H63</f>
        <v>0</v>
      </c>
      <c r="J60" s="191">
        <f t="shared" si="3"/>
        <v>4.8469240811375583E-3</v>
      </c>
      <c r="Z60" s="222"/>
      <c r="AA60" s="222"/>
      <c r="AB60" s="256"/>
      <c r="AC60" s="256"/>
      <c r="AD60" s="11"/>
      <c r="AE60" s="11"/>
    </row>
    <row r="61" spans="1:31">
      <c r="A61" s="91">
        <v>58</v>
      </c>
      <c r="B61" s="91" t="s">
        <v>640</v>
      </c>
      <c r="C61" s="225">
        <f>'GREECE Ret'!C64</f>
        <v>4.08219945202552E-2</v>
      </c>
      <c r="D61" s="225">
        <f>'GREECE Ret'!D64</f>
        <v>-3.0592334717559812E-2</v>
      </c>
      <c r="E61" s="225">
        <f>'GREECE Ret'!E64</f>
        <v>5.9642323916733707E-3</v>
      </c>
      <c r="F61" s="225">
        <f>'GREECE Ret'!F64</f>
        <v>-3.2919364891958867E-2</v>
      </c>
      <c r="G61" s="225">
        <f>'GREECE Ret'!G64</f>
        <v>4.4345970678655536E-3</v>
      </c>
      <c r="H61" s="225">
        <f>'GREECE Ret'!H64</f>
        <v>-6.5146810211937538E-3</v>
      </c>
      <c r="J61" s="191">
        <f t="shared" si="3"/>
        <v>-3.1342594418197183E-3</v>
      </c>
      <c r="Z61" s="222"/>
      <c r="AA61" s="256"/>
      <c r="AB61" s="222"/>
      <c r="AC61" s="256"/>
      <c r="AD61" s="11"/>
      <c r="AE61" s="11"/>
    </row>
    <row r="62" spans="1:31">
      <c r="A62" s="91">
        <v>59</v>
      </c>
      <c r="B62" s="91" t="s">
        <v>647</v>
      </c>
      <c r="C62" s="225">
        <f>'GREECE Ret'!C65</f>
        <v>1.2048338516174355E-2</v>
      </c>
      <c r="D62" s="225">
        <f>'GREECE Ret'!D65</f>
        <v>-7.4239390712822805E-3</v>
      </c>
      <c r="E62" s="225">
        <f>'GREECE Ret'!E65</f>
        <v>-4.9677201019345555E-3</v>
      </c>
      <c r="F62" s="225">
        <f>'GREECE Ret'!F65</f>
        <v>-5.3691404150580969E-3</v>
      </c>
      <c r="G62" s="225">
        <f>'GREECE Ret'!G65</f>
        <v>-4.4345970678656412E-3</v>
      </c>
      <c r="H62" s="225">
        <f>'GREECE Ret'!H65</f>
        <v>6.5146810211936723E-3</v>
      </c>
      <c r="J62" s="191">
        <f t="shared" si="3"/>
        <v>-6.0539618646209123E-4</v>
      </c>
      <c r="M62" s="231"/>
      <c r="Q62" s="191"/>
      <c r="R62" s="191"/>
      <c r="S62" s="191"/>
      <c r="Z62" s="222"/>
      <c r="AA62" s="256"/>
      <c r="AB62" s="256"/>
      <c r="AC62" s="256"/>
      <c r="AD62" s="11"/>
      <c r="AE62" s="11"/>
    </row>
    <row r="63" spans="1:31">
      <c r="A63" s="91">
        <v>60</v>
      </c>
      <c r="B63" s="91" t="s">
        <v>655</v>
      </c>
      <c r="C63" s="225">
        <f>'GREECE Ret'!C66</f>
        <v>-2.1792629990852613E-2</v>
      </c>
      <c r="D63" s="225">
        <f>'GREECE Ret'!D66</f>
        <v>4.8009219186360662E-2</v>
      </c>
      <c r="E63" s="225">
        <f>'GREECE Ret'!E66</f>
        <v>1.2865095796885434E-2</v>
      </c>
      <c r="F63" s="225">
        <f>'GREECE Ret'!F66</f>
        <v>2.6881736618003956E-3</v>
      </c>
      <c r="G63" s="225">
        <f>'GREECE Ret'!G66</f>
        <v>0</v>
      </c>
      <c r="H63" s="225">
        <f>'GREECE Ret'!H66</f>
        <v>-6.5146810211937538E-3</v>
      </c>
      <c r="J63" s="191">
        <f t="shared" si="3"/>
        <v>5.8758629388333539E-3</v>
      </c>
      <c r="X63" s="11"/>
      <c r="Y63" s="248"/>
      <c r="Z63" s="222"/>
      <c r="AA63" s="256"/>
      <c r="AB63" s="256"/>
      <c r="AC63" s="222"/>
      <c r="AD63" s="11"/>
      <c r="AE63" s="11"/>
    </row>
    <row r="64" spans="1:31">
      <c r="A64" s="91">
        <v>61</v>
      </c>
      <c r="B64" s="91" t="s">
        <v>663</v>
      </c>
      <c r="C64" s="225">
        <f>'GREECE Ret'!C67</f>
        <v>1.9994607330846029E-2</v>
      </c>
      <c r="D64" s="225">
        <f>'GREECE Ret'!D67</f>
        <v>8.4866138773187251E-3</v>
      </c>
      <c r="E64" s="225">
        <f>'GREECE Ret'!E67</f>
        <v>3.5735333052747717E-2</v>
      </c>
      <c r="F64" s="225">
        <f>'GREECE Ret'!F67</f>
        <v>-4.0349752121791056E-3</v>
      </c>
      <c r="G64" s="225">
        <f>'GREECE Ret'!G67</f>
        <v>0</v>
      </c>
      <c r="H64" s="225">
        <f>'GREECE Ret'!H67</f>
        <v>3.2626456348163694E-3</v>
      </c>
      <c r="J64" s="191">
        <f t="shared" si="3"/>
        <v>1.0574037447258289E-2</v>
      </c>
      <c r="X64" s="11"/>
      <c r="Y64" s="248"/>
      <c r="Z64" s="222"/>
      <c r="AA64" s="256"/>
      <c r="AB64" s="256"/>
      <c r="AC64" s="256"/>
      <c r="AD64" s="11"/>
      <c r="AE64" s="11"/>
    </row>
    <row r="65" spans="1:31">
      <c r="A65" s="91">
        <v>62</v>
      </c>
      <c r="B65" s="91" t="s">
        <v>671</v>
      </c>
      <c r="C65" s="225">
        <f>'GREECE Ret'!C68</f>
        <v>1.7980226600067064E-3</v>
      </c>
      <c r="D65" s="225">
        <f>'GREECE Ret'!D68</f>
        <v>2.8129413766146577E-3</v>
      </c>
      <c r="E65" s="225">
        <f>'GREECE Ret'!E68</f>
        <v>1.4131181923737525E-2</v>
      </c>
      <c r="F65" s="225">
        <f>'GREECE Ret'!F68</f>
        <v>-5.405418566907935E-3</v>
      </c>
      <c r="G65" s="225">
        <f>'GREECE Ret'!G68</f>
        <v>0</v>
      </c>
      <c r="H65" s="225">
        <f>'GREECE Ret'!H68</f>
        <v>6.4935293105483115E-3</v>
      </c>
      <c r="J65" s="191">
        <f t="shared" si="3"/>
        <v>3.3050427839998778E-3</v>
      </c>
      <c r="X65" s="11"/>
      <c r="Y65" s="11"/>
      <c r="Z65" s="11"/>
      <c r="AA65" s="11"/>
      <c r="AB65" s="11"/>
      <c r="AC65" s="11"/>
      <c r="AD65" s="11"/>
      <c r="AE65" s="11"/>
    </row>
    <row r="66" spans="1:31">
      <c r="A66" s="91">
        <v>63</v>
      </c>
      <c r="B66" s="91" t="s">
        <v>679</v>
      </c>
      <c r="C66" s="225">
        <f>'GREECE Ret'!C69</f>
        <v>0</v>
      </c>
      <c r="D66" s="225">
        <f>'GREECE Ret'!D69</f>
        <v>2.6335548337802772E-2</v>
      </c>
      <c r="E66" s="225">
        <f>'GREECE Ret'!E69</f>
        <v>7.4557661313434543E-3</v>
      </c>
      <c r="F66" s="225">
        <f>'GREECE Ret'!F69</f>
        <v>-1.0899290458035742E-2</v>
      </c>
      <c r="G66" s="225">
        <f>'GREECE Ret'!G69</f>
        <v>0</v>
      </c>
      <c r="H66" s="225">
        <f>'GREECE Ret'!H69</f>
        <v>3.23102058144654E-3</v>
      </c>
      <c r="J66" s="191">
        <f t="shared" si="3"/>
        <v>4.3538407654261707E-3</v>
      </c>
      <c r="X66" s="11"/>
      <c r="Y66" s="11"/>
      <c r="Z66" s="11"/>
      <c r="AA66" s="11"/>
      <c r="AB66" s="11"/>
      <c r="AC66" s="11"/>
      <c r="AD66" s="11"/>
      <c r="AE66" s="11"/>
    </row>
    <row r="67" spans="1:31">
      <c r="A67" s="91">
        <v>64</v>
      </c>
      <c r="B67" s="91" t="s">
        <v>687</v>
      </c>
      <c r="C67" s="225">
        <f>'GREECE Ret'!C70</f>
        <v>-3.225104583369378E-2</v>
      </c>
      <c r="D67" s="225">
        <f>'GREECE Ret'!D70</f>
        <v>1.4935783417601958E-2</v>
      </c>
      <c r="E67" s="225">
        <f>'GREECE Ret'!E70</f>
        <v>-5.5866067086397121E-3</v>
      </c>
      <c r="F67" s="225">
        <f>'GREECE Ret'!F70</f>
        <v>-4.0536647107846727E-2</v>
      </c>
      <c r="G67" s="225">
        <f>'GREECE Ret'!G70</f>
        <v>0</v>
      </c>
      <c r="H67" s="225">
        <f>'GREECE Ret'!H70</f>
        <v>-1.9544596072970283E-2</v>
      </c>
      <c r="J67" s="191">
        <f t="shared" si="3"/>
        <v>-1.3830518717591424E-2</v>
      </c>
      <c r="X67" s="11"/>
      <c r="Y67" s="11"/>
      <c r="Z67" s="11"/>
      <c r="AA67" s="11"/>
      <c r="AB67" s="11"/>
      <c r="AC67" s="11"/>
      <c r="AD67" s="11"/>
      <c r="AE67" s="11"/>
    </row>
    <row r="68" spans="1:31">
      <c r="A68" s="91">
        <v>65</v>
      </c>
      <c r="B68" s="91" t="s">
        <v>695</v>
      </c>
      <c r="C68" s="225">
        <f>'GREECE Ret'!C71</f>
        <v>2.6245021773481984E-2</v>
      </c>
      <c r="D68" s="225">
        <f>'GREECE Ret'!D71</f>
        <v>1.7368506081644173E-2</v>
      </c>
      <c r="E68" s="225">
        <f>'GREECE Ret'!E71</f>
        <v>3.5767223858630924E-2</v>
      </c>
      <c r="F68" s="225">
        <f>'GREECE Ret'!F71</f>
        <v>2.9517251858236185E-2</v>
      </c>
      <c r="G68" s="225">
        <f>'GREECE Ret'!G71</f>
        <v>0</v>
      </c>
      <c r="H68" s="225">
        <f>'GREECE Ret'!H71</f>
        <v>-1.6584128015535181E-2</v>
      </c>
      <c r="J68" s="191">
        <f t="shared" si="3"/>
        <v>1.5385645926076349E-2</v>
      </c>
      <c r="X68" s="11"/>
      <c r="Y68" s="11"/>
      <c r="Z68" s="11"/>
      <c r="AA68" s="11"/>
      <c r="AB68" s="11"/>
      <c r="AC68" s="11"/>
      <c r="AD68" s="11"/>
      <c r="AE68" s="11"/>
    </row>
    <row r="69" spans="1:31">
      <c r="A69" s="91">
        <v>66</v>
      </c>
      <c r="B69" s="91" t="s">
        <v>703</v>
      </c>
      <c r="C69" s="225">
        <f>'GREECE Ret'!C72</f>
        <v>-1.2121360532344963E-2</v>
      </c>
      <c r="D69" s="225">
        <f>'GREECE Ret'!D72</f>
        <v>5.5390848200784042E-2</v>
      </c>
      <c r="E69" s="225">
        <f>'GREECE Ret'!E72</f>
        <v>2.0508966721626505E-2</v>
      </c>
      <c r="F69" s="225">
        <f>'GREECE Ret'!F72</f>
        <v>5.5248759319698072E-3</v>
      </c>
      <c r="G69" s="225">
        <f>'GREECE Ret'!G72</f>
        <v>0</v>
      </c>
      <c r="H69" s="225">
        <f>'GREECE Ret'!H72</f>
        <v>2.9656209582888022E-2</v>
      </c>
      <c r="J69" s="191">
        <f t="shared" ref="J69:J132" si="11">AVERAGE(C69:H69)</f>
        <v>1.6493256650820565E-2</v>
      </c>
      <c r="X69" s="11"/>
      <c r="Y69" s="11"/>
      <c r="Z69" s="11"/>
      <c r="AA69" s="11"/>
      <c r="AB69" s="11"/>
      <c r="AC69" s="11"/>
      <c r="AD69" s="11"/>
      <c r="AE69" s="11"/>
    </row>
    <row r="70" spans="1:31">
      <c r="A70" s="91">
        <v>67</v>
      </c>
      <c r="B70" s="91" t="s">
        <v>711</v>
      </c>
      <c r="C70" s="225">
        <f>'GREECE Ret'!C73</f>
        <v>-6.1162270174359825E-3</v>
      </c>
      <c r="D70" s="225">
        <f>'GREECE Ret'!D73</f>
        <v>-2.1533447610122883E-2</v>
      </c>
      <c r="E70" s="225">
        <f>'GREECE Ret'!E73</f>
        <v>4.4033536582699737E-3</v>
      </c>
      <c r="F70" s="225">
        <f>'GREECE Ret'!F73</f>
        <v>-1.5267472130788308E-2</v>
      </c>
      <c r="G70" s="225">
        <f>'GREECE Ret'!G73</f>
        <v>0</v>
      </c>
      <c r="H70" s="225">
        <f>'GREECE Ret'!H73</f>
        <v>6.4725145056175196E-3</v>
      </c>
      <c r="J70" s="191">
        <f t="shared" si="11"/>
        <v>-5.340213099076614E-3</v>
      </c>
      <c r="X70" s="11"/>
      <c r="Y70" s="11"/>
      <c r="Z70" s="11"/>
      <c r="AA70" s="11"/>
      <c r="AB70" s="11"/>
      <c r="AC70" s="11"/>
      <c r="AD70" s="11"/>
      <c r="AE70" s="11"/>
    </row>
    <row r="71" spans="1:31">
      <c r="A71" s="91">
        <v>68</v>
      </c>
      <c r="B71" s="91" t="s">
        <v>719</v>
      </c>
      <c r="C71" s="225">
        <f>'GREECE Ret'!C74</f>
        <v>7.9438242364600169E-3</v>
      </c>
      <c r="D71" s="225">
        <f>'GREECE Ret'!D74</f>
        <v>-2.0699316013150029E-2</v>
      </c>
      <c r="E71" s="225">
        <f>'GREECE Ret'!E74</f>
        <v>4.3840491085342277E-3</v>
      </c>
      <c r="F71" s="225">
        <f>'GREECE Ret'!F74</f>
        <v>2.2130917055770673E-2</v>
      </c>
      <c r="G71" s="225">
        <f>'GREECE Ret'!G74</f>
        <v>0</v>
      </c>
      <c r="H71" s="225">
        <f>'GREECE Ret'!H74</f>
        <v>-1.298719552681119E-2</v>
      </c>
      <c r="J71" s="191">
        <f t="shared" si="11"/>
        <v>1.2871314346728311E-4</v>
      </c>
      <c r="X71" s="11"/>
      <c r="Y71" s="11"/>
      <c r="Z71" s="11"/>
      <c r="AA71" s="11"/>
      <c r="AB71" s="11"/>
      <c r="AC71" s="11"/>
      <c r="AD71" s="11"/>
      <c r="AE71" s="11"/>
    </row>
    <row r="72" spans="1:31">
      <c r="A72" s="91">
        <v>69</v>
      </c>
      <c r="B72" s="91" t="s">
        <v>727</v>
      </c>
      <c r="C72" s="225">
        <f>'GREECE Ret'!C75</f>
        <v>4.8573258828600203E-3</v>
      </c>
      <c r="D72" s="225">
        <f>'GREECE Ret'!D75</f>
        <v>-1.9802627296179754E-2</v>
      </c>
      <c r="E72" s="225">
        <f>'GREECE Ret'!E75</f>
        <v>1.1309385437512202E-2</v>
      </c>
      <c r="F72" s="225">
        <f>'GREECE Ret'!F75</f>
        <v>1.2236726448437084E-2</v>
      </c>
      <c r="G72" s="225">
        <f>'GREECE Ret'!G75</f>
        <v>-4.4543503493801968E-3</v>
      </c>
      <c r="H72" s="225">
        <f>'GREECE Ret'!H75</f>
        <v>0</v>
      </c>
      <c r="J72" s="191">
        <f t="shared" si="11"/>
        <v>6.9107668720822587E-4</v>
      </c>
      <c r="X72" s="11"/>
      <c r="Y72" s="11"/>
      <c r="Z72" s="11"/>
      <c r="AA72" s="11"/>
      <c r="AB72" s="11"/>
      <c r="AC72" s="11"/>
      <c r="AD72" s="11"/>
      <c r="AE72" s="11"/>
    </row>
    <row r="73" spans="1:31">
      <c r="A73" s="91">
        <v>70</v>
      </c>
      <c r="B73" s="91" t="s">
        <v>735</v>
      </c>
      <c r="C73" s="225">
        <f>'GREECE Ret'!C76</f>
        <v>1.5625317903080815E-2</v>
      </c>
      <c r="D73" s="225">
        <f>'GREECE Ret'!D76</f>
        <v>-6.6889881507965401E-3</v>
      </c>
      <c r="E73" s="225">
        <f>'GREECE Ret'!E76</f>
        <v>2.8987536873252187E-2</v>
      </c>
      <c r="F73" s="225">
        <f>'GREECE Ret'!F76</f>
        <v>2.9296369488430757E-2</v>
      </c>
      <c r="G73" s="225">
        <f>'GREECE Ret'!G76</f>
        <v>4.4543503493801534E-3</v>
      </c>
      <c r="H73" s="225">
        <f>'GREECE Ret'!H76</f>
        <v>-3.273325344969249E-3</v>
      </c>
      <c r="J73" s="191">
        <f t="shared" si="11"/>
        <v>1.1400210186396352E-2</v>
      </c>
      <c r="X73" s="11"/>
      <c r="Y73" s="11"/>
      <c r="Z73" s="11"/>
      <c r="AA73" s="11"/>
      <c r="AB73" s="11"/>
      <c r="AC73" s="11"/>
      <c r="AD73" s="11"/>
      <c r="AE73" s="11"/>
    </row>
    <row r="74" spans="1:31">
      <c r="A74" s="91">
        <v>71</v>
      </c>
      <c r="B74" s="91" t="s">
        <v>743</v>
      </c>
      <c r="C74" s="225">
        <f>'GREECE Ret'!C77</f>
        <v>1.1855503411017468E-2</v>
      </c>
      <c r="D74" s="225">
        <f>'GREECE Ret'!D77</f>
        <v>-2.0339684237122787E-2</v>
      </c>
      <c r="E74" s="225">
        <f>'GREECE Ret'!E77</f>
        <v>2.8987536873252187E-2</v>
      </c>
      <c r="F74" s="225">
        <f>'GREECE Ret'!F77</f>
        <v>2.0779968491745435E-2</v>
      </c>
      <c r="G74" s="225">
        <f>'GREECE Ret'!G77</f>
        <v>0</v>
      </c>
      <c r="H74" s="225">
        <f>'GREECE Ret'!H77</f>
        <v>0</v>
      </c>
      <c r="J74" s="191">
        <f t="shared" si="11"/>
        <v>6.880554089815384E-3</v>
      </c>
    </row>
    <row r="75" spans="1:31">
      <c r="A75" s="91">
        <v>72</v>
      </c>
      <c r="B75" s="91" t="s">
        <v>751</v>
      </c>
      <c r="C75" s="225">
        <f>'GREECE Ret'!C78</f>
        <v>-2.9299554764809246E-2</v>
      </c>
      <c r="D75" s="225">
        <f>'GREECE Ret'!D78</f>
        <v>5.3345980705292714E-2</v>
      </c>
      <c r="E75" s="225">
        <f>'GREECE Ret'!E78</f>
        <v>-3.3198069409595861E-2</v>
      </c>
      <c r="F75" s="225">
        <f>'GREECE Ret'!F78</f>
        <v>-5.1546505886645375E-3</v>
      </c>
      <c r="G75" s="225">
        <f>'GREECE Ret'!G78</f>
        <v>0</v>
      </c>
      <c r="H75" s="225">
        <f>'GREECE Ret'!H78</f>
        <v>3.2733253449693297E-3</v>
      </c>
      <c r="J75" s="191">
        <f t="shared" si="11"/>
        <v>-1.8388281188012666E-3</v>
      </c>
    </row>
    <row r="76" spans="1:31">
      <c r="A76" s="91">
        <v>73</v>
      </c>
      <c r="B76" s="91" t="s">
        <v>759</v>
      </c>
      <c r="C76" s="225">
        <f>'GREECE Ret'!C79</f>
        <v>-1.0982416668608929E-2</v>
      </c>
      <c r="D76" s="225">
        <f>'GREECE Ret'!D79</f>
        <v>-2.6317308317373417E-2</v>
      </c>
      <c r="E76" s="225">
        <f>'GREECE Ret'!E79</f>
        <v>4.210532536343679E-3</v>
      </c>
      <c r="F76" s="225">
        <f>'GREECE Ret'!F79</f>
        <v>-7.7821404420549628E-3</v>
      </c>
      <c r="G76" s="225">
        <f>'GREECE Ret'!G79</f>
        <v>0</v>
      </c>
      <c r="H76" s="225">
        <f>'GREECE Ret'!H79</f>
        <v>-3.273325344969249E-3</v>
      </c>
      <c r="J76" s="191">
        <f t="shared" si="11"/>
        <v>-7.3574430394438119E-3</v>
      </c>
    </row>
    <row r="77" spans="1:31">
      <c r="A77" s="91">
        <v>74</v>
      </c>
      <c r="B77" s="91" t="s">
        <v>767</v>
      </c>
      <c r="C77" s="225">
        <f>'GREECE Ret'!C80</f>
        <v>1.2195273093818206E-2</v>
      </c>
      <c r="D77" s="225">
        <f>'GREECE Ret'!D80</f>
        <v>2.6317308317373358E-2</v>
      </c>
      <c r="E77" s="225">
        <f>'GREECE Ret'!E80</f>
        <v>1.3355791181555636E-2</v>
      </c>
      <c r="F77" s="225">
        <f>'GREECE Ret'!F80</f>
        <v>1.3012363579719556E-3</v>
      </c>
      <c r="G77" s="225">
        <f>'GREECE Ret'!G80</f>
        <v>0</v>
      </c>
      <c r="H77" s="225">
        <f>'GREECE Ret'!H80</f>
        <v>0</v>
      </c>
      <c r="J77" s="191">
        <f t="shared" si="11"/>
        <v>8.8616014917865266E-3</v>
      </c>
    </row>
    <row r="78" spans="1:31">
      <c r="A78" s="91">
        <v>75</v>
      </c>
      <c r="B78" s="91" t="s">
        <v>775</v>
      </c>
      <c r="C78" s="225">
        <f>'GREECE Ret'!C81</f>
        <v>1.8613566513989325E-2</v>
      </c>
      <c r="D78" s="225">
        <f>'GREECE Ret'!D81</f>
        <v>1.4184634991956381E-2</v>
      </c>
      <c r="E78" s="225">
        <f>'GREECE Ret'!E81</f>
        <v>-4.9875415110391622E-3</v>
      </c>
      <c r="F78" s="225">
        <f>'GREECE Ret'!F81</f>
        <v>5.1880790817778995E-3</v>
      </c>
      <c r="G78" s="225">
        <f>'GREECE Ret'!G81</f>
        <v>0</v>
      </c>
      <c r="H78" s="225">
        <f>'GREECE Ret'!H81</f>
        <v>1.3029500290333897E-2</v>
      </c>
      <c r="J78" s="191">
        <f t="shared" si="11"/>
        <v>7.6713732278363908E-3</v>
      </c>
    </row>
    <row r="79" spans="1:31">
      <c r="A79" s="91">
        <v>76</v>
      </c>
      <c r="B79" s="91" t="s">
        <v>783</v>
      </c>
      <c r="C79" s="225">
        <f>'GREECE Ret'!C82</f>
        <v>5.3396745085036073E-3</v>
      </c>
      <c r="D79" s="225">
        <f>'GREECE Ret'!D82</f>
        <v>-2.7256716559309248E-2</v>
      </c>
      <c r="E79" s="225">
        <f>'GREECE Ret'!E82</f>
        <v>-3.3389012655145986E-3</v>
      </c>
      <c r="F79" s="225">
        <f>'GREECE Ret'!F82</f>
        <v>6.4474755909697265E-3</v>
      </c>
      <c r="G79" s="225">
        <f>'GREECE Ret'!G82</f>
        <v>0</v>
      </c>
      <c r="H79" s="225">
        <f>'GREECE Ret'!H82</f>
        <v>-6.4935293105483427E-3</v>
      </c>
      <c r="J79" s="191">
        <f t="shared" si="11"/>
        <v>-4.2169995059831425E-3</v>
      </c>
    </row>
    <row r="80" spans="1:31">
      <c r="A80" s="91">
        <v>77</v>
      </c>
      <c r="B80" s="91" t="s">
        <v>791</v>
      </c>
      <c r="C80" s="225">
        <f>'GREECE Ret'!C83</f>
        <v>5.1884835369011721E-2</v>
      </c>
      <c r="D80" s="225">
        <f>'GREECE Ret'!D83</f>
        <v>1.1772536225267412E-2</v>
      </c>
      <c r="E80" s="225">
        <f>'GREECE Ret'!E83</f>
        <v>1.6584128015535261E-2</v>
      </c>
      <c r="F80" s="225">
        <f>'GREECE Ret'!F83</f>
        <v>-1.5544354437800344E-2</v>
      </c>
      <c r="G80" s="225">
        <f>'GREECE Ret'!G83</f>
        <v>0</v>
      </c>
      <c r="H80" s="225">
        <f>'GREECE Ret'!H83</f>
        <v>3.2520353863773159E-3</v>
      </c>
      <c r="J80" s="191">
        <f t="shared" si="11"/>
        <v>1.132486342639856E-2</v>
      </c>
    </row>
    <row r="81" spans="1:10">
      <c r="A81" s="91">
        <v>78</v>
      </c>
      <c r="B81" s="91" t="s">
        <v>798</v>
      </c>
      <c r="C81" s="225">
        <f>'GREECE Ret'!C84</f>
        <v>5.6022555486697516E-3</v>
      </c>
      <c r="D81" s="225">
        <f>'GREECE Ret'!D84</f>
        <v>7.7720598477028892E-3</v>
      </c>
      <c r="E81" s="225">
        <f>'GREECE Ret'!E84</f>
        <v>7.3740604527150313E-3</v>
      </c>
      <c r="F81" s="225">
        <f>'GREECE Ret'!F84</f>
        <v>1.2970350442627405E-2</v>
      </c>
      <c r="G81" s="225">
        <f>'GREECE Ret'!G84</f>
        <v>0</v>
      </c>
      <c r="H81" s="225">
        <f>'GREECE Ret'!H84</f>
        <v>-3.2520353863773432E-3</v>
      </c>
      <c r="J81" s="191">
        <f t="shared" si="11"/>
        <v>5.0777818175562883E-3</v>
      </c>
    </row>
    <row r="82" spans="1:10">
      <c r="A82" s="91">
        <v>79</v>
      </c>
      <c r="B82" s="91" t="s">
        <v>806</v>
      </c>
      <c r="C82" s="225">
        <f>'GREECE Ret'!C85</f>
        <v>5.9638266319731244E-2</v>
      </c>
      <c r="D82" s="225">
        <f>'GREECE Ret'!D85</f>
        <v>1.2894908298716921E-3</v>
      </c>
      <c r="E82" s="225">
        <f>'GREECE Ret'!E85</f>
        <v>8.1599351732935925E-4</v>
      </c>
      <c r="F82" s="225">
        <f>'GREECE Ret'!F85</f>
        <v>5.1413995004186523E-3</v>
      </c>
      <c r="G82" s="225">
        <f>'GREECE Ret'!G85</f>
        <v>0</v>
      </c>
      <c r="H82" s="225">
        <f>'GREECE Ret'!H85</f>
        <v>3.2520353863773159E-3</v>
      </c>
      <c r="J82" s="191">
        <f t="shared" si="11"/>
        <v>1.1689530925621376E-2</v>
      </c>
    </row>
    <row r="83" spans="1:10">
      <c r="A83" s="91">
        <v>80</v>
      </c>
      <c r="B83" s="91" t="s">
        <v>814</v>
      </c>
      <c r="C83" s="225">
        <f>'GREECE Ret'!C86</f>
        <v>-1.4312462710443292E-2</v>
      </c>
      <c r="D83" s="225">
        <f>'GREECE Ret'!D86</f>
        <v>-3.4079313652862618E-2</v>
      </c>
      <c r="E83" s="225">
        <f>'GREECE Ret'!E86</f>
        <v>-8.1599351732930254E-4</v>
      </c>
      <c r="F83" s="225">
        <f>'GREECE Ret'!F86</f>
        <v>-9.0148710962154269E-3</v>
      </c>
      <c r="G83" s="225">
        <f>'GREECE Ret'!G86</f>
        <v>0</v>
      </c>
      <c r="H83" s="225">
        <f>'GREECE Ret'!H86</f>
        <v>0</v>
      </c>
      <c r="J83" s="191">
        <f t="shared" si="11"/>
        <v>-9.7037734961417741E-3</v>
      </c>
    </row>
    <row r="84" spans="1:10">
      <c r="A84" s="91">
        <v>81</v>
      </c>
      <c r="B84" s="91" t="s">
        <v>822</v>
      </c>
      <c r="C84" s="225">
        <f>'GREECE Ret'!C87</f>
        <v>9.0354056095993465E-3</v>
      </c>
      <c r="D84" s="225">
        <f>'GREECE Ret'!D87</f>
        <v>1.980262729617973E-2</v>
      </c>
      <c r="E84" s="225">
        <f>'GREECE Ret'!E87</f>
        <v>4.0733253876358688E-3</v>
      </c>
      <c r="F84" s="225">
        <f>'GREECE Ret'!F87</f>
        <v>4.6755199079062462E-2</v>
      </c>
      <c r="G84" s="225">
        <f>'GREECE Ret'!G87</f>
        <v>0</v>
      </c>
      <c r="H84" s="225">
        <f>'GREECE Ret'!H87</f>
        <v>6.4725145056175196E-3</v>
      </c>
      <c r="J84" s="191">
        <f t="shared" si="11"/>
        <v>1.4356511979682489E-2</v>
      </c>
    </row>
    <row r="85" spans="1:10">
      <c r="A85" s="91">
        <v>82</v>
      </c>
      <c r="B85" s="91" t="s">
        <v>830</v>
      </c>
      <c r="C85" s="225">
        <f>'GREECE Ret'!C88</f>
        <v>-5.3050522296930061E-3</v>
      </c>
      <c r="D85" s="225">
        <f>'GREECE Ret'!D88</f>
        <v>-9.1924481841642591E-3</v>
      </c>
      <c r="E85" s="225">
        <f>'GREECE Ret'!E88</f>
        <v>-1.2270092591814359E-2</v>
      </c>
      <c r="F85" s="225">
        <f>'GREECE Ret'!F88</f>
        <v>0</v>
      </c>
      <c r="G85" s="225">
        <f>'GREECE Ret'!G88</f>
        <v>0</v>
      </c>
      <c r="H85" s="225">
        <f>'GREECE Ret'!H88</f>
        <v>9.6308930609611456E-3</v>
      </c>
      <c r="J85" s="191">
        <f t="shared" si="11"/>
        <v>-2.8561166574517459E-3</v>
      </c>
    </row>
    <row r="86" spans="1:10">
      <c r="A86" s="91">
        <v>83</v>
      </c>
      <c r="B86" s="91" t="s">
        <v>838</v>
      </c>
      <c r="C86" s="225">
        <f>'GREECE Ret'!C89</f>
        <v>0</v>
      </c>
      <c r="D86" s="225">
        <f>'GREECE Ret'!D89</f>
        <v>9.1924481841641446E-3</v>
      </c>
      <c r="E86" s="225">
        <f>'GREECE Ret'!E89</f>
        <v>0</v>
      </c>
      <c r="F86" s="225">
        <f>'GREECE Ret'!F89</f>
        <v>2.4391453124159263E-2</v>
      </c>
      <c r="G86" s="225">
        <f>'GREECE Ret'!G89</f>
        <v>0</v>
      </c>
      <c r="H86" s="225">
        <f>'GREECE Ret'!H89</f>
        <v>0</v>
      </c>
      <c r="J86" s="191">
        <f t="shared" si="11"/>
        <v>5.5973168847205683E-3</v>
      </c>
    </row>
    <row r="87" spans="1:10">
      <c r="A87" s="91">
        <v>84</v>
      </c>
      <c r="B87" s="91" t="s">
        <v>846</v>
      </c>
      <c r="C87" s="225">
        <f>'GREECE Ret'!C90</f>
        <v>-1.5970192374861148E-3</v>
      </c>
      <c r="D87" s="225">
        <f>'GREECE Ret'!D90</f>
        <v>-7.8740564309059957E-3</v>
      </c>
      <c r="E87" s="225">
        <f>'GREECE Ret'!E90</f>
        <v>1.2270092591814401E-2</v>
      </c>
      <c r="F87" s="225">
        <f>'GREECE Ret'!F90</f>
        <v>-8.469500113573834E-3</v>
      </c>
      <c r="G87" s="225">
        <f>'GREECE Ret'!G90</f>
        <v>0</v>
      </c>
      <c r="H87" s="225">
        <f>'GREECE Ret'!H90</f>
        <v>3.189795368100302E-3</v>
      </c>
      <c r="J87" s="191">
        <f t="shared" si="11"/>
        <v>-4.1344797034187369E-4</v>
      </c>
    </row>
    <row r="88" spans="1:10">
      <c r="A88" s="91">
        <v>85</v>
      </c>
      <c r="B88" s="91" t="s">
        <v>854</v>
      </c>
      <c r="C88" s="225">
        <f>'GREECE Ret'!C91</f>
        <v>-4.8064177977208671E-3</v>
      </c>
      <c r="D88" s="225">
        <f>'GREECE Ret'!D91</f>
        <v>-1.1928570865273732E-2</v>
      </c>
      <c r="E88" s="225">
        <f>'GREECE Ret'!E91</f>
        <v>1.9324272826402623E-2</v>
      </c>
      <c r="F88" s="225">
        <f>'GREECE Ret'!F91</f>
        <v>3.6385728439080898E-3</v>
      </c>
      <c r="G88" s="225">
        <f>'GREECE Ret'!G91</f>
        <v>-4.4543503493801968E-3</v>
      </c>
      <c r="H88" s="225">
        <f>'GREECE Ret'!H91</f>
        <v>3.1796529173795844E-3</v>
      </c>
      <c r="J88" s="191">
        <f t="shared" si="11"/>
        <v>8.2552659588591693E-4</v>
      </c>
    </row>
    <row r="89" spans="1:10">
      <c r="A89" s="91">
        <v>86</v>
      </c>
      <c r="B89" s="91" t="s">
        <v>862</v>
      </c>
      <c r="C89" s="225">
        <f>'GREECE Ret'!C92</f>
        <v>1.1708489264900002E-2</v>
      </c>
      <c r="D89" s="225">
        <f>'GREECE Ret'!D92</f>
        <v>-1.4775285582154402E-2</v>
      </c>
      <c r="E89" s="225">
        <f>'GREECE Ret'!E92</f>
        <v>1.503787736454072E-2</v>
      </c>
      <c r="F89" s="225">
        <f>'GREECE Ret'!F92</f>
        <v>2.5105921131076479E-2</v>
      </c>
      <c r="G89" s="225">
        <f>'GREECE Ret'!G92</f>
        <v>0</v>
      </c>
      <c r="H89" s="225">
        <f>'GREECE Ret'!H92</f>
        <v>0</v>
      </c>
      <c r="J89" s="191">
        <f t="shared" si="11"/>
        <v>6.1795003630604672E-3</v>
      </c>
    </row>
    <row r="90" spans="1:10">
      <c r="A90" s="91">
        <v>87</v>
      </c>
      <c r="B90" s="91" t="s">
        <v>870</v>
      </c>
      <c r="C90" s="225">
        <f>'GREECE Ret'!C93</f>
        <v>5.2770571008438193E-3</v>
      </c>
      <c r="D90" s="225">
        <f>'GREECE Ret'!D93</f>
        <v>-3.1617753987556139E-2</v>
      </c>
      <c r="E90" s="225">
        <f>'GREECE Ret'!E93</f>
        <v>-1.026459861188295E-2</v>
      </c>
      <c r="F90" s="225">
        <f>'GREECE Ret'!F93</f>
        <v>-3.5482000560974418E-3</v>
      </c>
      <c r="G90" s="225">
        <f>'GREECE Ret'!G93</f>
        <v>0</v>
      </c>
      <c r="H90" s="225">
        <f>'GREECE Ret'!H93</f>
        <v>-3.1796529173795732E-3</v>
      </c>
      <c r="J90" s="191">
        <f t="shared" si="11"/>
        <v>-7.2221914120120479E-3</v>
      </c>
    </row>
    <row r="91" spans="1:10">
      <c r="A91" s="91">
        <v>88</v>
      </c>
      <c r="B91" s="91" t="s">
        <v>878</v>
      </c>
      <c r="C91" s="225">
        <f>'GREECE Ret'!C94</f>
        <v>-1.271203558836175E-2</v>
      </c>
      <c r="D91" s="225">
        <f>'GREECE Ret'!D94</f>
        <v>-2.7972046210612538E-3</v>
      </c>
      <c r="E91" s="225">
        <f>'GREECE Ret'!E94</f>
        <v>-1.2779726646398995E-2</v>
      </c>
      <c r="F91" s="225">
        <f>'GREECE Ret'!F94</f>
        <v>-8.3284241064818521E-3</v>
      </c>
      <c r="G91" s="225">
        <f>'GREECE Ret'!G94</f>
        <v>0</v>
      </c>
      <c r="H91" s="225">
        <f>'GREECE Ret'!H94</f>
        <v>-9.6000737290193421E-3</v>
      </c>
      <c r="J91" s="191">
        <f t="shared" si="11"/>
        <v>-7.7029107818871985E-3</v>
      </c>
    </row>
    <row r="92" spans="1:10">
      <c r="A92" s="91">
        <v>89</v>
      </c>
      <c r="B92" s="91" t="s">
        <v>885</v>
      </c>
      <c r="C92" s="225">
        <f>'GREECE Ret'!C95</f>
        <v>2.8378152332761256E-2</v>
      </c>
      <c r="D92" s="225">
        <f>'GREECE Ret'!D95</f>
        <v>-1.4015419252884445E-3</v>
      </c>
      <c r="E92" s="225">
        <f>'GREECE Ret'!E95</f>
        <v>8.0353559968317299E-4</v>
      </c>
      <c r="F92" s="225">
        <f>'GREECE Ret'!F95</f>
        <v>2.7108318758078096E-2</v>
      </c>
      <c r="G92" s="225">
        <f>'GREECE Ret'!G95</f>
        <v>0</v>
      </c>
      <c r="H92" s="225">
        <f>'GREECE Ret'!H95</f>
        <v>1.9108861698046507E-2</v>
      </c>
      <c r="J92" s="191">
        <f t="shared" si="11"/>
        <v>1.2332887743880097E-2</v>
      </c>
    </row>
    <row r="93" spans="1:10">
      <c r="A93" s="91">
        <v>90</v>
      </c>
      <c r="B93" s="91" t="s">
        <v>892</v>
      </c>
      <c r="C93" s="225">
        <f>'GREECE Ret'!C96</f>
        <v>-3.6335363101515621E-3</v>
      </c>
      <c r="D93" s="225">
        <f>'GREECE Ret'!D96</f>
        <v>-1.4124528603630976E-2</v>
      </c>
      <c r="E93" s="225">
        <f>'GREECE Ret'!E96</f>
        <v>4.0080213975388678E-3</v>
      </c>
      <c r="F93" s="225">
        <f>'GREECE Ret'!F96</f>
        <v>-2.2340729274605266E-2</v>
      </c>
      <c r="G93" s="225">
        <f>'GREECE Ret'!G96</f>
        <v>0</v>
      </c>
      <c r="H93" s="225">
        <f>'GREECE Ret'!H96</f>
        <v>-6.3291350516475123E-3</v>
      </c>
      <c r="J93" s="191">
        <f t="shared" si="11"/>
        <v>-7.0699846404160748E-3</v>
      </c>
    </row>
    <row r="94" spans="1:10">
      <c r="A94" s="91">
        <v>91</v>
      </c>
      <c r="B94" s="91" t="s">
        <v>900</v>
      </c>
      <c r="C94" s="225">
        <f>'GREECE Ret'!C97</f>
        <v>-1.9428282395376945E-2</v>
      </c>
      <c r="D94" s="225">
        <f>'GREECE Ret'!D97</f>
        <v>4.042362215064655E-2</v>
      </c>
      <c r="E94" s="225">
        <f>'GREECE Ret'!E97</f>
        <v>2.0586633608388312E-2</v>
      </c>
      <c r="F94" s="225">
        <f>'GREECE Ret'!F97</f>
        <v>-5.9630468882465246E-3</v>
      </c>
      <c r="G94" s="225">
        <f>'GREECE Ret'!G97</f>
        <v>0</v>
      </c>
      <c r="H94" s="225">
        <f>'GREECE Ret'!H97</f>
        <v>3.1695747612790395E-3</v>
      </c>
      <c r="J94" s="191">
        <f t="shared" si="11"/>
        <v>6.4647502061150721E-3</v>
      </c>
    </row>
    <row r="95" spans="1:10">
      <c r="A95" s="91">
        <v>92</v>
      </c>
      <c r="B95" s="91" t="s">
        <v>908</v>
      </c>
      <c r="C95" s="225">
        <f>'GREECE Ret'!C98</f>
        <v>1.5894043081068363E-3</v>
      </c>
      <c r="D95" s="225">
        <f>'GREECE Ret'!D98</f>
        <v>0</v>
      </c>
      <c r="E95" s="225">
        <f>'GREECE Ret'!E98</f>
        <v>-1.3412429860388066E-2</v>
      </c>
      <c r="F95" s="225">
        <f>'GREECE Ret'!F98</f>
        <v>-7.2029122940578854E-3</v>
      </c>
      <c r="G95" s="225">
        <f>'GREECE Ret'!G98</f>
        <v>-8.9686699827603751E-3</v>
      </c>
      <c r="H95" s="225">
        <f>'GREECE Ret'!H98</f>
        <v>9.4488891979322889E-3</v>
      </c>
      <c r="J95" s="191">
        <f t="shared" si="11"/>
        <v>-3.0909531051945341E-3</v>
      </c>
    </row>
    <row r="96" spans="1:10">
      <c r="A96" s="91">
        <v>93</v>
      </c>
      <c r="B96" s="91" t="s">
        <v>916</v>
      </c>
      <c r="C96" s="225">
        <f>'GREECE Ret'!C99</f>
        <v>3.1781784056282875E-2</v>
      </c>
      <c r="D96" s="225">
        <f>'GREECE Ret'!D99</f>
        <v>-1.7919156240264834E-2</v>
      </c>
      <c r="E96" s="225">
        <f>'GREECE Ret'!E99</f>
        <v>-1.9246784982269595E-2</v>
      </c>
      <c r="F96" s="225">
        <f>'GREECE Ret'!F99</f>
        <v>-1.8237587549780901E-2</v>
      </c>
      <c r="G96" s="225">
        <f>'GREECE Ret'!G99</f>
        <v>8.9686699827603161E-3</v>
      </c>
      <c r="H96" s="225">
        <f>'GREECE Ret'!H99</f>
        <v>-3.1397200046676412E-3</v>
      </c>
      <c r="J96" s="191">
        <f t="shared" si="11"/>
        <v>-2.96546578965663E-3</v>
      </c>
    </row>
    <row r="97" spans="1:10">
      <c r="A97" s="91">
        <v>94</v>
      </c>
      <c r="B97" s="91" t="s">
        <v>924</v>
      </c>
      <c r="C97" s="225">
        <f>'GREECE Ret'!C100</f>
        <v>3.7246378849563631E-2</v>
      </c>
      <c r="D97" s="225">
        <f>'GREECE Ret'!D100</f>
        <v>8.3102971336280352E-3</v>
      </c>
      <c r="E97" s="225">
        <f>'GREECE Ret'!E100</f>
        <v>4.040409537005127E-3</v>
      </c>
      <c r="F97" s="225">
        <f>'GREECE Ret'!F100</f>
        <v>-8.6260547197673908E-3</v>
      </c>
      <c r="G97" s="225">
        <f>'GREECE Ret'!G100</f>
        <v>4.4543503493801534E-3</v>
      </c>
      <c r="H97" s="225">
        <f>'GREECE Ret'!H100</f>
        <v>3.1397200046676247E-3</v>
      </c>
      <c r="J97" s="191">
        <f t="shared" si="11"/>
        <v>8.0941835257461962E-3</v>
      </c>
    </row>
    <row r="98" spans="1:10">
      <c r="A98" s="91">
        <v>95</v>
      </c>
      <c r="B98" s="91" t="s">
        <v>932</v>
      </c>
      <c r="C98" s="225">
        <f>'GREECE Ret'!C101</f>
        <v>-1.1928570865273732E-2</v>
      </c>
      <c r="D98" s="225">
        <f>'GREECE Ret'!D101</f>
        <v>-4.2259809289882613E-2</v>
      </c>
      <c r="E98" s="225">
        <f>'GREECE Ret'!E101</f>
        <v>-3.1956836519099051E-2</v>
      </c>
      <c r="F98" s="225">
        <f>'GREECE Ret'!F101</f>
        <v>-2.7605266091888857E-2</v>
      </c>
      <c r="G98" s="225">
        <f>'GREECE Ret'!G101</f>
        <v>0</v>
      </c>
      <c r="H98" s="225">
        <f>'GREECE Ret'!H101</f>
        <v>-1.8987912244691343E-2</v>
      </c>
      <c r="J98" s="191">
        <f t="shared" si="11"/>
        <v>-2.2123065835139264E-2</v>
      </c>
    </row>
    <row r="99" spans="1:10">
      <c r="A99" s="91">
        <v>96</v>
      </c>
      <c r="B99" s="91" t="s">
        <v>940</v>
      </c>
      <c r="C99" s="225">
        <f>'GREECE Ret'!C102</f>
        <v>0</v>
      </c>
      <c r="D99" s="225">
        <f>'GREECE Ret'!D102</f>
        <v>5.7388966690181779E-3</v>
      </c>
      <c r="E99" s="225">
        <f>'GREECE Ret'!E102</f>
        <v>6.639028534809085E-3</v>
      </c>
      <c r="F99" s="225">
        <f>'GREECE Ret'!F102</f>
        <v>5.0761530318605679E-3</v>
      </c>
      <c r="G99" s="225">
        <f>'GREECE Ret'!G102</f>
        <v>0</v>
      </c>
      <c r="H99" s="225">
        <f>'GREECE Ret'!H102</f>
        <v>0</v>
      </c>
      <c r="J99" s="191">
        <f t="shared" si="11"/>
        <v>2.9090130392813046E-3</v>
      </c>
    </row>
    <row r="100" spans="1:10">
      <c r="A100" s="91">
        <v>97</v>
      </c>
      <c r="B100" s="91" t="s">
        <v>948</v>
      </c>
      <c r="C100" s="225">
        <f>'GREECE Ret'!C103</f>
        <v>4.7837329414160058E-2</v>
      </c>
      <c r="D100" s="225">
        <f>'GREECE Ret'!D103</f>
        <v>-5.7388966690181667E-3</v>
      </c>
      <c r="E100" s="225">
        <f>'GREECE Ret'!E103</f>
        <v>1.4778594096118683E-2</v>
      </c>
      <c r="F100" s="225">
        <f>'GREECE Ret'!F103</f>
        <v>0</v>
      </c>
      <c r="G100" s="225">
        <f>'GREECE Ret'!G103</f>
        <v>0</v>
      </c>
      <c r="H100" s="225">
        <f>'GREECE Ret'!H103</f>
        <v>3.1449132682503295E-2</v>
      </c>
      <c r="J100" s="191">
        <f t="shared" si="11"/>
        <v>1.4721026587293977E-2</v>
      </c>
    </row>
    <row r="101" spans="1:10">
      <c r="A101" s="91">
        <v>98</v>
      </c>
      <c r="B101" s="91" t="s">
        <v>956</v>
      </c>
      <c r="C101" s="225">
        <f>'GREECE Ret'!C104</f>
        <v>2.9123711721968249E-2</v>
      </c>
      <c r="D101" s="225">
        <f>'GREECE Ret'!D104</f>
        <v>5.7388966690181779E-3</v>
      </c>
      <c r="E101" s="225">
        <f>'GREECE Ret'!E104</f>
        <v>1.0539213888171105E-2</v>
      </c>
      <c r="F101" s="225">
        <f>'GREECE Ret'!F104</f>
        <v>-6.3492276786588919E-3</v>
      </c>
      <c r="G101" s="225">
        <f>'GREECE Ret'!G104</f>
        <v>0</v>
      </c>
      <c r="H101" s="225">
        <f>'GREECE Ret'!H104</f>
        <v>3.0911925696728796E-3</v>
      </c>
      <c r="J101" s="191">
        <f t="shared" si="11"/>
        <v>7.0239645283619199E-3</v>
      </c>
    </row>
    <row r="102" spans="1:10">
      <c r="A102" s="91">
        <v>99</v>
      </c>
      <c r="B102" s="91" t="s">
        <v>964</v>
      </c>
      <c r="C102" s="225">
        <f>'GREECE Ret'!C105</f>
        <v>-2.8170876966696335E-2</v>
      </c>
      <c r="D102" s="225">
        <f>'GREECE Ret'!D105</f>
        <v>-4.0881605262128536E-2</v>
      </c>
      <c r="E102" s="225">
        <f>'GREECE Ret'!E105</f>
        <v>-2.5317807984289897E-2</v>
      </c>
      <c r="F102" s="225">
        <f>'GREECE Ret'!F105</f>
        <v>-6.38979809877101E-3</v>
      </c>
      <c r="G102" s="225">
        <f>'GREECE Ret'!G105</f>
        <v>0</v>
      </c>
      <c r="H102" s="225">
        <f>'GREECE Ret'!H105</f>
        <v>0</v>
      </c>
      <c r="J102" s="191">
        <f t="shared" si="11"/>
        <v>-1.6793348051980964E-2</v>
      </c>
    </row>
    <row r="103" spans="1:10">
      <c r="A103" s="91">
        <v>100</v>
      </c>
      <c r="B103" s="91" t="s">
        <v>972</v>
      </c>
      <c r="C103" s="225">
        <f>'GREECE Ret'!C106</f>
        <v>6.6445427186685108E-3</v>
      </c>
      <c r="D103" s="225">
        <f>'GREECE Ret'!D106</f>
        <v>4.231119807172283E-2</v>
      </c>
      <c r="E103" s="225">
        <f>'GREECE Ret'!E106</f>
        <v>-3.0229001961317156E-2</v>
      </c>
      <c r="F103" s="225">
        <f>'GREECE Ret'!F106</f>
        <v>-1.0309369658861213E-2</v>
      </c>
      <c r="G103" s="225">
        <f>'GREECE Ret'!G106</f>
        <v>0</v>
      </c>
      <c r="H103" s="225">
        <f>'GREECE Ret'!H106</f>
        <v>-2.500130220541727E-2</v>
      </c>
      <c r="J103" s="191">
        <f t="shared" si="11"/>
        <v>-2.7639888392007165E-3</v>
      </c>
    </row>
    <row r="104" spans="1:10">
      <c r="A104" s="91">
        <v>101</v>
      </c>
      <c r="B104" s="91" t="s">
        <v>980</v>
      </c>
      <c r="C104" s="225">
        <f>'GREECE Ret'!C107</f>
        <v>-7.5973774739404656E-3</v>
      </c>
      <c r="D104" s="225">
        <f>'GREECE Ret'!D107</f>
        <v>1.1363758650315003E-2</v>
      </c>
      <c r="E104" s="225">
        <f>'GREECE Ret'!E107</f>
        <v>5.231578936416055E-2</v>
      </c>
      <c r="F104" s="225">
        <f>'GREECE Ret'!F107</f>
        <v>1.1590599814909836E-2</v>
      </c>
      <c r="G104" s="225">
        <f>'GREECE Ret'!G107</f>
        <v>0</v>
      </c>
      <c r="H104" s="225">
        <f>'GREECE Ret'!H107</f>
        <v>3.4217957310341246E-2</v>
      </c>
      <c r="J104" s="191">
        <f t="shared" si="11"/>
        <v>1.6981787944297697E-2</v>
      </c>
    </row>
    <row r="105" spans="1:10">
      <c r="A105" s="91">
        <v>102</v>
      </c>
      <c r="B105" s="91" t="s">
        <v>986</v>
      </c>
      <c r="C105" s="225">
        <f>'GREECE Ret'!C108</f>
        <v>-1.5370139276658635E-2</v>
      </c>
      <c r="D105" s="225">
        <f>'GREECE Ret'!D108</f>
        <v>-6.2657053037865534E-2</v>
      </c>
      <c r="E105" s="225">
        <f>'GREECE Ret'!E108</f>
        <v>-4.8062273806104124E-2</v>
      </c>
      <c r="F105" s="225">
        <f>'GREECE Ret'!F108</f>
        <v>-6.2066121225170398E-2</v>
      </c>
      <c r="G105" s="225">
        <f>'GREECE Ret'!G108</f>
        <v>-8.9286307443014312E-3</v>
      </c>
      <c r="H105" s="225">
        <f>'GREECE Ret'!H108</f>
        <v>-6.134988567515944E-3</v>
      </c>
      <c r="J105" s="191">
        <f t="shared" si="11"/>
        <v>-3.3869867776269338E-2</v>
      </c>
    </row>
    <row r="106" spans="1:10">
      <c r="A106" s="91">
        <v>103</v>
      </c>
      <c r="B106" s="91" t="s">
        <v>994</v>
      </c>
      <c r="C106" s="225">
        <f>'GREECE Ret'!C109</f>
        <v>1.3461741750898332E-2</v>
      </c>
      <c r="D106" s="225">
        <f>'GREECE Ret'!D109</f>
        <v>1.0471299867295216E-2</v>
      </c>
      <c r="E106" s="225">
        <f>'GREECE Ret'!E109</f>
        <v>1.3490929741015288E-2</v>
      </c>
      <c r="F106" s="225">
        <f>'GREECE Ret'!F109</f>
        <v>-6.8352966058573663E-3</v>
      </c>
      <c r="G106" s="225">
        <f>'GREECE Ret'!G109</f>
        <v>8.9286307443013982E-3</v>
      </c>
      <c r="H106" s="225">
        <f>'GREECE Ret'!H109</f>
        <v>-2.4923408452456851E-2</v>
      </c>
      <c r="J106" s="191">
        <f t="shared" si="11"/>
        <v>2.4323161741993359E-3</v>
      </c>
    </row>
    <row r="107" spans="1:10">
      <c r="A107" s="91">
        <v>104</v>
      </c>
      <c r="B107" s="91" t="s">
        <v>1002</v>
      </c>
      <c r="C107" s="225">
        <f>'GREECE Ret'!C110</f>
        <v>1.9858808649603255E-2</v>
      </c>
      <c r="D107" s="225">
        <f>'GREECE Ret'!D110</f>
        <v>3.6527070237374323E-2</v>
      </c>
      <c r="E107" s="225">
        <f>'GREECE Ret'!E110</f>
        <v>5.0125418235444138E-3</v>
      </c>
      <c r="F107" s="225">
        <f>'GREECE Ret'!F110</f>
        <v>-1.2422519998557096E-2</v>
      </c>
      <c r="G107" s="225">
        <f>'GREECE Ret'!G110</f>
        <v>0</v>
      </c>
      <c r="H107" s="225">
        <f>'GREECE Ret'!H110</f>
        <v>2.4923408452456934E-2</v>
      </c>
      <c r="J107" s="191">
        <f t="shared" si="11"/>
        <v>1.2316551527403638E-2</v>
      </c>
    </row>
    <row r="108" spans="1:10">
      <c r="A108" s="91">
        <v>105</v>
      </c>
      <c r="B108" s="91" t="s">
        <v>1010</v>
      </c>
      <c r="C108" s="225">
        <f>'GREECE Ret'!C111</f>
        <v>-8.4626739187336538E-3</v>
      </c>
      <c r="D108" s="225">
        <f>'GREECE Ret'!D111</f>
        <v>-4.1001350632295305E-2</v>
      </c>
      <c r="E108" s="225">
        <f>'GREECE Ret'!E111</f>
        <v>2.8749413285985792E-2</v>
      </c>
      <c r="F108" s="225">
        <f>'GREECE Ret'!F111</f>
        <v>4.08219945202552E-2</v>
      </c>
      <c r="G108" s="225">
        <f>'GREECE Ret'!G111</f>
        <v>0</v>
      </c>
      <c r="H108" s="225">
        <f>'GREECE Ret'!H111</f>
        <v>3.0721990369700588E-3</v>
      </c>
      <c r="J108" s="191">
        <f t="shared" si="11"/>
        <v>3.8632637153636819E-3</v>
      </c>
    </row>
    <row r="109" spans="1:10">
      <c r="A109" s="91">
        <v>106</v>
      </c>
      <c r="B109" s="91" t="s">
        <v>1018</v>
      </c>
      <c r="C109" s="225">
        <f>'GREECE Ret'!C112</f>
        <v>-7.1423990998771114E-2</v>
      </c>
      <c r="D109" s="225">
        <f>'GREECE Ret'!D112</f>
        <v>8.9286307443013982E-3</v>
      </c>
      <c r="E109" s="225">
        <f>'GREECE Ret'!E112</f>
        <v>9.6696966179589273E-3</v>
      </c>
      <c r="F109" s="225">
        <f>'GREECE Ret'!F112</f>
        <v>2.1108963210235265E-2</v>
      </c>
      <c r="G109" s="225">
        <f>'GREECE Ret'!G112</f>
        <v>0</v>
      </c>
      <c r="H109" s="225">
        <f>'GREECE Ret'!H112</f>
        <v>0</v>
      </c>
      <c r="J109" s="191">
        <f t="shared" si="11"/>
        <v>-5.2861167377125885E-3</v>
      </c>
    </row>
    <row r="110" spans="1:10">
      <c r="A110" s="91">
        <v>107</v>
      </c>
      <c r="B110" s="91" t="s">
        <v>1026</v>
      </c>
      <c r="C110" s="225">
        <f>'GREECE Ret'!C113</f>
        <v>-2.152825326364944E-2</v>
      </c>
      <c r="D110" s="225">
        <f>'GREECE Ret'!D113</f>
        <v>-2.0958851020843522E-2</v>
      </c>
      <c r="E110" s="225">
        <f>'GREECE Ret'!E113</f>
        <v>2.4028846163103158E-3</v>
      </c>
      <c r="F110" s="225">
        <f>'GREECE Ret'!F113</f>
        <v>0</v>
      </c>
      <c r="G110" s="225">
        <f>'GREECE Ret'!G113</f>
        <v>0</v>
      </c>
      <c r="H110" s="225">
        <f>'GREECE Ret'!H113</f>
        <v>0</v>
      </c>
      <c r="J110" s="191">
        <f t="shared" si="11"/>
        <v>-6.6807032780304412E-3</v>
      </c>
    </row>
    <row r="111" spans="1:10">
      <c r="A111" s="91">
        <v>108</v>
      </c>
      <c r="B111" s="91" t="s">
        <v>1033</v>
      </c>
      <c r="C111" s="225">
        <f>'GREECE Ret'!C114</f>
        <v>1.0309369658861287E-2</v>
      </c>
      <c r="D111" s="225">
        <f>'GREECE Ret'!D114</f>
        <v>1.5117160853219392E-3</v>
      </c>
      <c r="E111" s="225">
        <f>'GREECE Ret'!E114</f>
        <v>1.3508350024792299E-2</v>
      </c>
      <c r="F111" s="225">
        <f>'GREECE Ret'!F114</f>
        <v>-2.1108963210235168E-2</v>
      </c>
      <c r="G111" s="225">
        <f>'GREECE Ret'!G114</f>
        <v>0</v>
      </c>
      <c r="H111" s="225">
        <f>'GREECE Ret'!H114</f>
        <v>3.0627895305457308E-3</v>
      </c>
      <c r="J111" s="191">
        <f t="shared" si="11"/>
        <v>1.213877014881015E-3</v>
      </c>
    </row>
    <row r="112" spans="1:10">
      <c r="A112" s="91">
        <v>109</v>
      </c>
      <c r="B112" s="91" t="s">
        <v>1041</v>
      </c>
      <c r="C112" s="225">
        <f>'GREECE Ret'!C115</f>
        <v>-4.3496508016069781E-2</v>
      </c>
      <c r="D112" s="225">
        <f>'GREECE Ret'!D115</f>
        <v>-2.6015239141235671E-2</v>
      </c>
      <c r="E112" s="225">
        <f>'GREECE Ret'!E115</f>
        <v>-2.7201677156794765E-2</v>
      </c>
      <c r="F112" s="225">
        <f>'GREECE Ret'!F115</f>
        <v>-2.9772158333670144E-2</v>
      </c>
      <c r="G112" s="225">
        <f>'GREECE Ret'!G115</f>
        <v>4.4345970678655536E-3</v>
      </c>
      <c r="H112" s="225">
        <f>'GREECE Ret'!H115</f>
        <v>0</v>
      </c>
      <c r="J112" s="191">
        <f t="shared" si="11"/>
        <v>-2.0341830929984137E-2</v>
      </c>
    </row>
    <row r="113" spans="1:10">
      <c r="A113" s="91">
        <v>110</v>
      </c>
      <c r="B113" s="91" t="s">
        <v>1049</v>
      </c>
      <c r="C113" s="225">
        <f>'GREECE Ret'!C116</f>
        <v>2.7992321480104596E-2</v>
      </c>
      <c r="D113" s="225">
        <f>'GREECE Ret'!D116</f>
        <v>1.3857034661426281E-2</v>
      </c>
      <c r="E113" s="225">
        <f>'GREECE Ret'!E116</f>
        <v>1.92777054259031E-2</v>
      </c>
      <c r="F113" s="225">
        <f>'GREECE Ret'!F116</f>
        <v>-1.3745706631667098E-3</v>
      </c>
      <c r="G113" s="225">
        <f>'GREECE Ret'!G116</f>
        <v>-4.4345970678656412E-3</v>
      </c>
      <c r="H113" s="225">
        <f>'GREECE Ret'!H116</f>
        <v>3.0534374868902482E-3</v>
      </c>
      <c r="J113" s="191">
        <f t="shared" si="11"/>
        <v>9.7285552205486452E-3</v>
      </c>
    </row>
    <row r="114" spans="1:10">
      <c r="A114" s="91">
        <v>111</v>
      </c>
      <c r="B114" s="91" t="s">
        <v>1056</v>
      </c>
      <c r="C114" s="225">
        <f>'GREECE Ret'!C117</f>
        <v>-3.6524955815743715E-3</v>
      </c>
      <c r="D114" s="225">
        <f>'GREECE Ret'!D117</f>
        <v>1.968269445842508E-2</v>
      </c>
      <c r="E114" s="225">
        <f>'GREECE Ret'!E117</f>
        <v>-3.1872536941791874E-3</v>
      </c>
      <c r="F114" s="225">
        <f>'GREECE Ret'!F117</f>
        <v>-8.2873402485702692E-3</v>
      </c>
      <c r="G114" s="225">
        <f>'GREECE Ret'!G117</f>
        <v>0</v>
      </c>
      <c r="H114" s="225">
        <f>'GREECE Ret'!H117</f>
        <v>2.1116923440922829E-2</v>
      </c>
      <c r="J114" s="191">
        <f t="shared" si="11"/>
        <v>4.2787547291706805E-3</v>
      </c>
    </row>
    <row r="115" spans="1:10">
      <c r="A115" s="91">
        <v>112</v>
      </c>
      <c r="B115" s="91" t="s">
        <v>1063</v>
      </c>
      <c r="C115" s="225">
        <f>'GREECE Ret'!C118</f>
        <v>8.8473124586784125E-3</v>
      </c>
      <c r="D115" s="225">
        <f>'GREECE Ret'!D118</f>
        <v>-2.4280403707054549E-2</v>
      </c>
      <c r="E115" s="225">
        <f>'GREECE Ret'!E118</f>
        <v>8.7406198107345071E-3</v>
      </c>
      <c r="F115" s="225">
        <f>'GREECE Ret'!F118</f>
        <v>-1.3879252748480802E-3</v>
      </c>
      <c r="G115" s="225">
        <f>'GREECE Ret'!G118</f>
        <v>0</v>
      </c>
      <c r="H115" s="225">
        <f>'GREECE Ret'!H118</f>
        <v>-2.9895388483660483E-3</v>
      </c>
      <c r="J115" s="191">
        <f t="shared" si="11"/>
        <v>-1.8449892601426262E-3</v>
      </c>
    </row>
    <row r="116" spans="1:10">
      <c r="A116" s="91">
        <v>113</v>
      </c>
      <c r="B116" s="91" t="s">
        <v>1071</v>
      </c>
      <c r="C116" s="225">
        <f>'GREECE Ret'!C119</f>
        <v>6.7131674785088306E-3</v>
      </c>
      <c r="D116" s="225">
        <f>'GREECE Ret'!D119</f>
        <v>4.3583155961583131E-2</v>
      </c>
      <c r="E116" s="225">
        <f>'GREECE Ret'!E119</f>
        <v>2.0360922648914957E-2</v>
      </c>
      <c r="F116" s="225">
        <f>'GREECE Ret'!F119</f>
        <v>2.7398974188114562E-2</v>
      </c>
      <c r="G116" s="225">
        <f>'GREECE Ret'!G119</f>
        <v>4.4345970678655536E-3</v>
      </c>
      <c r="H116" s="225">
        <f>'GREECE Ret'!H119</f>
        <v>8.941937375661433E-3</v>
      </c>
      <c r="J116" s="191">
        <f t="shared" si="11"/>
        <v>1.8572125786774744E-2</v>
      </c>
    </row>
    <row r="117" spans="1:10">
      <c r="A117" s="91">
        <v>114</v>
      </c>
      <c r="B117" s="91" t="s">
        <v>1079</v>
      </c>
      <c r="C117" s="225">
        <f>'GREECE Ret'!C120</f>
        <v>3.5962021803525087E-3</v>
      </c>
      <c r="D117" s="225">
        <f>'GREECE Ret'!D120</f>
        <v>4.4020614006376651E-3</v>
      </c>
      <c r="E117" s="225">
        <f>'GREECE Ret'!E120</f>
        <v>1.5384918839479456E-2</v>
      </c>
      <c r="F117" s="225">
        <f>'GREECE Ret'!F120</f>
        <v>2.139118998131756E-2</v>
      </c>
      <c r="G117" s="225">
        <f>'GREECE Ret'!G120</f>
        <v>8.8106296821549059E-3</v>
      </c>
      <c r="H117" s="225">
        <f>'GREECE Ret'!H120</f>
        <v>8.8626872578453243E-3</v>
      </c>
      <c r="J117" s="191">
        <f t="shared" si="11"/>
        <v>1.0407948223631237E-2</v>
      </c>
    </row>
    <row r="118" spans="1:10">
      <c r="A118" s="91">
        <v>115</v>
      </c>
      <c r="B118" s="91" t="s">
        <v>1087</v>
      </c>
      <c r="C118" s="225">
        <f>'GREECE Ret'!C121</f>
        <v>2.5608208616736505E-3</v>
      </c>
      <c r="D118" s="225">
        <f>'GREECE Ret'!D121</f>
        <v>1.0196738020515085E-2</v>
      </c>
      <c r="E118" s="225">
        <f>'GREECE Ret'!E121</f>
        <v>1.8904154639152654E-2</v>
      </c>
      <c r="F118" s="225">
        <f>'GREECE Ret'!F121</f>
        <v>2.0943173845243173E-2</v>
      </c>
      <c r="G118" s="225">
        <f>'GREECE Ret'!G121</f>
        <v>0</v>
      </c>
      <c r="H118" s="225">
        <f>'GREECE Ret'!H121</f>
        <v>0</v>
      </c>
      <c r="J118" s="191">
        <f t="shared" si="11"/>
        <v>8.7674812277640929E-3</v>
      </c>
    </row>
    <row r="119" spans="1:10">
      <c r="A119" s="91">
        <v>116</v>
      </c>
      <c r="B119" s="91" t="s">
        <v>1095</v>
      </c>
      <c r="C119" s="225">
        <f>'GREECE Ret'!C122</f>
        <v>-8.7336799687546662E-3</v>
      </c>
      <c r="D119" s="225">
        <f>'GREECE Ret'!D122</f>
        <v>-1.4598799421152749E-2</v>
      </c>
      <c r="E119" s="225">
        <f>'GREECE Ret'!E122</f>
        <v>1.7817843316793893E-2</v>
      </c>
      <c r="F119" s="225">
        <f>'GREECE Ret'!F122</f>
        <v>-3.8935805191320986E-3</v>
      </c>
      <c r="G119" s="225">
        <f>'GREECE Ret'!G122</f>
        <v>0</v>
      </c>
      <c r="H119" s="225">
        <f>'GREECE Ret'!H122</f>
        <v>8.7848295557328114E-3</v>
      </c>
      <c r="J119" s="191">
        <f t="shared" si="11"/>
        <v>-1.0389783941880161E-4</v>
      </c>
    </row>
    <row r="120" spans="1:10">
      <c r="A120" s="91">
        <v>117</v>
      </c>
      <c r="B120" s="91" t="s">
        <v>1103</v>
      </c>
      <c r="C120" s="225">
        <f>'GREECE Ret'!C123</f>
        <v>-7.7700468619317882E-3</v>
      </c>
      <c r="D120" s="225">
        <f>'GREECE Ret'!D123</f>
        <v>0</v>
      </c>
      <c r="E120" s="225">
        <f>'GREECE Ret'!E123</f>
        <v>-6.6445427186686131E-3</v>
      </c>
      <c r="F120" s="225">
        <f>'GREECE Ret'!F123</f>
        <v>-1.8373220256619294E-2</v>
      </c>
      <c r="G120" s="225">
        <f>'GREECE Ret'!G123</f>
        <v>0</v>
      </c>
      <c r="H120" s="225">
        <f>'GREECE Ret'!H123</f>
        <v>-2.9197101033348618E-3</v>
      </c>
      <c r="J120" s="191">
        <f t="shared" si="11"/>
        <v>-5.9512533234257594E-3</v>
      </c>
    </row>
    <row r="121" spans="1:10">
      <c r="A121" s="91">
        <v>118</v>
      </c>
      <c r="B121" s="91" t="s">
        <v>1110</v>
      </c>
      <c r="C121" s="225">
        <f>'GREECE Ret'!C124</f>
        <v>3.6335363101514242E-3</v>
      </c>
      <c r="D121" s="225">
        <f>'GREECE Ret'!D124</f>
        <v>1.469507979359978E-3</v>
      </c>
      <c r="E121" s="225">
        <f>'GREECE Ret'!E124</f>
        <v>1.7621601349819629E-2</v>
      </c>
      <c r="F121" s="225">
        <f>'GREECE Ret'!F124</f>
        <v>6.6006840313520927E-3</v>
      </c>
      <c r="G121" s="225">
        <f>'GREECE Ret'!G124</f>
        <v>0</v>
      </c>
      <c r="H121" s="225">
        <f>'GREECE Ret'!H124</f>
        <v>2.9197101033348462E-3</v>
      </c>
      <c r="J121" s="191">
        <f t="shared" si="11"/>
        <v>5.3741732956696618E-3</v>
      </c>
    </row>
    <row r="122" spans="1:10">
      <c r="A122" s="91">
        <v>119</v>
      </c>
      <c r="B122" s="91" t="s">
        <v>1118</v>
      </c>
      <c r="C122" s="225">
        <f>'GREECE Ret'!C125</f>
        <v>1.7463207015479893E-2</v>
      </c>
      <c r="D122" s="225">
        <f>'GREECE Ret'!D125</f>
        <v>5.8565321127129685E-3</v>
      </c>
      <c r="E122" s="225">
        <f>'GREECE Ret'!E125</f>
        <v>2.3022599588315547E-2</v>
      </c>
      <c r="F122" s="225">
        <f>'GREECE Ret'!F125</f>
        <v>1.1772536225267412E-2</v>
      </c>
      <c r="G122" s="225">
        <f>'GREECE Ret'!G125</f>
        <v>0</v>
      </c>
      <c r="H122" s="225">
        <f>'GREECE Ret'!H125</f>
        <v>0</v>
      </c>
      <c r="J122" s="191">
        <f t="shared" si="11"/>
        <v>9.6858124902959707E-3</v>
      </c>
    </row>
    <row r="123" spans="1:10">
      <c r="A123" s="91">
        <v>120</v>
      </c>
      <c r="B123" s="91" t="s">
        <v>1125</v>
      </c>
      <c r="C123" s="225">
        <f>'GREECE Ret'!C126</f>
        <v>3.9925462409183834E-2</v>
      </c>
      <c r="D123" s="225">
        <f>'GREECE Ret'!D126</f>
        <v>-2.2141125877213518E-2</v>
      </c>
      <c r="E123" s="225">
        <f>'GREECE Ret'!E126</f>
        <v>-8.5714810501410568E-3</v>
      </c>
      <c r="F123" s="225">
        <f>'GREECE Ret'!F126</f>
        <v>-1.1772536225267348E-2</v>
      </c>
      <c r="G123" s="225">
        <f>'GREECE Ret'!G126</f>
        <v>-8.8106296821549197E-3</v>
      </c>
      <c r="H123" s="225">
        <f>'GREECE Ret'!H126</f>
        <v>2.9112102074583131E-3</v>
      </c>
      <c r="J123" s="191">
        <f t="shared" si="11"/>
        <v>-1.4098500363557826E-3</v>
      </c>
    </row>
    <row r="124" spans="1:10">
      <c r="A124" s="91">
        <v>121</v>
      </c>
      <c r="B124" s="91" t="s">
        <v>1133</v>
      </c>
      <c r="C124" s="225">
        <f>'GREECE Ret'!C127</f>
        <v>2.70286723879192E-2</v>
      </c>
      <c r="D124" s="225">
        <f>'GREECE Ret'!D127</f>
        <v>1.3343415173684356E-2</v>
      </c>
      <c r="E124" s="225">
        <f>'GREECE Ret'!E127</f>
        <v>4.2949242828808709E-3</v>
      </c>
      <c r="F124" s="225">
        <f>'GREECE Ret'!F127</f>
        <v>1.3072081567352921E-2</v>
      </c>
      <c r="G124" s="225">
        <f>'GREECE Ret'!G127</f>
        <v>1.7544309650909525E-2</v>
      </c>
      <c r="H124" s="225">
        <f>'GREECE Ret'!H127</f>
        <v>2.9027596579614102E-3</v>
      </c>
      <c r="J124" s="191">
        <f t="shared" si="11"/>
        <v>1.3031027120118048E-2</v>
      </c>
    </row>
    <row r="125" spans="1:10">
      <c r="A125" s="91">
        <v>122</v>
      </c>
      <c r="B125" s="91" t="s">
        <v>1141</v>
      </c>
      <c r="C125" s="225">
        <f>'GREECE Ret'!C128</f>
        <v>0</v>
      </c>
      <c r="D125" s="225">
        <f>'GREECE Ret'!D128</f>
        <v>1.6070470032608881E-2</v>
      </c>
      <c r="E125" s="225">
        <f>'GREECE Ret'!E128</f>
        <v>-1.2217183938591752E-2</v>
      </c>
      <c r="F125" s="225">
        <f>'GREECE Ret'!F128</f>
        <v>1.2903404835907782E-2</v>
      </c>
      <c r="G125" s="225">
        <f>'GREECE Ret'!G128</f>
        <v>1.7241806434506173E-2</v>
      </c>
      <c r="H125" s="225">
        <f>'GREECE Ret'!H128</f>
        <v>2.8943580263643353E-3</v>
      </c>
      <c r="J125" s="191">
        <f t="shared" si="11"/>
        <v>6.1488092317992368E-3</v>
      </c>
    </row>
    <row r="126" spans="1:10">
      <c r="A126" s="91">
        <v>123</v>
      </c>
      <c r="B126" s="91" t="s">
        <v>1149</v>
      </c>
      <c r="C126" s="225">
        <f>'GREECE Ret'!C129</f>
        <v>6.6445427186685108E-3</v>
      </c>
      <c r="D126" s="225">
        <f>'GREECE Ret'!D129</f>
        <v>1.4388737452099452E-2</v>
      </c>
      <c r="E126" s="225">
        <f>'GREECE Ret'!E129</f>
        <v>-1.0174506376309326E-2</v>
      </c>
      <c r="F126" s="225">
        <f>'GREECE Ret'!F129</f>
        <v>-1.9418085857101513E-2</v>
      </c>
      <c r="G126" s="225">
        <f>'GREECE Ret'!G129</f>
        <v>4.2643987864577392E-3</v>
      </c>
      <c r="H126" s="225">
        <f>'GREECE Ret'!H129</f>
        <v>8.6331471447028754E-3</v>
      </c>
      <c r="J126" s="191">
        <f t="shared" si="11"/>
        <v>7.2303897808628998E-4</v>
      </c>
    </row>
    <row r="127" spans="1:10">
      <c r="A127" s="91">
        <v>124</v>
      </c>
      <c r="B127" s="91" t="s">
        <v>1156</v>
      </c>
      <c r="C127" s="225">
        <f>'GREECE Ret'!C130</f>
        <v>-1.1417821471326379E-2</v>
      </c>
      <c r="D127" s="225">
        <f>'GREECE Ret'!D130</f>
        <v>-3.6367644170874833E-2</v>
      </c>
      <c r="E127" s="225">
        <f>'GREECE Ret'!E130</f>
        <v>-8.8041654535796626E-3</v>
      </c>
      <c r="F127" s="225">
        <f>'GREECE Ret'!F130</f>
        <v>-9.1924481841642591E-3</v>
      </c>
      <c r="G127" s="225">
        <f>'GREECE Ret'!G130</f>
        <v>0</v>
      </c>
      <c r="H127" s="225">
        <f>'GREECE Ret'!H130</f>
        <v>-2.8694424279529316E-3</v>
      </c>
      <c r="J127" s="191">
        <f t="shared" si="11"/>
        <v>-1.1441920284649678E-2</v>
      </c>
    </row>
    <row r="128" spans="1:10">
      <c r="A128" s="91">
        <v>125</v>
      </c>
      <c r="B128" s="91" t="s">
        <v>1164</v>
      </c>
      <c r="C128" s="225">
        <f>'GREECE Ret'!C131</f>
        <v>1.8018505502678431E-2</v>
      </c>
      <c r="D128" s="225">
        <f>'GREECE Ret'!D131</f>
        <v>0</v>
      </c>
      <c r="E128" s="225">
        <f>'GREECE Ret'!E131</f>
        <v>1.8978671829888973E-2</v>
      </c>
      <c r="F128" s="225">
        <f>'GREECE Ret'!F131</f>
        <v>-2.403319944415622E-2</v>
      </c>
      <c r="G128" s="225">
        <f>'GREECE Ret'!G131</f>
        <v>0</v>
      </c>
      <c r="H128" s="225">
        <f>'GREECE Ret'!H131</f>
        <v>1.709443335930004E-2</v>
      </c>
      <c r="J128" s="191">
        <f t="shared" si="11"/>
        <v>5.0097352079518705E-3</v>
      </c>
    </row>
    <row r="129" spans="1:10">
      <c r="A129" s="91">
        <v>126</v>
      </c>
      <c r="B129" s="91" t="s">
        <v>1172</v>
      </c>
      <c r="C129" s="225">
        <f>'GREECE Ret'!C132</f>
        <v>1.4925650216675792E-2</v>
      </c>
      <c r="D129" s="225">
        <f>'GREECE Ret'!D132</f>
        <v>1.1782168698260169E-2</v>
      </c>
      <c r="E129" s="225">
        <f>'GREECE Ret'!E132</f>
        <v>-1.7505917513614522E-2</v>
      </c>
      <c r="F129" s="225">
        <f>'GREECE Ret'!F132</f>
        <v>-1.4976454189557361E-2</v>
      </c>
      <c r="G129" s="225">
        <f>'GREECE Ret'!G132</f>
        <v>0</v>
      </c>
      <c r="H129" s="225">
        <f>'GREECE Ret'!H132</f>
        <v>3.8786025035156449E-2</v>
      </c>
      <c r="J129" s="191">
        <f t="shared" si="11"/>
        <v>5.5019120411534212E-3</v>
      </c>
    </row>
    <row r="130" spans="1:10">
      <c r="A130" s="91">
        <v>127</v>
      </c>
      <c r="B130" s="91" t="s">
        <v>1180</v>
      </c>
      <c r="C130" s="225">
        <f>'GREECE Ret'!C133</f>
        <v>-1.1173300598125302E-2</v>
      </c>
      <c r="D130" s="225">
        <f>'GREECE Ret'!D133</f>
        <v>-1.0301783527826057E-2</v>
      </c>
      <c r="E130" s="225">
        <f>'GREECE Ret'!E133</f>
        <v>-8.8692377407796601E-3</v>
      </c>
      <c r="F130" s="225">
        <f>'GREECE Ret'!F133</f>
        <v>-5.5020771539834217E-3</v>
      </c>
      <c r="G130" s="225">
        <f>'GREECE Ret'!G133</f>
        <v>0</v>
      </c>
      <c r="H130" s="225">
        <f>'GREECE Ret'!H133</f>
        <v>1.3495481474884509E-2</v>
      </c>
      <c r="J130" s="191">
        <f t="shared" si="11"/>
        <v>-3.7251529243049891E-3</v>
      </c>
    </row>
    <row r="131" spans="1:10">
      <c r="A131" s="91">
        <v>128</v>
      </c>
      <c r="B131" s="91" t="s">
        <v>1185</v>
      </c>
      <c r="C131" s="225">
        <f>'GREECE Ret'!C134</f>
        <v>-1.0353033649902484E-2</v>
      </c>
      <c r="D131" s="225">
        <f>'GREECE Ret'!D134</f>
        <v>2.6278884463840434E-2</v>
      </c>
      <c r="E131" s="225">
        <f>'GREECE Ret'!E134</f>
        <v>-1.5713005664556225E-2</v>
      </c>
      <c r="F131" s="225">
        <f>'GREECE Ret'!F134</f>
        <v>0</v>
      </c>
      <c r="G131" s="225">
        <f>'GREECE Ret'!G134</f>
        <v>0</v>
      </c>
      <c r="H131" s="225">
        <f>'GREECE Ret'!H134</f>
        <v>-2.6845653706688757E-3</v>
      </c>
      <c r="J131" s="191">
        <f t="shared" si="11"/>
        <v>-4.1195337021452506E-4</v>
      </c>
    </row>
    <row r="132" spans="1:10">
      <c r="A132" s="91">
        <v>129</v>
      </c>
      <c r="B132" s="91" t="s">
        <v>1193</v>
      </c>
      <c r="C132" s="225">
        <f>'GREECE Ret'!C135</f>
        <v>-6.6445427186686131E-3</v>
      </c>
      <c r="D132" s="225">
        <f>'GREECE Ret'!D135</f>
        <v>-5.7803629154994252E-3</v>
      </c>
      <c r="E132" s="225">
        <f>'GREECE Ret'!E135</f>
        <v>2.2598879674375042E-3</v>
      </c>
      <c r="F132" s="225">
        <f>'GREECE Ret'!F135</f>
        <v>0</v>
      </c>
      <c r="G132" s="225">
        <f>'GREECE Ret'!G135</f>
        <v>0</v>
      </c>
      <c r="H132" s="225">
        <f>'GREECE Ret'!H135</f>
        <v>5.3619431413853731E-3</v>
      </c>
      <c r="J132" s="191">
        <f t="shared" si="11"/>
        <v>-8.0051242089086011E-4</v>
      </c>
    </row>
    <row r="133" spans="1:10">
      <c r="A133" s="91">
        <v>130</v>
      </c>
      <c r="B133" s="91" t="s">
        <v>1200</v>
      </c>
      <c r="C133" s="225">
        <f>'GREECE Ret'!C136</f>
        <v>-4.7732787526577709E-3</v>
      </c>
      <c r="D133" s="225">
        <f>'GREECE Ret'!D136</f>
        <v>3.9777971456919033E-2</v>
      </c>
      <c r="E133" s="225">
        <f>'GREECE Ret'!E136</f>
        <v>-1.0590114101380358E-2</v>
      </c>
      <c r="F133" s="225">
        <f>'GREECE Ret'!F136</f>
        <v>-6.9204428445737952E-3</v>
      </c>
      <c r="G133" s="225">
        <f>'GREECE Ret'!G136</f>
        <v>1.2685159527315642E-2</v>
      </c>
      <c r="H133" s="225">
        <f>'GREECE Ret'!H136</f>
        <v>-2.6773777707164029E-3</v>
      </c>
      <c r="J133" s="191">
        <f t="shared" ref="J133:J196" si="12">AVERAGE(C133:H133)</f>
        <v>4.5836529191510579E-3</v>
      </c>
    </row>
    <row r="134" spans="1:10">
      <c r="A134" s="91">
        <v>131</v>
      </c>
      <c r="B134" s="91" t="s">
        <v>1208</v>
      </c>
      <c r="C134" s="225">
        <f>'GREECE Ret'!C137</f>
        <v>5.7252064780398647E-3</v>
      </c>
      <c r="D134" s="225">
        <f>'GREECE Ret'!D137</f>
        <v>1.3831479148461799E-2</v>
      </c>
      <c r="E134" s="225">
        <f>'GREECE Ret'!E137</f>
        <v>-1.1472401162236807E-2</v>
      </c>
      <c r="F134" s="225">
        <f>'GREECE Ret'!F137</f>
        <v>4.158010148663677E-3</v>
      </c>
      <c r="G134" s="225">
        <f>'GREECE Ret'!G137</f>
        <v>-4.2105325363433824E-3</v>
      </c>
      <c r="H134" s="225">
        <f>'GREECE Ret'!H137</f>
        <v>0</v>
      </c>
      <c r="J134" s="191">
        <f t="shared" si="12"/>
        <v>1.3386270127641918E-3</v>
      </c>
    </row>
    <row r="135" spans="1:10">
      <c r="A135" s="91">
        <v>132</v>
      </c>
      <c r="B135" s="91" t="s">
        <v>1215</v>
      </c>
      <c r="C135" s="225">
        <f>'GREECE Ret'!C138</f>
        <v>1.3232707266574341E-2</v>
      </c>
      <c r="D135" s="225">
        <f>'GREECE Ret'!D138</f>
        <v>-2.9270382300113224E-2</v>
      </c>
      <c r="E135" s="225">
        <f>'GREECE Ret'!E138</f>
        <v>-7.7220460939102778E-3</v>
      </c>
      <c r="F135" s="225">
        <f>'GREECE Ret'!F138</f>
        <v>-1.1126679464756992E-2</v>
      </c>
      <c r="G135" s="225">
        <f>'GREECE Ret'!G138</f>
        <v>8.4034107963793792E-3</v>
      </c>
      <c r="H135" s="225">
        <f>'GREECE Ret'!H138</f>
        <v>2.6773777707163942E-3</v>
      </c>
      <c r="J135" s="191">
        <f t="shared" si="12"/>
        <v>-3.9676020041850626E-3</v>
      </c>
    </row>
    <row r="136" spans="1:10">
      <c r="A136" s="91">
        <v>133</v>
      </c>
      <c r="B136" s="91" t="s">
        <v>1223</v>
      </c>
      <c r="C136" s="225">
        <f>'GREECE Ret'!C139</f>
        <v>0</v>
      </c>
      <c r="D136" s="225">
        <f>'GREECE Ret'!D139</f>
        <v>-1.5681005562153204E-2</v>
      </c>
      <c r="E136" s="225">
        <f>'GREECE Ret'!E139</f>
        <v>1.4621268554182068E-2</v>
      </c>
      <c r="F136" s="225">
        <f>'GREECE Ret'!F139</f>
        <v>-2.801122279711779E-3</v>
      </c>
      <c r="G136" s="225">
        <f>'GREECE Ret'!G139</f>
        <v>4.175371410480592E-3</v>
      </c>
      <c r="H136" s="225">
        <f>'GREECE Ret'!H139</f>
        <v>-2.6773777707164029E-3</v>
      </c>
      <c r="J136" s="191">
        <f t="shared" si="12"/>
        <v>-3.9381094131978761E-4</v>
      </c>
    </row>
    <row r="137" spans="1:10">
      <c r="A137" s="91">
        <v>134</v>
      </c>
      <c r="B137" s="91" t="s">
        <v>1230</v>
      </c>
      <c r="C137" s="225">
        <f>'GREECE Ret'!C140</f>
        <v>3.5058941109976795E-2</v>
      </c>
      <c r="D137" s="225">
        <f>'GREECE Ret'!D140</f>
        <v>3.9441732051296835E-2</v>
      </c>
      <c r="E137" s="225">
        <f>'GREECE Ret'!E140</f>
        <v>-7.6687492393003745E-3</v>
      </c>
      <c r="F137" s="225">
        <f>'GREECE Ret'!F140</f>
        <v>1.254371847853032E-2</v>
      </c>
      <c r="G137" s="225">
        <f>'GREECE Ret'!G140</f>
        <v>0</v>
      </c>
      <c r="H137" s="225">
        <f>'GREECE Ret'!H140</f>
        <v>0</v>
      </c>
      <c r="J137" s="191">
        <f t="shared" si="12"/>
        <v>1.3229273733417262E-2</v>
      </c>
    </row>
    <row r="138" spans="1:10">
      <c r="A138" s="91">
        <v>135</v>
      </c>
      <c r="B138" s="91" t="s">
        <v>1238</v>
      </c>
      <c r="C138" s="225">
        <f>'GREECE Ret'!C141</f>
        <v>-7.2793770029012479E-3</v>
      </c>
      <c r="D138" s="225">
        <f>'GREECE Ret'!D141</f>
        <v>4.1350851478030174E-3</v>
      </c>
      <c r="E138" s="225">
        <f>'GREECE Ret'!E141</f>
        <v>-8.50411000630053E-3</v>
      </c>
      <c r="F138" s="225">
        <f>'GREECE Ret'!F141</f>
        <v>-1.5352709089585317E-2</v>
      </c>
      <c r="G138" s="225">
        <f>'GREECE Ret'!G141</f>
        <v>8.2988028146950641E-3</v>
      </c>
      <c r="H138" s="225">
        <f>'GREECE Ret'!H141</f>
        <v>-8.0754140055453068E-3</v>
      </c>
      <c r="J138" s="191">
        <f t="shared" si="12"/>
        <v>-4.4629536903057201E-3</v>
      </c>
    </row>
    <row r="139" spans="1:10">
      <c r="A139" s="91">
        <v>136</v>
      </c>
      <c r="B139" s="91" t="s">
        <v>1245</v>
      </c>
      <c r="C139" s="225">
        <f>'GREECE Ret'!C142</f>
        <v>1.9892156818599578E-2</v>
      </c>
      <c r="D139" s="225">
        <f>'GREECE Ret'!D142</f>
        <v>-1.6643934839511557E-2</v>
      </c>
      <c r="E139" s="225">
        <f>'GREECE Ret'!E142</f>
        <v>-7.7942717268189091E-3</v>
      </c>
      <c r="F139" s="225">
        <f>'GREECE Ret'!F142</f>
        <v>1.3966707481708102E-2</v>
      </c>
      <c r="G139" s="225">
        <f>'GREECE Ret'!G142</f>
        <v>0</v>
      </c>
      <c r="H139" s="225">
        <f>'GREECE Ret'!H142</f>
        <v>-1.0869672236903879E-2</v>
      </c>
      <c r="J139" s="191">
        <f t="shared" si="12"/>
        <v>-2.4150241715444401E-4</v>
      </c>
    </row>
    <row r="140" spans="1:10">
      <c r="A140" s="91">
        <v>137</v>
      </c>
      <c r="B140" s="91" t="s">
        <v>1252</v>
      </c>
      <c r="C140" s="225">
        <f>'GREECE Ret'!C143</f>
        <v>1.4222461958805617E-2</v>
      </c>
      <c r="D140" s="225">
        <f>'GREECE Ret'!D143</f>
        <v>9.7425961988184002E-3</v>
      </c>
      <c r="E140" s="225">
        <f>'GREECE Ret'!E143</f>
        <v>-4.7058910374125048E-3</v>
      </c>
      <c r="F140" s="225">
        <f>'GREECE Ret'!F143</f>
        <v>2.330468731552341E-2</v>
      </c>
      <c r="G140" s="225">
        <f>'GREECE Ret'!G143</f>
        <v>0</v>
      </c>
      <c r="H140" s="225">
        <f>'GREECE Ret'!H143</f>
        <v>-2.7359798188748602E-3</v>
      </c>
      <c r="J140" s="191">
        <f t="shared" si="12"/>
        <v>6.6379791028100092E-3</v>
      </c>
    </row>
    <row r="141" spans="1:10">
      <c r="A141" s="91">
        <v>138</v>
      </c>
      <c r="B141" s="91" t="s">
        <v>1260</v>
      </c>
      <c r="C141" s="225">
        <f>'GREECE Ret'!C144</f>
        <v>-2.6513493216200308E-3</v>
      </c>
      <c r="D141" s="225">
        <f>'GREECE Ret'!D144</f>
        <v>0</v>
      </c>
      <c r="E141" s="225">
        <f>'GREECE Ret'!E144</f>
        <v>-4.728141195946012E-3</v>
      </c>
      <c r="F141" s="225">
        <f>'GREECE Ret'!F144</f>
        <v>-1.3559324111358441E-3</v>
      </c>
      <c r="G141" s="225">
        <f>'GREECE Ret'!G144</f>
        <v>0</v>
      </c>
      <c r="H141" s="225">
        <f>'GREECE Ret'!H144</f>
        <v>8.1855845864395021E-3</v>
      </c>
      <c r="J141" s="191">
        <f t="shared" si="12"/>
        <v>-9.163972371039758E-5</v>
      </c>
    </row>
    <row r="142" spans="1:10">
      <c r="A142" s="91">
        <v>139</v>
      </c>
      <c r="B142" s="91" t="s">
        <v>1268</v>
      </c>
      <c r="C142" s="225">
        <f>'GREECE Ret'!C145</f>
        <v>4.4150182091166933E-3</v>
      </c>
      <c r="D142" s="225">
        <f>'GREECE Ret'!D145</f>
        <v>8.2759093038598814E-3</v>
      </c>
      <c r="E142" s="225">
        <f>'GREECE Ret'!E145</f>
        <v>2.5732413966478032E-2</v>
      </c>
      <c r="F142" s="225">
        <f>'GREECE Ret'!F145</f>
        <v>-2.1948754904387541E-2</v>
      </c>
      <c r="G142" s="225">
        <f>'GREECE Ret'!G145</f>
        <v>0</v>
      </c>
      <c r="H142" s="225">
        <f>'GREECE Ret'!H145</f>
        <v>8.1191244385041914E-3</v>
      </c>
      <c r="J142" s="191">
        <f t="shared" si="12"/>
        <v>4.0989518355952102E-3</v>
      </c>
    </row>
    <row r="143" spans="1:10">
      <c r="A143" s="91">
        <v>140</v>
      </c>
      <c r="B143" s="91" t="s">
        <v>1276</v>
      </c>
      <c r="C143" s="225">
        <f>'GREECE Ret'!C146</f>
        <v>-1.5091276200458541E-2</v>
      </c>
      <c r="D143" s="225">
        <f>'GREECE Ret'!D146</f>
        <v>1.6349138001529411E-2</v>
      </c>
      <c r="E143" s="225">
        <f>'GREECE Ret'!E146</f>
        <v>9.9579528334346364E-3</v>
      </c>
      <c r="F143" s="225">
        <f>'GREECE Ret'!F146</f>
        <v>5.5325175697256979E-3</v>
      </c>
      <c r="G143" s="225">
        <f>'GREECE Ret'!G146</f>
        <v>0</v>
      </c>
      <c r="H143" s="225">
        <f>'GREECE Ret'!H146</f>
        <v>8.053734807096825E-3</v>
      </c>
      <c r="J143" s="191">
        <f t="shared" si="12"/>
        <v>4.1336778352213388E-3</v>
      </c>
    </row>
    <row r="144" spans="1:10">
      <c r="A144" s="91">
        <v>141</v>
      </c>
      <c r="B144" s="91" t="s">
        <v>1284</v>
      </c>
      <c r="C144" s="225">
        <f>'GREECE Ret'!C147</f>
        <v>-1.805103164556842E-2</v>
      </c>
      <c r="D144" s="225">
        <f>'GREECE Ret'!D147</f>
        <v>1.342302033214055E-2</v>
      </c>
      <c r="E144" s="225">
        <f>'GREECE Ret'!E147</f>
        <v>1.8875607597908815E-2</v>
      </c>
      <c r="F144" s="225">
        <f>'GREECE Ret'!F147</f>
        <v>1.9126266093526991E-2</v>
      </c>
      <c r="G144" s="225">
        <f>'GREECE Ret'!G147</f>
        <v>0</v>
      </c>
      <c r="H144" s="225">
        <f>'GREECE Ret'!H147</f>
        <v>-5.3619431413853991E-3</v>
      </c>
      <c r="J144" s="191">
        <f t="shared" si="12"/>
        <v>4.6686532061037565E-3</v>
      </c>
    </row>
    <row r="145" spans="1:10">
      <c r="A145" s="91">
        <v>142</v>
      </c>
      <c r="B145" s="91" t="s">
        <v>1292</v>
      </c>
      <c r="C145" s="225">
        <f>'GREECE Ret'!C148</f>
        <v>1.8198367169858993E-3</v>
      </c>
      <c r="D145" s="225">
        <f>'GREECE Ret'!D148</f>
        <v>-4.0821994520255048E-2</v>
      </c>
      <c r="E145" s="225">
        <f>'GREECE Ret'!E148</f>
        <v>7.4766358623066945E-4</v>
      </c>
      <c r="F145" s="225">
        <f>'GREECE Ret'!F148</f>
        <v>1.2105057026275618E-2</v>
      </c>
      <c r="G145" s="225">
        <f>'GREECE Ret'!G148</f>
        <v>-4.1407926660312769E-3</v>
      </c>
      <c r="H145" s="225">
        <f>'GREECE Ret'!H148</f>
        <v>1.600034134644112E-2</v>
      </c>
      <c r="J145" s="191">
        <f t="shared" si="12"/>
        <v>-2.3816480850588364E-3</v>
      </c>
    </row>
    <row r="146" spans="1:10">
      <c r="A146" s="91">
        <v>143</v>
      </c>
      <c r="B146" s="91" t="s">
        <v>1299</v>
      </c>
      <c r="C146" s="225">
        <f>'GREECE Ret'!C149</f>
        <v>3.6297680505787311E-3</v>
      </c>
      <c r="D146" s="225">
        <f>'GREECE Ret'!D149</f>
        <v>2.061928720273561E-2</v>
      </c>
      <c r="E146" s="225">
        <f>'GREECE Ret'!E149</f>
        <v>7.4710500299878652E-4</v>
      </c>
      <c r="F146" s="225">
        <f>'GREECE Ret'!F149</f>
        <v>-5.3619431413853991E-3</v>
      </c>
      <c r="G146" s="225">
        <f>'GREECE Ret'!G149</f>
        <v>0</v>
      </c>
      <c r="H146" s="225">
        <f>'GREECE Ret'!H149</f>
        <v>1.3140793561058328E-2</v>
      </c>
      <c r="J146" s="191">
        <f t="shared" si="12"/>
        <v>5.4625017793310101E-3</v>
      </c>
    </row>
    <row r="147" spans="1:10">
      <c r="A147" s="91">
        <v>144</v>
      </c>
      <c r="B147" s="91" t="s">
        <v>1307</v>
      </c>
      <c r="C147" s="225">
        <f>'GREECE Ret'!C150</f>
        <v>-3.6297680505786127E-3</v>
      </c>
      <c r="D147" s="225">
        <f>'GREECE Ret'!D150</f>
        <v>-1.7845360320010398E-2</v>
      </c>
      <c r="E147" s="225">
        <f>'GREECE Ret'!E150</f>
        <v>2.2157479597276222E-2</v>
      </c>
      <c r="F147" s="225">
        <f>'GREECE Ret'!F150</f>
        <v>-2.1739986636405875E-2</v>
      </c>
      <c r="G147" s="225">
        <f>'GREECE Ret'!G150</f>
        <v>0</v>
      </c>
      <c r="H147" s="225">
        <f>'GREECE Ret'!H150</f>
        <v>1.2970350442627405E-2</v>
      </c>
      <c r="J147" s="191">
        <f t="shared" si="12"/>
        <v>-1.3478808278485431E-3</v>
      </c>
    </row>
    <row r="148" spans="1:10">
      <c r="A148" s="91">
        <v>145</v>
      </c>
      <c r="B148" s="91" t="s">
        <v>1315</v>
      </c>
      <c r="C148" s="225">
        <f>'GREECE Ret'!C151</f>
        <v>4.4451762570833796E-2</v>
      </c>
      <c r="D148" s="225">
        <f>'GREECE Ret'!D151</f>
        <v>1.6483889721689415E-2</v>
      </c>
      <c r="E148" s="225">
        <f>'GREECE Ret'!E151</f>
        <v>7.4577443485471281E-2</v>
      </c>
      <c r="F148" s="225">
        <f>'GREECE Ret'!F151</f>
        <v>5.6089466651043578E-2</v>
      </c>
      <c r="G148" s="225">
        <f>'GREECE Ret'!G151</f>
        <v>4.1407926660313871E-3</v>
      </c>
      <c r="H148" s="225">
        <f>'GREECE Ret'!H151</f>
        <v>1.7880425277848583E-2</v>
      </c>
      <c r="J148" s="191">
        <f t="shared" si="12"/>
        <v>3.560396339548634E-2</v>
      </c>
    </row>
    <row r="149" spans="1:10">
      <c r="A149" s="91">
        <v>146</v>
      </c>
      <c r="B149" s="91" t="s">
        <v>1323</v>
      </c>
      <c r="C149" s="225">
        <f>'GREECE Ret'!C152</f>
        <v>-2.197890671877523E-2</v>
      </c>
      <c r="D149" s="225">
        <f>'GREECE Ret'!D152</f>
        <v>-1.5099806455750837E-2</v>
      </c>
      <c r="E149" s="225">
        <f>'GREECE Ret'!E152</f>
        <v>-1.3568523112899083E-3</v>
      </c>
      <c r="F149" s="225">
        <f>'GREECE Ret'!F152</f>
        <v>-1.0443959161083262E-2</v>
      </c>
      <c r="G149" s="225">
        <f>'GREECE Ret'!G152</f>
        <v>0</v>
      </c>
      <c r="H149" s="225">
        <f>'GREECE Ret'!H152</f>
        <v>1.2578782206859965E-2</v>
      </c>
      <c r="J149" s="191">
        <f t="shared" si="12"/>
        <v>-6.0501237400065458E-3</v>
      </c>
    </row>
    <row r="150" spans="1:10">
      <c r="A150" s="91">
        <v>147</v>
      </c>
      <c r="B150" s="91" t="s">
        <v>1330</v>
      </c>
      <c r="C150" s="225">
        <f>'GREECE Ret'!C153</f>
        <v>-8.0321716972642666E-3</v>
      </c>
      <c r="D150" s="225">
        <f>'GREECE Ret'!D153</f>
        <v>-4.158010148663677E-3</v>
      </c>
      <c r="E150" s="225">
        <f>'GREECE Ret'!E153</f>
        <v>-3.1026273563100618E-2</v>
      </c>
      <c r="F150" s="225">
        <f>'GREECE Ret'!F153</f>
        <v>-5.263170044274644E-3</v>
      </c>
      <c r="G150" s="225">
        <f>'GREECE Ret'!G153</f>
        <v>0</v>
      </c>
      <c r="H150" s="225">
        <f>'GREECE Ret'!H153</f>
        <v>0</v>
      </c>
      <c r="J150" s="191">
        <f t="shared" si="12"/>
        <v>-8.0799375755505349E-3</v>
      </c>
    </row>
    <row r="151" spans="1:10">
      <c r="A151" s="91">
        <v>148</v>
      </c>
      <c r="B151" s="91" t="s">
        <v>1338</v>
      </c>
      <c r="C151" s="225">
        <f>'GREECE Ret'!C154</f>
        <v>-1.5350188537634833E-2</v>
      </c>
      <c r="D151" s="225">
        <f>'GREECE Ret'!D154</f>
        <v>1.5162247739677455E-2</v>
      </c>
      <c r="E151" s="225">
        <f>'GREECE Ret'!E154</f>
        <v>1.5288692515090336E-2</v>
      </c>
      <c r="F151" s="225">
        <f>'GREECE Ret'!F154</f>
        <v>5.2631700442746909E-3</v>
      </c>
      <c r="G151" s="225">
        <f>'GREECE Ret'!G154</f>
        <v>0</v>
      </c>
      <c r="H151" s="225">
        <f>'GREECE Ret'!H154</f>
        <v>1.980262729617973E-2</v>
      </c>
      <c r="J151" s="191">
        <f t="shared" si="12"/>
        <v>6.6944248429312292E-3</v>
      </c>
    </row>
    <row r="152" spans="1:10">
      <c r="A152" s="91">
        <v>149</v>
      </c>
      <c r="B152" s="91" t="s">
        <v>1346</v>
      </c>
      <c r="C152" s="225">
        <f>'GREECE Ret'!C155</f>
        <v>-2.7334868956604866E-3</v>
      </c>
      <c r="D152" s="225">
        <f>'GREECE Ret'!D155</f>
        <v>1.2236726448437084E-2</v>
      </c>
      <c r="E152" s="225">
        <f>'GREECE Ret'!E155</f>
        <v>3.4423441909729197E-3</v>
      </c>
      <c r="F152" s="225">
        <f>'GREECE Ret'!F155</f>
        <v>7.8431774610258787E-3</v>
      </c>
      <c r="G152" s="225">
        <f>'GREECE Ret'!G155</f>
        <v>0</v>
      </c>
      <c r="H152" s="225">
        <f>'GREECE Ret'!H155</f>
        <v>-1.7305747097592566E-2</v>
      </c>
      <c r="J152" s="191">
        <f t="shared" si="12"/>
        <v>5.8050235119713799E-4</v>
      </c>
    </row>
    <row r="153" spans="1:10">
      <c r="A153" s="91">
        <v>150</v>
      </c>
      <c r="B153" s="91" t="s">
        <v>1354</v>
      </c>
      <c r="C153" s="225">
        <f>'GREECE Ret'!C156</f>
        <v>1.2692826798418879E-2</v>
      </c>
      <c r="D153" s="225">
        <f>'GREECE Ret'!D156</f>
        <v>4.2334363826560736E-2</v>
      </c>
      <c r="E153" s="225">
        <f>'GREECE Ret'!E156</f>
        <v>1.2973893143688979E-2</v>
      </c>
      <c r="F153" s="225">
        <f>'GREECE Ret'!F156</f>
        <v>3.8318864302136602E-2</v>
      </c>
      <c r="G153" s="225">
        <f>'GREECE Ret'!G156</f>
        <v>0</v>
      </c>
      <c r="H153" s="225">
        <f>'GREECE Ret'!H156</f>
        <v>2.2195732391784347E-2</v>
      </c>
      <c r="J153" s="191">
        <f t="shared" si="12"/>
        <v>2.1419280077098257E-2</v>
      </c>
    </row>
    <row r="154" spans="1:10">
      <c r="A154" s="91">
        <v>151</v>
      </c>
      <c r="B154" s="91" t="s">
        <v>1361</v>
      </c>
      <c r="C154" s="225">
        <f>'GREECE Ret'!C157</f>
        <v>0</v>
      </c>
      <c r="D154" s="225">
        <f>'GREECE Ret'!D157</f>
        <v>5.1679701584425976E-3</v>
      </c>
      <c r="E154" s="225">
        <f>'GREECE Ret'!E157</f>
        <v>-1.4349409178999113E-2</v>
      </c>
      <c r="F154" s="225">
        <f>'GREECE Ret'!F157</f>
        <v>-5.0251362026730428E-3</v>
      </c>
      <c r="G154" s="225">
        <f>'GREECE Ret'!G157</f>
        <v>0</v>
      </c>
      <c r="H154" s="225">
        <f>'GREECE Ret'!H157</f>
        <v>1.2121360532345041E-2</v>
      </c>
      <c r="J154" s="191">
        <f t="shared" si="12"/>
        <v>-3.4753578181408607E-4</v>
      </c>
    </row>
    <row r="155" spans="1:10">
      <c r="A155" s="91">
        <v>152</v>
      </c>
      <c r="B155" s="91" t="s">
        <v>1369</v>
      </c>
      <c r="C155" s="225">
        <f>'GREECE Ret'!C158</f>
        <v>-2.2780028331819885E-2</v>
      </c>
      <c r="D155" s="225">
        <f>'GREECE Ret'!D158</f>
        <v>-4.4803277015838257E-2</v>
      </c>
      <c r="E155" s="225">
        <f>'GREECE Ret'!E158</f>
        <v>1.4349409178999096E-2</v>
      </c>
      <c r="F155" s="225">
        <f>'GREECE Ret'!F158</f>
        <v>6.2774845191390302E-3</v>
      </c>
      <c r="G155" s="225">
        <f>'GREECE Ret'!G158</f>
        <v>0</v>
      </c>
      <c r="H155" s="225">
        <f>'GREECE Ret'!H158</f>
        <v>1.6726793805313365E-2</v>
      </c>
      <c r="J155" s="191">
        <f t="shared" si="12"/>
        <v>-5.0382696407011074E-3</v>
      </c>
    </row>
    <row r="156" spans="1:10">
      <c r="A156" s="91">
        <v>153</v>
      </c>
      <c r="B156" s="91" t="s">
        <v>1376</v>
      </c>
      <c r="C156" s="225">
        <f>'GREECE Ret'!C159</f>
        <v>1.3730192811902037E-2</v>
      </c>
      <c r="D156" s="225">
        <f>'GREECE Ret'!D159</f>
        <v>6.7159419654368091E-3</v>
      </c>
      <c r="E156" s="225">
        <f>'GREECE Ret'!E159</f>
        <v>-2.2642476749759777E-2</v>
      </c>
      <c r="F156" s="225">
        <f>'GREECE Ret'!F159</f>
        <v>-2.1506205220963619E-2</v>
      </c>
      <c r="G156" s="225">
        <f>'GREECE Ret'!G159</f>
        <v>0</v>
      </c>
      <c r="H156" s="225">
        <f>'GREECE Ret'!H159</f>
        <v>-7.1343941138738683E-3</v>
      </c>
      <c r="J156" s="191">
        <f t="shared" si="12"/>
        <v>-5.1394902178764027E-3</v>
      </c>
    </row>
    <row r="157" spans="1:10">
      <c r="A157" s="91">
        <v>154</v>
      </c>
      <c r="B157" s="91" t="s">
        <v>1383</v>
      </c>
      <c r="C157" s="225">
        <f>'GREECE Ret'!C160</f>
        <v>2.6907452919924402E-2</v>
      </c>
      <c r="D157" s="225">
        <f>'GREECE Ret'!D160</f>
        <v>-9.4149989346017614E-3</v>
      </c>
      <c r="E157" s="225">
        <f>'GREECE Ret'!E160</f>
        <v>8.9810620939425115E-3</v>
      </c>
      <c r="F157" s="225">
        <f>'GREECE Ret'!F160</f>
        <v>-2.5608208616737039E-3</v>
      </c>
      <c r="G157" s="225">
        <f>'GREECE Ret'!G160</f>
        <v>0</v>
      </c>
      <c r="H157" s="225">
        <f>'GREECE Ret'!H160</f>
        <v>4.7619137602435638E-3</v>
      </c>
      <c r="J157" s="191">
        <f t="shared" si="12"/>
        <v>4.779101496305835E-3</v>
      </c>
    </row>
    <row r="158" spans="1:10">
      <c r="A158" s="91">
        <v>155</v>
      </c>
      <c r="B158" s="91" t="s">
        <v>1390</v>
      </c>
      <c r="C158" s="225">
        <f>'GREECE Ret'!C161</f>
        <v>6.0103924069705307E-2</v>
      </c>
      <c r="D158" s="225">
        <f>'GREECE Ret'!D161</f>
        <v>0</v>
      </c>
      <c r="E158" s="225">
        <f>'GREECE Ret'!E161</f>
        <v>2.4457740846040309E-2</v>
      </c>
      <c r="F158" s="225">
        <f>'GREECE Ret'!F161</f>
        <v>2.2814677766171482E-2</v>
      </c>
      <c r="G158" s="225">
        <f>'GREECE Ret'!G161</f>
        <v>4.1237171838621562E-3</v>
      </c>
      <c r="H158" s="225">
        <f>'GREECE Ret'!H161</f>
        <v>1.1806512586989044E-2</v>
      </c>
      <c r="J158" s="191">
        <f t="shared" si="12"/>
        <v>2.0551095408794715E-2</v>
      </c>
    </row>
    <row r="159" spans="1:10">
      <c r="A159" s="91">
        <v>156</v>
      </c>
      <c r="B159" s="91" t="s">
        <v>1398</v>
      </c>
      <c r="C159" s="225">
        <f>'GREECE Ret'!C162</f>
        <v>-1.1735256218420965E-2</v>
      </c>
      <c r="D159" s="225">
        <f>'GREECE Ret'!D162</f>
        <v>2.6668247082161273E-2</v>
      </c>
      <c r="E159" s="225">
        <f>'GREECE Ret'!E162</f>
        <v>-2.0154524793498268E-3</v>
      </c>
      <c r="F159" s="225">
        <f>'GREECE Ret'!F162</f>
        <v>-2.5094116054258072E-3</v>
      </c>
      <c r="G159" s="225">
        <f>'GREECE Ret'!G162</f>
        <v>0</v>
      </c>
      <c r="H159" s="225">
        <f>'GREECE Ret'!H162</f>
        <v>2.3446669592540547E-3</v>
      </c>
      <c r="J159" s="191">
        <f t="shared" si="12"/>
        <v>2.1254656230364549E-3</v>
      </c>
    </row>
    <row r="160" spans="1:10">
      <c r="A160" s="91">
        <v>157</v>
      </c>
      <c r="B160" s="91" t="s">
        <v>1405</v>
      </c>
      <c r="C160" s="225">
        <f>'GREECE Ret'!C163</f>
        <v>1.1735256218420932E-2</v>
      </c>
      <c r="D160" s="225">
        <f>'GREECE Ret'!D163</f>
        <v>6.5574005461592607E-3</v>
      </c>
      <c r="E160" s="225">
        <f>'GREECE Ret'!E163</f>
        <v>2.1291556135617829E-2</v>
      </c>
      <c r="F160" s="225">
        <f>'GREECE Ret'!F163</f>
        <v>7.5094220221313479E-3</v>
      </c>
      <c r="G160" s="225">
        <f>'GREECE Ret'!G163</f>
        <v>-4.1237171838621519E-3</v>
      </c>
      <c r="H160" s="225">
        <f>'GREECE Ret'!H163</f>
        <v>-2.3446669592541345E-3</v>
      </c>
      <c r="J160" s="191">
        <f t="shared" si="12"/>
        <v>6.7708751298688466E-3</v>
      </c>
    </row>
    <row r="161" spans="1:10">
      <c r="A161" s="91">
        <v>158</v>
      </c>
      <c r="B161" s="91" t="s">
        <v>1413</v>
      </c>
      <c r="C161" s="225">
        <f>'GREECE Ret'!C164</f>
        <v>1.7348638334613073E-2</v>
      </c>
      <c r="D161" s="225">
        <f>'GREECE Ret'!D164</f>
        <v>-6.5574005461591636E-3</v>
      </c>
      <c r="E161" s="225">
        <f>'GREECE Ret'!E164</f>
        <v>2.0202707317519469E-2</v>
      </c>
      <c r="F161" s="225">
        <f>'GREECE Ret'!F164</f>
        <v>1.2461060802471558E-3</v>
      </c>
      <c r="G161" s="225">
        <f>'GREECE Ret'!G164</f>
        <v>0</v>
      </c>
      <c r="H161" s="225">
        <f>'GREECE Ret'!H164</f>
        <v>4.6838493124264375E-3</v>
      </c>
      <c r="J161" s="191">
        <f t="shared" si="12"/>
        <v>6.1539834164411611E-3</v>
      </c>
    </row>
    <row r="162" spans="1:10">
      <c r="A162" s="91">
        <v>159</v>
      </c>
      <c r="B162" s="91" t="s">
        <v>1421</v>
      </c>
      <c r="C162" s="225">
        <f>'GREECE Ret'!C165</f>
        <v>-1.0704095615944455E-2</v>
      </c>
      <c r="D162" s="225">
        <f>'GREECE Ret'!D165</f>
        <v>-1.0582109330536972E-2</v>
      </c>
      <c r="E162" s="225">
        <f>'GREECE Ret'!E165</f>
        <v>-3.2310205814465318E-3</v>
      </c>
      <c r="F162" s="225">
        <f>'GREECE Ret'!F165</f>
        <v>2.4875634718019286E-3</v>
      </c>
      <c r="G162" s="225">
        <f>'GREECE Ret'!G165</f>
        <v>0</v>
      </c>
      <c r="H162" s="225">
        <f>'GREECE Ret'!H165</f>
        <v>6.9848945219507484E-3</v>
      </c>
      <c r="J162" s="191">
        <f t="shared" si="12"/>
        <v>-2.5074612556958802E-3</v>
      </c>
    </row>
    <row r="163" spans="1:10">
      <c r="A163" s="91">
        <v>160</v>
      </c>
      <c r="B163" s="91" t="s">
        <v>1427</v>
      </c>
      <c r="C163" s="225">
        <f>'GREECE Ret'!C166</f>
        <v>1.6542600960264681E-3</v>
      </c>
      <c r="D163" s="225">
        <f>'GREECE Ret'!D166</f>
        <v>1.7139509876696209E-2</v>
      </c>
      <c r="E163" s="225">
        <f>'GREECE Ret'!E166</f>
        <v>1.2861913642407822E-2</v>
      </c>
      <c r="F163" s="225">
        <f>'GREECE Ret'!F166</f>
        <v>3.7197811025318607E-3</v>
      </c>
      <c r="G163" s="225">
        <f>'GREECE Ret'!G166</f>
        <v>0</v>
      </c>
      <c r="H163" s="225">
        <f>'GREECE Ret'!H166</f>
        <v>2.317498140362704E-3</v>
      </c>
      <c r="J163" s="191">
        <f t="shared" si="12"/>
        <v>6.2821604763375104E-3</v>
      </c>
    </row>
    <row r="164" spans="1:10">
      <c r="A164" s="91">
        <v>161</v>
      </c>
      <c r="B164" s="91" t="s">
        <v>1435</v>
      </c>
      <c r="C164" s="225">
        <f>'GREECE Ret'!C167</f>
        <v>2.9318060756611669E-2</v>
      </c>
      <c r="D164" s="225">
        <f>'GREECE Ret'!D167</f>
        <v>1.9418085857101516E-2</v>
      </c>
      <c r="E164" s="225">
        <f>'GREECE Ret'!E167</f>
        <v>-1.935544295295609E-2</v>
      </c>
      <c r="F164" s="225">
        <f>'GREECE Ret'!F167</f>
        <v>4.9382816405825767E-3</v>
      </c>
      <c r="G164" s="225">
        <f>'GREECE Ret'!G167</f>
        <v>0</v>
      </c>
      <c r="H164" s="225">
        <f>'GREECE Ret'!H167</f>
        <v>-6.9686693160934277E-3</v>
      </c>
      <c r="J164" s="191">
        <f t="shared" si="12"/>
        <v>4.558385997541041E-3</v>
      </c>
    </row>
    <row r="165" spans="1:10">
      <c r="A165" s="91">
        <v>162</v>
      </c>
      <c r="B165" s="91" t="s">
        <v>1443</v>
      </c>
      <c r="C165" s="225">
        <f>'GREECE Ret'!C168</f>
        <v>4.0048111195124915E-3</v>
      </c>
      <c r="D165" s="225">
        <f>'GREECE Ret'!D168</f>
        <v>-1.2903404835907841E-2</v>
      </c>
      <c r="E165" s="225">
        <f>'GREECE Ret'!E168</f>
        <v>2.6024738175816544E-3</v>
      </c>
      <c r="F165" s="225">
        <f>'GREECE Ret'!F168</f>
        <v>-4.9382816405824544E-3</v>
      </c>
      <c r="G165" s="225">
        <f>'GREECE Ret'!G168</f>
        <v>0</v>
      </c>
      <c r="H165" s="225">
        <f>'GREECE Ret'!H168</f>
        <v>-4.6729056993924821E-3</v>
      </c>
      <c r="J165" s="191">
        <f t="shared" si="12"/>
        <v>-2.6512178731314382E-3</v>
      </c>
    </row>
    <row r="166" spans="1:10">
      <c r="A166" s="91">
        <v>163</v>
      </c>
      <c r="B166" s="91" t="s">
        <v>1451</v>
      </c>
      <c r="C166" s="225">
        <f>'GREECE Ret'!C169</f>
        <v>-2.4009615375381503E-3</v>
      </c>
      <c r="D166" s="225">
        <f>'GREECE Ret'!D169</f>
        <v>-3.4349480014637682E-2</v>
      </c>
      <c r="E166" s="225">
        <f>'GREECE Ret'!E169</f>
        <v>3.5740881380065717E-2</v>
      </c>
      <c r="F166" s="225">
        <f>'GREECE Ret'!F169</f>
        <v>1.5961050931332967E-2</v>
      </c>
      <c r="G166" s="225">
        <f>'GREECE Ret'!G169</f>
        <v>4.1237171838621562E-3</v>
      </c>
      <c r="H166" s="225">
        <f>'GREECE Ret'!H169</f>
        <v>-2.3446669592541345E-3</v>
      </c>
      <c r="J166" s="191">
        <f t="shared" si="12"/>
        <v>2.7884234973051454E-3</v>
      </c>
    </row>
    <row r="167" spans="1:10">
      <c r="A167" s="91">
        <v>164</v>
      </c>
      <c r="B167" s="91" t="s">
        <v>1459</v>
      </c>
      <c r="C167" s="225">
        <f>'GREECE Ret'!C170</f>
        <v>-2.2691411202070879E-2</v>
      </c>
      <c r="D167" s="225">
        <f>'GREECE Ret'!D170</f>
        <v>1.069528911674795E-2</v>
      </c>
      <c r="E167" s="225">
        <f>'GREECE Ret'!E170</f>
        <v>-1.5798116876591176E-2</v>
      </c>
      <c r="F167" s="225">
        <f>'GREECE Ret'!F170</f>
        <v>6.0716640685497736E-3</v>
      </c>
      <c r="G167" s="225">
        <f>'GREECE Ret'!G170</f>
        <v>8.1967672041784907E-3</v>
      </c>
      <c r="H167" s="225">
        <f>'GREECE Ret'!H170</f>
        <v>-4.7058910374125048E-3</v>
      </c>
      <c r="J167" s="191">
        <f t="shared" si="12"/>
        <v>-3.0386164544330568E-3</v>
      </c>
    </row>
    <row r="168" spans="1:10">
      <c r="A168" s="91">
        <v>165</v>
      </c>
      <c r="B168" s="91" t="s">
        <v>1465</v>
      </c>
      <c r="C168" s="225">
        <f>'GREECE Ret'!C171</f>
        <v>-1.6529301951210471E-2</v>
      </c>
      <c r="D168" s="225">
        <f>'GREECE Ret'!D171</f>
        <v>-1.4735698653752839E-2</v>
      </c>
      <c r="E168" s="225">
        <f>'GREECE Ret'!E171</f>
        <v>2.3915551396557932E-2</v>
      </c>
      <c r="F168" s="225">
        <f>'GREECE Ret'!F171</f>
        <v>-3.63857284390818E-3</v>
      </c>
      <c r="G168" s="225">
        <f>'GREECE Ret'!G171</f>
        <v>8.1301260832503091E-3</v>
      </c>
      <c r="H168" s="225">
        <f>'GREECE Ret'!H171</f>
        <v>-1.6647233433156394E-2</v>
      </c>
      <c r="J168" s="191">
        <f t="shared" si="12"/>
        <v>-3.2508549003699406E-3</v>
      </c>
    </row>
    <row r="169" spans="1:10">
      <c r="A169" s="91">
        <v>166</v>
      </c>
      <c r="B169" s="91" t="s">
        <v>1473</v>
      </c>
      <c r="C169" s="225">
        <f>'GREECE Ret'!C172</f>
        <v>0</v>
      </c>
      <c r="D169" s="225">
        <f>'GREECE Ret'!D172</f>
        <v>1.207258123426924E-2</v>
      </c>
      <c r="E169" s="225">
        <f>'GREECE Ret'!E172</f>
        <v>1.9705071079332337E-2</v>
      </c>
      <c r="F169" s="225">
        <f>'GREECE Ret'!F172</f>
        <v>2.044569116028952E-2</v>
      </c>
      <c r="G169" s="225">
        <f>'GREECE Ret'!G172</f>
        <v>8.0645598367304946E-3</v>
      </c>
      <c r="H169" s="225">
        <f>'GREECE Ret'!H172</f>
        <v>0</v>
      </c>
      <c r="J169" s="191">
        <f t="shared" si="12"/>
        <v>1.00479838851036E-2</v>
      </c>
    </row>
    <row r="170" spans="1:10">
      <c r="A170" s="91">
        <v>167</v>
      </c>
      <c r="B170" s="91" t="s">
        <v>1480</v>
      </c>
      <c r="C170" s="225">
        <f>'GREECE Ret'!C173</f>
        <v>-2.503130218118477E-3</v>
      </c>
      <c r="D170" s="225">
        <f>'GREECE Ret'!D173</f>
        <v>2.6631174194836284E-3</v>
      </c>
      <c r="E170" s="225">
        <f>'GREECE Ret'!E173</f>
        <v>6.0790460763821925E-3</v>
      </c>
      <c r="F170" s="225">
        <f>'GREECE Ret'!F173</f>
        <v>-8.3682496705166903E-3</v>
      </c>
      <c r="G170" s="225">
        <f>'GREECE Ret'!G173</f>
        <v>4.0080213975386466E-3</v>
      </c>
      <c r="H170" s="225">
        <f>'GREECE Ret'!H173</f>
        <v>4.7846981233364734E-3</v>
      </c>
      <c r="J170" s="191">
        <f t="shared" si="12"/>
        <v>1.1105838546842956E-3</v>
      </c>
    </row>
    <row r="171" spans="1:10">
      <c r="A171" s="91">
        <v>168</v>
      </c>
      <c r="B171" s="91" t="s">
        <v>1487</v>
      </c>
      <c r="C171" s="225">
        <f>'GREECE Ret'!C174</f>
        <v>2.5031302181184748E-3</v>
      </c>
      <c r="D171" s="225">
        <f>'GREECE Ret'!D174</f>
        <v>1.4521707334617195E-2</v>
      </c>
      <c r="E171" s="225">
        <f>'GREECE Ret'!E174</f>
        <v>-1.2128564252092936E-3</v>
      </c>
      <c r="F171" s="225">
        <f>'GREECE Ret'!F174</f>
        <v>4.7904283226325181E-3</v>
      </c>
      <c r="G171" s="225">
        <f>'GREECE Ret'!G174</f>
        <v>0</v>
      </c>
      <c r="H171" s="225">
        <f>'GREECE Ret'!H174</f>
        <v>-4.7846981233363823E-3</v>
      </c>
      <c r="J171" s="191">
        <f t="shared" si="12"/>
        <v>2.6362852211370851E-3</v>
      </c>
    </row>
    <row r="172" spans="1:10">
      <c r="A172" s="91">
        <v>169</v>
      </c>
      <c r="B172" s="91" t="s">
        <v>1493</v>
      </c>
      <c r="C172" s="225">
        <f>'GREECE Ret'!C175</f>
        <v>-3.1318683257427184E-2</v>
      </c>
      <c r="D172" s="225">
        <f>'GREECE Ret'!D175</f>
        <v>-4.4213497142020206E-2</v>
      </c>
      <c r="E172" s="225">
        <f>'GREECE Ret'!E175</f>
        <v>-1.4054615705579171E-2</v>
      </c>
      <c r="F172" s="225">
        <f>'GREECE Ret'!F175</f>
        <v>-1.8083675433295237E-2</v>
      </c>
      <c r="G172" s="225">
        <f>'GREECE Ret'!G175</f>
        <v>0</v>
      </c>
      <c r="H172" s="225">
        <f>'GREECE Ret'!H175</f>
        <v>7.168489478612497E-3</v>
      </c>
      <c r="J172" s="191">
        <f t="shared" si="12"/>
        <v>-1.6750330343284884E-2</v>
      </c>
    </row>
    <row r="173" spans="1:10">
      <c r="A173" s="91">
        <v>170</v>
      </c>
      <c r="B173" s="91" t="s">
        <v>1500</v>
      </c>
      <c r="C173" s="225">
        <f>'GREECE Ret'!C176</f>
        <v>-4.3084943857239549E-3</v>
      </c>
      <c r="D173" s="225">
        <f>'GREECE Ret'!D176</f>
        <v>1.7651510575322334E-2</v>
      </c>
      <c r="E173" s="225">
        <f>'GREECE Ret'!E176</f>
        <v>-3.1252543504104426E-2</v>
      </c>
      <c r="F173" s="225">
        <f>'GREECE Ret'!F176</f>
        <v>-1.2172856037516375E-3</v>
      </c>
      <c r="G173" s="225">
        <f>'GREECE Ret'!G176</f>
        <v>1.1928570865273812E-2</v>
      </c>
      <c r="H173" s="225">
        <f>'GREECE Ret'!H176</f>
        <v>4.7506027585977988E-3</v>
      </c>
      <c r="J173" s="191">
        <f t="shared" si="12"/>
        <v>-4.0793988239767903E-4</v>
      </c>
    </row>
    <row r="174" spans="1:10">
      <c r="A174" s="91">
        <v>171</v>
      </c>
      <c r="B174" s="91" t="s">
        <v>1508</v>
      </c>
      <c r="C174" s="225">
        <f>'GREECE Ret'!C177</f>
        <v>3.5627177643151035E-2</v>
      </c>
      <c r="D174" s="225">
        <f>'GREECE Ret'!D177</f>
        <v>6.7069332567180799E-3</v>
      </c>
      <c r="E174" s="225">
        <f>'GREECE Ret'!E177</f>
        <v>6.3291350516475296E-3</v>
      </c>
      <c r="F174" s="225">
        <f>'GREECE Ret'!F177</f>
        <v>-5.2512063581680014E-2</v>
      </c>
      <c r="G174" s="225">
        <f>'GREECE Ret'!G177</f>
        <v>0</v>
      </c>
      <c r="H174" s="225">
        <f>'GREECE Ret'!H177</f>
        <v>-7.1343941138738683E-3</v>
      </c>
      <c r="J174" s="191">
        <f t="shared" si="12"/>
        <v>-1.8305352906728717E-3</v>
      </c>
    </row>
    <row r="175" spans="1:10">
      <c r="A175" s="91">
        <v>172</v>
      </c>
      <c r="B175" s="91" t="s">
        <v>1515</v>
      </c>
      <c r="C175" s="225">
        <f>'GREECE Ret'!C178</f>
        <v>4.08219945202552E-2</v>
      </c>
      <c r="D175" s="225">
        <f>'GREECE Ret'!D178</f>
        <v>0</v>
      </c>
      <c r="E175" s="225">
        <f>'GREECE Ret'!E178</f>
        <v>1.9369552769659622E-2</v>
      </c>
      <c r="F175" s="225">
        <f>'GREECE Ret'!F178</f>
        <v>5.1216501200549236E-3</v>
      </c>
      <c r="G175" s="225">
        <f>'GREECE Ret'!G178</f>
        <v>3.9447782910165463E-3</v>
      </c>
      <c r="H175" s="225">
        <f>'GREECE Ret'!H178</f>
        <v>1.6568426347232487E-2</v>
      </c>
      <c r="J175" s="191">
        <f t="shared" si="12"/>
        <v>1.4304400341369797E-2</v>
      </c>
    </row>
    <row r="176" spans="1:10">
      <c r="A176" s="91">
        <v>173</v>
      </c>
      <c r="B176" s="91" t="s">
        <v>1523</v>
      </c>
      <c r="C176" s="225">
        <f>'GREECE Ret'!C179</f>
        <v>7.9681696491768813E-3</v>
      </c>
      <c r="D176" s="225">
        <f>'GREECE Ret'!D179</f>
        <v>0</v>
      </c>
      <c r="E176" s="225">
        <f>'GREECE Ret'!E179</f>
        <v>6.1862049606632404E-4</v>
      </c>
      <c r="F176" s="225">
        <f>'GREECE Ret'!F179</f>
        <v>0</v>
      </c>
      <c r="G176" s="225">
        <f>'GREECE Ret'!G179</f>
        <v>3.929278139889557E-3</v>
      </c>
      <c r="H176" s="225">
        <f>'GREECE Ret'!H179</f>
        <v>2.3446669592540547E-3</v>
      </c>
      <c r="J176" s="191">
        <f t="shared" si="12"/>
        <v>2.476789207397803E-3</v>
      </c>
    </row>
    <row r="177" spans="1:10">
      <c r="A177" s="91">
        <v>174</v>
      </c>
      <c r="B177" s="91" t="s">
        <v>1531</v>
      </c>
      <c r="C177" s="225">
        <f>'GREECE Ret'!C180</f>
        <v>3.125254350410453E-2</v>
      </c>
      <c r="D177" s="225">
        <f>'GREECE Ret'!D180</f>
        <v>6.6622498254162504E-3</v>
      </c>
      <c r="E177" s="225">
        <f>'GREECE Ret'!E180</f>
        <v>1.716780362236528E-2</v>
      </c>
      <c r="F177" s="225">
        <f>'GREECE Ret'!F180</f>
        <v>-1.0269666637456156E-2</v>
      </c>
      <c r="G177" s="225">
        <f>'GREECE Ret'!G180</f>
        <v>0</v>
      </c>
      <c r="H177" s="225">
        <f>'GREECE Ret'!H180</f>
        <v>1.8562017860059558E-2</v>
      </c>
      <c r="J177" s="191">
        <f t="shared" si="12"/>
        <v>1.0562491362414911E-2</v>
      </c>
    </row>
    <row r="178" spans="1:10">
      <c r="A178" s="91">
        <v>175</v>
      </c>
      <c r="B178" s="91" t="s">
        <v>1539</v>
      </c>
      <c r="C178" s="225">
        <f>'GREECE Ret'!C181</f>
        <v>1.7537620665327561E-2</v>
      </c>
      <c r="D178" s="225">
        <f>'GREECE Ret'!D181</f>
        <v>-3.9920212695374498E-3</v>
      </c>
      <c r="E178" s="225">
        <f>'GREECE Ret'!E181</f>
        <v>-6.0808758334694659E-4</v>
      </c>
      <c r="F178" s="225">
        <f>'GREECE Ret'!F181</f>
        <v>0</v>
      </c>
      <c r="G178" s="225">
        <f>'GREECE Ret'!G181</f>
        <v>0</v>
      </c>
      <c r="H178" s="225">
        <f>'GREECE Ret'!H181</f>
        <v>2.272825107755631E-2</v>
      </c>
      <c r="J178" s="191">
        <f t="shared" si="12"/>
        <v>5.944293814999912E-3</v>
      </c>
    </row>
    <row r="179" spans="1:10">
      <c r="A179" s="91">
        <v>176</v>
      </c>
      <c r="B179" s="91" t="s">
        <v>1547</v>
      </c>
      <c r="C179" s="225">
        <f>'GREECE Ret'!C182</f>
        <v>-3.0280113976411016E-3</v>
      </c>
      <c r="D179" s="225">
        <f>'GREECE Ret'!D182</f>
        <v>2.1108963210235265E-2</v>
      </c>
      <c r="E179" s="225">
        <f>'GREECE Ret'!E182</f>
        <v>-1.9656652549551599E-2</v>
      </c>
      <c r="F179" s="225">
        <f>'GREECE Ret'!F182</f>
        <v>-5.1746557900174744E-3</v>
      </c>
      <c r="G179" s="225">
        <f>'GREECE Ret'!G182</f>
        <v>-3.9292781398894382E-3</v>
      </c>
      <c r="H179" s="225">
        <f>'GREECE Ret'!H182</f>
        <v>1.1173300598125255E-2</v>
      </c>
      <c r="J179" s="191">
        <f t="shared" si="12"/>
        <v>8.2277655210150999E-5</v>
      </c>
    </row>
    <row r="180" spans="1:10">
      <c r="A180" s="91">
        <v>177</v>
      </c>
      <c r="B180" s="91" t="s">
        <v>1554</v>
      </c>
      <c r="C180" s="225">
        <f>'GREECE Ret'!C183</f>
        <v>-1.4509609267686402E-2</v>
      </c>
      <c r="D180" s="225">
        <f>'GREECE Ret'!D183</f>
        <v>-2.6143805740708207E-3</v>
      </c>
      <c r="E180" s="225">
        <f>'GREECE Ret'!E183</f>
        <v>-1.7522350692202489E-2</v>
      </c>
      <c r="F180" s="225">
        <f>'GREECE Ret'!F183</f>
        <v>5.1746557900174874E-3</v>
      </c>
      <c r="G180" s="225">
        <f>'GREECE Ret'!G183</f>
        <v>7.8431774610258787E-3</v>
      </c>
      <c r="H180" s="225">
        <f>'GREECE Ret'!H183</f>
        <v>4.4345970678655536E-3</v>
      </c>
      <c r="J180" s="191">
        <f t="shared" si="12"/>
        <v>-2.8656517025084649E-3</v>
      </c>
    </row>
    <row r="181" spans="1:10">
      <c r="A181" s="91">
        <v>178</v>
      </c>
      <c r="B181" s="91" t="s">
        <v>1562</v>
      </c>
      <c r="C181" s="225">
        <f>'GREECE Ret'!C184</f>
        <v>-8.4975405104406633E-3</v>
      </c>
      <c r="D181" s="225">
        <f>'GREECE Ret'!D184</f>
        <v>-1.8494582636164301E-2</v>
      </c>
      <c r="E181" s="225">
        <f>'GREECE Ret'!E184</f>
        <v>-2.2989518224698718E-2</v>
      </c>
      <c r="F181" s="225">
        <f>'GREECE Ret'!F184</f>
        <v>3.8634948250446392E-3</v>
      </c>
      <c r="G181" s="225">
        <f>'GREECE Ret'!G184</f>
        <v>0</v>
      </c>
      <c r="H181" s="225">
        <f>'GREECE Ret'!H184</f>
        <v>0</v>
      </c>
      <c r="J181" s="191">
        <f t="shared" si="12"/>
        <v>-7.6863577577098406E-3</v>
      </c>
    </row>
    <row r="182" spans="1:10">
      <c r="A182" s="91">
        <v>179</v>
      </c>
      <c r="B182" s="91" t="s">
        <v>1570</v>
      </c>
      <c r="C182" s="225">
        <f>'GREECE Ret'!C185</f>
        <v>2.7545735481135245E-2</v>
      </c>
      <c r="D182" s="225">
        <f>'GREECE Ret'!D185</f>
        <v>3.9220713153281329E-2</v>
      </c>
      <c r="E182" s="225">
        <f>'GREECE Ret'!E185</f>
        <v>4.5117704636621651E-3</v>
      </c>
      <c r="F182" s="225">
        <f>'GREECE Ret'!F185</f>
        <v>5.1282163669195292E-3</v>
      </c>
      <c r="G182" s="225">
        <f>'GREECE Ret'!G185</f>
        <v>3.8986404156573229E-3</v>
      </c>
      <c r="H182" s="225">
        <f>'GREECE Ret'!H185</f>
        <v>0</v>
      </c>
      <c r="J182" s="191">
        <f t="shared" si="12"/>
        <v>1.33841793134426E-2</v>
      </c>
    </row>
    <row r="183" spans="1:10">
      <c r="A183" s="91">
        <v>180</v>
      </c>
      <c r="B183" s="91" t="s">
        <v>1578</v>
      </c>
      <c r="C183" s="225">
        <f>'GREECE Ret'!C186</f>
        <v>2.1650715051897626E-2</v>
      </c>
      <c r="D183" s="225">
        <f>'GREECE Ret'!D186</f>
        <v>1.2739025777429932E-2</v>
      </c>
      <c r="E183" s="225">
        <f>'GREECE Ret'!E186</f>
        <v>4.0950603613095063E-2</v>
      </c>
      <c r="F183" s="225">
        <f>'GREECE Ret'!F186</f>
        <v>3.8289772370972515E-3</v>
      </c>
      <c r="G183" s="225">
        <f>'GREECE Ret'!G186</f>
        <v>3.8835000263976122E-3</v>
      </c>
      <c r="H183" s="225">
        <f>'GREECE Ret'!H186</f>
        <v>-4.4345970678656412E-3</v>
      </c>
      <c r="J183" s="191">
        <f t="shared" si="12"/>
        <v>1.310303743967531E-2</v>
      </c>
    </row>
    <row r="184" spans="1:10">
      <c r="A184" s="91">
        <v>181</v>
      </c>
      <c r="B184" s="91" t="s">
        <v>1586</v>
      </c>
      <c r="C184" s="225">
        <f>'GREECE Ret'!C187</f>
        <v>1.1747565349950235E-2</v>
      </c>
      <c r="D184" s="225">
        <f>'GREECE Ret'!D187</f>
        <v>0</v>
      </c>
      <c r="E184" s="225">
        <f>'GREECE Ret'!E187</f>
        <v>6.1538655743782859E-3</v>
      </c>
      <c r="F184" s="225">
        <f>'GREECE Ret'!F187</f>
        <v>-2.55102179160533E-3</v>
      </c>
      <c r="G184" s="225">
        <f>'GREECE Ret'!G187</f>
        <v>2.2989518224698781E-2</v>
      </c>
      <c r="H184" s="225">
        <f>'GREECE Ret'!H187</f>
        <v>6.644542718668732E-3</v>
      </c>
      <c r="J184" s="191">
        <f t="shared" si="12"/>
        <v>7.4974116793484506E-3</v>
      </c>
    </row>
    <row r="185" spans="1:10">
      <c r="A185" s="91">
        <v>182</v>
      </c>
      <c r="B185" s="91" t="s">
        <v>1594</v>
      </c>
      <c r="C185" s="225">
        <f>'GREECE Ret'!C188</f>
        <v>3.6429912785012298E-3</v>
      </c>
      <c r="D185" s="225">
        <f>'GREECE Ret'!D188</f>
        <v>-2.175389687364522E-2</v>
      </c>
      <c r="E185" s="225">
        <f>'GREECE Ret'!E188</f>
        <v>-1.8576385572935419E-2</v>
      </c>
      <c r="F185" s="225">
        <f>'GREECE Ret'!F188</f>
        <v>8.9002494702640784E-3</v>
      </c>
      <c r="G185" s="225">
        <f>'GREECE Ret'!G188</f>
        <v>-7.6045993852193036E-3</v>
      </c>
      <c r="H185" s="225">
        <f>'GREECE Ret'!H188</f>
        <v>6.6006840313518724E-3</v>
      </c>
      <c r="J185" s="191">
        <f t="shared" si="12"/>
        <v>-4.7984928419471272E-3</v>
      </c>
    </row>
    <row r="186" spans="1:10">
      <c r="A186" s="91">
        <v>183</v>
      </c>
      <c r="B186" s="91" t="s">
        <v>1600</v>
      </c>
      <c r="C186" s="225">
        <f>'GREECE Ret'!C189</f>
        <v>-1.4556043327005389E-3</v>
      </c>
      <c r="D186" s="225">
        <f>'GREECE Ret'!D189</f>
        <v>1.9219041270457201E-2</v>
      </c>
      <c r="E186" s="225">
        <f>'GREECE Ret'!E189</f>
        <v>2.53021828622183E-2</v>
      </c>
      <c r="F186" s="225">
        <f>'GREECE Ret'!F189</f>
        <v>0</v>
      </c>
      <c r="G186" s="225">
        <f>'GREECE Ret'!G189</f>
        <v>-7.6628727455691371E-3</v>
      </c>
      <c r="H186" s="225">
        <f>'GREECE Ret'!H189</f>
        <v>6.5574005461590396E-3</v>
      </c>
      <c r="J186" s="191">
        <f t="shared" si="12"/>
        <v>6.9933579334274772E-3</v>
      </c>
    </row>
    <row r="187" spans="1:10">
      <c r="A187" s="91">
        <v>184</v>
      </c>
      <c r="B187" s="91" t="s">
        <v>1608</v>
      </c>
      <c r="C187" s="225">
        <f>'GREECE Ret'!C190</f>
        <v>5.8097476413211573E-3</v>
      </c>
      <c r="D187" s="225">
        <f>'GREECE Ret'!D190</f>
        <v>-3.8814704215507416E-2</v>
      </c>
      <c r="E187" s="225">
        <f>'GREECE Ret'!E190</f>
        <v>1.4519311324453148E-2</v>
      </c>
      <c r="F187" s="225">
        <f>'GREECE Ret'!F190</f>
        <v>-7.6239251106593707E-3</v>
      </c>
      <c r="G187" s="225">
        <f>'GREECE Ret'!G190</f>
        <v>0</v>
      </c>
      <c r="H187" s="225">
        <f>'GREECE Ret'!H190</f>
        <v>0</v>
      </c>
      <c r="J187" s="191">
        <f t="shared" si="12"/>
        <v>-4.3515950600654133E-3</v>
      </c>
    </row>
    <row r="188" spans="1:10">
      <c r="A188" s="91">
        <v>185</v>
      </c>
      <c r="B188" s="91" t="s">
        <v>1614</v>
      </c>
      <c r="C188" s="225">
        <f>'GREECE Ret'!C191</f>
        <v>-7.2437525804173292E-4</v>
      </c>
      <c r="D188" s="225">
        <f>'GREECE Ret'!D191</f>
        <v>2.0888487947355532E-2</v>
      </c>
      <c r="E188" s="225">
        <f>'GREECE Ret'!E191</f>
        <v>3.6560675732134534E-2</v>
      </c>
      <c r="F188" s="225">
        <f>'GREECE Ret'!F191</f>
        <v>-7.68249617201617E-3</v>
      </c>
      <c r="G188" s="225">
        <f>'GREECE Ret'!G191</f>
        <v>0</v>
      </c>
      <c r="H188" s="225">
        <f>'GREECE Ret'!H191</f>
        <v>0</v>
      </c>
      <c r="J188" s="191">
        <f t="shared" si="12"/>
        <v>8.17371537490536E-3</v>
      </c>
    </row>
    <row r="189" spans="1:10">
      <c r="A189" s="91">
        <v>186</v>
      </c>
      <c r="B189" s="91" t="s">
        <v>1622</v>
      </c>
      <c r="C189" s="225">
        <f>'GREECE Ret'!C192</f>
        <v>1.0810916104215456E-2</v>
      </c>
      <c r="D189" s="225">
        <f>'GREECE Ret'!D192</f>
        <v>-1.8253440309350461E-2</v>
      </c>
      <c r="E189" s="225">
        <f>'GREECE Ret'!E192</f>
        <v>3.247223499327604E-2</v>
      </c>
      <c r="F189" s="225">
        <f>'GREECE Ret'!F192</f>
        <v>1.0230268250815043E-2</v>
      </c>
      <c r="G189" s="225">
        <f>'GREECE Ret'!G192</f>
        <v>0</v>
      </c>
      <c r="H189" s="225">
        <f>'GREECE Ret'!H192</f>
        <v>-2.873125804048102E-2</v>
      </c>
      <c r="J189" s="191">
        <f t="shared" si="12"/>
        <v>1.0881201664125096E-3</v>
      </c>
    </row>
    <row r="190" spans="1:10">
      <c r="A190" s="91">
        <v>187</v>
      </c>
      <c r="B190" s="91" t="s">
        <v>1630</v>
      </c>
      <c r="C190" s="225">
        <f>'GREECE Ret'!C193</f>
        <v>1.069528911674795E-2</v>
      </c>
      <c r="D190" s="225">
        <f>'GREECE Ret'!D193</f>
        <v>6.5574005461592607E-3</v>
      </c>
      <c r="E190" s="225">
        <f>'GREECE Ret'!E193</f>
        <v>1.7227433558996381E-2</v>
      </c>
      <c r="F190" s="225">
        <f>'GREECE Ret'!F193</f>
        <v>-5.1020518838955104E-3</v>
      </c>
      <c r="G190" s="225">
        <f>'GREECE Ret'!G193</f>
        <v>0</v>
      </c>
      <c r="H190" s="225">
        <f>'GREECE Ret'!H193</f>
        <v>4.4742803949211069E-3</v>
      </c>
      <c r="J190" s="191">
        <f t="shared" si="12"/>
        <v>5.6420586221548651E-3</v>
      </c>
    </row>
    <row r="191" spans="1:10">
      <c r="A191" s="91">
        <v>188</v>
      </c>
      <c r="B191" s="91" t="s">
        <v>1636</v>
      </c>
      <c r="C191" s="225">
        <f>'GREECE Ret'!C194</f>
        <v>-4.2643987864575397E-3</v>
      </c>
      <c r="D191" s="225">
        <f>'GREECE Ret'!D194</f>
        <v>2.5807883955872503E-2</v>
      </c>
      <c r="E191" s="225">
        <f>'GREECE Ret'!E194</f>
        <v>-1.331134463823931E-2</v>
      </c>
      <c r="F191" s="225">
        <f>'GREECE Ret'!F194</f>
        <v>1.2706651269114662E-2</v>
      </c>
      <c r="G191" s="225">
        <f>'GREECE Ret'!G194</f>
        <v>0</v>
      </c>
      <c r="H191" s="225">
        <f>'GREECE Ret'!H194</f>
        <v>4.4543503493801534E-3</v>
      </c>
      <c r="J191" s="191">
        <f t="shared" si="12"/>
        <v>4.2321903582784115E-3</v>
      </c>
    </row>
    <row r="192" spans="1:10">
      <c r="A192" s="91">
        <v>189</v>
      </c>
      <c r="B192" s="91" t="s">
        <v>1642</v>
      </c>
      <c r="C192" s="225">
        <f>'GREECE Ret'!C195</f>
        <v>0</v>
      </c>
      <c r="D192" s="225">
        <f>'GREECE Ret'!D195</f>
        <v>-3.8289772370972393E-3</v>
      </c>
      <c r="E192" s="225">
        <f>'GREECE Ret'!E195</f>
        <v>-2.2358869012836851E-3</v>
      </c>
      <c r="F192" s="225">
        <f>'GREECE Ret'!F195</f>
        <v>-2.5284463533586377E-3</v>
      </c>
      <c r="G192" s="225">
        <f>'GREECE Ret'!G195</f>
        <v>0</v>
      </c>
      <c r="H192" s="225">
        <f>'GREECE Ret'!H195</f>
        <v>-8.9286307443014312E-3</v>
      </c>
      <c r="J192" s="191">
        <f t="shared" si="12"/>
        <v>-2.9203235393401653E-3</v>
      </c>
    </row>
    <row r="193" spans="1:10">
      <c r="A193" s="91">
        <v>190</v>
      </c>
      <c r="B193" s="91" t="s">
        <v>1649</v>
      </c>
      <c r="C193" s="225">
        <f>'GREECE Ret'!C196</f>
        <v>-1.434744840814154E-2</v>
      </c>
      <c r="D193" s="225">
        <f>'GREECE Ret'!D196</f>
        <v>6.373507872092201E-3</v>
      </c>
      <c r="E193" s="225">
        <f>'GREECE Ret'!E196</f>
        <v>1.1683025792693544E-2</v>
      </c>
      <c r="F193" s="225">
        <f>'GREECE Ret'!F196</f>
        <v>-8.9002494702641252E-3</v>
      </c>
      <c r="G193" s="225">
        <f>'GREECE Ret'!G196</f>
        <v>3.8387763071656669E-3</v>
      </c>
      <c r="H193" s="225">
        <f>'GREECE Ret'!H196</f>
        <v>-2.2446698538238618E-3</v>
      </c>
      <c r="J193" s="191">
        <f t="shared" si="12"/>
        <v>-5.9950962671301918E-4</v>
      </c>
    </row>
    <row r="194" spans="1:10">
      <c r="A194" s="91">
        <v>191</v>
      </c>
      <c r="B194" s="91" t="s">
        <v>1657</v>
      </c>
      <c r="C194" s="225">
        <f>'GREECE Ret'!C197</f>
        <v>-8.7083278917843079E-3</v>
      </c>
      <c r="D194" s="225">
        <f>'GREECE Ret'!D197</f>
        <v>-1.924369839262708E-2</v>
      </c>
      <c r="E194" s="225">
        <f>'GREECE Ret'!E197</f>
        <v>1.4278111864288512E-2</v>
      </c>
      <c r="F194" s="225">
        <f>'GREECE Ret'!F197</f>
        <v>8.9002494702640784E-3</v>
      </c>
      <c r="G194" s="225">
        <f>'GREECE Ret'!G197</f>
        <v>0</v>
      </c>
      <c r="H194" s="225">
        <f>'GREECE Ret'!H197</f>
        <v>0</v>
      </c>
      <c r="J194" s="191">
        <f t="shared" si="12"/>
        <v>-7.9561082497646635E-4</v>
      </c>
    </row>
    <row r="195" spans="1:10">
      <c r="A195" s="91">
        <v>192</v>
      </c>
      <c r="B195" s="91" t="s">
        <v>1663</v>
      </c>
      <c r="C195" s="225">
        <f>'GREECE Ret'!C198</f>
        <v>2.1842018148409857E-3</v>
      </c>
      <c r="D195" s="225">
        <f>'GREECE Ret'!D198</f>
        <v>1.6699167757632319E-2</v>
      </c>
      <c r="E195" s="225">
        <f>'GREECE Ret'!E198</f>
        <v>1.6344323987154716E-3</v>
      </c>
      <c r="F195" s="225">
        <f>'GREECE Ret'!F198</f>
        <v>-1.2666246151930537E-3</v>
      </c>
      <c r="G195" s="225">
        <f>'GREECE Ret'!G198</f>
        <v>0</v>
      </c>
      <c r="H195" s="225">
        <f>'GREECE Ret'!H198</f>
        <v>6.7189502487450094E-3</v>
      </c>
      <c r="J195" s="191">
        <f t="shared" si="12"/>
        <v>4.328354600790122E-3</v>
      </c>
    </row>
    <row r="196" spans="1:10">
      <c r="A196" s="91">
        <v>193</v>
      </c>
      <c r="B196" s="91" t="s">
        <v>1670</v>
      </c>
      <c r="C196" s="225">
        <f>'GREECE Ret'!C199</f>
        <v>2.9048676926299857E-3</v>
      </c>
      <c r="D196" s="225">
        <f>'GREECE Ret'!D199</f>
        <v>-6.38979809877101E-3</v>
      </c>
      <c r="E196" s="225">
        <f>'GREECE Ret'!E199</f>
        <v>-1.0947016818954462E-2</v>
      </c>
      <c r="F196" s="225">
        <f>'GREECE Ret'!F199</f>
        <v>-1.1472401162236807E-2</v>
      </c>
      <c r="G196" s="225">
        <f>'GREECE Ret'!G199</f>
        <v>0</v>
      </c>
      <c r="H196" s="225">
        <f>'GREECE Ret'!H199</f>
        <v>4.4543503493801534E-3</v>
      </c>
      <c r="J196" s="191">
        <f t="shared" si="12"/>
        <v>-3.5749996729920234E-3</v>
      </c>
    </row>
    <row r="197" spans="1:10">
      <c r="A197" s="91">
        <v>194</v>
      </c>
      <c r="B197" s="91" t="s">
        <v>1678</v>
      </c>
      <c r="C197" s="225">
        <f>'GREECE Ret'!C200</f>
        <v>-1.6082217958432558E-2</v>
      </c>
      <c r="D197" s="225">
        <f>'GREECE Ret'!D200</f>
        <v>-2.4660561821951497E-2</v>
      </c>
      <c r="E197" s="225">
        <f>'GREECE Ret'!E200</f>
        <v>4.097608281315155E-2</v>
      </c>
      <c r="F197" s="225">
        <f>'GREECE Ret'!F200</f>
        <v>3.5268138837458052E-2</v>
      </c>
      <c r="G197" s="225">
        <f>'GREECE Ret'!G200</f>
        <v>0</v>
      </c>
      <c r="H197" s="225">
        <f>'GREECE Ret'!H200</f>
        <v>1.1049836186584935E-2</v>
      </c>
      <c r="J197" s="191">
        <f t="shared" ref="J197:J253" si="13">AVERAGE(C197:H197)</f>
        <v>7.7585463428017469E-3</v>
      </c>
    </row>
    <row r="198" spans="1:10">
      <c r="A198" s="91">
        <v>195</v>
      </c>
      <c r="B198" s="91" t="s">
        <v>1686</v>
      </c>
      <c r="C198" s="225">
        <f>'GREECE Ret'!C201</f>
        <v>-6.6543683626167464E-3</v>
      </c>
      <c r="D198" s="225">
        <f>'GREECE Ret'!D201</f>
        <v>1.4351192163090288E-2</v>
      </c>
      <c r="E198" s="225">
        <f>'GREECE Ret'!E201</f>
        <v>-3.5487594831316145E-2</v>
      </c>
      <c r="F198" s="225">
        <f>'GREECE Ret'!F201</f>
        <v>1.1077036338907404E-2</v>
      </c>
      <c r="G198" s="225">
        <f>'GREECE Ret'!G201</f>
        <v>0</v>
      </c>
      <c r="H198" s="225">
        <f>'GREECE Ret'!H201</f>
        <v>4.3859719432544891E-3</v>
      </c>
      <c r="J198" s="191">
        <f t="shared" si="13"/>
        <v>-2.0546271247801188E-3</v>
      </c>
    </row>
    <row r="199" spans="1:10">
      <c r="A199" s="91">
        <v>196</v>
      </c>
      <c r="B199" s="91" t="s">
        <v>1693</v>
      </c>
      <c r="C199" s="225">
        <f>'GREECE Ret'!C202</f>
        <v>-1.3443070256452855E-2</v>
      </c>
      <c r="D199" s="225">
        <f>'GREECE Ret'!D202</f>
        <v>-1.303799433812983E-2</v>
      </c>
      <c r="E199" s="225">
        <f>'GREECE Ret'!E202</f>
        <v>-6.038997216768067E-3</v>
      </c>
      <c r="F199" s="225">
        <f>'GREECE Ret'!F202</f>
        <v>3.6652453982958738E-3</v>
      </c>
      <c r="G199" s="225">
        <f>'GREECE Ret'!G202</f>
        <v>0</v>
      </c>
      <c r="H199" s="225">
        <f>'GREECE Ret'!H202</f>
        <v>-2.6609108727964535E-2</v>
      </c>
      <c r="J199" s="191">
        <f t="shared" si="13"/>
        <v>-9.2439875235032359E-3</v>
      </c>
    </row>
    <row r="200" spans="1:10">
      <c r="A200" s="91">
        <v>197</v>
      </c>
      <c r="B200" s="91" t="s">
        <v>1700</v>
      </c>
      <c r="C200" s="225">
        <f>'GREECE Ret'!C203</f>
        <v>7.5159717931212202E-4</v>
      </c>
      <c r="D200" s="225">
        <f>'GREECE Ret'!D203</f>
        <v>1.5625317903080815E-2</v>
      </c>
      <c r="E200" s="225">
        <f>'GREECE Ret'!E203</f>
        <v>2.178735418490723E-2</v>
      </c>
      <c r="F200" s="225">
        <f>'GREECE Ret'!F203</f>
        <v>-1.2202564052293744E-3</v>
      </c>
      <c r="G200" s="225">
        <f>'GREECE Ret'!G203</f>
        <v>3.8240964384034758E-3</v>
      </c>
      <c r="H200" s="225">
        <f>'GREECE Ret'!H203</f>
        <v>8.9486055760140144E-3</v>
      </c>
      <c r="J200" s="191">
        <f t="shared" si="13"/>
        <v>8.2861191460813794E-3</v>
      </c>
    </row>
    <row r="201" spans="1:10">
      <c r="A201" s="91">
        <v>198</v>
      </c>
      <c r="B201" s="91" t="s">
        <v>1706</v>
      </c>
      <c r="C201" s="225">
        <f>'GREECE Ret'!C204</f>
        <v>-8.2988028146951786E-3</v>
      </c>
      <c r="D201" s="225">
        <f>'GREECE Ret'!D204</f>
        <v>7.7220460939103185E-3</v>
      </c>
      <c r="E201" s="225">
        <f>'GREECE Ret'!E204</f>
        <v>-7.5716965308935558E-3</v>
      </c>
      <c r="F201" s="225">
        <f>'GREECE Ret'!F204</f>
        <v>-1.2217472503223644E-3</v>
      </c>
      <c r="G201" s="225">
        <f>'GREECE Ret'!G204</f>
        <v>2.2642476749759752E-2</v>
      </c>
      <c r="H201" s="225">
        <f>'GREECE Ret'!H204</f>
        <v>2.2246950221111086E-3</v>
      </c>
      <c r="J201" s="191">
        <f t="shared" si="13"/>
        <v>2.5828285449783469E-3</v>
      </c>
    </row>
    <row r="202" spans="1:10">
      <c r="A202" s="91">
        <v>199</v>
      </c>
      <c r="B202" s="91" t="s">
        <v>1714</v>
      </c>
      <c r="C202" s="225">
        <f>'GREECE Ret'!C205</f>
        <v>1.5140048312152329E-3</v>
      </c>
      <c r="D202" s="225">
        <f>'GREECE Ret'!D205</f>
        <v>1.4004048084016403E-2</v>
      </c>
      <c r="E202" s="225">
        <f>'GREECE Ret'!E205</f>
        <v>-1.586900606040122E-2</v>
      </c>
      <c r="F202" s="225">
        <f>'GREECE Ret'!F205</f>
        <v>1.5767458252701236E-2</v>
      </c>
      <c r="G202" s="225">
        <f>'GREECE Ret'!G205</f>
        <v>7.4349784875179905E-3</v>
      </c>
      <c r="H202" s="225">
        <f>'GREECE Ret'!H205</f>
        <v>-6.688988150796652E-3</v>
      </c>
      <c r="J202" s="191">
        <f t="shared" si="13"/>
        <v>2.6937492407088318E-3</v>
      </c>
    </row>
    <row r="203" spans="1:10">
      <c r="A203" s="91">
        <v>200</v>
      </c>
      <c r="B203" s="91" t="s">
        <v>1721</v>
      </c>
      <c r="C203" s="225">
        <f>'GREECE Ret'!C206</f>
        <v>2.2667180086910102E-3</v>
      </c>
      <c r="D203" s="225">
        <f>'GREECE Ret'!D206</f>
        <v>2.5252538671939884E-3</v>
      </c>
      <c r="E203" s="225">
        <f>'GREECE Ret'!E206</f>
        <v>5.5141992023088838E-4</v>
      </c>
      <c r="F203" s="225">
        <f>'GREECE Ret'!F206</f>
        <v>-1.210668540301988E-2</v>
      </c>
      <c r="G203" s="225">
        <f>'GREECE Ret'!G206</f>
        <v>0</v>
      </c>
      <c r="H203" s="225">
        <f>'GREECE Ret'!H206</f>
        <v>6.6889881507967101E-3</v>
      </c>
      <c r="J203" s="191">
        <f t="shared" si="13"/>
        <v>-1.2384242684547204E-5</v>
      </c>
    </row>
    <row r="204" spans="1:10">
      <c r="A204" s="91">
        <v>201</v>
      </c>
      <c r="B204" s="91" t="s">
        <v>1728</v>
      </c>
      <c r="C204" s="225">
        <f>'GREECE Ret'!C207</f>
        <v>-7.5757938084576558E-3</v>
      </c>
      <c r="D204" s="225">
        <f>'GREECE Ret'!D207</f>
        <v>5.2805391449853613E-2</v>
      </c>
      <c r="E204" s="225">
        <f>'GREECE Ret'!E207</f>
        <v>8.7816151603846183E-3</v>
      </c>
      <c r="F204" s="225">
        <f>'GREECE Ret'!F207</f>
        <v>1.6908615398427022E-2</v>
      </c>
      <c r="G204" s="225">
        <f>'GREECE Ret'!G207</f>
        <v>0</v>
      </c>
      <c r="H204" s="225">
        <f>'GREECE Ret'!H207</f>
        <v>0</v>
      </c>
      <c r="J204" s="191">
        <f t="shared" si="13"/>
        <v>1.1819971366701265E-2</v>
      </c>
    </row>
    <row r="205" spans="1:10">
      <c r="A205" s="91">
        <v>202</v>
      </c>
      <c r="B205" s="91" t="s">
        <v>1734</v>
      </c>
      <c r="C205" s="225">
        <f>'GREECE Ret'!C208</f>
        <v>0</v>
      </c>
      <c r="D205" s="225">
        <f>'GREECE Ret'!D208</f>
        <v>-1.2033839563723565E-2</v>
      </c>
      <c r="E205" s="225">
        <f>'GREECE Ret'!E208</f>
        <v>1.638002004238148E-3</v>
      </c>
      <c r="F205" s="225">
        <f>'GREECE Ret'!F208</f>
        <v>-9.6270298271641987E-3</v>
      </c>
      <c r="G205" s="225">
        <f>'GREECE Ret'!G208</f>
        <v>0</v>
      </c>
      <c r="H205" s="225">
        <f>'GREECE Ret'!H208</f>
        <v>1.1049836186584935E-2</v>
      </c>
      <c r="J205" s="191">
        <f t="shared" si="13"/>
        <v>-1.4955052000107799E-3</v>
      </c>
    </row>
    <row r="206" spans="1:10">
      <c r="A206" s="91">
        <v>203</v>
      </c>
      <c r="B206" s="91" t="s">
        <v>1741</v>
      </c>
      <c r="C206" s="225">
        <f>'GREECE Ret'!C209</f>
        <v>-1.0703466099359698E-2</v>
      </c>
      <c r="D206" s="225">
        <f>'GREECE Ret'!D209</f>
        <v>-3.63857284390818E-3</v>
      </c>
      <c r="E206" s="225">
        <f>'GREECE Ret'!E209</f>
        <v>-2.5415732680276852E-2</v>
      </c>
      <c r="F206" s="225">
        <f>'GREECE Ret'!F209</f>
        <v>-3.6341651142195734E-3</v>
      </c>
      <c r="G206" s="225">
        <f>'GREECE Ret'!G209</f>
        <v>0</v>
      </c>
      <c r="H206" s="225">
        <f>'GREECE Ret'!H209</f>
        <v>-1.3274531208696075E-2</v>
      </c>
      <c r="J206" s="191">
        <f t="shared" si="13"/>
        <v>-9.4444113244100628E-3</v>
      </c>
    </row>
    <row r="207" spans="1:10">
      <c r="A207" s="91">
        <v>204</v>
      </c>
      <c r="B207" s="91" t="s">
        <v>1748</v>
      </c>
      <c r="C207" s="225">
        <f>'GREECE Ret'!C210</f>
        <v>1.2982236549947316E-2</v>
      </c>
      <c r="D207" s="225">
        <f>'GREECE Ret'!D210</f>
        <v>-4.8721168240005398E-3</v>
      </c>
      <c r="E207" s="225">
        <f>'GREECE Ret'!E210</f>
        <v>-1.2387545792030998E-2</v>
      </c>
      <c r="F207" s="225">
        <f>'GREECE Ret'!F210</f>
        <v>-2.7061922042957307E-2</v>
      </c>
      <c r="G207" s="225">
        <f>'GREECE Ret'!G210</f>
        <v>0</v>
      </c>
      <c r="H207" s="225">
        <f>'GREECE Ret'!H210</f>
        <v>0</v>
      </c>
      <c r="J207" s="191">
        <f t="shared" si="13"/>
        <v>-5.2232246848402551E-3</v>
      </c>
    </row>
    <row r="208" spans="1:10">
      <c r="A208" s="91">
        <v>205</v>
      </c>
      <c r="B208" s="91" t="s">
        <v>1756</v>
      </c>
      <c r="C208" s="225">
        <f>'GREECE Ret'!C211</f>
        <v>2.7686018251348823E-2</v>
      </c>
      <c r="D208" s="225">
        <f>'GREECE Ret'!D211</f>
        <v>-3.4786116085415424E-2</v>
      </c>
      <c r="E208" s="225">
        <f>'GREECE Ret'!E211</f>
        <v>2.2637247923882184E-3</v>
      </c>
      <c r="F208" s="225">
        <f>'GREECE Ret'!F211</f>
        <v>-7.509422022131459E-3</v>
      </c>
      <c r="G208" s="225">
        <f>'GREECE Ret'!G211</f>
        <v>0</v>
      </c>
      <c r="H208" s="225">
        <f>'GREECE Ret'!H211</f>
        <v>0</v>
      </c>
      <c r="J208" s="191">
        <f t="shared" si="13"/>
        <v>-2.0576325106349733E-3</v>
      </c>
    </row>
    <row r="209" spans="1:10">
      <c r="A209" s="91">
        <v>206</v>
      </c>
      <c r="B209" s="91" t="s">
        <v>1762</v>
      </c>
      <c r="C209" s="225">
        <f>'GREECE Ret'!C212</f>
        <v>-3.6968618813262031E-3</v>
      </c>
      <c r="D209" s="225">
        <f>'GREECE Ret'!D212</f>
        <v>1.3810640098860611E-2</v>
      </c>
      <c r="E209" s="225">
        <f>'GREECE Ret'!E212</f>
        <v>9.0040000539542003E-3</v>
      </c>
      <c r="F209" s="225">
        <f>'GREECE Ret'!F212</f>
        <v>3.761759921891586E-3</v>
      </c>
      <c r="G209" s="225">
        <f>'GREECE Ret'!G212</f>
        <v>0</v>
      </c>
      <c r="H209" s="225">
        <f>'GREECE Ret'!H212</f>
        <v>-2.2296553272690921E-3</v>
      </c>
      <c r="J209" s="191">
        <f t="shared" si="13"/>
        <v>3.4416471443518507E-3</v>
      </c>
    </row>
    <row r="210" spans="1:10">
      <c r="A210" s="91">
        <v>207</v>
      </c>
      <c r="B210" s="91" t="s">
        <v>1770</v>
      </c>
      <c r="C210" s="225">
        <f>'GREECE Ret'!C213</f>
        <v>2.21975673831281E-3</v>
      </c>
      <c r="D210" s="225">
        <f>'GREECE Ret'!D213</f>
        <v>-2.781468818287703E-2</v>
      </c>
      <c r="E210" s="225">
        <f>'GREECE Ret'!E213</f>
        <v>-1.4104606181541935E-2</v>
      </c>
      <c r="F210" s="225">
        <f>'GREECE Ret'!F213</f>
        <v>-1.1328000305207472E-2</v>
      </c>
      <c r="G210" s="225">
        <f>'GREECE Ret'!G213</f>
        <v>0</v>
      </c>
      <c r="H210" s="225">
        <f>'GREECE Ret'!H213</f>
        <v>0</v>
      </c>
      <c r="J210" s="191">
        <f t="shared" si="13"/>
        <v>-8.5045896552189363E-3</v>
      </c>
    </row>
    <row r="211" spans="1:10">
      <c r="A211" s="91">
        <v>208</v>
      </c>
      <c r="B211" s="91" t="s">
        <v>1777</v>
      </c>
      <c r="C211" s="225">
        <f>'GREECE Ret'!C214</f>
        <v>3.8424444199822293E-2</v>
      </c>
      <c r="D211" s="225">
        <f>'GREECE Ret'!D214</f>
        <v>-2.7292142288007512E-2</v>
      </c>
      <c r="E211" s="225">
        <f>'GREECE Ret'!E214</f>
        <v>2.4692612590371414E-2</v>
      </c>
      <c r="F211" s="225">
        <f>'GREECE Ret'!F214</f>
        <v>2.5001302205417186E-2</v>
      </c>
      <c r="G211" s="225">
        <f>'GREECE Ret'!G214</f>
        <v>0</v>
      </c>
      <c r="H211" s="225">
        <f>'GREECE Ret'!H214</f>
        <v>2.2296553272690683E-3</v>
      </c>
      <c r="J211" s="191">
        <f t="shared" si="13"/>
        <v>1.0509312005812075E-2</v>
      </c>
    </row>
    <row r="212" spans="1:10">
      <c r="A212" s="91">
        <v>209</v>
      </c>
      <c r="B212" s="91" t="s">
        <v>1785</v>
      </c>
      <c r="C212" s="225">
        <f>'GREECE Ret'!C215</f>
        <v>3.0814763044009891E-2</v>
      </c>
      <c r="D212" s="225">
        <f>'GREECE Ret'!D215</f>
        <v>4.3821444239218098E-2</v>
      </c>
      <c r="E212" s="225">
        <f>'GREECE Ret'!E215</f>
        <v>5.5279300525130108E-3</v>
      </c>
      <c r="F212" s="225">
        <f>'GREECE Ret'!F215</f>
        <v>0</v>
      </c>
      <c r="G212" s="225">
        <f>'GREECE Ret'!G215</f>
        <v>3.6968618813259814E-3</v>
      </c>
      <c r="H212" s="225">
        <f>'GREECE Ret'!H215</f>
        <v>0</v>
      </c>
      <c r="J212" s="191">
        <f t="shared" si="13"/>
        <v>1.3976833202844497E-2</v>
      </c>
    </row>
    <row r="213" spans="1:10">
      <c r="A213" s="91">
        <v>210</v>
      </c>
      <c r="B213" s="91" t="s">
        <v>1792</v>
      </c>
      <c r="C213" s="225">
        <f>'GREECE Ret'!C216</f>
        <v>-1.4588657484752731E-2</v>
      </c>
      <c r="D213" s="225">
        <f>'GREECE Ret'!D216</f>
        <v>2.5188930194839864E-3</v>
      </c>
      <c r="E213" s="225">
        <f>'GREECE Ret'!E216</f>
        <v>-1.948294300924687E-2</v>
      </c>
      <c r="F213" s="225">
        <f>'GREECE Ret'!F216</f>
        <v>-4.950505159856091E-3</v>
      </c>
      <c r="G213" s="225">
        <f>'GREECE Ret'!G216</f>
        <v>3.6832454162965891E-3</v>
      </c>
      <c r="H213" s="225">
        <f>'GREECE Ret'!H216</f>
        <v>0</v>
      </c>
      <c r="J213" s="191">
        <f t="shared" si="13"/>
        <v>-5.469994536345852E-3</v>
      </c>
    </row>
    <row r="214" spans="1:10">
      <c r="A214" s="91">
        <v>211</v>
      </c>
      <c r="B214" s="91" t="s">
        <v>1800</v>
      </c>
      <c r="C214" s="225">
        <f>'GREECE Ret'!C217</f>
        <v>-4.910567566681112E-3</v>
      </c>
      <c r="D214" s="225">
        <f>'GREECE Ret'!D217</f>
        <v>8.7664932121825929E-3</v>
      </c>
      <c r="E214" s="225">
        <f>'GREECE Ret'!E217</f>
        <v>-5.6369935060497688E-3</v>
      </c>
      <c r="F214" s="225">
        <f>'GREECE Ret'!F217</f>
        <v>-1.2484556662245396E-2</v>
      </c>
      <c r="G214" s="225">
        <f>'GREECE Ret'!G217</f>
        <v>0</v>
      </c>
      <c r="H214" s="225">
        <f>'GREECE Ret'!H217</f>
        <v>-2.2296553272690921E-3</v>
      </c>
      <c r="J214" s="191">
        <f t="shared" si="13"/>
        <v>-2.7492133083437957E-3</v>
      </c>
    </row>
    <row r="215" spans="1:10">
      <c r="A215" s="91">
        <v>212</v>
      </c>
      <c r="B215" s="91" t="s">
        <v>1807</v>
      </c>
      <c r="C215" s="225">
        <f>'GREECE Ret'!C218</f>
        <v>3.5100071136501508E-3</v>
      </c>
      <c r="D215" s="225">
        <f>'GREECE Ret'!D218</f>
        <v>-1.8880359449111157E-2</v>
      </c>
      <c r="E215" s="225">
        <f>'GREECE Ret'!E218</f>
        <v>4.2064862314842084E-2</v>
      </c>
      <c r="F215" s="225">
        <f>'GREECE Ret'!F218</f>
        <v>3.761759921891586E-3</v>
      </c>
      <c r="G215" s="225">
        <f>'GREECE Ret'!G218</f>
        <v>0</v>
      </c>
      <c r="H215" s="225">
        <f>'GREECE Ret'!H218</f>
        <v>0</v>
      </c>
      <c r="J215" s="191">
        <f t="shared" si="13"/>
        <v>5.0760449835454439E-3</v>
      </c>
    </row>
    <row r="216" spans="1:10">
      <c r="A216" s="91">
        <v>213</v>
      </c>
      <c r="B216" s="91" t="s">
        <v>1815</v>
      </c>
      <c r="C216" s="225">
        <f>'GREECE Ret'!C219</f>
        <v>1.5989217937783795E-2</v>
      </c>
      <c r="D216" s="225">
        <f>'GREECE Ret'!D219</f>
        <v>1.0113866236928759E-2</v>
      </c>
      <c r="E216" s="225">
        <f>'GREECE Ret'!E219</f>
        <v>2.3038790230818409E-2</v>
      </c>
      <c r="F216" s="225">
        <f>'GREECE Ret'!F219</f>
        <v>2.594339449202402E-2</v>
      </c>
      <c r="G216" s="225">
        <f>'GREECE Ret'!G219</f>
        <v>0</v>
      </c>
      <c r="H216" s="225">
        <f>'GREECE Ret'!H219</f>
        <v>1.5504186535965036E-2</v>
      </c>
      <c r="J216" s="191">
        <f t="shared" si="13"/>
        <v>1.5098242572253338E-2</v>
      </c>
    </row>
    <row r="217" spans="1:10">
      <c r="A217" s="91">
        <v>214</v>
      </c>
      <c r="B217" s="91" t="s">
        <v>1822</v>
      </c>
      <c r="C217" s="225">
        <f>'GREECE Ret'!C220</f>
        <v>0</v>
      </c>
      <c r="D217" s="225">
        <f>'GREECE Ret'!D220</f>
        <v>-1.2658396871923577E-2</v>
      </c>
      <c r="E217" s="225">
        <f>'GREECE Ret'!E220</f>
        <v>1.3677225307453593E-2</v>
      </c>
      <c r="F217" s="225">
        <f>'GREECE Ret'!F220</f>
        <v>1.3325454597149625E-2</v>
      </c>
      <c r="G217" s="225">
        <f>'GREECE Ret'!G220</f>
        <v>0</v>
      </c>
      <c r="H217" s="225">
        <f>'GREECE Ret'!H220</f>
        <v>-1.1049836186584935E-2</v>
      </c>
      <c r="J217" s="191">
        <f t="shared" si="13"/>
        <v>5.4907447434911769E-4</v>
      </c>
    </row>
    <row r="218" spans="1:10">
      <c r="A218" s="91">
        <v>215</v>
      </c>
      <c r="B218" s="91" t="s">
        <v>1830</v>
      </c>
      <c r="C218" s="225">
        <f>'GREECE Ret'!C221</f>
        <v>-1.0398707220898622E-2</v>
      </c>
      <c r="D218" s="225">
        <f>'GREECE Ret'!D221</f>
        <v>-8.9571936040167156E-3</v>
      </c>
      <c r="E218" s="225">
        <f>'GREECE Ret'!E221</f>
        <v>-2.2187914975362332E-2</v>
      </c>
      <c r="F218" s="225">
        <f>'GREECE Ret'!F221</f>
        <v>-8.4592649459765759E-3</v>
      </c>
      <c r="G218" s="225">
        <f>'GREECE Ret'!G221</f>
        <v>0</v>
      </c>
      <c r="H218" s="225">
        <f>'GREECE Ret'!H221</f>
        <v>0</v>
      </c>
      <c r="J218" s="191">
        <f t="shared" si="13"/>
        <v>-8.3338467910423746E-3</v>
      </c>
    </row>
    <row r="219" spans="1:10">
      <c r="A219" s="91">
        <v>216</v>
      </c>
      <c r="B219" s="91" t="s">
        <v>1837</v>
      </c>
      <c r="C219" s="225">
        <f>'GREECE Ret'!C222</f>
        <v>-6.291527219480275E-3</v>
      </c>
      <c r="D219" s="225">
        <f>'GREECE Ret'!D222</f>
        <v>-5.1546505886645375E-3</v>
      </c>
      <c r="E219" s="225">
        <f>'GREECE Ret'!E222</f>
        <v>0</v>
      </c>
      <c r="F219" s="225">
        <f>'GREECE Ret'!F222</f>
        <v>3.6341651142194481E-3</v>
      </c>
      <c r="G219" s="225">
        <f>'GREECE Ret'!G222</f>
        <v>3.6697288889624017E-3</v>
      </c>
      <c r="H219" s="225">
        <f>'GREECE Ret'!H222</f>
        <v>-2.2246950221110513E-3</v>
      </c>
      <c r="J219" s="191">
        <f t="shared" si="13"/>
        <v>-1.0611631378456691E-3</v>
      </c>
    </row>
    <row r="220" spans="1:10">
      <c r="A220" s="91">
        <v>217</v>
      </c>
      <c r="B220" s="91" t="s">
        <v>1844</v>
      </c>
      <c r="C220" s="225">
        <f>'GREECE Ret'!C223</f>
        <v>-3.5124728771405668E-3</v>
      </c>
      <c r="D220" s="225">
        <f>'GREECE Ret'!D223</f>
        <v>1.2911557636198078E-3</v>
      </c>
      <c r="E220" s="225">
        <f>'GREECE Ret'!E223</f>
        <v>-6.4308903302902915E-3</v>
      </c>
      <c r="F220" s="225">
        <f>'GREECE Ret'!F223</f>
        <v>-1.3390340059584187E-2</v>
      </c>
      <c r="G220" s="225">
        <f>'GREECE Ret'!G223</f>
        <v>-3.6697288889622902E-3</v>
      </c>
      <c r="H220" s="225">
        <f>'GREECE Ret'!H223</f>
        <v>-2.2296553272690921E-3</v>
      </c>
      <c r="J220" s="191">
        <f t="shared" si="13"/>
        <v>-4.6569886199377694E-3</v>
      </c>
    </row>
    <row r="221" spans="1:10">
      <c r="A221" s="91">
        <v>218</v>
      </c>
      <c r="B221" s="91" t="s">
        <v>1852</v>
      </c>
      <c r="C221" s="225">
        <f>'GREECE Ret'!C224</f>
        <v>-5.0515790136901835E-2</v>
      </c>
      <c r="D221" s="225">
        <f>'GREECE Ret'!D224</f>
        <v>3.8634948250446392E-3</v>
      </c>
      <c r="E221" s="225">
        <f>'GREECE Ret'!E224</f>
        <v>-3.0015895940265724E-2</v>
      </c>
      <c r="F221" s="225">
        <f>'GREECE Ret'!F224</f>
        <v>-2.8591133329259034E-2</v>
      </c>
      <c r="G221" s="225">
        <f>'GREECE Ret'!G224</f>
        <v>0</v>
      </c>
      <c r="H221" s="225">
        <f>'GREECE Ret'!H224</f>
        <v>-2.2346378014164881E-3</v>
      </c>
      <c r="J221" s="191">
        <f t="shared" si="13"/>
        <v>-1.7915660397133073E-2</v>
      </c>
    </row>
    <row r="222" spans="1:10">
      <c r="A222" s="91">
        <v>219</v>
      </c>
      <c r="B222" s="91" t="s">
        <v>1860</v>
      </c>
      <c r="C222" s="225">
        <f>'GREECE Ret'!C225</f>
        <v>-1.0416760858255715E-2</v>
      </c>
      <c r="D222" s="225">
        <f>'GREECE Ret'!D225</f>
        <v>7.6824961720162108E-3</v>
      </c>
      <c r="E222" s="225">
        <f>'GREECE Ret'!E225</f>
        <v>-3.3296368164483598E-3</v>
      </c>
      <c r="F222" s="225">
        <f>'GREECE Ret'!F225</f>
        <v>-3.7902761737806908E-3</v>
      </c>
      <c r="G222" s="225">
        <f>'GREECE Ret'!G225</f>
        <v>3.6697288889624017E-3</v>
      </c>
      <c r="H222" s="225">
        <f>'GREECE Ret'!H225</f>
        <v>-4.4843124473285759E-3</v>
      </c>
      <c r="J222" s="191">
        <f t="shared" si="13"/>
        <v>-1.7781268724724551E-3</v>
      </c>
    </row>
    <row r="223" spans="1:10">
      <c r="A223" s="91">
        <v>220</v>
      </c>
      <c r="B223" s="91" t="s">
        <v>1867</v>
      </c>
      <c r="C223" s="225">
        <f>'GREECE Ret'!C226</f>
        <v>1.3373156211858127E-2</v>
      </c>
      <c r="D223" s="225">
        <f>'GREECE Ret'!D226</f>
        <v>6.3573004954662771E-3</v>
      </c>
      <c r="E223" s="225">
        <f>'GREECE Ret'!E226</f>
        <v>3.8835000263976122E-3</v>
      </c>
      <c r="F223" s="225">
        <f>'GREECE Ret'!F226</f>
        <v>-3.8046970436639714E-3</v>
      </c>
      <c r="G223" s="225">
        <f>'GREECE Ret'!G226</f>
        <v>0</v>
      </c>
      <c r="H223" s="225">
        <f>'GREECE Ret'!H226</f>
        <v>-2.2497197340154416E-3</v>
      </c>
      <c r="J223" s="191">
        <f t="shared" si="13"/>
        <v>2.9265899926737668E-3</v>
      </c>
    </row>
    <row r="224" spans="1:10">
      <c r="A224" s="91">
        <v>221</v>
      </c>
      <c r="B224" s="91" t="s">
        <v>1872</v>
      </c>
      <c r="C224" s="225">
        <f>'GREECE Ret'!C227</f>
        <v>1.246807497202931E-2</v>
      </c>
      <c r="D224" s="225">
        <f>'GREECE Ret'!D227</f>
        <v>-1.1472401162236807E-2</v>
      </c>
      <c r="E224" s="225">
        <f>'GREECE Ret'!E227</f>
        <v>-2.0134908409055925E-2</v>
      </c>
      <c r="F224" s="225">
        <f>'GREECE Ret'!F227</f>
        <v>-2.0539874854073801E-2</v>
      </c>
      <c r="G224" s="225">
        <f>'GREECE Ret'!G227</f>
        <v>0</v>
      </c>
      <c r="H224" s="225">
        <f>'GREECE Ret'!H227</f>
        <v>0</v>
      </c>
      <c r="J224" s="191">
        <f t="shared" si="13"/>
        <v>-6.6131849088895368E-3</v>
      </c>
    </row>
    <row r="225" spans="1:10">
      <c r="A225" s="91">
        <v>222</v>
      </c>
      <c r="B225" s="91" t="s">
        <v>1879</v>
      </c>
      <c r="C225" s="225">
        <f>'GREECE Ret'!C228</f>
        <v>9.4306103356082173E-3</v>
      </c>
      <c r="D225" s="225">
        <f>'GREECE Ret'!D228</f>
        <v>1.0204170174241668E-2</v>
      </c>
      <c r="E225" s="225">
        <f>'GREECE Ret'!E228</f>
        <v>-6.8027473227525231E-3</v>
      </c>
      <c r="F225" s="225">
        <f>'GREECE Ret'!F228</f>
        <v>-6.506203822738167E-3</v>
      </c>
      <c r="G225" s="225">
        <f>'GREECE Ret'!G228</f>
        <v>0</v>
      </c>
      <c r="H225" s="225">
        <f>'GREECE Ret'!H228</f>
        <v>-4.5146803545266945E-3</v>
      </c>
      <c r="J225" s="191">
        <f t="shared" si="13"/>
        <v>3.0185816830541665E-4</v>
      </c>
    </row>
    <row r="226" spans="1:10">
      <c r="A226" s="91">
        <v>223</v>
      </c>
      <c r="B226" s="91" t="s">
        <v>1885</v>
      </c>
      <c r="C226" s="225">
        <f>'GREECE Ret'!C229</f>
        <v>1.1486127715568071E-2</v>
      </c>
      <c r="D226" s="225">
        <f>'GREECE Ret'!D229</f>
        <v>1.5113637810048106E-2</v>
      </c>
      <c r="E226" s="225">
        <f>'GREECE Ret'!E229</f>
        <v>-1.7791000098443595E-2</v>
      </c>
      <c r="F226" s="225">
        <f>'GREECE Ret'!F229</f>
        <v>-1.97765179764566E-2</v>
      </c>
      <c r="G226" s="225">
        <f>'GREECE Ret'!G229</f>
        <v>0</v>
      </c>
      <c r="H226" s="225">
        <f>'GREECE Ret'!H229</f>
        <v>1.5713005664556332E-2</v>
      </c>
      <c r="J226" s="191">
        <f t="shared" si="13"/>
        <v>7.9087551921205228E-4</v>
      </c>
    </row>
    <row r="227" spans="1:10">
      <c r="A227" s="91">
        <v>224</v>
      </c>
      <c r="B227" s="91" t="s">
        <v>1892</v>
      </c>
      <c r="C227" s="225">
        <f>'GREECE Ret'!C230</f>
        <v>-1.8732536236335327E-2</v>
      </c>
      <c r="D227" s="225">
        <f>'GREECE Ret'!D230</f>
        <v>-1.8928009885518911E-2</v>
      </c>
      <c r="E227" s="225">
        <f>'GREECE Ret'!E230</f>
        <v>1.8359666590879585E-2</v>
      </c>
      <c r="F227" s="225">
        <f>'GREECE Ret'!F230</f>
        <v>5.3120974848898843E-3</v>
      </c>
      <c r="G227" s="225">
        <f>'GREECE Ret'!G230</f>
        <v>7.2993024816115351E-3</v>
      </c>
      <c r="H227" s="225">
        <f>'GREECE Ret'!H230</f>
        <v>-4.4642931286856041E-3</v>
      </c>
      <c r="J227" s="191">
        <f t="shared" si="13"/>
        <v>-1.8589621155264732E-3</v>
      </c>
    </row>
    <row r="228" spans="1:10">
      <c r="A228" s="91">
        <v>225</v>
      </c>
      <c r="B228" s="91" t="s">
        <v>1900</v>
      </c>
      <c r="C228" s="225">
        <f>'GREECE Ret'!C231</f>
        <v>-5.835173376722123E-3</v>
      </c>
      <c r="D228" s="225">
        <f>'GREECE Ret'!D231</f>
        <v>-2.8425686497951422E-2</v>
      </c>
      <c r="E228" s="225">
        <f>'GREECE Ret'!E231</f>
        <v>-5.7012697189561907E-3</v>
      </c>
      <c r="F228" s="225">
        <f>'GREECE Ret'!F231</f>
        <v>-2.5487630520148439E-2</v>
      </c>
      <c r="G228" s="225">
        <f>'GREECE Ret'!G231</f>
        <v>-3.7041271680349097E-2</v>
      </c>
      <c r="H228" s="225">
        <f>'GREECE Ret'!H231</f>
        <v>-4.4843124473285759E-3</v>
      </c>
      <c r="J228" s="191">
        <f t="shared" si="13"/>
        <v>-1.7829224040242644E-2</v>
      </c>
    </row>
    <row r="229" spans="1:10">
      <c r="A229" s="91">
        <v>226</v>
      </c>
      <c r="B229" s="91" t="s">
        <v>1907</v>
      </c>
      <c r="C229" s="225">
        <f>'GREECE Ret'!C232</f>
        <v>-7.3179659321411764E-4</v>
      </c>
      <c r="D229" s="225">
        <f>'GREECE Ret'!D232</f>
        <v>2.587466470634613E-2</v>
      </c>
      <c r="E229" s="225">
        <f>'GREECE Ret'!E232</f>
        <v>1.4756226890914137E-2</v>
      </c>
      <c r="F229" s="225">
        <f>'GREECE Ret'!F232</f>
        <v>1.6172859245600968E-2</v>
      </c>
      <c r="G229" s="225">
        <f>'GREECE Ret'!G232</f>
        <v>-1.9048194970694363E-2</v>
      </c>
      <c r="H229" s="225">
        <f>'GREECE Ret'!H232</f>
        <v>2.2446698538237278E-3</v>
      </c>
      <c r="J229" s="191">
        <f t="shared" si="13"/>
        <v>6.5447381887960799E-3</v>
      </c>
    </row>
    <row r="230" spans="1:10">
      <c r="A230" s="91">
        <v>227</v>
      </c>
      <c r="B230" s="91" t="s">
        <v>1913</v>
      </c>
      <c r="C230" s="225">
        <f>'GREECE Ret'!C233</f>
        <v>1.3813378490703378E-2</v>
      </c>
      <c r="D230" s="225">
        <f>'GREECE Ret'!D233</f>
        <v>3.8240964384034758E-3</v>
      </c>
      <c r="E230" s="225">
        <f>'GREECE Ret'!E233</f>
        <v>5.6939297503949195E-2</v>
      </c>
      <c r="F230" s="225">
        <f>'GREECE Ret'!F233</f>
        <v>1.5915455305899363E-2</v>
      </c>
      <c r="G230" s="225">
        <f>'GREECE Ret'!G233</f>
        <v>-1.1605546120308003E-2</v>
      </c>
      <c r="H230" s="225">
        <f>'GREECE Ret'!H233</f>
        <v>-9.009069942365968E-3</v>
      </c>
      <c r="J230" s="191">
        <f t="shared" si="13"/>
        <v>1.164626861271357E-2</v>
      </c>
    </row>
    <row r="231" spans="1:10">
      <c r="A231" s="91">
        <v>228</v>
      </c>
      <c r="B231" s="91" t="s">
        <v>1918</v>
      </c>
      <c r="C231" s="225">
        <f>'GREECE Ret'!C234</f>
        <v>-2.2636965149218556E-2</v>
      </c>
      <c r="D231" s="225">
        <f>'GREECE Ret'!D234</f>
        <v>-1.5384918839479456E-2</v>
      </c>
      <c r="E231" s="225">
        <f>'GREECE Ret'!E234</f>
        <v>1.5953207318597762E-3</v>
      </c>
      <c r="F231" s="225">
        <f>'GREECE Ret'!F234</f>
        <v>-2.2622388562617612E-2</v>
      </c>
      <c r="G231" s="225">
        <f>'GREECE Ret'!G234</f>
        <v>-7.8125397367936247E-3</v>
      </c>
      <c r="H231" s="225">
        <f>'GREECE Ret'!H234</f>
        <v>1.5713005664556332E-2</v>
      </c>
      <c r="J231" s="191">
        <f t="shared" si="13"/>
        <v>-8.5247476486155233E-3</v>
      </c>
    </row>
    <row r="232" spans="1:10">
      <c r="A232" s="91">
        <v>229</v>
      </c>
      <c r="B232" s="91" t="s">
        <v>1925</v>
      </c>
      <c r="C232" s="225">
        <f>'GREECE Ret'!C235</f>
        <v>-3.6094143635843852E-2</v>
      </c>
      <c r="D232" s="225">
        <f>'GREECE Ret'!D235</f>
        <v>-2.7506645789833587E-2</v>
      </c>
      <c r="E232" s="225">
        <f>'GREECE Ret'!E235</f>
        <v>-2.2026138912247084E-2</v>
      </c>
      <c r="F232" s="225">
        <f>'GREECE Ret'!F235</f>
        <v>-9.4659259888828628E-3</v>
      </c>
      <c r="G232" s="225">
        <f>'GREECE Ret'!G235</f>
        <v>-1.1834457647002796E-2</v>
      </c>
      <c r="H232" s="225">
        <f>'GREECE Ret'!H235</f>
        <v>-4.4642931286856041E-3</v>
      </c>
      <c r="J232" s="191">
        <f t="shared" si="13"/>
        <v>-1.856526751708263E-2</v>
      </c>
    </row>
    <row r="233" spans="1:10">
      <c r="A233" s="91">
        <v>230</v>
      </c>
      <c r="B233" s="91" t="s">
        <v>1933</v>
      </c>
      <c r="C233" s="225">
        <f>'GREECE Ret'!C236</f>
        <v>-5.1857651237293856E-2</v>
      </c>
      <c r="D233" s="225">
        <f>'GREECE Ret'!D236</f>
        <v>5.298025637555194E-3</v>
      </c>
      <c r="E233" s="225">
        <f>'GREECE Ret'!E236</f>
        <v>-4.4995093200880368E-2</v>
      </c>
      <c r="F233" s="225">
        <f>'GREECE Ret'!F236</f>
        <v>-1.3680103904080266E-2</v>
      </c>
      <c r="G233" s="225">
        <f>'GREECE Ret'!G236</f>
        <v>-1.6000341346441189E-2</v>
      </c>
      <c r="H233" s="225">
        <f>'GREECE Ret'!H236</f>
        <v>-1.5783867701261889E-2</v>
      </c>
      <c r="J233" s="191">
        <f t="shared" si="13"/>
        <v>-2.2836505292067062E-2</v>
      </c>
    </row>
    <row r="234" spans="1:10">
      <c r="A234" s="91">
        <v>231</v>
      </c>
      <c r="B234" s="91" t="s">
        <v>1941</v>
      </c>
      <c r="C234" s="225">
        <f>'GREECE Ret'!C237</f>
        <v>2.2329476398088577E-2</v>
      </c>
      <c r="D234" s="225">
        <f>'GREECE Ret'!D237</f>
        <v>-2.2713067239233348E-2</v>
      </c>
      <c r="E234" s="225">
        <f>'GREECE Ret'!E237</f>
        <v>1.3544225107757034E-2</v>
      </c>
      <c r="F234" s="225">
        <f>'GREECE Ret'!F237</f>
        <v>2.8515170308021233E-2</v>
      </c>
      <c r="G234" s="225">
        <f>'GREECE Ret'!G237</f>
        <v>-2.4491020008295755E-2</v>
      </c>
      <c r="H234" s="225">
        <f>'GREECE Ret'!H237</f>
        <v>9.0498355199178562E-3</v>
      </c>
      <c r="J234" s="191">
        <f t="shared" si="13"/>
        <v>4.3724366810426003E-3</v>
      </c>
    </row>
    <row r="235" spans="1:10">
      <c r="A235" s="91">
        <v>232</v>
      </c>
      <c r="B235" s="91" t="s">
        <v>1949</v>
      </c>
      <c r="C235" s="225">
        <f>'GREECE Ret'!C238</f>
        <v>3.9433017720143342E-2</v>
      </c>
      <c r="D235" s="225">
        <f>'GREECE Ret'!D238</f>
        <v>-2.1858793812499073E-2</v>
      </c>
      <c r="E235" s="225">
        <f>'GREECE Ret'!E238</f>
        <v>2.2721952876637176E-2</v>
      </c>
      <c r="F235" s="225">
        <f>'GREECE Ret'!F238</f>
        <v>-1.6194685919980606E-2</v>
      </c>
      <c r="G235" s="225">
        <f>'GREECE Ret'!G238</f>
        <v>-1.2474174225175688E-2</v>
      </c>
      <c r="H235" s="225">
        <f>'GREECE Ret'!H238</f>
        <v>2.2497197340153245E-3</v>
      </c>
      <c r="J235" s="191">
        <f t="shared" si="13"/>
        <v>2.3128393955234132E-3</v>
      </c>
    </row>
    <row r="236" spans="1:10">
      <c r="A236" s="91">
        <v>233</v>
      </c>
      <c r="B236" s="91" t="s">
        <v>1957</v>
      </c>
      <c r="C236" s="225">
        <f>'GREECE Ret'!C239</f>
        <v>-1.5174509740335006E-3</v>
      </c>
      <c r="D236" s="225">
        <f>'GREECE Ret'!D239</f>
        <v>-2.3760726489143635E-2</v>
      </c>
      <c r="E236" s="225">
        <f>'GREECE Ret'!E239</f>
        <v>-2.2721952876637166E-2</v>
      </c>
      <c r="F236" s="225">
        <f>'GREECE Ret'!F239</f>
        <v>-5.4570394630582006E-3</v>
      </c>
      <c r="G236" s="225">
        <f>'GREECE Ret'!G239</f>
        <v>0</v>
      </c>
      <c r="H236" s="225">
        <f>'GREECE Ret'!H239</f>
        <v>6.7189502487450094E-3</v>
      </c>
      <c r="J236" s="191">
        <f t="shared" si="13"/>
        <v>-7.7897032590212483E-3</v>
      </c>
    </row>
    <row r="237" spans="1:10">
      <c r="A237" s="91">
        <v>234</v>
      </c>
      <c r="B237" s="91" t="s">
        <v>1964</v>
      </c>
      <c r="C237" s="225">
        <f>'GREECE Ret'!C240</f>
        <v>-2.4597704413960919E-2</v>
      </c>
      <c r="D237" s="225">
        <f>'GREECE Ret'!D240</f>
        <v>2.514098895810201E-2</v>
      </c>
      <c r="E237" s="225">
        <f>'GREECE Ret'!E240</f>
        <v>-1.6830298502931238E-3</v>
      </c>
      <c r="F237" s="225">
        <f>'GREECE Ret'!F240</f>
        <v>2.5659746780577742E-2</v>
      </c>
      <c r="G237" s="225">
        <f>'GREECE Ret'!G240</f>
        <v>0</v>
      </c>
      <c r="H237" s="225">
        <f>'GREECE Ret'!H240</f>
        <v>-4.4742803949211893E-3</v>
      </c>
      <c r="J237" s="191">
        <f t="shared" si="13"/>
        <v>3.3409535132507533E-3</v>
      </c>
    </row>
    <row r="238" spans="1:10">
      <c r="A238" s="91">
        <v>235</v>
      </c>
      <c r="B238" s="91" t="s">
        <v>1970</v>
      </c>
      <c r="C238" s="225">
        <f>'GREECE Ret'!C241</f>
        <v>-3.8986404156571976E-3</v>
      </c>
      <c r="D238" s="225">
        <f>'GREECE Ret'!D241</f>
        <v>3.3901551675681416E-2</v>
      </c>
      <c r="E238" s="225">
        <f>'GREECE Ret'!E241</f>
        <v>-3.0210333925660544E-2</v>
      </c>
      <c r="F238" s="225">
        <f>'GREECE Ret'!F241</f>
        <v>-6.6889881507965401E-3</v>
      </c>
      <c r="G238" s="225">
        <f>'GREECE Ret'!G241</f>
        <v>4.4997365930735722E-2</v>
      </c>
      <c r="H238" s="225">
        <f>'GREECE Ret'!H241</f>
        <v>4.4742803949211069E-3</v>
      </c>
      <c r="J238" s="191">
        <f t="shared" si="13"/>
        <v>7.095872584870661E-3</v>
      </c>
    </row>
    <row r="239" spans="1:10">
      <c r="A239" s="91">
        <v>236</v>
      </c>
      <c r="B239" s="91" t="s">
        <v>1978</v>
      </c>
      <c r="C239" s="225">
        <f>'GREECE Ret'!C242</f>
        <v>-1.654232286931575E-2</v>
      </c>
      <c r="D239" s="225">
        <f>'GREECE Ret'!D242</f>
        <v>-1.8843087801479828E-2</v>
      </c>
      <c r="E239" s="225">
        <f>'GREECE Ret'!E242</f>
        <v>-1.6336419319693499E-2</v>
      </c>
      <c r="F239" s="225">
        <f>'GREECE Ret'!F242</f>
        <v>-2.6881736618004138E-3</v>
      </c>
      <c r="G239" s="225">
        <f>'GREECE Ret'!G242</f>
        <v>4.6883585898850458E-2</v>
      </c>
      <c r="H239" s="225">
        <f>'GREECE Ret'!H242</f>
        <v>-4.4742803949211893E-3</v>
      </c>
      <c r="J239" s="191">
        <f t="shared" si="13"/>
        <v>-2.0001163580600375E-3</v>
      </c>
    </row>
    <row r="240" spans="1:10">
      <c r="A240" s="91">
        <v>237</v>
      </c>
      <c r="B240" s="91" t="s">
        <v>1986</v>
      </c>
      <c r="C240" s="225">
        <f>'GREECE Ret'!C243</f>
        <v>3.2046509405280872E-2</v>
      </c>
      <c r="D240" s="225">
        <f>'GREECE Ret'!D243</f>
        <v>-1.3596195160397067E-3</v>
      </c>
      <c r="E240" s="225">
        <f>'GREECE Ret'!E243</f>
        <v>2.5553074424617486E-2</v>
      </c>
      <c r="F240" s="225">
        <f>'GREECE Ret'!F243</f>
        <v>-2.6954194216722112E-3</v>
      </c>
      <c r="G240" s="225">
        <f>'GREECE Ret'!G243</f>
        <v>4.8426593905474463E-2</v>
      </c>
      <c r="H240" s="225">
        <f>'GREECE Ret'!H243</f>
        <v>4.4742803949211069E-3</v>
      </c>
      <c r="J240" s="191">
        <f t="shared" si="13"/>
        <v>1.7740903198763668E-2</v>
      </c>
    </row>
    <row r="241" spans="1:10">
      <c r="A241" s="91">
        <v>238</v>
      </c>
      <c r="B241" s="91" t="s">
        <v>1994</v>
      </c>
      <c r="C241" s="225">
        <f>'GREECE Ret'!C244</f>
        <v>-8.4975405104406633E-3</v>
      </c>
      <c r="D241" s="225">
        <f>'GREECE Ret'!D244</f>
        <v>8.1301260832503091E-3</v>
      </c>
      <c r="E241" s="225">
        <f>'GREECE Ret'!E244</f>
        <v>-3.6792471060309466E-2</v>
      </c>
      <c r="F241" s="225">
        <f>'GREECE Ret'!F244</f>
        <v>-5.4127331067503346E-3</v>
      </c>
      <c r="G241" s="225">
        <f>'GREECE Ret'!G244</f>
        <v>7.2464085207672533E-3</v>
      </c>
      <c r="H241" s="225">
        <f>'GREECE Ret'!H244</f>
        <v>-2.2346378014164881E-3</v>
      </c>
      <c r="J241" s="191">
        <f t="shared" si="13"/>
        <v>-6.2601413124832314E-3</v>
      </c>
    </row>
    <row r="242" spans="1:10">
      <c r="A242" s="91">
        <v>239</v>
      </c>
      <c r="B242" s="91" t="s">
        <v>2001</v>
      </c>
      <c r="C242" s="225">
        <f>'GREECE Ret'!C245</f>
        <v>-2.8326048043119136E-2</v>
      </c>
      <c r="D242" s="225">
        <f>'GREECE Ret'!D245</f>
        <v>-1.2220111334775333E-2</v>
      </c>
      <c r="E242" s="225">
        <f>'GREECE Ret'!E245</f>
        <v>-2.4083042318524664E-2</v>
      </c>
      <c r="F242" s="225">
        <f>'GREECE Ret'!F245</f>
        <v>-3.4509980777360789E-2</v>
      </c>
      <c r="G242" s="225">
        <f>'GREECE Ret'!G245</f>
        <v>0</v>
      </c>
      <c r="H242" s="225">
        <f>'GREECE Ret'!H245</f>
        <v>0</v>
      </c>
      <c r="J242" s="191">
        <f t="shared" si="13"/>
        <v>-1.6523197078963322E-2</v>
      </c>
    </row>
    <row r="243" spans="1:10">
      <c r="A243" s="91">
        <v>240</v>
      </c>
      <c r="B243" s="91" t="s">
        <v>2007</v>
      </c>
      <c r="C243" s="225">
        <f>'GREECE Ret'!C246</f>
        <v>-1.1236073266925731E-2</v>
      </c>
      <c r="D243" s="225">
        <f>'GREECE Ret'!D246</f>
        <v>0</v>
      </c>
      <c r="E243" s="225">
        <f>'GREECE Ret'!E246</f>
        <v>-2.5302182862218272E-2</v>
      </c>
      <c r="F243" s="225">
        <f>'GREECE Ret'!F246</f>
        <v>-4.2223848798482498E-3</v>
      </c>
      <c r="G243" s="225">
        <f>'GREECE Ret'!G246</f>
        <v>3.6036075032983964E-3</v>
      </c>
      <c r="H243" s="225">
        <f>'GREECE Ret'!H246</f>
        <v>-6.7340321813439564E-3</v>
      </c>
      <c r="J243" s="191">
        <f t="shared" si="13"/>
        <v>-7.3151776145063026E-3</v>
      </c>
    </row>
    <row r="244" spans="1:10">
      <c r="A244" s="91">
        <v>241</v>
      </c>
      <c r="B244" s="91" t="s">
        <v>2014</v>
      </c>
      <c r="C244" s="225">
        <f>'GREECE Ret'!C247</f>
        <v>8.8389486672042321E-3</v>
      </c>
      <c r="D244" s="225">
        <f>'GREECE Ret'!D247</f>
        <v>-2.7359798188748602E-3</v>
      </c>
      <c r="E244" s="225">
        <f>'GREECE Ret'!E247</f>
        <v>4.3654575096399983E-3</v>
      </c>
      <c r="F244" s="225">
        <f>'GREECE Ret'!F247</f>
        <v>-2.7163928940822389E-2</v>
      </c>
      <c r="G244" s="225">
        <f>'GREECE Ret'!G247</f>
        <v>0</v>
      </c>
      <c r="H244" s="225">
        <f>'GREECE Ret'!H247</f>
        <v>1.1198325310029535E-2</v>
      </c>
      <c r="J244" s="191">
        <f t="shared" si="13"/>
        <v>-9.1619621213724688E-4</v>
      </c>
    </row>
    <row r="245" spans="1:10">
      <c r="A245" s="91">
        <v>242</v>
      </c>
      <c r="B245" s="91" t="s">
        <v>2021</v>
      </c>
      <c r="C245" s="225">
        <f>'GREECE Ret'!C248</f>
        <v>-8.003201707691552E-4</v>
      </c>
      <c r="D245" s="225">
        <f>'GREECE Ret'!D248</f>
        <v>-4.118056608917486E-3</v>
      </c>
      <c r="E245" s="225">
        <f>'GREECE Ret'!E248</f>
        <v>-2.2020392748360755E-2</v>
      </c>
      <c r="F245" s="225">
        <f>'GREECE Ret'!F248</f>
        <v>-2.6433257068155597E-2</v>
      </c>
      <c r="G245" s="225">
        <f>'GREECE Ret'!G248</f>
        <v>0</v>
      </c>
      <c r="H245" s="225">
        <f>'GREECE Ret'!H248</f>
        <v>0</v>
      </c>
      <c r="J245" s="191">
        <f t="shared" si="13"/>
        <v>-8.8953377660338315E-3</v>
      </c>
    </row>
    <row r="246" spans="1:10">
      <c r="A246" s="91">
        <v>243</v>
      </c>
      <c r="B246" s="91" t="s">
        <v>2029</v>
      </c>
      <c r="C246" s="225">
        <f>'GREECE Ret'!C249</f>
        <v>-2.3492372398275511E-2</v>
      </c>
      <c r="D246" s="225">
        <f>'GREECE Ret'!D249</f>
        <v>4.1180566089175476E-3</v>
      </c>
      <c r="E246" s="225">
        <f>'GREECE Ret'!E249</f>
        <v>-1.3448809812613084E-2</v>
      </c>
      <c r="F246" s="225">
        <f>'GREECE Ret'!F249</f>
        <v>-1.0471299867295366E-2</v>
      </c>
      <c r="G246" s="225">
        <f>'GREECE Ret'!G249</f>
        <v>0</v>
      </c>
      <c r="H246" s="225">
        <f>'GREECE Ret'!H249</f>
        <v>-1.119832531002945E-2</v>
      </c>
      <c r="J246" s="191">
        <f t="shared" si="13"/>
        <v>-9.0821251298826445E-3</v>
      </c>
    </row>
    <row r="247" spans="1:10">
      <c r="A247" s="91">
        <v>244</v>
      </c>
      <c r="B247" s="91" t="s">
        <v>2037</v>
      </c>
      <c r="C247" s="225">
        <f>'GREECE Ret'!C250</f>
        <v>2.4292692569044701E-2</v>
      </c>
      <c r="D247" s="225">
        <f>'GREECE Ret'!D250</f>
        <v>4.2902021544209502E-2</v>
      </c>
      <c r="E247" s="225">
        <f>'GREECE Ret'!E250</f>
        <v>7.7510117865489725E-2</v>
      </c>
      <c r="F247" s="225">
        <f>'GREECE Ret'!F250</f>
        <v>1.9360247284541394E-2</v>
      </c>
      <c r="G247" s="225">
        <f>'GREECE Ret'!G250</f>
        <v>7.168489478612497E-3</v>
      </c>
      <c r="H247" s="225">
        <f>'GREECE Ret'!H250</f>
        <v>2.2497197340153245E-3</v>
      </c>
      <c r="J247" s="191">
        <f t="shared" si="13"/>
        <v>2.8913881412652193E-2</v>
      </c>
    </row>
    <row r="248" spans="1:10">
      <c r="A248" s="91">
        <v>245</v>
      </c>
      <c r="B248" s="91" t="s">
        <v>2045</v>
      </c>
      <c r="C248" s="225">
        <f>'GREECE Ret'!C251</f>
        <v>1.2718772407774612E-2</v>
      </c>
      <c r="D248" s="225">
        <f>'GREECE Ret'!D251</f>
        <v>1.0443959161083314E-2</v>
      </c>
      <c r="E248" s="225">
        <f>'GREECE Ret'!E251</f>
        <v>2.1252275659658953E-2</v>
      </c>
      <c r="F248" s="225">
        <f>'GREECE Ret'!F251</f>
        <v>1.17303397854896E-2</v>
      </c>
      <c r="G248" s="225">
        <f>'GREECE Ret'!G251</f>
        <v>0</v>
      </c>
      <c r="H248" s="225">
        <f>'GREECE Ret'!H251</f>
        <v>4.4843124473285863E-3</v>
      </c>
      <c r="J248" s="191">
        <f t="shared" si="13"/>
        <v>1.0104943243555844E-2</v>
      </c>
    </row>
    <row r="249" spans="1:10">
      <c r="A249" s="91">
        <v>246</v>
      </c>
      <c r="B249" s="91" t="s">
        <v>2053</v>
      </c>
      <c r="C249" s="225">
        <f>'GREECE Ret'!C252</f>
        <v>0</v>
      </c>
      <c r="D249" s="225">
        <f>'GREECE Ret'!D252</f>
        <v>1.2903404835907782E-2</v>
      </c>
      <c r="E249" s="225">
        <f>'GREECE Ret'!E252</f>
        <v>2.8219551794518603E-2</v>
      </c>
      <c r="F249" s="225">
        <f>'GREECE Ret'!F252</f>
        <v>1.3034217838906906E-2</v>
      </c>
      <c r="G249" s="225">
        <f>'GREECE Ret'!G252</f>
        <v>0</v>
      </c>
      <c r="H249" s="225">
        <f>'GREECE Ret'!H252</f>
        <v>2.2346378014165844E-3</v>
      </c>
      <c r="J249" s="191">
        <f t="shared" si="13"/>
        <v>9.398635378458314E-3</v>
      </c>
    </row>
    <row r="250" spans="1:10">
      <c r="A250" s="91">
        <v>247</v>
      </c>
      <c r="B250" s="91" t="s">
        <v>2059</v>
      </c>
      <c r="C250" s="225">
        <f>'GREECE Ret'!C253</f>
        <v>-5.1043886729442635E-2</v>
      </c>
      <c r="D250" s="225">
        <f>'GREECE Ret'!D253</f>
        <v>1.2739025777429932E-2</v>
      </c>
      <c r="E250" s="225">
        <f>'GREECE Ret'!E253</f>
        <v>-1.2571594141923007E-2</v>
      </c>
      <c r="F250" s="225">
        <f>'GREECE Ret'!F253</f>
        <v>8.5960414697978174E-3</v>
      </c>
      <c r="G250" s="225">
        <f>'GREECE Ret'!G253</f>
        <v>3.5650661644961446E-3</v>
      </c>
      <c r="H250" s="225">
        <f>'GREECE Ret'!H253</f>
        <v>4.4543503493801534E-3</v>
      </c>
      <c r="J250" s="191">
        <f t="shared" si="13"/>
        <v>-5.7101661850435985E-3</v>
      </c>
    </row>
    <row r="251" spans="1:10">
      <c r="A251" s="91">
        <v>248</v>
      </c>
      <c r="B251" s="91" t="s">
        <v>2067</v>
      </c>
      <c r="C251" s="225">
        <f>'GREECE Ret'!C254</f>
        <v>-2.4968801985871545E-3</v>
      </c>
      <c r="D251" s="225">
        <f>'GREECE Ret'!D254</f>
        <v>-3.2157111634531284E-2</v>
      </c>
      <c r="E251" s="225">
        <f>'GREECE Ret'!E254</f>
        <v>9.7282598407788055E-3</v>
      </c>
      <c r="F251" s="225">
        <f>'GREECE Ret'!F254</f>
        <v>-1.4368063266920146E-2</v>
      </c>
      <c r="G251" s="225">
        <f>'GREECE Ret'!G254</f>
        <v>0</v>
      </c>
      <c r="H251" s="225">
        <f>'GREECE Ret'!H254</f>
        <v>0</v>
      </c>
      <c r="J251" s="191">
        <f t="shared" si="13"/>
        <v>-6.5489658765432966E-3</v>
      </c>
    </row>
    <row r="252" spans="1:10">
      <c r="A252" s="91">
        <v>249</v>
      </c>
      <c r="B252" s="91" t="s">
        <v>2074</v>
      </c>
      <c r="C252" s="225">
        <f>'GREECE Ret'!C255</f>
        <v>0</v>
      </c>
      <c r="D252" s="225">
        <f>'GREECE Ret'!D255</f>
        <v>-1.7139509876696064E-2</v>
      </c>
      <c r="E252" s="225">
        <f>'GREECE Ret'!E255</f>
        <v>1.3574869091069069E-2</v>
      </c>
      <c r="F252" s="225">
        <f>'GREECE Ret'!F255</f>
        <v>-2.788148324452042E-2</v>
      </c>
      <c r="G252" s="225">
        <f>'GREECE Ret'!G255</f>
        <v>3.5524016043677006E-3</v>
      </c>
      <c r="H252" s="225">
        <f>'GREECE Ret'!H255</f>
        <v>0</v>
      </c>
      <c r="J252" s="191">
        <f t="shared" si="13"/>
        <v>-4.6489537376299527E-3</v>
      </c>
    </row>
    <row r="253" spans="1:10">
      <c r="A253" s="91">
        <v>250</v>
      </c>
      <c r="B253" s="91" t="s">
        <v>2081</v>
      </c>
      <c r="C253" s="225">
        <f>'GREECE Ret'!C256</f>
        <v>-4.1753714104807334E-3</v>
      </c>
      <c r="D253" s="225">
        <f>'GREECE Ret'!D256</f>
        <v>0</v>
      </c>
      <c r="E253" s="225">
        <f>'GREECE Ret'!E256</f>
        <v>-1.1299555253933282E-2</v>
      </c>
      <c r="F253" s="225">
        <f>'GREECE Ret'!F256</f>
        <v>2.6433257068155646E-2</v>
      </c>
      <c r="G253" s="225">
        <f>'GREECE Ret'!G256</f>
        <v>0</v>
      </c>
      <c r="H253" s="225">
        <f>'GREECE Ret'!H256</f>
        <v>-4.4543503493801968E-3</v>
      </c>
      <c r="J253" s="191">
        <f t="shared" si="13"/>
        <v>1.0839966757269057E-3</v>
      </c>
    </row>
    <row r="254" spans="1:10">
      <c r="C254" s="225"/>
      <c r="D254" s="225"/>
      <c r="E254" s="225"/>
      <c r="F254" s="225"/>
      <c r="G254" s="225"/>
      <c r="H254" s="225"/>
      <c r="J254" s="191"/>
    </row>
    <row r="255" spans="1:10">
      <c r="B255" s="121"/>
      <c r="C255" s="225"/>
      <c r="D255" s="225"/>
      <c r="E255" s="225"/>
      <c r="F255" s="225"/>
      <c r="G255" s="225"/>
      <c r="H255" s="225"/>
      <c r="J255" s="191"/>
    </row>
    <row r="256" spans="1:10">
      <c r="B256" s="121"/>
      <c r="C256" s="225"/>
      <c r="D256" s="225"/>
      <c r="E256" s="225"/>
      <c r="F256" s="225"/>
      <c r="G256" s="225"/>
      <c r="H256" s="225"/>
      <c r="J256" s="191"/>
    </row>
  </sheetData>
  <mergeCells count="2">
    <mergeCell ref="O39:R39"/>
    <mergeCell ref="T39:V39"/>
  </mergeCells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56"/>
  <sheetViews>
    <sheetView topLeftCell="J7" zoomScaleNormal="100" workbookViewId="0">
      <selection activeCell="N56" activeCellId="1" sqref="O37:R43 N56"/>
    </sheetView>
  </sheetViews>
  <sheetFormatPr defaultColWidth="8.7109375" defaultRowHeight="15"/>
  <cols>
    <col min="1" max="1" width="8.42578125" style="91" customWidth="1"/>
    <col min="2" max="2" width="21.42578125" style="91" customWidth="1"/>
    <col min="3" max="3" width="13" style="91" customWidth="1"/>
    <col min="4" max="4" width="18" style="91" customWidth="1"/>
    <col min="5" max="5" width="12" style="91" customWidth="1"/>
    <col min="6" max="6" width="17.28515625" style="191" customWidth="1"/>
    <col min="7" max="7" width="12.7109375" style="191" customWidth="1"/>
    <col min="8" max="8" width="20" style="191" customWidth="1"/>
    <col min="9" max="9" width="10.85546875" style="91" customWidth="1"/>
    <col min="10" max="10" width="15.42578125" style="91" customWidth="1"/>
    <col min="11" max="11" width="5.140625" style="91" customWidth="1"/>
    <col min="12" max="12" width="21.28515625" style="91" customWidth="1"/>
    <col min="13" max="13" width="28.5703125" style="91" customWidth="1"/>
    <col min="14" max="14" width="22.5703125" style="91" customWidth="1"/>
    <col min="15" max="15" width="12.140625" style="91" customWidth="1"/>
    <col min="16" max="16" width="14.5703125" style="91" customWidth="1"/>
    <col min="17" max="17" width="14.7109375" style="91" customWidth="1"/>
    <col min="18" max="18" width="21.5703125" style="91" customWidth="1"/>
    <col min="19" max="19" width="25.7109375" style="91" customWidth="1"/>
    <col min="20" max="20" width="14.5703125" style="91" customWidth="1"/>
    <col min="21" max="21" width="13.85546875" style="91" customWidth="1"/>
    <col min="22" max="22" width="12" style="91" customWidth="1"/>
    <col min="23" max="23" width="16.7109375" style="91" customWidth="1"/>
    <col min="24" max="24" width="6.42578125" style="91" customWidth="1"/>
    <col min="25" max="25" width="14.140625" style="91" customWidth="1"/>
    <col min="26" max="26" width="10.42578125" style="91" customWidth="1"/>
    <col min="27" max="30" width="9.28515625" style="91" customWidth="1"/>
    <col min="31" max="1025" width="8.42578125" style="91" customWidth="1"/>
  </cols>
  <sheetData>
    <row r="1" spans="1:28" ht="24">
      <c r="R1" s="163" t="str">
        <f>'USA Ret'!C6</f>
        <v>Marathon Oil</v>
      </c>
      <c r="S1" s="163" t="str">
        <f>'USA Ret'!D6</f>
        <v>Abercrombie&amp;Fitch</v>
      </c>
      <c r="T1" s="163" t="str">
        <f>'USA Ret'!E6</f>
        <v>Exxon Mobil</v>
      </c>
      <c r="U1" s="163" t="str">
        <f>'USA Ret'!G6</f>
        <v>PC Connection</v>
      </c>
      <c r="V1" s="163" t="str">
        <f>'USA Ret'!H6</f>
        <v>Daktronics</v>
      </c>
      <c r="W1" s="163" t="str">
        <f>'USA Ret'!I6</f>
        <v>Activision Blizzard</v>
      </c>
      <c r="Y1" s="213" t="s">
        <v>4383</v>
      </c>
    </row>
    <row r="2" spans="1:28">
      <c r="B2" s="214"/>
      <c r="P2" s="215" t="s">
        <v>4384</v>
      </c>
      <c r="Q2" s="216"/>
      <c r="R2" s="217">
        <f t="shared" ref="R2:W2" si="0">AVERAGE(C5:C253)</f>
        <v>3.9470236691813074E-5</v>
      </c>
      <c r="S2" s="217">
        <f t="shared" si="0"/>
        <v>5.3429999969735967E-3</v>
      </c>
      <c r="T2" s="217">
        <f t="shared" si="0"/>
        <v>2.8380694730883473E-4</v>
      </c>
      <c r="U2" s="217">
        <f t="shared" si="0"/>
        <v>5.7776541309931403E-4</v>
      </c>
      <c r="V2" s="217">
        <f t="shared" si="0"/>
        <v>4.7936145272706463E-3</v>
      </c>
      <c r="W2" s="217">
        <f t="shared" si="0"/>
        <v>1.077005520703012E-3</v>
      </c>
      <c r="X2" s="217"/>
      <c r="Y2" s="217">
        <f>AVERAGE(J5:J253)</f>
        <v>2.0191104403412029E-3</v>
      </c>
      <c r="Z2" s="91" t="s">
        <v>4385</v>
      </c>
      <c r="AB2" s="218"/>
    </row>
    <row r="3" spans="1:28" ht="76.5" customHeight="1">
      <c r="B3" s="213" t="s">
        <v>4351</v>
      </c>
      <c r="C3" s="163" t="str">
        <f>'USA Ret'!C6</f>
        <v>Marathon Oil</v>
      </c>
      <c r="D3" s="163" t="str">
        <f>'USA Ret'!D6</f>
        <v>Abercrombie&amp;Fitch</v>
      </c>
      <c r="E3" s="163" t="str">
        <f>'USA Ret'!E6</f>
        <v>Exxon Mobil</v>
      </c>
      <c r="F3" s="163" t="str">
        <f>'USA Ret'!G6</f>
        <v>PC Connection</v>
      </c>
      <c r="G3" s="163" t="str">
        <f>'USA Ret'!H6</f>
        <v>Daktronics</v>
      </c>
      <c r="H3" s="163" t="str">
        <f>'USA Ret'!I6</f>
        <v>Activision Blizzard</v>
      </c>
      <c r="J3" s="213" t="s">
        <v>4383</v>
      </c>
      <c r="L3" s="219" t="str">
        <f>B4</f>
        <v>19.10.2022</v>
      </c>
      <c r="M3" s="2" t="s">
        <v>4386</v>
      </c>
      <c r="N3" s="219" t="str">
        <f>B253</f>
        <v>18.10.2023</v>
      </c>
      <c r="P3" s="220" t="s">
        <v>4387</v>
      </c>
      <c r="Q3" s="221"/>
      <c r="R3" s="222">
        <f t="shared" ref="R3:W3" si="1">VARP(C5:C253)</f>
        <v>5.7529759775516503E-4</v>
      </c>
      <c r="S3" s="222">
        <f t="shared" si="1"/>
        <v>1.355487365396042E-3</v>
      </c>
      <c r="T3" s="222">
        <f t="shared" si="1"/>
        <v>2.7417451462697224E-4</v>
      </c>
      <c r="U3" s="222">
        <f t="shared" si="1"/>
        <v>4.1908118706740461E-4</v>
      </c>
      <c r="V3" s="222">
        <f t="shared" si="1"/>
        <v>2.2581495610343536E-3</v>
      </c>
      <c r="W3" s="222">
        <f t="shared" si="1"/>
        <v>2.1276123767820774E-4</v>
      </c>
      <c r="X3" s="222"/>
      <c r="Y3" s="222">
        <f>VARP(J5:J253)</f>
        <v>2.2524239808055803E-4</v>
      </c>
      <c r="Z3" s="91" t="s">
        <v>4388</v>
      </c>
      <c r="AB3" s="218"/>
    </row>
    <row r="4" spans="1:28">
      <c r="A4" s="91">
        <v>1</v>
      </c>
      <c r="B4" s="91" t="s">
        <v>186</v>
      </c>
      <c r="C4" s="223"/>
      <c r="D4" s="223"/>
      <c r="E4" s="223"/>
      <c r="F4" s="224"/>
      <c r="G4" s="224"/>
      <c r="H4" s="224"/>
      <c r="J4" s="191"/>
      <c r="P4" s="220" t="s">
        <v>4389</v>
      </c>
      <c r="Q4" s="221"/>
      <c r="R4" s="222">
        <f t="shared" ref="R4:W4" si="2">SQRT(R3)</f>
        <v>2.3985362156014343E-2</v>
      </c>
      <c r="S4" s="222">
        <f t="shared" si="2"/>
        <v>3.6816943998599909E-2</v>
      </c>
      <c r="T4" s="222">
        <f t="shared" si="2"/>
        <v>1.655821592524304E-2</v>
      </c>
      <c r="U4" s="222">
        <f t="shared" si="2"/>
        <v>2.0471472518297375E-2</v>
      </c>
      <c r="V4" s="222">
        <f t="shared" si="2"/>
        <v>4.7519991172498693E-2</v>
      </c>
      <c r="W4" s="222">
        <f t="shared" si="2"/>
        <v>1.4586337363375624E-2</v>
      </c>
      <c r="X4" s="222"/>
      <c r="Y4" s="222">
        <f>SQRT(Y3)</f>
        <v>1.5008077761011169E-2</v>
      </c>
      <c r="Z4" s="91" t="s">
        <v>4390</v>
      </c>
      <c r="AB4" s="218"/>
    </row>
    <row r="5" spans="1:28">
      <c r="A5" s="91">
        <v>2</v>
      </c>
      <c r="B5" s="91" t="s">
        <v>194</v>
      </c>
      <c r="C5" s="225">
        <f>'USA Ret'!C8</f>
        <v>-4.2417879083631411E-3</v>
      </c>
      <c r="D5" s="225">
        <f>'USA Ret'!D8</f>
        <v>-7.8384483336207834E-3</v>
      </c>
      <c r="E5" s="225">
        <f>'USA Ret'!E8</f>
        <v>1.3479686231326841E-3</v>
      </c>
      <c r="F5" s="225">
        <f>'USA Ret'!G8</f>
        <v>1.4825799602228961E-3</v>
      </c>
      <c r="G5" s="225">
        <f>'USA Ret'!H8</f>
        <v>3.7103750203376994E-2</v>
      </c>
      <c r="H5" s="225">
        <f>'USA Ret'!I8</f>
        <v>1.5118484772405058E-2</v>
      </c>
      <c r="J5" s="191">
        <f t="shared" ref="J5:J68" si="3">AVERAGE(C5:H5)</f>
        <v>7.1620912195256179E-3</v>
      </c>
      <c r="L5" s="226" t="s">
        <v>4391</v>
      </c>
      <c r="P5" s="227" t="s">
        <v>4392</v>
      </c>
      <c r="Q5" s="228"/>
      <c r="R5" s="229">
        <f t="shared" ref="R5:W5" si="4">COUNT(C5:C253)</f>
        <v>249</v>
      </c>
      <c r="S5" s="229">
        <f t="shared" si="4"/>
        <v>249</v>
      </c>
      <c r="T5" s="229">
        <f t="shared" si="4"/>
        <v>249</v>
      </c>
      <c r="U5" s="229">
        <f t="shared" si="4"/>
        <v>249</v>
      </c>
      <c r="V5" s="229">
        <f t="shared" si="4"/>
        <v>249</v>
      </c>
      <c r="W5" s="229">
        <f t="shared" si="4"/>
        <v>249</v>
      </c>
      <c r="Y5" s="230"/>
      <c r="AB5" s="218"/>
    </row>
    <row r="6" spans="1:28">
      <c r="A6" s="91">
        <v>3</v>
      </c>
      <c r="B6" s="91" t="s">
        <v>202</v>
      </c>
      <c r="C6" s="225">
        <f>'USA Ret'!C9</f>
        <v>3.2069670531103392E-2</v>
      </c>
      <c r="D6" s="225">
        <f>'USA Ret'!D9</f>
        <v>2.5105921131076479E-2</v>
      </c>
      <c r="E6" s="225">
        <f>'USA Ret'!E9</f>
        <v>1.839987082951107E-2</v>
      </c>
      <c r="F6" s="225">
        <f>'USA Ret'!G9</f>
        <v>4.3079761305895171E-2</v>
      </c>
      <c r="G6" s="225">
        <f>'USA Ret'!H9</f>
        <v>1.642073021232749E-2</v>
      </c>
      <c r="H6" s="225">
        <f>'USA Ret'!I9</f>
        <v>-8.2180985735298903E-3</v>
      </c>
      <c r="J6" s="191">
        <f t="shared" si="3"/>
        <v>2.1142975906063951E-2</v>
      </c>
      <c r="L6" s="91" t="s">
        <v>4393</v>
      </c>
      <c r="U6" s="231"/>
      <c r="Y6" s="191"/>
      <c r="Z6" s="191"/>
      <c r="AA6" s="191"/>
    </row>
    <row r="7" spans="1:28">
      <c r="A7" s="91">
        <v>4</v>
      </c>
      <c r="B7" s="91" t="s">
        <v>210</v>
      </c>
      <c r="C7" s="225">
        <f>'USA Ret'!C10</f>
        <v>1.0917883953102028E-2</v>
      </c>
      <c r="D7" s="225">
        <f>'USA Ret'!D10</f>
        <v>2.2761414503606164E-2</v>
      </c>
      <c r="E7" s="225">
        <f>'USA Ret'!E10</f>
        <v>6.9660453019026874E-3</v>
      </c>
      <c r="F7" s="225">
        <f>'USA Ret'!G10</f>
        <v>2.8576227600539982E-2</v>
      </c>
      <c r="G7" s="225">
        <f>'USA Ret'!H10</f>
        <v>1.6155440222285208E-2</v>
      </c>
      <c r="H7" s="225">
        <f>'USA Ret'!I10</f>
        <v>-2.7544432784639816E-3</v>
      </c>
      <c r="J7" s="191">
        <f t="shared" si="3"/>
        <v>1.3770428050495347E-2</v>
      </c>
      <c r="L7" s="91" t="s">
        <v>4394</v>
      </c>
    </row>
    <row r="8" spans="1:28">
      <c r="A8" s="91">
        <v>5</v>
      </c>
      <c r="B8" s="91" t="s">
        <v>218</v>
      </c>
      <c r="C8" s="225">
        <f>'USA Ret'!C11</f>
        <v>6.089328694131188E-3</v>
      </c>
      <c r="D8" s="225">
        <f>'USA Ret'!D11</f>
        <v>4.8432888802516366E-2</v>
      </c>
      <c r="E8" s="225">
        <f>'USA Ret'!E11</f>
        <v>-6.7771343728435917E-3</v>
      </c>
      <c r="F8" s="225">
        <f>'USA Ret'!G11</f>
        <v>2.1246291829349534E-2</v>
      </c>
      <c r="G8" s="225">
        <f>'USA Ret'!H11</f>
        <v>4.08219945202552E-2</v>
      </c>
      <c r="H8" s="225">
        <f>'USA Ret'!I11</f>
        <v>-1.379215228722954E-4</v>
      </c>
      <c r="J8" s="191">
        <f t="shared" si="3"/>
        <v>1.8279241325089398E-2</v>
      </c>
      <c r="L8" s="91" t="s">
        <v>4395</v>
      </c>
    </row>
    <row r="9" spans="1:28">
      <c r="A9" s="91">
        <v>6</v>
      </c>
      <c r="B9" s="91" t="s">
        <v>226</v>
      </c>
      <c r="C9" s="225">
        <f>'USA Ret'!C12</f>
        <v>1.7717327895968422E-2</v>
      </c>
      <c r="D9" s="225">
        <f>'USA Ret'!D12</f>
        <v>-2.2014318191712831E-3</v>
      </c>
      <c r="E9" s="225">
        <f>'USA Ret'!E12</f>
        <v>1.1830013093913856E-2</v>
      </c>
      <c r="F9" s="225">
        <f>'USA Ret'!G12</f>
        <v>-2.703748267406205E-3</v>
      </c>
      <c r="G9" s="225">
        <f>'USA Ret'!H12</f>
        <v>2.431730765070643E-2</v>
      </c>
      <c r="H9" s="225">
        <f>'USA Ret'!I12</f>
        <v>-2.7590012590514534E-4</v>
      </c>
      <c r="J9" s="191">
        <f t="shared" si="3"/>
        <v>8.1139280713510131E-3</v>
      </c>
    </row>
    <row r="10" spans="1:28">
      <c r="A10" s="91">
        <v>7</v>
      </c>
      <c r="B10" s="91" t="s">
        <v>234</v>
      </c>
      <c r="C10" s="225">
        <f>'USA Ret'!C13</f>
        <v>1.120275307655345E-2</v>
      </c>
      <c r="D10" s="225">
        <f>'USA Ret'!D13</f>
        <v>-3.8642057468293422E-3</v>
      </c>
      <c r="E10" s="225">
        <f>'USA Ret'!E13</f>
        <v>3.8194652609246631E-3</v>
      </c>
      <c r="F10" s="225">
        <f>'USA Ret'!G13</f>
        <v>-8.7404654722051146E-3</v>
      </c>
      <c r="G10" s="225">
        <f>'USA Ret'!H13</f>
        <v>2.9985029962566329E-3</v>
      </c>
      <c r="H10" s="225">
        <f>'USA Ret'!I13</f>
        <v>2.7590012590512073E-4</v>
      </c>
      <c r="J10" s="191">
        <f t="shared" si="3"/>
        <v>9.4865837343423504E-4</v>
      </c>
      <c r="L10" s="232" t="s">
        <v>4396</v>
      </c>
      <c r="M10" s="163" t="str">
        <f t="shared" ref="M10:R10" si="5">C3</f>
        <v>Marathon Oil</v>
      </c>
      <c r="N10" s="163" t="str">
        <f t="shared" si="5"/>
        <v>Abercrombie&amp;Fitch</v>
      </c>
      <c r="O10" s="163" t="str">
        <f t="shared" si="5"/>
        <v>Exxon Mobil</v>
      </c>
      <c r="P10" s="163" t="str">
        <f t="shared" si="5"/>
        <v>PC Connection</v>
      </c>
      <c r="Q10" s="163" t="str">
        <f t="shared" si="5"/>
        <v>Daktronics</v>
      </c>
      <c r="R10" s="163" t="str">
        <f t="shared" si="5"/>
        <v>Activision Blizzard</v>
      </c>
    </row>
    <row r="11" spans="1:28">
      <c r="A11" s="91">
        <v>8</v>
      </c>
      <c r="B11" s="91" t="s">
        <v>242</v>
      </c>
      <c r="C11" s="225">
        <f>'USA Ret'!C14</f>
        <v>-1.1865663276500925E-2</v>
      </c>
      <c r="D11" s="225">
        <f>'USA Ret'!D14</f>
        <v>3.4251785321967959E-2</v>
      </c>
      <c r="E11" s="225">
        <f>'USA Ret'!E14</f>
        <v>2.8867984000852265E-2</v>
      </c>
      <c r="F11" s="225">
        <f>'USA Ret'!G14</f>
        <v>2.1041216380620884E-2</v>
      </c>
      <c r="G11" s="225">
        <f>'USA Ret'!H14</f>
        <v>1.4859114403749905E-2</v>
      </c>
      <c r="H11" s="225">
        <f>'USA Ret'!I14</f>
        <v>4.8159707805846899E-3</v>
      </c>
      <c r="J11" s="191">
        <f t="shared" si="3"/>
        <v>1.5328401268545797E-2</v>
      </c>
      <c r="L11" s="163" t="str">
        <f>C3</f>
        <v>Marathon Oil</v>
      </c>
      <c r="M11" s="11">
        <f>COVAR('USA Markowitz'!$C$5:$C$253, 'USA Markowitz'!$C$5:$C$253)</f>
        <v>5.7529759775516492E-4</v>
      </c>
      <c r="N11" s="11"/>
      <c r="O11" s="11"/>
      <c r="P11" s="11"/>
      <c r="Q11" s="11"/>
      <c r="R11" s="11"/>
    </row>
    <row r="12" spans="1:28">
      <c r="A12" s="91">
        <v>9</v>
      </c>
      <c r="B12" s="91" t="s">
        <v>250</v>
      </c>
      <c r="C12" s="225">
        <f>'USA Ret'!C15</f>
        <v>9.5694510161506725E-3</v>
      </c>
      <c r="D12" s="225">
        <f>'USA Ret'!D15</f>
        <v>-6.2296248028967452E-2</v>
      </c>
      <c r="E12" s="225">
        <f>'USA Ret'!E15</f>
        <v>9.9318323364282657E-4</v>
      </c>
      <c r="F12" s="225">
        <f>'USA Ret'!G15</f>
        <v>1.4978003015121671E-2</v>
      </c>
      <c r="G12" s="225">
        <f>'USA Ret'!H15</f>
        <v>8.8106296821549059E-3</v>
      </c>
      <c r="H12" s="225">
        <f>'USA Ret'!I15</f>
        <v>-6.8657743857351546E-4</v>
      </c>
      <c r="J12" s="191">
        <f t="shared" si="3"/>
        <v>-4.7719264200784817E-3</v>
      </c>
      <c r="L12" s="163" t="str">
        <f>D3</f>
        <v>Abercrombie&amp;Fitch</v>
      </c>
      <c r="M12" s="11">
        <f>COVAR('USA Markowitz'!$C$5:$C$253, 'USA Markowitz'!$D$5:$D$253)</f>
        <v>1.9891682659425427E-4</v>
      </c>
      <c r="N12" s="11">
        <f>COVAR('USA Markowitz'!$D$5:$D$253, 'USA Markowitz'!$D$5:$D$253)</f>
        <v>1.3554873653960416E-3</v>
      </c>
      <c r="O12" s="11"/>
      <c r="P12" s="11"/>
      <c r="Q12" s="11"/>
      <c r="R12" s="11"/>
    </row>
    <row r="13" spans="1:28">
      <c r="A13" s="91">
        <v>10</v>
      </c>
      <c r="B13" s="91" t="s">
        <v>258</v>
      </c>
      <c r="C13" s="225">
        <f>'USA Ret'!C16</f>
        <v>1.5640592541072154E-2</v>
      </c>
      <c r="D13" s="225">
        <f>'USA Ret'!D16</f>
        <v>9.0600846244024806E-3</v>
      </c>
      <c r="E13" s="225">
        <f>'USA Ret'!E16</f>
        <v>9.8779538817015625E-3</v>
      </c>
      <c r="F13" s="225">
        <f>'USA Ret'!G16</f>
        <v>-1.6950752716753425E-3</v>
      </c>
      <c r="G13" s="225">
        <f>'USA Ret'!H16</f>
        <v>2.9197101033348462E-3</v>
      </c>
      <c r="H13" s="225">
        <f>'USA Ret'!I16</f>
        <v>6.9810700328549035E-3</v>
      </c>
      <c r="J13" s="191">
        <f t="shared" si="3"/>
        <v>7.1307226519484353E-3</v>
      </c>
      <c r="L13" s="163" t="str">
        <f>E3</f>
        <v>Exxon Mobil</v>
      </c>
      <c r="M13" s="11">
        <f>COVAR('USA Markowitz'!$C$5:$C$253, 'USA Markowitz'!$E$5:$E$253)</f>
        <v>3.1412443378386147E-4</v>
      </c>
      <c r="N13" s="11">
        <f>COVAR('USA Markowitz'!$D$5:$D$253, 'USA Markowitz'!$E$5:$E$253)</f>
        <v>1.079192881357809E-4</v>
      </c>
      <c r="O13" s="11">
        <f>COVAR('USA Markowitz'!$E$5:$E$253, 'USA Markowitz'!$E$5:$E$253)</f>
        <v>2.7417451462697224E-4</v>
      </c>
      <c r="P13" s="11"/>
      <c r="Q13" s="11"/>
      <c r="R13" s="11"/>
    </row>
    <row r="14" spans="1:28">
      <c r="A14" s="91">
        <v>11</v>
      </c>
      <c r="B14" s="91" t="s">
        <v>266</v>
      </c>
      <c r="C14" s="225">
        <f>'USA Ret'!C17</f>
        <v>-3.8561376732087031E-2</v>
      </c>
      <c r="D14" s="225">
        <f>'USA Ret'!D17</f>
        <v>-7.0040287285888125E-2</v>
      </c>
      <c r="E14" s="225">
        <f>'USA Ret'!E17</f>
        <v>-2.0766365602303796E-2</v>
      </c>
      <c r="F14" s="225">
        <f>'USA Ret'!G17</f>
        <v>-2.230150561174889E-2</v>
      </c>
      <c r="G14" s="225">
        <f>'USA Ret'!H17</f>
        <v>1.4472032608534469E-2</v>
      </c>
      <c r="H14" s="225">
        <f>'USA Ret'!I17</f>
        <v>-8.9059984424394133E-3</v>
      </c>
      <c r="J14" s="191">
        <f t="shared" si="3"/>
        <v>-2.4350583510988802E-2</v>
      </c>
      <c r="L14" s="245" t="str">
        <f>F3</f>
        <v>PC Connection</v>
      </c>
      <c r="M14" s="11">
        <f>COVAR('USA Markowitz'!$C$5:$C$253, 'USA Markowitz'!$F$5:$F$253)</f>
        <v>5.2418563074111133E-5</v>
      </c>
      <c r="N14" s="11">
        <f>COVAR('USA Markowitz'!$D$5:$D$253, 'USA Markowitz'!$F$5:$F$253)</f>
        <v>1.1085824852802935E-4</v>
      </c>
      <c r="O14" s="11">
        <f>COVAR('USA Markowitz'!$E$5:$E$253, 'USA Markowitz'!$F$5:$F$253)</f>
        <v>1.8183764657191066E-5</v>
      </c>
      <c r="P14" s="11">
        <f>COVAR('USA Markowitz'!$F$5:$F$253, 'USA Markowitz'!$F$5:$F$253)</f>
        <v>4.1908118706740467E-4</v>
      </c>
      <c r="Q14" s="11"/>
      <c r="R14" s="11"/>
    </row>
    <row r="15" spans="1:28">
      <c r="A15" s="91">
        <v>12</v>
      </c>
      <c r="B15" s="91" t="s">
        <v>274</v>
      </c>
      <c r="C15" s="225">
        <f>'USA Ret'!C18</f>
        <v>5.427942286258388E-2</v>
      </c>
      <c r="D15" s="225">
        <f>'USA Ret'!D18</f>
        <v>4.2030453881823478E-2</v>
      </c>
      <c r="E15" s="225">
        <f>'USA Ret'!E18</f>
        <v>1.3502085417952305E-2</v>
      </c>
      <c r="F15" s="225">
        <f>'USA Ret'!G18</f>
        <v>-2.7021826903600847E-3</v>
      </c>
      <c r="G15" s="225">
        <f>'USA Ret'!H18</f>
        <v>-1.7391742711869222E-2</v>
      </c>
      <c r="H15" s="225">
        <f>'USA Ret'!I18</f>
        <v>-1.0514762066054768E-2</v>
      </c>
      <c r="J15" s="191">
        <f t="shared" si="3"/>
        <v>1.3200545782345932E-2</v>
      </c>
      <c r="L15" s="245" t="str">
        <f>G3</f>
        <v>Daktronics</v>
      </c>
      <c r="M15" s="11">
        <f>COVAR('USA Markowitz'!$C$5:$C$253, 'USA Markowitz'!$G$5:$G$253)</f>
        <v>1.118149649251759E-4</v>
      </c>
      <c r="N15" s="11">
        <f>COVAR('USA Markowitz'!$D$5:$D$253, 'USA Markowitz'!$G$5:$G$253)</f>
        <v>6.1356760622119841E-5</v>
      </c>
      <c r="O15" s="11">
        <f>COVAR('USA Markowitz'!$E$5:$E$253, 'USA Markowitz'!$G$5:$G$253)</f>
        <v>9.3591656983969579E-5</v>
      </c>
      <c r="P15" s="11">
        <f>COVAR('USA Markowitz'!$F$5:$F$253, 'USA Markowitz'!$G$5:$G$253)</f>
        <v>1.9654849289183087E-4</v>
      </c>
      <c r="Q15" s="11">
        <f>COVAR('USA Markowitz'!$G$5:$G$253, 'USA Markowitz'!$G$5:$G$253)</f>
        <v>2.2581495610343519E-3</v>
      </c>
      <c r="R15" s="11"/>
    </row>
    <row r="16" spans="1:28">
      <c r="A16" s="91">
        <v>13</v>
      </c>
      <c r="B16" s="91" t="s">
        <v>282</v>
      </c>
      <c r="C16" s="225">
        <f>'USA Ret'!C19</f>
        <v>1.9228330793591639E-2</v>
      </c>
      <c r="D16" s="225">
        <f>'USA Ret'!D19</f>
        <v>-5.8139698654199566E-3</v>
      </c>
      <c r="E16" s="225">
        <f>'USA Ret'!E19</f>
        <v>1.0832208329360431E-2</v>
      </c>
      <c r="F16" s="225">
        <f>'USA Ret'!G19</f>
        <v>-7.3780946449560167E-2</v>
      </c>
      <c r="G16" s="225">
        <f>'USA Ret'!H19</f>
        <v>4.5722249338095149E-2</v>
      </c>
      <c r="H16" s="225">
        <f>'USA Ret'!I19</f>
        <v>8.3414435533116693E-4</v>
      </c>
      <c r="J16" s="191">
        <f t="shared" si="3"/>
        <v>-4.963305831002892E-4</v>
      </c>
      <c r="L16" s="245" t="str">
        <f>H3</f>
        <v>Activision Blizzard</v>
      </c>
      <c r="M16" s="209">
        <f>COVAR('USA Markowitz'!$C$5:$C$253, 'USA Markowitz'!$H$5:$H$253)</f>
        <v>4.5582039649164585E-5</v>
      </c>
      <c r="N16" s="209">
        <f>COVAR('USA Markowitz'!$D$5:$D$253, 'USA Markowitz'!$H$5:$H$253)</f>
        <v>5.7952025326722602E-5</v>
      </c>
      <c r="O16" s="209">
        <f>COVAR('USA Markowitz'!$E$5:$E$253, 'USA Markowitz'!$H$5:$H$253)</f>
        <v>3.1154233559777855E-5</v>
      </c>
      <c r="P16" s="209">
        <f>COVAR('USA Markowitz'!$F$5:$F$253, 'USA Markowitz'!$H$5:$H$253)</f>
        <v>3.7202633082203062E-5</v>
      </c>
      <c r="Q16" s="209">
        <f>COVAR('USA Markowitz'!$G$5:$G$253, 'USA Markowitz'!$H$5:$H$253)</f>
        <v>6.926350185677832E-5</v>
      </c>
      <c r="R16" s="209">
        <f>COVAR('USA Markowitz'!$H$5:$H$253, 'USA Markowitz'!$H$5:$H$253)</f>
        <v>2.127612376782075E-4</v>
      </c>
    </row>
    <row r="17" spans="1:31">
      <c r="A17" s="91">
        <v>14</v>
      </c>
      <c r="B17" s="91" t="s">
        <v>290</v>
      </c>
      <c r="C17" s="225">
        <f>'USA Ret'!C20</f>
        <v>3.0743275781631402E-2</v>
      </c>
      <c r="D17" s="225">
        <f>'USA Ret'!D20</f>
        <v>9.2861955761690106E-3</v>
      </c>
      <c r="E17" s="225">
        <f>'USA Ret'!E20</f>
        <v>1.1772652011042342E-2</v>
      </c>
      <c r="F17" s="225">
        <f>'USA Ret'!G20</f>
        <v>3.5363930345768409E-2</v>
      </c>
      <c r="G17" s="225">
        <f>'USA Ret'!H20</f>
        <v>-1.9746762934834558E-2</v>
      </c>
      <c r="H17" s="225">
        <f>'USA Ret'!I20</f>
        <v>-1.2023072273137118E-2</v>
      </c>
      <c r="J17" s="191">
        <f t="shared" si="3"/>
        <v>9.2327030844399152E-3</v>
      </c>
    </row>
    <row r="18" spans="1:31">
      <c r="A18" s="91">
        <v>15</v>
      </c>
      <c r="B18" s="91" t="s">
        <v>298</v>
      </c>
      <c r="C18" s="225">
        <f>'USA Ret'!C21</f>
        <v>-9.1241508896092796E-3</v>
      </c>
      <c r="D18" s="225">
        <f>'USA Ret'!D21</f>
        <v>1.7182553319996963E-2</v>
      </c>
      <c r="E18" s="225">
        <f>'USA Ret'!E21</f>
        <v>3.162891408508217E-3</v>
      </c>
      <c r="F18" s="225">
        <f>'USA Ret'!G21</f>
        <v>-1.3751480602938149E-2</v>
      </c>
      <c r="G18" s="225">
        <f>'USA Ret'!H21</f>
        <v>0</v>
      </c>
      <c r="H18" s="225">
        <f>'USA Ret'!I21</f>
        <v>1.2578782206860185E-2</v>
      </c>
      <c r="J18" s="191">
        <f t="shared" si="3"/>
        <v>1.6747659071363228E-3</v>
      </c>
    </row>
    <row r="19" spans="1:31">
      <c r="A19" s="91">
        <v>16</v>
      </c>
      <c r="B19" s="91" t="s">
        <v>306</v>
      </c>
      <c r="C19" s="225">
        <f>'USA Ret'!C22</f>
        <v>-6.6312167668405156E-2</v>
      </c>
      <c r="D19" s="225">
        <f>'USA Ret'!D22</f>
        <v>-4.1745191688405986E-2</v>
      </c>
      <c r="E19" s="225">
        <f>'USA Ret'!E22</f>
        <v>-4.5768418455580585E-2</v>
      </c>
      <c r="F19" s="225">
        <f>'USA Ret'!G22</f>
        <v>-1.1674479752697935E-2</v>
      </c>
      <c r="G19" s="225">
        <f>'USA Ret'!H22</f>
        <v>-2.8530689824063991E-3</v>
      </c>
      <c r="H19" s="225">
        <f>'USA Ret'!I22</f>
        <v>-4.7334071392476302E-3</v>
      </c>
      <c r="J19" s="191">
        <f t="shared" si="3"/>
        <v>-2.884778894779062E-2</v>
      </c>
      <c r="M19" s="163" t="str">
        <f t="shared" ref="M19:R19" si="6">C3</f>
        <v>Marathon Oil</v>
      </c>
      <c r="N19" s="163" t="str">
        <f t="shared" si="6"/>
        <v>Abercrombie&amp;Fitch</v>
      </c>
      <c r="O19" s="163" t="str">
        <f t="shared" si="6"/>
        <v>Exxon Mobil</v>
      </c>
      <c r="P19" s="163" t="str">
        <f t="shared" si="6"/>
        <v>PC Connection</v>
      </c>
      <c r="Q19" s="163" t="str">
        <f t="shared" si="6"/>
        <v>Daktronics</v>
      </c>
      <c r="R19" s="163" t="str">
        <f t="shared" si="6"/>
        <v>Activision Blizzard</v>
      </c>
      <c r="T19" s="232" t="s">
        <v>4397</v>
      </c>
    </row>
    <row r="20" spans="1:31">
      <c r="A20" s="91">
        <v>17</v>
      </c>
      <c r="B20" s="91" t="s">
        <v>314</v>
      </c>
      <c r="C20" s="225">
        <f>'USA Ret'!C23</f>
        <v>3.1177199748182526E-2</v>
      </c>
      <c r="D20" s="225">
        <f>'USA Ret'!D23</f>
        <v>0.12034537075300136</v>
      </c>
      <c r="E20" s="225">
        <f>'USA Ret'!E23</f>
        <v>1.4585491018892574E-2</v>
      </c>
      <c r="F20" s="225">
        <f>'USA Ret'!G23</f>
        <v>4.5704985307185281E-2</v>
      </c>
      <c r="G20" s="225">
        <f>'USA Ret'!H23</f>
        <v>2.8170876966696439E-2</v>
      </c>
      <c r="H20" s="225">
        <f>'USA Ret'!I23</f>
        <v>2.6984016074067477E-2</v>
      </c>
      <c r="J20" s="191">
        <f t="shared" si="3"/>
        <v>4.4494656644670942E-2</v>
      </c>
      <c r="L20" s="163" t="str">
        <f>C3</f>
        <v>Marathon Oil</v>
      </c>
      <c r="M20" s="11">
        <f>COVAR('USA Markowitz'!$C$5:$C$253, 'USA Markowitz'!$C$5:$C$253)</f>
        <v>5.7529759775516492E-4</v>
      </c>
      <c r="N20" s="11">
        <f t="array" ref="N20:R20">TRANSPOSE(M21:M25)</f>
        <v>1.9891682659425427E-4</v>
      </c>
      <c r="O20" s="11">
        <v>3.1412443378386147E-4</v>
      </c>
      <c r="P20" s="11">
        <v>5.2418563074111133E-5</v>
      </c>
      <c r="Q20" s="11">
        <v>1.118149649251759E-4</v>
      </c>
      <c r="R20" s="11">
        <v>4.5582039649164585E-5</v>
      </c>
      <c r="T20" s="243">
        <f t="shared" ref="T20:T25" si="7">1/6</f>
        <v>0.16666666666666666</v>
      </c>
      <c r="U20" s="163"/>
    </row>
    <row r="21" spans="1:31">
      <c r="A21" s="91">
        <v>18</v>
      </c>
      <c r="B21" s="91" t="s">
        <v>322</v>
      </c>
      <c r="C21" s="225">
        <f>'USA Ret'!C24</f>
        <v>3.9707449595112729E-2</v>
      </c>
      <c r="D21" s="225">
        <f>'USA Ret'!D24</f>
        <v>-4.2083176257872454E-3</v>
      </c>
      <c r="E21" s="225">
        <f>'USA Ret'!E24</f>
        <v>3.0744234733885864E-2</v>
      </c>
      <c r="F21" s="225">
        <f>'USA Ret'!G24</f>
        <v>0</v>
      </c>
      <c r="G21" s="225">
        <f>'USA Ret'!H24</f>
        <v>1.6529301951210506E-2</v>
      </c>
      <c r="H21" s="225">
        <f>'USA Ret'!I24</f>
        <v>7.0384697717111354E-3</v>
      </c>
      <c r="J21" s="191">
        <f t="shared" si="3"/>
        <v>1.4968523071022165E-2</v>
      </c>
      <c r="L21" s="163" t="str">
        <f>D3</f>
        <v>Abercrombie&amp;Fitch</v>
      </c>
      <c r="M21" s="11">
        <f>COVAR('USA Markowitz'!$C$5:$C$253, 'USA Markowitz'!$D$5:$D$253)</f>
        <v>1.9891682659425427E-4</v>
      </c>
      <c r="N21" s="11">
        <f>COVAR('USA Markowitz'!$D$5:$D$253, 'USA Markowitz'!$D$5:$D$253)</f>
        <v>1.3554873653960416E-3</v>
      </c>
      <c r="O21" s="11">
        <f t="array" ref="O21:R21">TRANSPOSE(N22:N25)</f>
        <v>1.079192881357809E-4</v>
      </c>
      <c r="P21" s="11">
        <v>1.1085824852802935E-4</v>
      </c>
      <c r="Q21" s="11">
        <v>6.1356760622119841E-5</v>
      </c>
      <c r="R21" s="11">
        <v>5.7952025326722602E-5</v>
      </c>
      <c r="T21" s="243">
        <f t="shared" si="7"/>
        <v>0.16666666666666666</v>
      </c>
      <c r="U21" s="163"/>
      <c r="V21" s="91" t="s">
        <v>4398</v>
      </c>
    </row>
    <row r="22" spans="1:31">
      <c r="A22" s="91">
        <v>19</v>
      </c>
      <c r="B22" s="91" t="s">
        <v>329</v>
      </c>
      <c r="C22" s="225">
        <f>'USA Ret'!C25</f>
        <v>-1.1624480852287436E-2</v>
      </c>
      <c r="D22" s="225">
        <f>'USA Ret'!D25</f>
        <v>-7.4074412778618046E-3</v>
      </c>
      <c r="E22" s="225">
        <f>'USA Ret'!E25</f>
        <v>-5.102949662186009E-3</v>
      </c>
      <c r="F22" s="225">
        <f>'USA Ret'!G25</f>
        <v>1.9661823086039708E-3</v>
      </c>
      <c r="G22" s="225">
        <f>'USA Ret'!H25</f>
        <v>-1.9310944913087512E-2</v>
      </c>
      <c r="H22" s="225">
        <f>'USA Ret'!I25</f>
        <v>-2.4307912036621963E-3</v>
      </c>
      <c r="J22" s="191">
        <f t="shared" si="3"/>
        <v>-7.3184042667468309E-3</v>
      </c>
      <c r="L22" s="163" t="str">
        <f>E3</f>
        <v>Exxon Mobil</v>
      </c>
      <c r="M22" s="11">
        <f>COVAR('USA Markowitz'!$C$5:$C$253, 'USA Markowitz'!$E$5:$E$253)</f>
        <v>3.1412443378386147E-4</v>
      </c>
      <c r="N22" s="11">
        <f>COVAR('USA Markowitz'!$D$5:$D$253, 'USA Markowitz'!$E$5:$E$253)</f>
        <v>1.079192881357809E-4</v>
      </c>
      <c r="O22" s="11">
        <f>COVAR('USA Markowitz'!$E$5:$E$253, 'USA Markowitz'!$E$5:$E$253)</f>
        <v>2.7417451462697224E-4</v>
      </c>
      <c r="P22" s="11">
        <f t="array" ref="P22:R22">TRANSPOSE(O23:O25)</f>
        <v>1.8183764657191066E-5</v>
      </c>
      <c r="Q22" s="11">
        <v>9.3591656983969579E-5</v>
      </c>
      <c r="R22" s="11">
        <v>3.1154233559777855E-5</v>
      </c>
      <c r="T22" s="243">
        <f t="shared" si="7"/>
        <v>0.16666666666666666</v>
      </c>
      <c r="U22" s="163"/>
      <c r="V22" s="91" t="s">
        <v>4399</v>
      </c>
      <c r="W22" s="91" t="s">
        <v>4400</v>
      </c>
    </row>
    <row r="23" spans="1:31">
      <c r="A23" s="91">
        <v>20</v>
      </c>
      <c r="B23" s="91" t="s">
        <v>337</v>
      </c>
      <c r="C23" s="225">
        <f>'USA Ret'!C26</f>
        <v>1.3447635413802424E-2</v>
      </c>
      <c r="D23" s="225">
        <f>'USA Ret'!D26</f>
        <v>2.4653753241778917E-2</v>
      </c>
      <c r="E23" s="225">
        <f>'USA Ret'!E26</f>
        <v>6.6813435360012323E-3</v>
      </c>
      <c r="F23" s="225">
        <f>'USA Ret'!G26</f>
        <v>2.7128189468275089E-2</v>
      </c>
      <c r="G23" s="225">
        <f>'USA Ret'!H26</f>
        <v>1.9310944913087522E-2</v>
      </c>
      <c r="H23" s="225">
        <f>'USA Ret'!I26</f>
        <v>-1.0822511878848177E-3</v>
      </c>
      <c r="J23" s="191">
        <f t="shared" si="3"/>
        <v>1.5023269230843394E-2</v>
      </c>
      <c r="L23" s="245" t="str">
        <f>F3</f>
        <v>PC Connection</v>
      </c>
      <c r="M23" s="11">
        <f>COVAR('USA Markowitz'!$C$5:$C$253, 'USA Markowitz'!$F$5:$F$253)</f>
        <v>5.2418563074111133E-5</v>
      </c>
      <c r="N23" s="11">
        <f>COVAR('USA Markowitz'!$D$5:$D$253, 'USA Markowitz'!$F$5:$F$253)</f>
        <v>1.1085824852802935E-4</v>
      </c>
      <c r="O23" s="11">
        <f>COVAR('USA Markowitz'!$E$5:$E$253, 'USA Markowitz'!$F$5:$F$253)</f>
        <v>1.8183764657191066E-5</v>
      </c>
      <c r="P23" s="11">
        <f>COVAR('USA Markowitz'!$F$5:$F$253, 'USA Markowitz'!$F$5:$F$253)</f>
        <v>4.1908118706740467E-4</v>
      </c>
      <c r="Q23" s="11">
        <f t="array" ref="Q23:R23">TRANSPOSE(P24:P25)</f>
        <v>1.9654849289183087E-4</v>
      </c>
      <c r="R23" s="11">
        <v>3.7202633082203062E-5</v>
      </c>
      <c r="T23" s="243">
        <f t="shared" si="7"/>
        <v>0.16666666666666666</v>
      </c>
      <c r="U23" s="245"/>
      <c r="V23" s="91" t="s">
        <v>4401</v>
      </c>
      <c r="W23" s="91" t="s">
        <v>4402</v>
      </c>
    </row>
    <row r="24" spans="1:31">
      <c r="A24" s="91">
        <v>21</v>
      </c>
      <c r="B24" s="91" t="s">
        <v>345</v>
      </c>
      <c r="C24" s="225">
        <f>'USA Ret'!C27</f>
        <v>-4.6288741603044685E-2</v>
      </c>
      <c r="D24" s="225">
        <f>'USA Ret'!D27</f>
        <v>-7.6422326165471871E-2</v>
      </c>
      <c r="E24" s="225">
        <f>'USA Ret'!E27</f>
        <v>-1.0747108373077801E-2</v>
      </c>
      <c r="F24" s="225">
        <f>'USA Ret'!G27</f>
        <v>9.5130093363219974E-3</v>
      </c>
      <c r="G24" s="225">
        <f>'USA Ret'!H27</f>
        <v>-2.7359798188748602E-3</v>
      </c>
      <c r="H24" s="225">
        <f>'USA Ret'!I27</f>
        <v>6.3415175751247894E-3</v>
      </c>
      <c r="J24" s="191">
        <f t="shared" si="3"/>
        <v>-2.005660484150374E-2</v>
      </c>
      <c r="L24" s="245" t="str">
        <f>G3</f>
        <v>Daktronics</v>
      </c>
      <c r="M24" s="11">
        <f>COVAR('USA Markowitz'!$C$5:$C$253, 'USA Markowitz'!$G$5:$G$253)</f>
        <v>1.118149649251759E-4</v>
      </c>
      <c r="N24" s="11">
        <f>COVAR('USA Markowitz'!$D$5:$D$253, 'USA Markowitz'!$G$5:$G$253)</f>
        <v>6.1356760622119841E-5</v>
      </c>
      <c r="O24" s="11">
        <f>COVAR('USA Markowitz'!$E$5:$E$253, 'USA Markowitz'!$G$5:$G$253)</f>
        <v>9.3591656983969579E-5</v>
      </c>
      <c r="P24" s="11">
        <f>COVAR('USA Markowitz'!$F$5:$F$253, 'USA Markowitz'!$G$5:$G$253)</f>
        <v>1.9654849289183087E-4</v>
      </c>
      <c r="Q24" s="11">
        <f>COVAR('USA Markowitz'!$G$5:$G$253, 'USA Markowitz'!$G$5:$G$253)</f>
        <v>2.2581495610343519E-3</v>
      </c>
      <c r="R24" s="11">
        <f>Q25</f>
        <v>6.926350185677832E-5</v>
      </c>
      <c r="T24" s="243">
        <f t="shared" si="7"/>
        <v>0.16666666666666666</v>
      </c>
      <c r="U24" s="245"/>
    </row>
    <row r="25" spans="1:31">
      <c r="A25" s="91">
        <v>22</v>
      </c>
      <c r="B25" s="91" t="s">
        <v>353</v>
      </c>
      <c r="C25" s="225">
        <f>'USA Ret'!C28</f>
        <v>-4.7808856003420082E-3</v>
      </c>
      <c r="D25" s="225">
        <f>'USA Ret'!D28</f>
        <v>3.8941031987984716E-2</v>
      </c>
      <c r="E25" s="225">
        <f>'USA Ret'!E28</f>
        <v>1.327610054714008E-3</v>
      </c>
      <c r="F25" s="225">
        <f>'USA Ret'!G28</f>
        <v>8.4850136669442321E-3</v>
      </c>
      <c r="G25" s="225">
        <f>'USA Ret'!H28</f>
        <v>-2.7434859457508326E-3</v>
      </c>
      <c r="H25" s="225">
        <f>'USA Ret'!I28</f>
        <v>-7.2894491242029734E-3</v>
      </c>
      <c r="J25" s="191">
        <f t="shared" si="3"/>
        <v>5.6566391732245239E-3</v>
      </c>
      <c r="L25" s="245" t="str">
        <f>H3</f>
        <v>Activision Blizzard</v>
      </c>
      <c r="M25" s="209">
        <f>COVAR('USA Markowitz'!$C$5:$C$253, 'USA Markowitz'!$H$5:$H$253)</f>
        <v>4.5582039649164585E-5</v>
      </c>
      <c r="N25" s="209">
        <f>COVAR('USA Markowitz'!$D$5:$D$253, 'USA Markowitz'!$H$5:$H$253)</f>
        <v>5.7952025326722602E-5</v>
      </c>
      <c r="O25" s="209">
        <f>COVAR('USA Markowitz'!$E$5:$E$253, 'USA Markowitz'!$H$5:$H$253)</f>
        <v>3.1154233559777855E-5</v>
      </c>
      <c r="P25" s="209">
        <f>COVAR('USA Markowitz'!$F$5:$F$253, 'USA Markowitz'!$H$5:$H$253)</f>
        <v>3.7202633082203062E-5</v>
      </c>
      <c r="Q25" s="209">
        <f>COVAR('USA Markowitz'!$G$5:$G$253, 'USA Markowitz'!$H$5:$H$253)</f>
        <v>6.926350185677832E-5</v>
      </c>
      <c r="R25" s="209">
        <f>COVAR('USA Markowitz'!$H$5:$H$253, 'USA Markowitz'!$H$5:$H$253)</f>
        <v>2.127612376782075E-4</v>
      </c>
      <c r="T25" s="243">
        <f t="shared" si="7"/>
        <v>0.16666666666666666</v>
      </c>
      <c r="U25" s="245"/>
      <c r="V25" s="91" t="s">
        <v>4403</v>
      </c>
    </row>
    <row r="26" spans="1:31">
      <c r="A26" s="91">
        <v>23</v>
      </c>
      <c r="B26" s="91" t="s">
        <v>361</v>
      </c>
      <c r="C26" s="225">
        <f>'USA Ret'!C29</f>
        <v>-1.6103407566578735E-2</v>
      </c>
      <c r="D26" s="225">
        <f>'USA Ret'!D29</f>
        <v>1.0168672046764273E-2</v>
      </c>
      <c r="E26" s="225">
        <f>'USA Ret'!E29</f>
        <v>-8.7057492183932623E-3</v>
      </c>
      <c r="F26" s="225">
        <f>'USA Ret'!G29</f>
        <v>1.2501328963349542E-2</v>
      </c>
      <c r="G26" s="225">
        <f>'USA Ret'!H29</f>
        <v>0</v>
      </c>
      <c r="H26" s="225">
        <f>'USA Ret'!I29</f>
        <v>3.9213085200801093E-3</v>
      </c>
      <c r="J26" s="191">
        <f t="shared" si="3"/>
        <v>2.970254575369877E-4</v>
      </c>
      <c r="T26" s="243">
        <f>SUM(T20:T25)</f>
        <v>0.99999999999999989</v>
      </c>
      <c r="U26" s="248"/>
    </row>
    <row r="27" spans="1:31">
      <c r="A27" s="91">
        <v>24</v>
      </c>
      <c r="B27" s="91" t="s">
        <v>369</v>
      </c>
      <c r="C27" s="225">
        <f>'USA Ret'!C30</f>
        <v>-2.4984863083594853E-2</v>
      </c>
      <c r="D27" s="225">
        <f>'USA Ret'!D30</f>
        <v>-8.0192891666199216E-3</v>
      </c>
      <c r="E27" s="225">
        <f>'USA Ret'!E30</f>
        <v>-9.9530075162792692E-3</v>
      </c>
      <c r="F27" s="225">
        <f>'USA Ret'!G30</f>
        <v>3.7016514597508839E-3</v>
      </c>
      <c r="G27" s="225">
        <f>'USA Ret'!H30</f>
        <v>-1.1049836186584935E-2</v>
      </c>
      <c r="H27" s="225">
        <f>'USA Ret'!I30</f>
        <v>9.4023526783903345E-3</v>
      </c>
      <c r="J27" s="191">
        <f t="shared" si="3"/>
        <v>-6.8171653024896271E-3</v>
      </c>
      <c r="L27" s="120"/>
      <c r="P27" s="249"/>
      <c r="U27" s="91" t="s">
        <v>4404</v>
      </c>
    </row>
    <row r="28" spans="1:31">
      <c r="A28" s="91">
        <v>25</v>
      </c>
      <c r="B28" s="91" t="s">
        <v>377</v>
      </c>
      <c r="C28" s="225">
        <f>'USA Ret'!C31</f>
        <v>3.7567703723777886E-2</v>
      </c>
      <c r="D28" s="225">
        <f>'USA Ret'!D31</f>
        <v>0.19406128607447737</v>
      </c>
      <c r="E28" s="225">
        <f>'USA Ret'!E31</f>
        <v>2.8516256023640836E-2</v>
      </c>
      <c r="F28" s="225">
        <f>'USA Ret'!G31</f>
        <v>1.9574392474163045E-2</v>
      </c>
      <c r="G28" s="225">
        <f>'USA Ret'!H31</f>
        <v>-3.6779251503296473E-2</v>
      </c>
      <c r="H28" s="225">
        <f>'USA Ret'!I31</f>
        <v>1.4335260086381866E-2</v>
      </c>
      <c r="J28" s="191">
        <f t="shared" si="3"/>
        <v>4.287927447985742E-2</v>
      </c>
      <c r="L28" s="120"/>
      <c r="P28" s="249"/>
      <c r="S28" s="279">
        <f t="array" ref="S28">SUM(TRANSPOSE(USw)*USaeg)</f>
        <v>2.0191104403412025E-3</v>
      </c>
      <c r="T28" s="280">
        <f t="array" ref="T28">SUM(TRANSPOSE(USw)*USaeg)</f>
        <v>2.0191104403412025E-3</v>
      </c>
      <c r="U28" s="251" t="s">
        <v>4434</v>
      </c>
    </row>
    <row r="29" spans="1:31">
      <c r="A29" s="91">
        <v>26</v>
      </c>
      <c r="B29" s="91" t="s">
        <v>385</v>
      </c>
      <c r="C29" s="225">
        <f>'USA Ret'!C32</f>
        <v>-1.7464868237491604E-2</v>
      </c>
      <c r="D29" s="225">
        <f>'USA Ret'!D32</f>
        <v>5.8385678911393769E-2</v>
      </c>
      <c r="E29" s="225">
        <f>'USA Ret'!E32</f>
        <v>-5.0046199543000089E-3</v>
      </c>
      <c r="F29" s="225">
        <f>'USA Ret'!G32</f>
        <v>1.0273137118412792E-2</v>
      </c>
      <c r="G29" s="225">
        <f>'USA Ret'!H32</f>
        <v>2.2793009528556566E-2</v>
      </c>
      <c r="H29" s="225">
        <f>'USA Ret'!I32</f>
        <v>9.3133748546888589E-3</v>
      </c>
      <c r="J29" s="191">
        <f t="shared" si="3"/>
        <v>1.3049285370210063E-2</v>
      </c>
      <c r="P29" s="249"/>
      <c r="S29" s="91">
        <f t="array" ref="S29">MMULT(MMULT(TRANSPOSE(USw),UScovij),USw)</f>
        <v>2.2524239808055784E-4</v>
      </c>
      <c r="T29" s="143">
        <f t="array" ref="T29">MMULT(MMULT(TRANSPOSE(USw),UScovij),USw)</f>
        <v>2.2524239808055784E-4</v>
      </c>
      <c r="U29" s="251" t="s">
        <v>4435</v>
      </c>
    </row>
    <row r="30" spans="1:31">
      <c r="A30" s="91">
        <v>27</v>
      </c>
      <c r="B30" s="91" t="s">
        <v>393</v>
      </c>
      <c r="C30" s="225">
        <f>'USA Ret'!C33</f>
        <v>-8.8481652145936344E-3</v>
      </c>
      <c r="D30" s="225">
        <f>'USA Ret'!D33</f>
        <v>-8.7958682272656994E-3</v>
      </c>
      <c r="E30" s="225">
        <f>'USA Ret'!E33</f>
        <v>-3.5270294917950987E-3</v>
      </c>
      <c r="F30" s="225">
        <f>'USA Ret'!G33</f>
        <v>-3.5926031096324535E-3</v>
      </c>
      <c r="G30" s="225">
        <f>'USA Ret'!H33</f>
        <v>-2.8208763416412296E-3</v>
      </c>
      <c r="H30" s="225">
        <f>'USA Ret'!I33</f>
        <v>-4.1589360289316091E-2</v>
      </c>
      <c r="J30" s="191">
        <f t="shared" si="3"/>
        <v>-1.15289837790407E-2</v>
      </c>
      <c r="P30" s="249"/>
      <c r="S30" s="281">
        <f>SQRT(S29)</f>
        <v>1.5008077761011164E-2</v>
      </c>
      <c r="T30" s="143">
        <f>SQRT(T29)</f>
        <v>1.5008077761011164E-2</v>
      </c>
      <c r="U30" s="251" t="s">
        <v>4436</v>
      </c>
    </row>
    <row r="31" spans="1:31">
      <c r="A31" s="91">
        <v>28</v>
      </c>
      <c r="B31" s="91" t="s">
        <v>401</v>
      </c>
      <c r="C31" s="225">
        <f>'USA Ret'!C34</f>
        <v>-1.8940589477646694E-2</v>
      </c>
      <c r="D31" s="225">
        <f>'USA Ret'!D34</f>
        <v>1.2957339068517594E-2</v>
      </c>
      <c r="E31" s="225">
        <f>'USA Ret'!E34</f>
        <v>-3.0492901480396132E-2</v>
      </c>
      <c r="F31" s="225">
        <f>'USA Ret'!G34</f>
        <v>-3.0884135749666614E-2</v>
      </c>
      <c r="G31" s="225">
        <f>'USA Ret'!H34</f>
        <v>-3.7414435850257596E-2</v>
      </c>
      <c r="H31" s="225">
        <f>'USA Ret'!I34</f>
        <v>1.6870634288401139E-2</v>
      </c>
      <c r="J31" s="191">
        <f t="shared" si="3"/>
        <v>-1.4650681533508051E-2</v>
      </c>
      <c r="P31" s="249"/>
    </row>
    <row r="32" spans="1:31">
      <c r="A32" s="91">
        <v>29</v>
      </c>
      <c r="B32" s="91" t="s">
        <v>409</v>
      </c>
      <c r="C32" s="225">
        <f>'USA Ret'!C35</f>
        <v>1.7952609815527289E-2</v>
      </c>
      <c r="D32" s="225">
        <f>'USA Ret'!D35</f>
        <v>-1.2536729177984346E-2</v>
      </c>
      <c r="E32" s="225">
        <f>'USA Ret'!E35</f>
        <v>6.625846795495131E-3</v>
      </c>
      <c r="F32" s="225">
        <f>'USA Ret'!G35</f>
        <v>1.2175025875279235E-2</v>
      </c>
      <c r="G32" s="225">
        <f>'USA Ret'!H35</f>
        <v>-2.3739987303072942E-2</v>
      </c>
      <c r="H32" s="225">
        <f>'USA Ret'!I35</f>
        <v>-5.0986290514810836E-3</v>
      </c>
      <c r="J32" s="191">
        <f t="shared" si="3"/>
        <v>-7.703105077061194E-4</v>
      </c>
      <c r="P32" s="249"/>
      <c r="T32" s="91" t="s">
        <v>4437</v>
      </c>
      <c r="Y32" s="11"/>
      <c r="Z32" s="11"/>
      <c r="AA32" s="11"/>
      <c r="AB32" s="11"/>
      <c r="AC32" s="11"/>
      <c r="AD32" s="11"/>
      <c r="AE32" s="11"/>
    </row>
    <row r="33" spans="1:31">
      <c r="A33" s="91">
        <v>30</v>
      </c>
      <c r="B33" s="91" t="s">
        <v>417</v>
      </c>
      <c r="C33" s="225">
        <f>'USA Ret'!C36</f>
        <v>9.1834033391766292E-3</v>
      </c>
      <c r="D33" s="225">
        <f>'USA Ret'!D36</f>
        <v>8.3752583367324891E-3</v>
      </c>
      <c r="E33" s="225">
        <f>'USA Ret'!E36</f>
        <v>7.2111363502447004E-3</v>
      </c>
      <c r="F33" s="225">
        <f>'USA Ret'!G36</f>
        <v>1.8349138668196398E-2</v>
      </c>
      <c r="G33" s="225">
        <f>'USA Ret'!H36</f>
        <v>3.5401927050916E-2</v>
      </c>
      <c r="H33" s="225">
        <f>'USA Ret'!I36</f>
        <v>-5.2599757122973297E-3</v>
      </c>
      <c r="J33" s="191">
        <f t="shared" si="3"/>
        <v>1.2210148005494812E-2</v>
      </c>
      <c r="T33" s="91" t="s">
        <v>4412</v>
      </c>
      <c r="X33" s="11"/>
      <c r="Y33" s="11"/>
      <c r="Z33" s="254"/>
      <c r="AA33" s="254"/>
      <c r="AB33" s="254"/>
      <c r="AC33" s="254"/>
      <c r="AD33" s="254"/>
      <c r="AE33" s="11"/>
    </row>
    <row r="34" spans="1:31">
      <c r="A34" s="91">
        <v>31</v>
      </c>
      <c r="B34" s="91" t="s">
        <v>425</v>
      </c>
      <c r="C34" s="225">
        <f>'USA Ret'!C37</f>
        <v>-1.7787030202729995E-2</v>
      </c>
      <c r="D34" s="225">
        <f>'USA Ret'!D37</f>
        <v>-4.1788610749669448E-3</v>
      </c>
      <c r="E34" s="225">
        <f>'USA Ret'!E37</f>
        <v>-4.8618084421782806E-3</v>
      </c>
      <c r="F34" s="225">
        <f>'USA Ret'!G37</f>
        <v>5.399082287186989E-4</v>
      </c>
      <c r="G34" s="225">
        <f>'USA Ret'!H37</f>
        <v>-8.7336799687546662E-3</v>
      </c>
      <c r="H34" s="225">
        <f>'USA Ret'!I37</f>
        <v>1.6629054233126564E-2</v>
      </c>
      <c r="J34" s="191">
        <f t="shared" si="3"/>
        <v>-3.06540287113077E-3</v>
      </c>
      <c r="X34" s="11"/>
      <c r="Y34" s="254"/>
      <c r="Z34" s="254"/>
      <c r="AA34" s="254"/>
      <c r="AB34" s="254"/>
      <c r="AC34" s="254"/>
      <c r="AD34" s="254"/>
      <c r="AE34" s="11"/>
    </row>
    <row r="35" spans="1:31">
      <c r="A35" s="91">
        <v>32</v>
      </c>
      <c r="B35" s="91" t="s">
        <v>433</v>
      </c>
      <c r="C35" s="225">
        <f>'USA Ret'!C38</f>
        <v>-1.1699949609944844E-2</v>
      </c>
      <c r="D35" s="225">
        <f>'USA Ret'!D38</f>
        <v>1.7846499803630633E-2</v>
      </c>
      <c r="E35" s="225">
        <f>'USA Ret'!E38</f>
        <v>-8.5199463987091009E-3</v>
      </c>
      <c r="F35" s="225">
        <f>'USA Ret'!G38</f>
        <v>-1.5046055617747401E-2</v>
      </c>
      <c r="G35" s="225">
        <f>'USA Ret'!H38</f>
        <v>2.3122417420854212E-2</v>
      </c>
      <c r="H35" s="225">
        <f>'USA Ret'!I38</f>
        <v>7.5522054878873835E-3</v>
      </c>
      <c r="J35" s="191">
        <f t="shared" si="3"/>
        <v>2.2091951809951466E-3</v>
      </c>
      <c r="P35" s="255"/>
      <c r="X35" s="11"/>
      <c r="Y35" s="248"/>
      <c r="Z35" s="222"/>
      <c r="AA35" s="256"/>
      <c r="AB35" s="256"/>
      <c r="AC35" s="256"/>
      <c r="AD35" s="256"/>
      <c r="AE35" s="11"/>
    </row>
    <row r="36" spans="1:31">
      <c r="A36" s="91">
        <v>33</v>
      </c>
      <c r="B36" s="91" t="s">
        <v>441</v>
      </c>
      <c r="C36" s="225">
        <f>'USA Ret'!C39</f>
        <v>-4.1887345485913739E-2</v>
      </c>
      <c r="D36" s="225">
        <f>'USA Ret'!D39</f>
        <v>-6.1061780293342138E-2</v>
      </c>
      <c r="E36" s="225">
        <f>'USA Ret'!E39</f>
        <v>-2.7780846149317761E-2</v>
      </c>
      <c r="F36" s="225">
        <f>'USA Ret'!G39</f>
        <v>-1.9736876033183848E-2</v>
      </c>
      <c r="G36" s="225">
        <f>'USA Ret'!H39</f>
        <v>-5.2798185566970884E-2</v>
      </c>
      <c r="H36" s="225">
        <f>'USA Ret'!I39</f>
        <v>7.4955969325560369E-3</v>
      </c>
      <c r="J36" s="191">
        <f t="shared" si="3"/>
        <v>-3.262823943269539E-2</v>
      </c>
      <c r="L36" s="257"/>
      <c r="M36" s="258"/>
      <c r="N36" s="258"/>
      <c r="O36" s="258"/>
      <c r="P36" s="258"/>
      <c r="Q36" s="258"/>
      <c r="R36" s="258"/>
      <c r="S36" s="258"/>
      <c r="T36" s="258"/>
      <c r="U36" s="258"/>
      <c r="V36" s="258"/>
      <c r="X36" s="11"/>
      <c r="Y36" s="248"/>
      <c r="Z36" s="256"/>
      <c r="AA36" s="222"/>
      <c r="AB36" s="256"/>
      <c r="AC36" s="256"/>
      <c r="AD36" s="256"/>
      <c r="AE36" s="11"/>
    </row>
    <row r="37" spans="1:31">
      <c r="A37" s="91">
        <v>34</v>
      </c>
      <c r="B37" s="91" t="s">
        <v>449</v>
      </c>
      <c r="C37" s="225">
        <f>'USA Ret'!C40</f>
        <v>-3.8239427590555569E-2</v>
      </c>
      <c r="D37" s="225">
        <f>'USA Ret'!D40</f>
        <v>1.3109025255041431E-3</v>
      </c>
      <c r="E37" s="225">
        <f>'USA Ret'!E40</f>
        <v>-2.8189594970608963E-2</v>
      </c>
      <c r="F37" s="225">
        <f>'USA Ret'!G40</f>
        <v>-1.2748579111304554E-2</v>
      </c>
      <c r="G37" s="225">
        <f>'USA Ret'!H40</f>
        <v>0</v>
      </c>
      <c r="H37" s="225">
        <f>'USA Ret'!I40</f>
        <v>-2.8863835310787827E-3</v>
      </c>
      <c r="J37" s="191">
        <f t="shared" si="3"/>
        <v>-1.3458847113007289E-2</v>
      </c>
      <c r="X37" s="11"/>
      <c r="Y37" s="248"/>
      <c r="Z37" s="256"/>
      <c r="AA37" s="256"/>
      <c r="AB37" s="222"/>
      <c r="AC37" s="256"/>
      <c r="AD37" s="256"/>
      <c r="AE37" s="11"/>
    </row>
    <row r="38" spans="1:31">
      <c r="A38" s="91">
        <v>35</v>
      </c>
      <c r="B38" s="91" t="s">
        <v>457</v>
      </c>
      <c r="C38" s="225">
        <f>'USA Ret'!C41</f>
        <v>-1.4582576408451347E-3</v>
      </c>
      <c r="D38" s="225">
        <f>'USA Ret'!D41</f>
        <v>3.4759989517120261E-2</v>
      </c>
      <c r="E38" s="225">
        <f>'USA Ret'!E41</f>
        <v>-2.216547912759056E-3</v>
      </c>
      <c r="F38" s="225">
        <f>'USA Ret'!G41</f>
        <v>-1.7126964792800597E-2</v>
      </c>
      <c r="G38" s="225">
        <f>'USA Ret'!H41</f>
        <v>-0.49686727151528376</v>
      </c>
      <c r="H38" s="225">
        <f>'USA Ret'!I41</f>
        <v>-2.3677990541577424E-3</v>
      </c>
      <c r="J38" s="191">
        <f t="shared" si="3"/>
        <v>-8.0879475233121001E-2</v>
      </c>
      <c r="L38" s="259" t="s">
        <v>4438</v>
      </c>
      <c r="P38" s="91" t="s">
        <v>4414</v>
      </c>
      <c r="T38" s="522" t="s">
        <v>4415</v>
      </c>
      <c r="U38" s="522"/>
      <c r="X38" s="11"/>
      <c r="Y38" s="248"/>
      <c r="Z38" s="256"/>
      <c r="AA38" s="256"/>
      <c r="AB38" s="256"/>
      <c r="AC38" s="256"/>
      <c r="AD38" s="256"/>
      <c r="AE38" s="11"/>
    </row>
    <row r="39" spans="1:31">
      <c r="A39" s="91">
        <v>36</v>
      </c>
      <c r="B39" s="91" t="s">
        <v>465</v>
      </c>
      <c r="C39" s="225">
        <f>'USA Ret'!C42</f>
        <v>-2.1014598211213396E-2</v>
      </c>
      <c r="D39" s="225">
        <f>'USA Ret'!D42</f>
        <v>1.9215294638077494E-2</v>
      </c>
      <c r="E39" s="225">
        <f>'USA Ret'!E42</f>
        <v>7.4013891006176006E-3</v>
      </c>
      <c r="F39" s="225">
        <f>'USA Ret'!G42</f>
        <v>-4.6757682116810965E-2</v>
      </c>
      <c r="G39" s="225">
        <f>'USA Ret'!H42</f>
        <v>-0.14348172347769073</v>
      </c>
      <c r="H39" s="225">
        <f>'USA Ret'!I42</f>
        <v>-1.5528880637780353E-2</v>
      </c>
      <c r="J39" s="191">
        <f t="shared" si="3"/>
        <v>-3.3361033450800055E-2</v>
      </c>
      <c r="L39" s="259"/>
      <c r="M39" s="259"/>
      <c r="N39" s="259"/>
      <c r="O39" s="521" t="s">
        <v>4416</v>
      </c>
      <c r="P39" s="521"/>
      <c r="Q39" s="521"/>
      <c r="R39" s="521"/>
      <c r="T39" s="521" t="s">
        <v>4417</v>
      </c>
      <c r="U39" s="521"/>
      <c r="V39" s="521"/>
      <c r="W39" s="260"/>
      <c r="X39" s="11"/>
      <c r="Y39" s="248"/>
      <c r="Z39" s="256"/>
      <c r="AA39" s="256"/>
      <c r="AB39" s="256"/>
      <c r="AC39" s="222"/>
      <c r="AD39" s="256"/>
      <c r="AE39" s="11"/>
    </row>
    <row r="40" spans="1:31">
      <c r="A40" s="91">
        <v>37</v>
      </c>
      <c r="B40" s="91" t="s">
        <v>473</v>
      </c>
      <c r="C40" s="225">
        <f>'USA Ret'!C43</f>
        <v>-2.5279595561426432E-2</v>
      </c>
      <c r="D40" s="225">
        <f>'USA Ret'!D43</f>
        <v>-2.4289301295808051E-2</v>
      </c>
      <c r="E40" s="225">
        <f>'USA Ret'!E43</f>
        <v>-8.4632165086509815E-3</v>
      </c>
      <c r="F40" s="225">
        <f>'USA Ret'!G43</f>
        <v>2.3259173958230923E-2</v>
      </c>
      <c r="G40" s="225">
        <f>'USA Ret'!H43</f>
        <v>0.1234810567710212</v>
      </c>
      <c r="H40" s="225">
        <f>'USA Ret'!I43</f>
        <v>5.3361919579023673E-3</v>
      </c>
      <c r="J40" s="191">
        <f t="shared" si="3"/>
        <v>1.567405155354484E-2</v>
      </c>
      <c r="L40" s="259"/>
      <c r="M40" s="261" t="s">
        <v>4418</v>
      </c>
      <c r="N40" s="259"/>
      <c r="O40" s="261" t="s">
        <v>4419</v>
      </c>
      <c r="P40" s="261" t="s">
        <v>4420</v>
      </c>
      <c r="Q40" s="262" t="s">
        <v>4421</v>
      </c>
      <c r="R40" s="261" t="s">
        <v>4422</v>
      </c>
      <c r="S40" s="263"/>
      <c r="T40" s="261" t="s">
        <v>4420</v>
      </c>
      <c r="U40" s="262" t="s">
        <v>4421</v>
      </c>
      <c r="V40" s="261" t="s">
        <v>4422</v>
      </c>
      <c r="X40" s="11"/>
      <c r="Y40" s="248"/>
      <c r="Z40" s="256"/>
      <c r="AA40" s="256"/>
      <c r="AB40" s="256"/>
      <c r="AC40" s="256"/>
      <c r="AD40" s="222"/>
      <c r="AE40" s="11"/>
    </row>
    <row r="41" spans="1:31">
      <c r="A41" s="91">
        <v>38</v>
      </c>
      <c r="B41" s="91" t="s">
        <v>481</v>
      </c>
      <c r="C41" s="225">
        <f>'USA Ret'!C44</f>
        <v>3.7867692180943067E-2</v>
      </c>
      <c r="D41" s="225">
        <f>'USA Ret'!D44</f>
        <v>-1.8828112887340671E-2</v>
      </c>
      <c r="E41" s="225">
        <f>'USA Ret'!E44</f>
        <v>2.432977899742475E-2</v>
      </c>
      <c r="F41" s="225">
        <f>'USA Ret'!G44</f>
        <v>1.3745706631665632E-3</v>
      </c>
      <c r="G41" s="225">
        <f>'USA Ret'!H44</f>
        <v>0.17556477433107476</v>
      </c>
      <c r="H41" s="225">
        <f>'USA Ret'!I44</f>
        <v>2.8850676599774427E-2</v>
      </c>
      <c r="J41" s="191">
        <f t="shared" si="3"/>
        <v>4.1526563314173814E-2</v>
      </c>
      <c r="M41" s="261" t="s">
        <v>4383</v>
      </c>
      <c r="O41" s="261" t="s">
        <v>4423</v>
      </c>
      <c r="P41" s="261" t="s">
        <v>4424</v>
      </c>
      <c r="Q41" s="261" t="s">
        <v>4425</v>
      </c>
      <c r="R41" s="261" t="s">
        <v>4425</v>
      </c>
      <c r="S41" s="263"/>
      <c r="T41" s="261" t="s">
        <v>4424</v>
      </c>
      <c r="U41" s="261" t="s">
        <v>4425</v>
      </c>
      <c r="V41" s="261" t="s">
        <v>4425</v>
      </c>
      <c r="X41" s="11"/>
      <c r="Y41" s="11"/>
      <c r="Z41" s="11"/>
      <c r="AA41" s="11"/>
      <c r="AB41" s="11"/>
      <c r="AC41" s="11"/>
      <c r="AD41" s="11"/>
      <c r="AE41" s="11"/>
    </row>
    <row r="42" spans="1:31">
      <c r="A42" s="91">
        <v>39</v>
      </c>
      <c r="B42" s="91" t="s">
        <v>489</v>
      </c>
      <c r="C42" s="225">
        <f>'USA Ret'!C45</f>
        <v>1.8228722026471182E-2</v>
      </c>
      <c r="D42" s="225">
        <f>'USA Ret'!D45</f>
        <v>-1.729356245953732E-3</v>
      </c>
      <c r="E42" s="225">
        <f>'USA Ret'!E45</f>
        <v>1.0874767336946076E-2</v>
      </c>
      <c r="F42" s="225">
        <f>'USA Ret'!G45</f>
        <v>1.092907053219023E-2</v>
      </c>
      <c r="G42" s="225">
        <f>'USA Ret'!H45</f>
        <v>-3.0109801471370341E-2</v>
      </c>
      <c r="H42" s="225">
        <f>'USA Ret'!I45</f>
        <v>-8.1770849554649739E-3</v>
      </c>
      <c r="J42" s="191">
        <f t="shared" si="3"/>
        <v>2.7195371364068083E-6</v>
      </c>
      <c r="L42" s="264" t="s">
        <v>4426</v>
      </c>
      <c r="M42" s="264"/>
      <c r="N42" s="264" t="s">
        <v>4426</v>
      </c>
      <c r="O42" s="264" t="s">
        <v>4427</v>
      </c>
      <c r="P42" s="264" t="s">
        <v>4427</v>
      </c>
      <c r="Q42" s="264" t="s">
        <v>4427</v>
      </c>
      <c r="R42" s="264" t="s">
        <v>4427</v>
      </c>
      <c r="S42" s="264" t="s">
        <v>4426</v>
      </c>
      <c r="T42" s="264" t="s">
        <v>4427</v>
      </c>
      <c r="U42" s="264" t="s">
        <v>4427</v>
      </c>
      <c r="V42" s="264" t="s">
        <v>4427</v>
      </c>
      <c r="X42" s="11"/>
      <c r="Y42" s="254"/>
      <c r="Z42" s="254"/>
      <c r="AA42" s="254"/>
      <c r="AB42" s="254"/>
      <c r="AC42" s="254"/>
      <c r="AD42" s="254"/>
      <c r="AE42" s="11"/>
    </row>
    <row r="43" spans="1:31">
      <c r="A43" s="91">
        <v>40</v>
      </c>
      <c r="B43" s="91" t="s">
        <v>497</v>
      </c>
      <c r="C43" s="225">
        <f>'USA Ret'!C46</f>
        <v>-7.6156306422863768E-3</v>
      </c>
      <c r="D43" s="225">
        <f>'USA Ret'!D46</f>
        <v>4.3177960000563408E-3</v>
      </c>
      <c r="E43" s="225">
        <f>'USA Ret'!E46</f>
        <v>-7.3932300635150524E-3</v>
      </c>
      <c r="F43" s="225">
        <f>'USA Ret'!G46</f>
        <v>-1.7623326679120234E-2</v>
      </c>
      <c r="G43" s="225">
        <f>'USA Ret'!H46</f>
        <v>2.5863510589919373E-2</v>
      </c>
      <c r="H43" s="225">
        <f>'USA Ret'!I46</f>
        <v>4.0320013002963324E-3</v>
      </c>
      <c r="J43" s="191">
        <f t="shared" si="3"/>
        <v>2.6352008422506399E-4</v>
      </c>
      <c r="L43" s="265" t="str">
        <f t="shared" ref="L43:L48" si="8">L20</f>
        <v>Marathon Oil</v>
      </c>
      <c r="M43" s="266">
        <v>0.16669999999999999</v>
      </c>
      <c r="N43" s="265" t="str">
        <f t="shared" ref="N43:N48" si="9">L20</f>
        <v>Marathon Oil</v>
      </c>
      <c r="O43" s="266">
        <v>-0.141058693558857</v>
      </c>
      <c r="P43" s="266">
        <v>4.6333752188676798E-7</v>
      </c>
      <c r="Q43" s="266">
        <v>0.110608856728378</v>
      </c>
      <c r="R43" s="266">
        <v>9.2414930422546102E-2</v>
      </c>
      <c r="S43" s="265" t="str">
        <f t="shared" ref="S43:S48" si="10">L20</f>
        <v>Marathon Oil</v>
      </c>
      <c r="T43" s="266">
        <v>1.9977632474797299E-5</v>
      </c>
      <c r="U43" s="266">
        <v>6.55095150743912E-4</v>
      </c>
      <c r="V43" s="266">
        <v>8.1581094454727193E-2</v>
      </c>
      <c r="X43" s="11"/>
      <c r="Y43" s="248"/>
      <c r="Z43" s="222"/>
      <c r="AA43" s="256"/>
      <c r="AB43" s="256"/>
      <c r="AC43" s="256"/>
      <c r="AD43" s="256"/>
      <c r="AE43" s="11"/>
    </row>
    <row r="44" spans="1:31">
      <c r="A44" s="91">
        <v>41</v>
      </c>
      <c r="B44" s="91" t="s">
        <v>505</v>
      </c>
      <c r="C44" s="225">
        <f>'USA Ret'!C47</f>
        <v>1.4097468244477223E-2</v>
      </c>
      <c r="D44" s="225">
        <f>'USA Ret'!D47</f>
        <v>-6.3591102781531225E-2</v>
      </c>
      <c r="E44" s="225">
        <f>'USA Ret'!E47</f>
        <v>-9.6272569904141958E-3</v>
      </c>
      <c r="F44" s="225">
        <f>'USA Ret'!G47</f>
        <v>-3.3138889402751955E-2</v>
      </c>
      <c r="G44" s="225">
        <f>'USA Ret'!H47</f>
        <v>3.3475929196389545E-2</v>
      </c>
      <c r="H44" s="225">
        <f>'USA Ret'!I47</f>
        <v>-8.7348185895773853E-3</v>
      </c>
      <c r="J44" s="191">
        <f t="shared" si="3"/>
        <v>-1.1253111720567999E-2</v>
      </c>
      <c r="L44" s="265" t="str">
        <f t="shared" si="8"/>
        <v>Abercrombie&amp;Fitch</v>
      </c>
      <c r="M44" s="268">
        <v>0.16669999999999999</v>
      </c>
      <c r="N44" s="265" t="str">
        <f t="shared" si="9"/>
        <v>Abercrombie&amp;Fitch</v>
      </c>
      <c r="O44" s="268">
        <v>2.64247994165542E-2</v>
      </c>
      <c r="P44" s="268">
        <v>1.9105059660507399E-2</v>
      </c>
      <c r="Q44" s="268">
        <v>7.9585232529535102E-2</v>
      </c>
      <c r="R44" s="268">
        <v>8.2280196435018202E-2</v>
      </c>
      <c r="S44" s="265" t="str">
        <f t="shared" si="10"/>
        <v>Abercrombie&amp;Fitch</v>
      </c>
      <c r="T44" s="268">
        <v>0.66675595160732903</v>
      </c>
      <c r="U44" s="268">
        <v>0.24997993078202599</v>
      </c>
      <c r="V44" s="268">
        <v>0.24997873226425699</v>
      </c>
      <c r="X44" s="11"/>
      <c r="Y44" s="248"/>
      <c r="Z44" s="256"/>
      <c r="AA44" s="222"/>
      <c r="AB44" s="256"/>
      <c r="AC44" s="256"/>
      <c r="AD44" s="256"/>
      <c r="AE44" s="11"/>
    </row>
    <row r="45" spans="1:31">
      <c r="A45" s="91">
        <v>42</v>
      </c>
      <c r="B45" s="91" t="s">
        <v>513</v>
      </c>
      <c r="C45" s="225">
        <f>'USA Ret'!C48</f>
        <v>-1.9206968411683088E-2</v>
      </c>
      <c r="D45" s="225">
        <f>'USA Ret'!D48</f>
        <v>0</v>
      </c>
      <c r="E45" s="225">
        <f>'USA Ret'!E48</f>
        <v>-7.0429528777058827E-3</v>
      </c>
      <c r="F45" s="225">
        <f>'USA Ret'!G48</f>
        <v>-1.1294914204313498E-2</v>
      </c>
      <c r="G45" s="225">
        <f>'USA Ret'!H48</f>
        <v>4.4272823677988037E-2</v>
      </c>
      <c r="H45" s="225">
        <f>'USA Ret'!I48</f>
        <v>-3.8045306631579513E-3</v>
      </c>
      <c r="J45" s="191">
        <f t="shared" si="3"/>
        <v>4.8724292018793646E-4</v>
      </c>
      <c r="L45" s="265" t="str">
        <f t="shared" si="8"/>
        <v>Exxon Mobil</v>
      </c>
      <c r="M45" s="268">
        <v>0.16669999999999999</v>
      </c>
      <c r="N45" s="265" t="str">
        <f t="shared" si="9"/>
        <v>Exxon Mobil</v>
      </c>
      <c r="O45" s="268">
        <v>0.47021146315415602</v>
      </c>
      <c r="P45" s="268">
        <v>0.335968313013711</v>
      </c>
      <c r="Q45" s="268">
        <v>0.246955762462959</v>
      </c>
      <c r="R45" s="268">
        <v>0.24806361629652399</v>
      </c>
      <c r="S45" s="265" t="str">
        <f t="shared" si="10"/>
        <v>Exxon Mobil</v>
      </c>
      <c r="T45" s="268">
        <v>2.49776003618695E-5</v>
      </c>
      <c r="U45" s="268">
        <v>2.1351138408687301E-4</v>
      </c>
      <c r="V45" s="268">
        <v>8.3651341694578399E-2</v>
      </c>
      <c r="X45" s="11"/>
      <c r="Y45" s="248"/>
      <c r="Z45" s="256"/>
      <c r="AA45" s="256"/>
      <c r="AB45" s="222"/>
      <c r="AC45" s="256"/>
      <c r="AD45" s="256"/>
      <c r="AE45" s="11"/>
    </row>
    <row r="46" spans="1:31">
      <c r="A46" s="91">
        <v>43</v>
      </c>
      <c r="B46" s="91" t="s">
        <v>521</v>
      </c>
      <c r="C46" s="225">
        <f>'USA Ret'!C49</f>
        <v>-1.1037639651620327E-2</v>
      </c>
      <c r="D46" s="225">
        <f>'USA Ret'!D49</f>
        <v>-3.2191336146139881E-3</v>
      </c>
      <c r="E46" s="225">
        <f>'USA Ret'!E49</f>
        <v>4.4789706554457971E-3</v>
      </c>
      <c r="F46" s="225">
        <f>'USA Ret'!G49</f>
        <v>5.7660785786317927E-3</v>
      </c>
      <c r="G46" s="225">
        <f>'USA Ret'!H49</f>
        <v>7.5793839369533725E-2</v>
      </c>
      <c r="H46" s="225">
        <f>'USA Ret'!I49</f>
        <v>-1.1836655554413138E-3</v>
      </c>
      <c r="J46" s="191">
        <f t="shared" si="3"/>
        <v>1.1766408296989279E-2</v>
      </c>
      <c r="L46" s="265" t="str">
        <f t="shared" si="8"/>
        <v>PC Connection</v>
      </c>
      <c r="M46" s="268">
        <v>0.16669999999999999</v>
      </c>
      <c r="N46" s="265" t="str">
        <f t="shared" si="9"/>
        <v>PC Connection</v>
      </c>
      <c r="O46" s="268">
        <v>0.21150349022791801</v>
      </c>
      <c r="P46" s="268">
        <v>0.20776769204381201</v>
      </c>
      <c r="Q46" s="268">
        <v>0.24972376026218099</v>
      </c>
      <c r="R46" s="268">
        <v>0.247030158652875</v>
      </c>
      <c r="S46" s="265" t="str">
        <f t="shared" si="10"/>
        <v>PC Connection</v>
      </c>
      <c r="T46" s="268">
        <v>6.1562273589348094E-5</v>
      </c>
      <c r="U46" s="268">
        <v>0.24916137505952199</v>
      </c>
      <c r="V46" s="268">
        <v>8.4921224090459699E-2</v>
      </c>
      <c r="X46" s="11"/>
      <c r="Y46" s="248"/>
      <c r="Z46" s="256"/>
      <c r="AA46" s="256"/>
      <c r="AB46" s="256"/>
      <c r="AC46" s="256"/>
      <c r="AD46" s="256"/>
      <c r="AE46" s="11"/>
    </row>
    <row r="47" spans="1:31">
      <c r="A47" s="91">
        <v>44</v>
      </c>
      <c r="B47" s="91" t="s">
        <v>529</v>
      </c>
      <c r="C47" s="225">
        <f>'USA Ret'!C50</f>
        <v>4.429686091588037E-3</v>
      </c>
      <c r="D47" s="225">
        <f>'USA Ret'!D50</f>
        <v>-4.6168133714059737E-3</v>
      </c>
      <c r="E47" s="225">
        <f>'USA Ret'!E50</f>
        <v>1.4349344671432717E-2</v>
      </c>
      <c r="F47" s="225">
        <f>'USA Ret'!G50</f>
        <v>1.4363396334170853E-3</v>
      </c>
      <c r="G47" s="225">
        <f>'USA Ret'!H50</f>
        <v>7.0451660950611297E-2</v>
      </c>
      <c r="H47" s="225">
        <f>'USA Ret'!I50</f>
        <v>-1.4486076148801171E-3</v>
      </c>
      <c r="J47" s="191">
        <f t="shared" si="3"/>
        <v>1.4100268393460506E-2</v>
      </c>
      <c r="L47" s="265" t="str">
        <f t="shared" si="8"/>
        <v>Daktronics</v>
      </c>
      <c r="M47" s="268">
        <v>0.16669999999999999</v>
      </c>
      <c r="N47" s="265" t="str">
        <f t="shared" si="9"/>
        <v>Daktronics</v>
      </c>
      <c r="O47" s="268">
        <v>-5.3392020588065598E-3</v>
      </c>
      <c r="P47" s="268">
        <v>4.4277829298049803E-3</v>
      </c>
      <c r="Q47" s="268">
        <v>6.3764833448580902E-2</v>
      </c>
      <c r="R47" s="268">
        <v>8.0734836456499495E-2</v>
      </c>
      <c r="S47" s="265" t="str">
        <f t="shared" si="10"/>
        <v>Daktronics</v>
      </c>
      <c r="T47" s="268">
        <v>0.33300439104631901</v>
      </c>
      <c r="U47" s="268">
        <v>0.24999425635663</v>
      </c>
      <c r="V47" s="268">
        <v>0.249892108610304</v>
      </c>
      <c r="X47" s="11"/>
      <c r="Y47" s="248"/>
      <c r="Z47" s="256"/>
      <c r="AA47" s="256"/>
      <c r="AB47" s="256"/>
      <c r="AC47" s="222"/>
      <c r="AD47" s="256"/>
      <c r="AE47" s="11"/>
    </row>
    <row r="48" spans="1:31">
      <c r="A48" s="91">
        <v>45</v>
      </c>
      <c r="B48" s="91" t="s">
        <v>537</v>
      </c>
      <c r="C48" s="225">
        <f>'USA Ret'!C51</f>
        <v>2.1498368506741097E-2</v>
      </c>
      <c r="D48" s="225">
        <f>'USA Ret'!D51</f>
        <v>1.4243291561020362E-2</v>
      </c>
      <c r="E48" s="225">
        <f>'USA Ret'!E51</f>
        <v>1.2759195212549795E-2</v>
      </c>
      <c r="F48" s="225">
        <f>'USA Ret'!G51</f>
        <v>1.1214308574182357E-2</v>
      </c>
      <c r="G48" s="225">
        <f>'USA Ret'!H51</f>
        <v>-1.3698844358161915E-2</v>
      </c>
      <c r="H48" s="225">
        <f>'USA Ret'!I51</f>
        <v>1.3177834900794799E-4</v>
      </c>
      <c r="J48" s="191">
        <f t="shared" si="3"/>
        <v>7.691349640889941E-3</v>
      </c>
      <c r="L48" s="270" t="str">
        <f t="shared" si="8"/>
        <v>Activision Blizzard</v>
      </c>
      <c r="M48" s="282">
        <v>0.16669999999999999</v>
      </c>
      <c r="N48" s="270" t="str">
        <f t="shared" si="9"/>
        <v>Activision Blizzard</v>
      </c>
      <c r="O48" s="282">
        <v>0.43825814281903602</v>
      </c>
      <c r="P48" s="282">
        <v>0.43273068901464201</v>
      </c>
      <c r="Q48" s="282">
        <v>0.24936155456836601</v>
      </c>
      <c r="R48" s="282">
        <v>0.249476261736537</v>
      </c>
      <c r="S48" s="270" t="str">
        <f t="shared" si="10"/>
        <v>Activision Blizzard</v>
      </c>
      <c r="T48" s="282">
        <v>1.3313983992630399E-4</v>
      </c>
      <c r="U48" s="282">
        <v>0.24999583126699099</v>
      </c>
      <c r="V48" s="282">
        <v>0.249975498885674</v>
      </c>
      <c r="X48" s="11"/>
      <c r="Y48" s="248"/>
      <c r="Z48" s="256"/>
      <c r="AA48" s="256"/>
      <c r="AB48" s="256"/>
      <c r="AC48" s="256"/>
      <c r="AD48" s="222"/>
      <c r="AE48" s="11"/>
    </row>
    <row r="49" spans="1:31">
      <c r="A49" s="91">
        <v>46</v>
      </c>
      <c r="B49" s="91" t="s">
        <v>545</v>
      </c>
      <c r="C49" s="225">
        <f>'USA Ret'!C52</f>
        <v>-3.8211849480481681E-2</v>
      </c>
      <c r="D49" s="225">
        <f>'USA Ret'!D52</f>
        <v>-2.2141125877213518E-2</v>
      </c>
      <c r="E49" s="225">
        <f>'USA Ret'!E52</f>
        <v>-2.0380251057019287E-2</v>
      </c>
      <c r="F49" s="225">
        <f>'USA Ret'!G52</f>
        <v>-3.2560057385459494E-2</v>
      </c>
      <c r="G49" s="225">
        <f>'USA Ret'!H52</f>
        <v>-3.1526253646773895E-2</v>
      </c>
      <c r="H49" s="225">
        <f>'USA Ret'!I52</f>
        <v>-2.5067629724183499E-3</v>
      </c>
      <c r="J49" s="191">
        <f t="shared" si="3"/>
        <v>-2.4554383403227704E-2</v>
      </c>
      <c r="L49" s="251" t="s">
        <v>4439</v>
      </c>
      <c r="M49" s="283">
        <f>SUM(M43:M48)</f>
        <v>1.0002</v>
      </c>
      <c r="N49" s="251" t="s">
        <v>4439</v>
      </c>
      <c r="O49" s="283">
        <f>SUM(O43:O48)</f>
        <v>1.0000000000000007</v>
      </c>
      <c r="P49" s="283">
        <f>SUM(P43:P48)</f>
        <v>0.99999999999999933</v>
      </c>
      <c r="Q49" s="283">
        <f>SUM(Q43:Q48)</f>
        <v>1</v>
      </c>
      <c r="R49" s="283">
        <f>SUM(R43:R48)</f>
        <v>0.99999999999999978</v>
      </c>
      <c r="S49" s="251" t="s">
        <v>4439</v>
      </c>
      <c r="T49" s="283">
        <f>SUM(T43:T48)</f>
        <v>1.0000000000000002</v>
      </c>
      <c r="U49" s="283">
        <f>SUM(U43:U48)</f>
        <v>0.99999999999999978</v>
      </c>
      <c r="V49" s="283">
        <f>SUM(V43:V48)</f>
        <v>1.0000000000000002</v>
      </c>
      <c r="X49" s="11"/>
      <c r="Y49" s="11"/>
      <c r="Z49" s="11"/>
      <c r="AA49" s="11"/>
      <c r="AB49" s="11"/>
      <c r="AC49" s="11"/>
      <c r="AD49" s="11"/>
      <c r="AE49" s="11"/>
    </row>
    <row r="50" spans="1:31">
      <c r="A50" s="91">
        <v>47</v>
      </c>
      <c r="B50" s="91" t="s">
        <v>552</v>
      </c>
      <c r="C50" s="225">
        <f>'USA Ret'!C53</f>
        <v>2.7338237451480608E-2</v>
      </c>
      <c r="D50" s="225">
        <f>'USA Ret'!D53</f>
        <v>3.7533009644797548E-2</v>
      </c>
      <c r="E50" s="225">
        <f>'USA Ret'!E53</f>
        <v>2.6101407199246567E-2</v>
      </c>
      <c r="F50" s="225">
        <f>'USA Ret'!G53</f>
        <v>-6.2860138266845975E-4</v>
      </c>
      <c r="G50" s="225">
        <f>'USA Ret'!H53</f>
        <v>5.5377469468953888E-2</v>
      </c>
      <c r="H50" s="225">
        <f>'USA Ret'!I53</f>
        <v>3.2970685983787196E-3</v>
      </c>
      <c r="J50" s="191">
        <f t="shared" si="3"/>
        <v>2.483643183003148E-2</v>
      </c>
      <c r="L50" s="251"/>
      <c r="M50" s="273"/>
      <c r="N50" s="251"/>
      <c r="O50" s="273"/>
      <c r="P50" s="273"/>
      <c r="Q50" s="273"/>
      <c r="R50" s="273"/>
      <c r="S50" s="251"/>
      <c r="T50" s="273"/>
      <c r="U50" s="273"/>
      <c r="V50" s="273"/>
      <c r="X50" s="11"/>
      <c r="Y50" s="254"/>
      <c r="Z50" s="254"/>
      <c r="AA50" s="254"/>
      <c r="AB50" s="254"/>
      <c r="AC50" s="254"/>
      <c r="AD50" s="254"/>
      <c r="AE50" s="11"/>
    </row>
    <row r="51" spans="1:31">
      <c r="A51" s="91">
        <v>48</v>
      </c>
      <c r="B51" s="91" t="s">
        <v>560</v>
      </c>
      <c r="C51" s="225">
        <f>'USA Ret'!C54</f>
        <v>7.6239251106591461E-3</v>
      </c>
      <c r="D51" s="225">
        <f>'USA Ret'!D54</f>
        <v>-9.0253320220425176E-3</v>
      </c>
      <c r="E51" s="225">
        <f>'USA Ret'!E54</f>
        <v>1.3798363941538562E-2</v>
      </c>
      <c r="F51" s="225">
        <f>'USA Ret'!G54</f>
        <v>-3.9903444736260566E-3</v>
      </c>
      <c r="G51" s="225">
        <f>'USA Ret'!H54</f>
        <v>-5.5377469468953944E-2</v>
      </c>
      <c r="H51" s="225">
        <f>'USA Ret'!I54</f>
        <v>-2.1088712178440627E-3</v>
      </c>
      <c r="J51" s="191">
        <f t="shared" si="3"/>
        <v>-8.1799546883781441E-3</v>
      </c>
      <c r="L51" s="251" t="s">
        <v>4440</v>
      </c>
      <c r="M51" s="284">
        <f t="array" ref="M51">SUM(TRANSPOSE(M43:M48)*USaeg)</f>
        <v>2.0195142624292711E-3</v>
      </c>
      <c r="N51" s="251" t="s">
        <v>4440</v>
      </c>
      <c r="O51" s="284">
        <f t="array" ref="O51">SUM(TRANSPOSE(O43:O48)*USaeg)</f>
        <v>8.3768112728737482E-4</v>
      </c>
      <c r="P51" s="284">
        <f t="array" ref="P51">SUM(TRANSPOSE(P43:P48)*USaeg)</f>
        <v>8.0474790534991935E-4</v>
      </c>
      <c r="Q51" s="284">
        <f t="array" ref="Q51">SUM(TRANSPOSE(Q43:Q48)*USaeg)</f>
        <v>1.2181869703625863E-3</v>
      </c>
      <c r="R51" s="284">
        <f t="array" ref="R51">SUM(TRANSPOSE(R43:R48)*USaeg)</f>
        <v>1.3120973838917941E-3</v>
      </c>
      <c r="S51" s="275" t="s">
        <v>4440</v>
      </c>
      <c r="T51" s="284">
        <f t="array" ref="T51">SUM(TRANSPOSE(T43:T48)*USaeg)</f>
        <v>5.1589585722180871E-3</v>
      </c>
      <c r="U51" s="284">
        <f t="array" ref="U51">SUM(TRANSPOSE(U43:U48)*USaeg)</f>
        <v>2.9473090364089227E-3</v>
      </c>
      <c r="V51" s="284">
        <f t="array" ref="V51">SUM(TRANSPOSE(V43:V48)*USaeg)</f>
        <v>2.8787732033062523E-3</v>
      </c>
      <c r="X51" s="11"/>
      <c r="Y51" s="248"/>
      <c r="Z51" s="222"/>
      <c r="AA51" s="256"/>
      <c r="AB51" s="256"/>
      <c r="AC51" s="256"/>
      <c r="AD51" s="256"/>
      <c r="AE51" s="11"/>
    </row>
    <row r="52" spans="1:31">
      <c r="A52" s="91">
        <v>49</v>
      </c>
      <c r="B52" s="91" t="s">
        <v>568</v>
      </c>
      <c r="C52" s="225">
        <f>'USA Ret'!C55</f>
        <v>-3.94666746832446E-2</v>
      </c>
      <c r="D52" s="225">
        <f>'USA Ret'!D55</f>
        <v>1.3507634461542002E-2</v>
      </c>
      <c r="E52" s="225">
        <f>'USA Ret'!E55</f>
        <v>-1.6562578361717508E-2</v>
      </c>
      <c r="F52" s="225">
        <f>'USA Ret'!G55</f>
        <v>-3.2944155719354148E-2</v>
      </c>
      <c r="G52" s="225">
        <f>'USA Ret'!H55</f>
        <v>-5.8624843347523596E-2</v>
      </c>
      <c r="H52" s="225">
        <f>'USA Ret'!I55</f>
        <v>3.4246608813639536E-3</v>
      </c>
      <c r="J52" s="191">
        <f t="shared" si="3"/>
        <v>-2.177765946148898E-2</v>
      </c>
      <c r="L52" s="251" t="s">
        <v>4430</v>
      </c>
      <c r="M52" s="250">
        <f t="array" ref="M52">MMULT(MMULT(TRANSPOSE(M43:M48),UScovij),M43:M48)</f>
        <v>2.2533250404948603E-4</v>
      </c>
      <c r="N52" s="251" t="s">
        <v>4430</v>
      </c>
      <c r="O52" s="285">
        <f t="array" ref="O52">MMULT(MMULT(TRANSPOSE(O43:O48),UScovij),O43:O48)</f>
        <v>1.083033613921406E-4</v>
      </c>
      <c r="P52" s="285">
        <f t="array" ref="P52">MMULT(MMULT(TRANSPOSE(P43:P48),UScovij),P43:P48)</f>
        <v>1.1184436182381645E-4</v>
      </c>
      <c r="Q52" s="285">
        <f t="array" ref="Q52">MMULT(MMULT(TRANSPOSE(Q43:Q48),UScovij),Q43:Q48)</f>
        <v>1.4223577369712657E-4</v>
      </c>
      <c r="R52" s="285">
        <f t="array" ref="R52">MMULT(MMULT(TRANSPOSE(R43:R48),UScovij),R43:R48)</f>
        <v>1.4524270814544497E-4</v>
      </c>
      <c r="S52" s="275" t="s">
        <v>4430</v>
      </c>
      <c r="T52" s="285">
        <f t="array" ref="T52">MMULT(MMULT(TRANSPOSE(T43:T48),UScovij),T43:T48)</f>
        <v>8.8030270206194278E-4</v>
      </c>
      <c r="U52" s="285">
        <f t="array" ref="U52">MMULT(MMULT(TRANSPOSE(U43:U48),UScovij),U43:U48)</f>
        <v>3.318070558390814E-4</v>
      </c>
      <c r="V52" s="285">
        <f t="array" ref="V52">MMULT(MMULT(TRANSPOSE(V43:V48),UScovij),V43:V48)</f>
        <v>3.1550321286073784E-4</v>
      </c>
      <c r="X52" s="11"/>
      <c r="Y52" s="248"/>
      <c r="Z52" s="256"/>
      <c r="AA52" s="222"/>
      <c r="AB52" s="256"/>
      <c r="AC52" s="256"/>
      <c r="AD52" s="256"/>
      <c r="AE52" s="11"/>
    </row>
    <row r="53" spans="1:31">
      <c r="A53" s="91">
        <v>50</v>
      </c>
      <c r="B53" s="91" t="s">
        <v>576</v>
      </c>
      <c r="C53" s="225">
        <f>'USA Ret'!C56</f>
        <v>7.4962869779272865E-3</v>
      </c>
      <c r="D53" s="225">
        <f>'USA Ret'!D56</f>
        <v>2.2989518224698781E-2</v>
      </c>
      <c r="E53" s="225">
        <f>'USA Ret'!E56</f>
        <v>7.5374931728365742E-3</v>
      </c>
      <c r="F53" s="225">
        <f>'USA Ret'!G56</f>
        <v>2.7669325470109613E-2</v>
      </c>
      <c r="G53" s="225">
        <f>'USA Ret'!H56</f>
        <v>3.7664827954768648E-3</v>
      </c>
      <c r="H53" s="225">
        <f>'USA Ret'!I56</f>
        <v>9.2926524341973189E-3</v>
      </c>
      <c r="J53" s="191">
        <f t="shared" si="3"/>
        <v>1.312529317920774E-2</v>
      </c>
      <c r="M53" s="249"/>
      <c r="O53" s="249"/>
      <c r="P53" s="249"/>
      <c r="Q53" s="249"/>
      <c r="R53" s="249"/>
      <c r="S53" s="249"/>
      <c r="T53" s="249"/>
      <c r="U53" s="249"/>
      <c r="V53" s="249"/>
      <c r="X53" s="11"/>
      <c r="Y53" s="248"/>
      <c r="Z53" s="256"/>
      <c r="AA53" s="256"/>
      <c r="AB53" s="222"/>
      <c r="AC53" s="256"/>
      <c r="AD53" s="256"/>
      <c r="AE53" s="11"/>
    </row>
    <row r="54" spans="1:31">
      <c r="A54" s="91">
        <v>51</v>
      </c>
      <c r="B54" s="91" t="s">
        <v>584</v>
      </c>
      <c r="C54" s="225">
        <f>'USA Ret'!C57</f>
        <v>1.0770763363183278E-2</v>
      </c>
      <c r="D54" s="225">
        <f>'USA Ret'!D57</f>
        <v>1.3103299538071603E-3</v>
      </c>
      <c r="E54" s="225">
        <f>'USA Ret'!E57</f>
        <v>1.0022862948652084E-2</v>
      </c>
      <c r="F54" s="225">
        <f>'USA Ret'!G57</f>
        <v>-7.8581693529114361E-3</v>
      </c>
      <c r="G54" s="225">
        <f>'USA Ret'!H57</f>
        <v>5.8410762156414303E-2</v>
      </c>
      <c r="H54" s="225">
        <f>'USA Ret'!I57</f>
        <v>-2.7395490358064502E-3</v>
      </c>
      <c r="J54" s="191">
        <f t="shared" si="3"/>
        <v>1.1652833338889822E-2</v>
      </c>
      <c r="L54" s="251" t="s">
        <v>4441</v>
      </c>
      <c r="M54" s="250">
        <f>SQRT(M52)</f>
        <v>1.5011079376563367E-2</v>
      </c>
      <c r="N54" s="251" t="s">
        <v>4441</v>
      </c>
      <c r="O54" s="250">
        <f>SQRT(O52)</f>
        <v>1.0406890092248528E-2</v>
      </c>
      <c r="P54" s="250">
        <f>SQRT(P52)</f>
        <v>1.0575649475271788E-2</v>
      </c>
      <c r="Q54" s="250">
        <f>SQRT(Q52)</f>
        <v>1.1926264029323121E-2</v>
      </c>
      <c r="R54" s="250">
        <f>SQRT(R52)</f>
        <v>1.2051668272295125E-2</v>
      </c>
      <c r="S54" s="275" t="s">
        <v>4441</v>
      </c>
      <c r="T54" s="250">
        <f>SQRT(T52)</f>
        <v>2.9669895551921694E-2</v>
      </c>
      <c r="U54" s="250">
        <f>SQRT(U52)</f>
        <v>1.8215571795556718E-2</v>
      </c>
      <c r="V54" s="250">
        <f>SQRT(V52)</f>
        <v>1.7762410108449186E-2</v>
      </c>
      <c r="X54" s="11"/>
      <c r="Y54" s="248"/>
      <c r="Z54" s="256"/>
      <c r="AA54" s="256"/>
      <c r="AB54" s="256"/>
      <c r="AC54" s="256"/>
      <c r="AD54" s="256"/>
      <c r="AE54" s="11"/>
    </row>
    <row r="55" spans="1:31">
      <c r="A55" s="91">
        <v>52</v>
      </c>
      <c r="B55" s="91" t="s">
        <v>592</v>
      </c>
      <c r="C55" s="225">
        <f>'USA Ret'!C58</f>
        <v>-5.4272471573740495E-2</v>
      </c>
      <c r="D55" s="225">
        <f>'USA Ret'!D58</f>
        <v>2.9673215566160299E-2</v>
      </c>
      <c r="E55" s="225">
        <f>'USA Ret'!E58</f>
        <v>-3.4965048804382337E-2</v>
      </c>
      <c r="F55" s="225">
        <f>'USA Ret'!G58</f>
        <v>6.9788574731639658E-2</v>
      </c>
      <c r="G55" s="225">
        <f>'USA Ret'!H58</f>
        <v>3.48467313301681E-2</v>
      </c>
      <c r="H55" s="225">
        <f>'USA Ret'!I58</f>
        <v>4.301642558344353E-3</v>
      </c>
      <c r="J55" s="191">
        <f t="shared" si="3"/>
        <v>8.2287739680315958E-3</v>
      </c>
      <c r="X55" s="11"/>
      <c r="Y55" s="248"/>
      <c r="Z55" s="256"/>
      <c r="AA55" s="256"/>
      <c r="AB55" s="256"/>
      <c r="AC55" s="222"/>
      <c r="AD55" s="256"/>
      <c r="AE55" s="11"/>
    </row>
    <row r="56" spans="1:31">
      <c r="A56" s="91">
        <v>53</v>
      </c>
      <c r="B56" s="91" t="s">
        <v>600</v>
      </c>
      <c r="C56" s="225">
        <f>'USA Ret'!C59</f>
        <v>-1.2559034776493909E-2</v>
      </c>
      <c r="D56" s="225">
        <f>'USA Ret'!D59</f>
        <v>6.5994029168264134E-2</v>
      </c>
      <c r="E56" s="225">
        <f>'USA Ret'!E59</f>
        <v>2.9062974565498981E-3</v>
      </c>
      <c r="F56" s="225">
        <f>'USA Ret'!G59</f>
        <v>-5.8973073269846486E-2</v>
      </c>
      <c r="G56" s="225">
        <f>'USA Ret'!H59</f>
        <v>3.4188067487856823E-3</v>
      </c>
      <c r="H56" s="225">
        <f>'USA Ret'!I59</f>
        <v>-5.2042676168100868E-4</v>
      </c>
      <c r="J56" s="191">
        <f t="shared" si="3"/>
        <v>4.4433094263051906E-5</v>
      </c>
      <c r="L56" s="277" t="s">
        <v>4432</v>
      </c>
      <c r="X56" s="11"/>
      <c r="Y56" s="248"/>
      <c r="Z56" s="256"/>
      <c r="AA56" s="256"/>
      <c r="AB56" s="256"/>
      <c r="AC56" s="256"/>
      <c r="AD56" s="222"/>
      <c r="AE56" s="11"/>
    </row>
    <row r="57" spans="1:31">
      <c r="A57" s="91">
        <v>54</v>
      </c>
      <c r="B57" s="91" t="s">
        <v>608</v>
      </c>
      <c r="C57" s="225">
        <f>'USA Ret'!C60</f>
        <v>2.1489398921962392E-2</v>
      </c>
      <c r="D57" s="225">
        <f>'USA Ret'!D60</f>
        <v>-1.8819374235486682E-2</v>
      </c>
      <c r="E57" s="225">
        <f>'USA Ret'!E60</f>
        <v>2.2127459298012832E-2</v>
      </c>
      <c r="F57" s="225">
        <f>'USA Ret'!G60</f>
        <v>-1.9380864320716212E-2</v>
      </c>
      <c r="G57" s="225">
        <f>'USA Ret'!H60</f>
        <v>-5.9771743299917399E-2</v>
      </c>
      <c r="H57" s="225">
        <f>'USA Ret'!I60</f>
        <v>1.5604684570949703E-3</v>
      </c>
      <c r="J57" s="191">
        <f t="shared" si="3"/>
        <v>-8.7991091965083507E-3</v>
      </c>
      <c r="L57" s="278" t="s">
        <v>4433</v>
      </c>
      <c r="Z57" s="11"/>
      <c r="AA57" s="11"/>
      <c r="AB57" s="11"/>
      <c r="AC57" s="11"/>
      <c r="AD57" s="11"/>
      <c r="AE57" s="11"/>
    </row>
    <row r="58" spans="1:31">
      <c r="A58" s="91">
        <v>55</v>
      </c>
      <c r="B58" s="91" t="s">
        <v>616</v>
      </c>
      <c r="C58" s="225">
        <f>'USA Ret'!C61</f>
        <v>2.7827219589715537E-2</v>
      </c>
      <c r="D58" s="225">
        <f>'USA Ret'!D61</f>
        <v>1.8422627553035857E-2</v>
      </c>
      <c r="E58" s="225">
        <f>'USA Ret'!E61</f>
        <v>1.2014343113227136E-2</v>
      </c>
      <c r="F58" s="225">
        <f>'USA Ret'!G61</f>
        <v>1.4305784702859673E-2</v>
      </c>
      <c r="G58" s="225">
        <f>'USA Ret'!H61</f>
        <v>5.2922401454342745E-2</v>
      </c>
      <c r="H58" s="225">
        <f>'USA Ret'!I61</f>
        <v>8.1527465484069628E-3</v>
      </c>
      <c r="J58" s="191">
        <f t="shared" si="3"/>
        <v>2.2274187160264653E-2</v>
      </c>
      <c r="Z58" s="254"/>
      <c r="AA58" s="254"/>
      <c r="AB58" s="254"/>
      <c r="AC58" s="254"/>
      <c r="AD58" s="11"/>
      <c r="AE58" s="11"/>
    </row>
    <row r="59" spans="1:31">
      <c r="A59" s="91">
        <v>56</v>
      </c>
      <c r="B59" s="91" t="s">
        <v>624</v>
      </c>
      <c r="C59" s="225">
        <f>'USA Ret'!C62</f>
        <v>1.6036144500702756E-2</v>
      </c>
      <c r="D59" s="225">
        <f>'USA Ret'!D62</f>
        <v>8.3699018876646838E-2</v>
      </c>
      <c r="E59" s="225">
        <f>'USA Ret'!E62</f>
        <v>-1.8813340270737906E-2</v>
      </c>
      <c r="F59" s="225">
        <f>'USA Ret'!G62</f>
        <v>-7.6612419841910655E-3</v>
      </c>
      <c r="G59" s="225">
        <f>'USA Ret'!H62</f>
        <v>2.7120306219194035E-2</v>
      </c>
      <c r="H59" s="225">
        <f>'USA Ret'!I62</f>
        <v>-4.7800620697676594E-3</v>
      </c>
      <c r="J59" s="191">
        <f t="shared" si="3"/>
        <v>1.5933470878641168E-2</v>
      </c>
      <c r="Z59" s="222"/>
      <c r="AA59" s="256"/>
      <c r="AB59" s="256"/>
      <c r="AC59" s="256"/>
      <c r="AD59" s="11"/>
      <c r="AE59" s="11"/>
    </row>
    <row r="60" spans="1:31">
      <c r="A60" s="91">
        <v>57</v>
      </c>
      <c r="B60" s="91" t="s">
        <v>632</v>
      </c>
      <c r="C60" s="225">
        <f>'USA Ret'!C63</f>
        <v>-7.4019248383196676E-4</v>
      </c>
      <c r="D60" s="225">
        <f>'USA Ret'!D63</f>
        <v>1.4493007302566824E-2</v>
      </c>
      <c r="E60" s="225">
        <f>'USA Ret'!E63</f>
        <v>1.4824576030185568E-2</v>
      </c>
      <c r="F60" s="225">
        <f>'USA Ret'!G63</f>
        <v>1.5684933679420102E-2</v>
      </c>
      <c r="G60" s="225">
        <f>'USA Ret'!H63</f>
        <v>4.2559614418795903E-2</v>
      </c>
      <c r="H60" s="225">
        <f>'USA Ret'!I63</f>
        <v>6.0680581262391011E-3</v>
      </c>
      <c r="J60" s="191">
        <f t="shared" si="3"/>
        <v>1.5481666178895924E-2</v>
      </c>
      <c r="Z60" s="222"/>
      <c r="AA60" s="222"/>
      <c r="AB60" s="256"/>
      <c r="AC60" s="256"/>
      <c r="AD60" s="11"/>
      <c r="AE60" s="11"/>
    </row>
    <row r="61" spans="1:31">
      <c r="A61" s="91">
        <v>58</v>
      </c>
      <c r="B61" s="91" t="s">
        <v>640</v>
      </c>
      <c r="C61" s="225">
        <f>'USA Ret'!C64</f>
        <v>1.4798374879663107E-3</v>
      </c>
      <c r="D61" s="225">
        <f>'USA Ret'!D64</f>
        <v>-2.0716714010923204E-2</v>
      </c>
      <c r="E61" s="225">
        <f>'USA Ret'!E64</f>
        <v>1.1559778322696933E-2</v>
      </c>
      <c r="F61" s="225">
        <f>'USA Ret'!G64</f>
        <v>1.3369741660842111E-2</v>
      </c>
      <c r="G61" s="225">
        <f>'USA Ret'!H64</f>
        <v>3.2000027306708497E-3</v>
      </c>
      <c r="H61" s="225">
        <f>'USA Ret'!I64</f>
        <v>-8.9211271086455327E-3</v>
      </c>
      <c r="J61" s="191">
        <f t="shared" si="3"/>
        <v>-4.7468195654221E-6</v>
      </c>
      <c r="Z61" s="222"/>
      <c r="AA61" s="256"/>
      <c r="AB61" s="222"/>
      <c r="AC61" s="256"/>
      <c r="AD61" s="11"/>
      <c r="AE61" s="11"/>
    </row>
    <row r="62" spans="1:31">
      <c r="A62" s="91">
        <v>59</v>
      </c>
      <c r="B62" s="91" t="s">
        <v>647</v>
      </c>
      <c r="C62" s="225">
        <f>'USA Ret'!C65</f>
        <v>1.2125814567812278E-2</v>
      </c>
      <c r="D62" s="225">
        <f>'USA Ret'!D65</f>
        <v>-1.1821341946853761E-2</v>
      </c>
      <c r="E62" s="225">
        <f>'USA Ret'!E65</f>
        <v>1.6474837203505042E-2</v>
      </c>
      <c r="F62" s="225">
        <f>'USA Ret'!G65</f>
        <v>1.4625865828585055E-2</v>
      </c>
      <c r="G62" s="225">
        <f>'USA Ret'!H65</f>
        <v>9.5390230467589099E-3</v>
      </c>
      <c r="H62" s="225">
        <f>'USA Ret'!I65</f>
        <v>-1.2995453420855034E-3</v>
      </c>
      <c r="J62" s="191">
        <f t="shared" si="3"/>
        <v>6.6074422262870037E-3</v>
      </c>
      <c r="M62" s="231"/>
      <c r="Q62" s="191"/>
      <c r="R62" s="191"/>
      <c r="S62" s="191"/>
      <c r="Z62" s="222"/>
      <c r="AA62" s="256"/>
      <c r="AB62" s="256"/>
      <c r="AC62" s="256"/>
      <c r="AD62" s="11"/>
      <c r="AE62" s="11"/>
    </row>
    <row r="63" spans="1:31">
      <c r="A63" s="91">
        <v>60</v>
      </c>
      <c r="B63" s="91" t="s">
        <v>655</v>
      </c>
      <c r="C63" s="225">
        <f>'USA Ret'!C66</f>
        <v>-1.1017371816228649E-2</v>
      </c>
      <c r="D63" s="225">
        <f>'USA Ret'!D66</f>
        <v>3.8992004498520694E-2</v>
      </c>
      <c r="E63" s="225">
        <f>'USA Ret'!E66</f>
        <v>-6.1845652896745E-4</v>
      </c>
      <c r="F63" s="225">
        <f>'USA Ret'!G66</f>
        <v>1.7434051950097708E-2</v>
      </c>
      <c r="G63" s="225">
        <f>'USA Ret'!H66</f>
        <v>1.5698909543103615E-2</v>
      </c>
      <c r="H63" s="225">
        <f>'USA Ret'!I66</f>
        <v>-3.1258165591893853E-3</v>
      </c>
      <c r="J63" s="191">
        <f t="shared" si="3"/>
        <v>9.5605535145560881E-3</v>
      </c>
      <c r="X63" s="11"/>
      <c r="Y63" s="248"/>
      <c r="Z63" s="222"/>
      <c r="AA63" s="256"/>
      <c r="AB63" s="256"/>
      <c r="AC63" s="222"/>
      <c r="AD63" s="11"/>
      <c r="AE63" s="11"/>
    </row>
    <row r="64" spans="1:31">
      <c r="A64" s="91">
        <v>61</v>
      </c>
      <c r="B64" s="91" t="s">
        <v>663</v>
      </c>
      <c r="C64" s="225">
        <f>'USA Ret'!C67</f>
        <v>-1.0393560527263195E-2</v>
      </c>
      <c r="D64" s="225">
        <f>'USA Ret'!D67</f>
        <v>-3.1587305726760946E-2</v>
      </c>
      <c r="E64" s="225">
        <f>'USA Ret'!E67</f>
        <v>-1.9462143439674469E-3</v>
      </c>
      <c r="F64" s="225">
        <f>'USA Ret'!G67</f>
        <v>4.8115569972221172E-3</v>
      </c>
      <c r="G64" s="225">
        <f>'USA Ret'!H67</f>
        <v>9.3023926623136306E-3</v>
      </c>
      <c r="H64" s="225">
        <f>'USA Ret'!I67</f>
        <v>-2.7775889575073192E-2</v>
      </c>
      <c r="J64" s="191">
        <f t="shared" si="3"/>
        <v>-9.5981700855881716E-3</v>
      </c>
      <c r="X64" s="11"/>
      <c r="Y64" s="248"/>
      <c r="Z64" s="222"/>
      <c r="AA64" s="256"/>
      <c r="AB64" s="256"/>
      <c r="AC64" s="256"/>
      <c r="AD64" s="11"/>
      <c r="AE64" s="11"/>
    </row>
    <row r="65" spans="1:31">
      <c r="A65" s="91">
        <v>62</v>
      </c>
      <c r="B65" s="91" t="s">
        <v>671</v>
      </c>
      <c r="C65" s="225">
        <f>'USA Ret'!C68</f>
        <v>2.9806281381377199E-3</v>
      </c>
      <c r="D65" s="225">
        <f>'USA Ret'!D68</f>
        <v>7.3746316026612909E-4</v>
      </c>
      <c r="E65" s="225">
        <f>'USA Ret'!E68</f>
        <v>-2.0757656821416188E-2</v>
      </c>
      <c r="F65" s="225">
        <f>'USA Ret'!G68</f>
        <v>-4.0008002133980235E-4</v>
      </c>
      <c r="G65" s="225">
        <f>'USA Ret'!H68</f>
        <v>-9.3023926623135612E-3</v>
      </c>
      <c r="H65" s="225">
        <f>'USA Ret'!I68</f>
        <v>-1.0735374085240801E-3</v>
      </c>
      <c r="J65" s="191">
        <f t="shared" si="3"/>
        <v>-4.6359292691982969E-3</v>
      </c>
      <c r="X65" s="11"/>
      <c r="Y65" s="11"/>
      <c r="Z65" s="11"/>
      <c r="AA65" s="11"/>
      <c r="AB65" s="11"/>
      <c r="AC65" s="11"/>
      <c r="AD65" s="11"/>
      <c r="AE65" s="11"/>
    </row>
    <row r="66" spans="1:31">
      <c r="A66" s="91">
        <v>63</v>
      </c>
      <c r="B66" s="91" t="s">
        <v>679</v>
      </c>
      <c r="C66" s="225">
        <f>'USA Ret'!C69</f>
        <v>1.8795467620038121E-2</v>
      </c>
      <c r="D66" s="225">
        <f>'USA Ret'!D69</f>
        <v>-2.5835039281984448E-3</v>
      </c>
      <c r="E66" s="225">
        <f>'USA Ret'!E69</f>
        <v>6.3984357435271271E-3</v>
      </c>
      <c r="F66" s="225">
        <f>'USA Ret'!G69</f>
        <v>-4.0096284673602836E-3</v>
      </c>
      <c r="G66" s="225">
        <f>'USA Ret'!H69</f>
        <v>-6.1014105755146236E-2</v>
      </c>
      <c r="H66" s="225">
        <f>'USA Ret'!I69</f>
        <v>-9.7140537204732178E-3</v>
      </c>
      <c r="J66" s="191">
        <f t="shared" si="3"/>
        <v>-8.6878980846021563E-3</v>
      </c>
      <c r="X66" s="11"/>
      <c r="Y66" s="11"/>
      <c r="Z66" s="11"/>
      <c r="AA66" s="11"/>
      <c r="AB66" s="11"/>
      <c r="AC66" s="11"/>
      <c r="AD66" s="11"/>
      <c r="AE66" s="11"/>
    </row>
    <row r="67" spans="1:31">
      <c r="A67" s="91">
        <v>64</v>
      </c>
      <c r="B67" s="91" t="s">
        <v>687</v>
      </c>
      <c r="C67" s="225">
        <f>'USA Ret'!C70</f>
        <v>1.7731602617336306E-2</v>
      </c>
      <c r="D67" s="225">
        <f>'USA Ret'!D70</f>
        <v>2.6619621011770477E-2</v>
      </c>
      <c r="E67" s="225">
        <f>'USA Ret'!E70</f>
        <v>1.8071440295848056E-2</v>
      </c>
      <c r="F67" s="225">
        <f>'USA Ret'!G70</f>
        <v>1.8063226185850922E-3</v>
      </c>
      <c r="G67" s="225">
        <f>'USA Ret'!H70</f>
        <v>5.7893978418902668E-2</v>
      </c>
      <c r="H67" s="225">
        <f>'USA Ret'!I70</f>
        <v>1.0840109462583103E-3</v>
      </c>
      <c r="J67" s="191">
        <f t="shared" si="3"/>
        <v>2.0534495984783484E-2</v>
      </c>
      <c r="X67" s="11"/>
      <c r="Y67" s="11"/>
      <c r="Z67" s="11"/>
      <c r="AA67" s="11"/>
      <c r="AB67" s="11"/>
      <c r="AC67" s="11"/>
      <c r="AD67" s="11"/>
      <c r="AE67" s="11"/>
    </row>
    <row r="68" spans="1:31">
      <c r="A68" s="91">
        <v>65</v>
      </c>
      <c r="B68" s="91" t="s">
        <v>695</v>
      </c>
      <c r="C68" s="225">
        <f>'USA Ret'!C71</f>
        <v>7.8599904473770962E-3</v>
      </c>
      <c r="D68" s="225">
        <f>'USA Ret'!D71</f>
        <v>3.7780309591312435E-2</v>
      </c>
      <c r="E68" s="225">
        <f>'USA Ret'!E71</f>
        <v>-5.218710707626131E-3</v>
      </c>
      <c r="F68" s="225">
        <f>'USA Ret'!G71</f>
        <v>-6.4373587820341404E-3</v>
      </c>
      <c r="G68" s="225">
        <f>'USA Ret'!H71</f>
        <v>4.5809536031294201E-2</v>
      </c>
      <c r="H68" s="225">
        <f>'USA Ret'!I71</f>
        <v>1.85165628475936E-2</v>
      </c>
      <c r="J68" s="191">
        <f t="shared" si="3"/>
        <v>1.6385054904652845E-2</v>
      </c>
      <c r="X68" s="11"/>
      <c r="Y68" s="11"/>
      <c r="Z68" s="11"/>
      <c r="AA68" s="11"/>
      <c r="AB68" s="11"/>
      <c r="AC68" s="11"/>
      <c r="AD68" s="11"/>
      <c r="AE68" s="11"/>
    </row>
    <row r="69" spans="1:31">
      <c r="A69" s="91">
        <v>66</v>
      </c>
      <c r="B69" s="91" t="s">
        <v>703</v>
      </c>
      <c r="C69" s="225">
        <f>'USA Ret'!C72</f>
        <v>-8.9366099664070792E-3</v>
      </c>
      <c r="D69" s="225">
        <f>'USA Ret'!D72</f>
        <v>-2.7042912229572506E-2</v>
      </c>
      <c r="E69" s="225">
        <f>'USA Ret'!E72</f>
        <v>9.2687250478866428E-3</v>
      </c>
      <c r="F69" s="225">
        <f>'USA Ret'!G72</f>
        <v>-1.2795949957025337E-2</v>
      </c>
      <c r="G69" s="225">
        <f>'USA Ret'!H72</f>
        <v>-5.9880418446225572E-3</v>
      </c>
      <c r="H69" s="225">
        <f>'USA Ret'!I72</f>
        <v>-1.4634473442698649E-3</v>
      </c>
      <c r="J69" s="191">
        <f t="shared" ref="J69:J132" si="11">AVERAGE(C69:H69)</f>
        <v>-7.8263727156684497E-3</v>
      </c>
      <c r="X69" s="11"/>
      <c r="Y69" s="11"/>
      <c r="Z69" s="11"/>
      <c r="AA69" s="11"/>
      <c r="AB69" s="11"/>
      <c r="AC69" s="11"/>
      <c r="AD69" s="11"/>
      <c r="AE69" s="11"/>
    </row>
    <row r="70" spans="1:31">
      <c r="A70" s="91">
        <v>67</v>
      </c>
      <c r="B70" s="91" t="s">
        <v>711</v>
      </c>
      <c r="C70" s="225">
        <f>'USA Ret'!C73</f>
        <v>3.5900197836656594E-4</v>
      </c>
      <c r="D70" s="225">
        <f>'USA Ret'!D73</f>
        <v>-3.5663375887901969E-3</v>
      </c>
      <c r="E70" s="225">
        <f>'USA Ret'!E73</f>
        <v>-5.2858902037805008E-3</v>
      </c>
      <c r="F70" s="225">
        <f>'USA Ret'!G73</f>
        <v>-1.0479906867368747E-2</v>
      </c>
      <c r="G70" s="225">
        <f>'USA Ret'!H73</f>
        <v>-9.0498355199179273E-3</v>
      </c>
      <c r="H70" s="225">
        <f>'USA Ret'!I73</f>
        <v>-6.2771491588319911E-3</v>
      </c>
      <c r="J70" s="191">
        <f t="shared" si="11"/>
        <v>-5.7166862267204665E-3</v>
      </c>
      <c r="X70" s="11"/>
      <c r="Y70" s="11"/>
      <c r="Z70" s="11"/>
      <c r="AA70" s="11"/>
      <c r="AB70" s="11"/>
      <c r="AC70" s="11"/>
      <c r="AD70" s="11"/>
      <c r="AE70" s="11"/>
    </row>
    <row r="71" spans="1:31">
      <c r="A71" s="91">
        <v>68</v>
      </c>
      <c r="B71" s="91" t="s">
        <v>719</v>
      </c>
      <c r="C71" s="225">
        <f>'USA Ret'!C74</f>
        <v>3.1793564501186415E-2</v>
      </c>
      <c r="D71" s="225">
        <f>'USA Ret'!D74</f>
        <v>-5.3734680611432347E-3</v>
      </c>
      <c r="E71" s="225">
        <f>'USA Ret'!E74</f>
        <v>3.9404153890548126E-2</v>
      </c>
      <c r="F71" s="225">
        <f>'USA Ret'!G74</f>
        <v>-2.0659022901692162E-4</v>
      </c>
      <c r="G71" s="225">
        <f>'USA Ret'!H74</f>
        <v>9.2551557365245299E-2</v>
      </c>
      <c r="H71" s="225">
        <f>'USA Ret'!I74</f>
        <v>1.2779726646398801E-2</v>
      </c>
      <c r="J71" s="191">
        <f t="shared" si="11"/>
        <v>2.8491490685536414E-2</v>
      </c>
      <c r="X71" s="11"/>
      <c r="Y71" s="11"/>
      <c r="Z71" s="11"/>
      <c r="AA71" s="11"/>
      <c r="AB71" s="11"/>
      <c r="AC71" s="11"/>
      <c r="AD71" s="11"/>
      <c r="AE71" s="11"/>
    </row>
    <row r="72" spans="1:31">
      <c r="A72" s="91">
        <v>69</v>
      </c>
      <c r="B72" s="91" t="s">
        <v>727</v>
      </c>
      <c r="C72" s="225">
        <f>'USA Ret'!C75</f>
        <v>-1.5770433729037771E-2</v>
      </c>
      <c r="D72" s="225">
        <f>'USA Ret'!D75</f>
        <v>-1.9220899980605295E-2</v>
      </c>
      <c r="E72" s="225">
        <f>'USA Ret'!E75</f>
        <v>-1.8426197293335878E-2</v>
      </c>
      <c r="F72" s="225">
        <f>'USA Ret'!G75</f>
        <v>-8.7155563110375804E-3</v>
      </c>
      <c r="G72" s="225">
        <f>'USA Ret'!H75</f>
        <v>2.1858793812499017E-2</v>
      </c>
      <c r="H72" s="225">
        <f>'USA Ret'!I75</f>
        <v>1.3271333343242339E-2</v>
      </c>
      <c r="J72" s="191">
        <f t="shared" si="11"/>
        <v>-4.5004933597125284E-3</v>
      </c>
      <c r="X72" s="11"/>
      <c r="Y72" s="11"/>
      <c r="Z72" s="11"/>
      <c r="AA72" s="11"/>
      <c r="AB72" s="11"/>
      <c r="AC72" s="11"/>
      <c r="AD72" s="11"/>
      <c r="AE72" s="11"/>
    </row>
    <row r="73" spans="1:31">
      <c r="A73" s="91">
        <v>70</v>
      </c>
      <c r="B73" s="91" t="s">
        <v>735</v>
      </c>
      <c r="C73" s="225">
        <f>'USA Ret'!C76</f>
        <v>-4.4050443026804491E-2</v>
      </c>
      <c r="D73" s="225">
        <f>'USA Ret'!D76</f>
        <v>1.0200452743581074E-2</v>
      </c>
      <c r="E73" s="225">
        <f>'USA Ret'!E76</f>
        <v>-1.7891126082459824E-2</v>
      </c>
      <c r="F73" s="225">
        <f>'USA Ret'!G76</f>
        <v>3.1214259034696469E-3</v>
      </c>
      <c r="G73" s="225">
        <f>'USA Ret'!H76</f>
        <v>8.0458421668298877E-2</v>
      </c>
      <c r="H73" s="225">
        <f>'USA Ret'!I76</f>
        <v>-8.5207305846445314E-3</v>
      </c>
      <c r="J73" s="191">
        <f t="shared" si="11"/>
        <v>3.8863334369067921E-3</v>
      </c>
      <c r="X73" s="11"/>
      <c r="Y73" s="11"/>
      <c r="Z73" s="11"/>
      <c r="AA73" s="11"/>
      <c r="AB73" s="11"/>
      <c r="AC73" s="11"/>
      <c r="AD73" s="11"/>
      <c r="AE73" s="11"/>
    </row>
    <row r="74" spans="1:31">
      <c r="A74" s="91">
        <v>71</v>
      </c>
      <c r="B74" s="91" t="s">
        <v>743</v>
      </c>
      <c r="C74" s="225">
        <f>'USA Ret'!C77</f>
        <v>1.3929844010178672E-2</v>
      </c>
      <c r="D74" s="225">
        <f>'USA Ret'!D77</f>
        <v>4.8462179288320875E-2</v>
      </c>
      <c r="E74" s="225">
        <f>'USA Ret'!E77</f>
        <v>2.1345062682545008E-2</v>
      </c>
      <c r="F74" s="225">
        <f>'USA Ret'!G77</f>
        <v>1.8526672348123899E-2</v>
      </c>
      <c r="G74" s="225">
        <f>'USA Ret'!H77</f>
        <v>3.9124794492232225E-2</v>
      </c>
      <c r="H74" s="225">
        <f>'USA Ret'!I77</f>
        <v>7.9984691809468472E-3</v>
      </c>
      <c r="J74" s="191">
        <f t="shared" si="11"/>
        <v>2.4897837000391252E-2</v>
      </c>
    </row>
    <row r="75" spans="1:31">
      <c r="A75" s="91">
        <v>72</v>
      </c>
      <c r="B75" s="91" t="s">
        <v>751</v>
      </c>
      <c r="C75" s="225">
        <f>'USA Ret'!C78</f>
        <v>-2.5439159844155918E-2</v>
      </c>
      <c r="D75" s="225">
        <f>'USA Ret'!D78</f>
        <v>9.2800116056388823E-3</v>
      </c>
      <c r="E75" s="225">
        <f>'USA Ret'!E78</f>
        <v>-1.1007695113590449E-2</v>
      </c>
      <c r="F75" s="225">
        <f>'USA Ret'!G78</f>
        <v>1.2163133936207682E-2</v>
      </c>
      <c r="G75" s="225">
        <f>'USA Ret'!H78</f>
        <v>4.7846981233364734E-3</v>
      </c>
      <c r="H75" s="225">
        <f>'USA Ret'!I78</f>
        <v>1.6963532481785555E-3</v>
      </c>
      <c r="J75" s="191">
        <f t="shared" si="11"/>
        <v>-1.4204430073974624E-3</v>
      </c>
    </row>
    <row r="76" spans="1:31">
      <c r="A76" s="91">
        <v>73</v>
      </c>
      <c r="B76" s="91" t="s">
        <v>759</v>
      </c>
      <c r="C76" s="225">
        <f>'USA Ret'!C79</f>
        <v>-2.2277681743405858E-2</v>
      </c>
      <c r="D76" s="225">
        <f>'USA Ret'!D79</f>
        <v>2.1659053104863928E-2</v>
      </c>
      <c r="E76" s="225">
        <f>'USA Ret'!E79</f>
        <v>-3.1788058763519325E-2</v>
      </c>
      <c r="F76" s="225">
        <f>'USA Ret'!G79</f>
        <v>3.4848111404788711E-2</v>
      </c>
      <c r="G76" s="225">
        <f>'USA Ret'!H79</f>
        <v>-1.2004946096823486E-2</v>
      </c>
      <c r="H76" s="225">
        <f>'USA Ret'!I79</f>
        <v>5.3312654716587225E-3</v>
      </c>
      <c r="J76" s="191">
        <f t="shared" si="11"/>
        <v>-7.0537610373955142E-4</v>
      </c>
    </row>
    <row r="77" spans="1:31">
      <c r="A77" s="91">
        <v>74</v>
      </c>
      <c r="B77" s="91" t="s">
        <v>767</v>
      </c>
      <c r="C77" s="225">
        <f>'USA Ret'!C80</f>
        <v>-6.1279395131465736E-3</v>
      </c>
      <c r="D77" s="225">
        <f>'USA Ret'!D80</f>
        <v>6.6733647724192061E-3</v>
      </c>
      <c r="E77" s="225">
        <f>'USA Ret'!E80</f>
        <v>6.9036899470201491E-3</v>
      </c>
      <c r="F77" s="225">
        <f>'USA Ret'!G80</f>
        <v>5.4337412949550939E-3</v>
      </c>
      <c r="G77" s="225">
        <f>'USA Ret'!H80</f>
        <v>-9.7088141269609379E-3</v>
      </c>
      <c r="H77" s="225">
        <f>'USA Ret'!I80</f>
        <v>-2.4549969412039675E-2</v>
      </c>
      <c r="J77" s="191">
        <f t="shared" si="11"/>
        <v>-3.562654506292123E-3</v>
      </c>
    </row>
    <row r="78" spans="1:31">
      <c r="A78" s="91">
        <v>75</v>
      </c>
      <c r="B78" s="91" t="s">
        <v>775</v>
      </c>
      <c r="C78" s="225">
        <f>'USA Ret'!C81</f>
        <v>-9.2628991132206219E-3</v>
      </c>
      <c r="D78" s="225">
        <f>'USA Ret'!D81</f>
        <v>1.452650172814058E-2</v>
      </c>
      <c r="E78" s="225">
        <f>'USA Ret'!E81</f>
        <v>-1.6990837979791752E-3</v>
      </c>
      <c r="F78" s="225">
        <f>'USA Ret'!G81</f>
        <v>-6.6617967023756303E-2</v>
      </c>
      <c r="G78" s="225">
        <f>'USA Ret'!H81</f>
        <v>-1.7220597751670407E-2</v>
      </c>
      <c r="H78" s="225">
        <f>'USA Ret'!I81</f>
        <v>-4.986729909494983E-2</v>
      </c>
      <c r="J78" s="191">
        <f t="shared" si="11"/>
        <v>-2.169022417557263E-2</v>
      </c>
    </row>
    <row r="79" spans="1:31">
      <c r="A79" s="91">
        <v>76</v>
      </c>
      <c r="B79" s="91" t="s">
        <v>783</v>
      </c>
      <c r="C79" s="225">
        <f>'USA Ret'!C82</f>
        <v>4.10236027341465E-2</v>
      </c>
      <c r="D79" s="225">
        <f>'USA Ret'!D82</f>
        <v>2.3964877453832252E-2</v>
      </c>
      <c r="E79" s="225">
        <f>'USA Ret'!E82</f>
        <v>2.8150987551842251E-2</v>
      </c>
      <c r="F79" s="225">
        <f>'USA Ret'!G82</f>
        <v>6.8034485700260369E-3</v>
      </c>
      <c r="G79" s="225">
        <f>'USA Ret'!H82</f>
        <v>4.9505051598559835E-3</v>
      </c>
      <c r="H79" s="225">
        <f>'USA Ret'!I82</f>
        <v>5.4640577847607466E-2</v>
      </c>
      <c r="J79" s="191">
        <f t="shared" si="11"/>
        <v>2.6588999886218417E-2</v>
      </c>
    </row>
    <row r="80" spans="1:31">
      <c r="A80" s="91">
        <v>77</v>
      </c>
      <c r="B80" s="91" t="s">
        <v>791</v>
      </c>
      <c r="C80" s="225">
        <f>'USA Ret'!C83</f>
        <v>-1.009920683974648E-2</v>
      </c>
      <c r="D80" s="225">
        <f>'USA Ret'!D83</f>
        <v>-3.7494204427580405E-2</v>
      </c>
      <c r="E80" s="225">
        <f>'USA Ret'!E83</f>
        <v>-8.7397864474231795E-3</v>
      </c>
      <c r="F80" s="225">
        <f>'USA Ret'!G83</f>
        <v>-4.7369051604715176E-3</v>
      </c>
      <c r="G80" s="225">
        <f>'USA Ret'!H83</f>
        <v>-2.4721891453890368E-3</v>
      </c>
      <c r="H80" s="225">
        <f>'USA Ret'!I83</f>
        <v>-3.6504827791365678E-2</v>
      </c>
      <c r="J80" s="191">
        <f t="shared" si="11"/>
        <v>-1.6674519968662718E-2</v>
      </c>
    </row>
    <row r="81" spans="1:10">
      <c r="A81" s="91">
        <v>78</v>
      </c>
      <c r="B81" s="91" t="s">
        <v>798</v>
      </c>
      <c r="C81" s="225">
        <f>'USA Ret'!C84</f>
        <v>-1.7827136255132391E-2</v>
      </c>
      <c r="D81" s="225">
        <f>'USA Ret'!D84</f>
        <v>1.0246329934443289E-2</v>
      </c>
      <c r="E81" s="225">
        <f>'USA Ret'!E84</f>
        <v>3.7674728051245174E-3</v>
      </c>
      <c r="F81" s="225">
        <f>'USA Ret'!G84</f>
        <v>-2.6873401185761397E-3</v>
      </c>
      <c r="G81" s="225">
        <f>'USA Ret'!H84</f>
        <v>-3.7835534342703814E-2</v>
      </c>
      <c r="H81" s="225">
        <f>'USA Ret'!I84</f>
        <v>3.1997329771169571E-2</v>
      </c>
      <c r="J81" s="191">
        <f t="shared" si="11"/>
        <v>-2.0564797009458278E-3</v>
      </c>
    </row>
    <row r="82" spans="1:10">
      <c r="A82" s="91">
        <v>79</v>
      </c>
      <c r="B82" s="91" t="s">
        <v>806</v>
      </c>
      <c r="C82" s="225">
        <f>'USA Ret'!C85</f>
        <v>6.0151760659922518E-2</v>
      </c>
      <c r="D82" s="225">
        <f>'USA Ret'!D85</f>
        <v>2.6272593108900922E-3</v>
      </c>
      <c r="E82" s="225">
        <f>'USA Ret'!E85</f>
        <v>4.1287124633924706E-2</v>
      </c>
      <c r="F82" s="225">
        <f>'USA Ret'!G85</f>
        <v>-0.15074105726485829</v>
      </c>
      <c r="G82" s="225">
        <f>'USA Ret'!H85</f>
        <v>1.2771565679487539E-2</v>
      </c>
      <c r="H82" s="225">
        <f>'USA Ret'!I85</f>
        <v>2.5214000485667461E-3</v>
      </c>
      <c r="J82" s="191">
        <f t="shared" si="11"/>
        <v>-5.2303244886777803E-3</v>
      </c>
    </row>
    <row r="83" spans="1:10">
      <c r="A83" s="91">
        <v>80</v>
      </c>
      <c r="B83" s="91" t="s">
        <v>814</v>
      </c>
      <c r="C83" s="225">
        <f>'USA Ret'!C86</f>
        <v>-1.5250840252466941E-2</v>
      </c>
      <c r="D83" s="225">
        <f>'USA Ret'!D86</f>
        <v>1.8200047379324347E-2</v>
      </c>
      <c r="E83" s="225">
        <f>'USA Ret'!E86</f>
        <v>-1.1562773885228493E-2</v>
      </c>
      <c r="F83" s="225">
        <f>'USA Ret'!G86</f>
        <v>1.7180093277241584E-2</v>
      </c>
      <c r="G83" s="225">
        <f>'USA Ret'!H86</f>
        <v>4.2242305198300967E-2</v>
      </c>
      <c r="H83" s="225">
        <f>'USA Ret'!I86</f>
        <v>1.4996334707644172E-2</v>
      </c>
      <c r="J83" s="191">
        <f t="shared" si="11"/>
        <v>1.0967527737469271E-2</v>
      </c>
    </row>
    <row r="84" spans="1:10">
      <c r="A84" s="91">
        <v>81</v>
      </c>
      <c r="B84" s="91" t="s">
        <v>822</v>
      </c>
      <c r="C84" s="225">
        <f>'USA Ret'!C87</f>
        <v>-6.239697249481169E-3</v>
      </c>
      <c r="D84" s="225">
        <f>'USA Ret'!D87</f>
        <v>-1.2890752671301355E-3</v>
      </c>
      <c r="E84" s="225">
        <f>'USA Ret'!E87</f>
        <v>-1.1783929373896799E-2</v>
      </c>
      <c r="F84" s="225">
        <f>'USA Ret'!G87</f>
        <v>-9.2692285763623979E-3</v>
      </c>
      <c r="G84" s="225">
        <f>'USA Ret'!H87</f>
        <v>-2.4360547978813383E-3</v>
      </c>
      <c r="H84" s="225">
        <f>'USA Ret'!I87</f>
        <v>2.4776696511493901E-3</v>
      </c>
      <c r="J84" s="191">
        <f t="shared" si="11"/>
        <v>-4.7567192689337411E-3</v>
      </c>
    </row>
    <row r="85" spans="1:10">
      <c r="A85" s="91">
        <v>82</v>
      </c>
      <c r="B85" s="91" t="s">
        <v>830</v>
      </c>
      <c r="C85" s="225">
        <f>'USA Ret'!C88</f>
        <v>-4.0960074745084986E-2</v>
      </c>
      <c r="D85" s="225">
        <f>'USA Ret'!D88</f>
        <v>-6.7950431328288015E-3</v>
      </c>
      <c r="E85" s="225">
        <f>'USA Ret'!E88</f>
        <v>-3.0108844630582E-3</v>
      </c>
      <c r="F85" s="225">
        <f>'USA Ret'!G88</f>
        <v>3.3373094145182094E-3</v>
      </c>
      <c r="G85" s="225">
        <f>'USA Ret'!H88</f>
        <v>1.9324272826402842E-2</v>
      </c>
      <c r="H85" s="225">
        <f>'USA Ret'!I88</f>
        <v>1.1911067800950165E-2</v>
      </c>
      <c r="J85" s="191">
        <f t="shared" si="11"/>
        <v>-2.6988920498501293E-3</v>
      </c>
    </row>
    <row r="86" spans="1:10">
      <c r="A86" s="91">
        <v>83</v>
      </c>
      <c r="B86" s="91" t="s">
        <v>838</v>
      </c>
      <c r="C86" s="225">
        <f>'USA Ret'!C89</f>
        <v>2.6870112317616057E-2</v>
      </c>
      <c r="D86" s="225">
        <f>'USA Ret'!D89</f>
        <v>-2.3321799337574979E-2</v>
      </c>
      <c r="E86" s="225">
        <f>'USA Ret'!E89</f>
        <v>-2.9335655205448359E-3</v>
      </c>
      <c r="F86" s="225">
        <f>'USA Ret'!G89</f>
        <v>3.5304660147351702E-2</v>
      </c>
      <c r="G86" s="225">
        <f>'USA Ret'!H89</f>
        <v>-1.6888218028521515E-2</v>
      </c>
      <c r="H86" s="225">
        <f>'USA Ret'!I89</f>
        <v>-2.4482970801816529E-3</v>
      </c>
      <c r="J86" s="191">
        <f t="shared" si="11"/>
        <v>2.7638154163574622E-3</v>
      </c>
    </row>
    <row r="87" spans="1:10">
      <c r="A87" s="91">
        <v>84</v>
      </c>
      <c r="B87" s="91" t="s">
        <v>846</v>
      </c>
      <c r="C87" s="225">
        <f>'USA Ret'!C90</f>
        <v>-3.4957966919315138E-2</v>
      </c>
      <c r="D87" s="225">
        <f>'USA Ret'!D90</f>
        <v>3.590463997775814E-2</v>
      </c>
      <c r="E87" s="225">
        <f>'USA Ret'!E90</f>
        <v>-3.9210344244798918E-2</v>
      </c>
      <c r="F87" s="225">
        <f>'USA Ret'!G90</f>
        <v>-1.8395038528050767E-3</v>
      </c>
      <c r="G87" s="225">
        <f>'USA Ret'!H90</f>
        <v>-1.2240054894502174E-2</v>
      </c>
      <c r="H87" s="225">
        <f>'USA Ret'!I90</f>
        <v>7.7379420935998167E-4</v>
      </c>
      <c r="J87" s="191">
        <f t="shared" si="11"/>
        <v>-8.5949059540505312E-3</v>
      </c>
    </row>
    <row r="88" spans="1:10">
      <c r="A88" s="91">
        <v>85</v>
      </c>
      <c r="B88" s="91" t="s">
        <v>854</v>
      </c>
      <c r="C88" s="225">
        <f>'USA Ret'!C91</f>
        <v>-1.7161107582403308E-2</v>
      </c>
      <c r="D88" s="225">
        <f>'USA Ret'!D91</f>
        <v>-7.6255935501325561E-2</v>
      </c>
      <c r="E88" s="225">
        <f>'USA Ret'!E91</f>
        <v>-9.8898636966383347E-4</v>
      </c>
      <c r="F88" s="225">
        <f>'USA Ret'!G91</f>
        <v>-1.0875960497036733E-2</v>
      </c>
      <c r="G88" s="225">
        <f>'USA Ret'!H91</f>
        <v>-2.4938948347252066E-2</v>
      </c>
      <c r="H88" s="225">
        <f>'USA Ret'!I91</f>
        <v>-7.3753326490963037E-3</v>
      </c>
      <c r="J88" s="191">
        <f t="shared" si="11"/>
        <v>-2.2932711824462968E-2</v>
      </c>
    </row>
    <row r="89" spans="1:10">
      <c r="A89" s="91">
        <v>86</v>
      </c>
      <c r="B89" s="91" t="s">
        <v>862</v>
      </c>
      <c r="C89" s="225">
        <f>'USA Ret'!C92</f>
        <v>-1.227009259181447E-2</v>
      </c>
      <c r="D89" s="225">
        <f>'USA Ret'!D92</f>
        <v>1.4087159604414692E-2</v>
      </c>
      <c r="E89" s="225">
        <f>'USA Ret'!E92</f>
        <v>-1.3037758242815833E-2</v>
      </c>
      <c r="F89" s="225">
        <f>'USA Ret'!G92</f>
        <v>1.1796135395182764E-2</v>
      </c>
      <c r="G89" s="225">
        <f>'USA Ret'!H92</f>
        <v>1.7522350692202492E-2</v>
      </c>
      <c r="H89" s="225">
        <f>'USA Ret'!I92</f>
        <v>1.5572284486063037E-3</v>
      </c>
      <c r="J89" s="191">
        <f t="shared" si="11"/>
        <v>3.2758372176293245E-3</v>
      </c>
    </row>
    <row r="90" spans="1:10">
      <c r="A90" s="91">
        <v>87</v>
      </c>
      <c r="B90" s="91" t="s">
        <v>870</v>
      </c>
      <c r="C90" s="225">
        <f>'USA Ret'!C93</f>
        <v>1.4627657534468885E-2</v>
      </c>
      <c r="D90" s="225">
        <f>'USA Ret'!D93</f>
        <v>-1.2013187205285368E-2</v>
      </c>
      <c r="E90" s="225">
        <f>'USA Ret'!E93</f>
        <v>9.1623083921133462E-3</v>
      </c>
      <c r="F90" s="225">
        <f>'USA Ret'!G93</f>
        <v>-7.616886219613284E-3</v>
      </c>
      <c r="G90" s="225">
        <f>'USA Ret'!H93</f>
        <v>2.2086787402843287E-2</v>
      </c>
      <c r="H90" s="225">
        <f>'USA Ret'!I93</f>
        <v>-6.4855051238838326E-4</v>
      </c>
      <c r="J90" s="191">
        <f t="shared" si="11"/>
        <v>4.2663548986897467E-3</v>
      </c>
    </row>
    <row r="91" spans="1:10">
      <c r="A91" s="91">
        <v>88</v>
      </c>
      <c r="B91" s="91" t="s">
        <v>878</v>
      </c>
      <c r="C91" s="225">
        <f>'USA Ret'!C94</f>
        <v>4.3078194677347338E-3</v>
      </c>
      <c r="D91" s="225">
        <f>'USA Ret'!D94</f>
        <v>1.0353754160484035E-3</v>
      </c>
      <c r="E91" s="225">
        <f>'USA Ret'!E94</f>
        <v>9.0297530423847104E-5</v>
      </c>
      <c r="F91" s="225">
        <f>'USA Ret'!G94</f>
        <v>-3.9466098817436063E-3</v>
      </c>
      <c r="G91" s="225">
        <f>'USA Ret'!H94</f>
        <v>-2.7061922042957307E-2</v>
      </c>
      <c r="H91" s="225">
        <f>'USA Ret'!I94</f>
        <v>-3.2490768721431928E-3</v>
      </c>
      <c r="J91" s="191">
        <f t="shared" si="11"/>
        <v>-4.804019397106187E-3</v>
      </c>
    </row>
    <row r="92" spans="1:10">
      <c r="A92" s="91">
        <v>89</v>
      </c>
      <c r="B92" s="91" t="s">
        <v>885</v>
      </c>
      <c r="C92" s="225">
        <f>'USA Ret'!C95</f>
        <v>9.3349569360515611E-3</v>
      </c>
      <c r="D92" s="225">
        <f>'USA Ret'!D95</f>
        <v>-9.009069942365857E-3</v>
      </c>
      <c r="E92" s="225">
        <f>'USA Ret'!E95</f>
        <v>-1.8075016217897128E-3</v>
      </c>
      <c r="F92" s="225">
        <f>'USA Ret'!G95</f>
        <v>6.7231040300358338E-3</v>
      </c>
      <c r="G92" s="225">
        <f>'USA Ret'!H95</f>
        <v>9.9256397999699982E-3</v>
      </c>
      <c r="H92" s="225">
        <f>'USA Ret'!I95</f>
        <v>-1.041938098952362E-3</v>
      </c>
      <c r="J92" s="191">
        <f t="shared" si="11"/>
        <v>2.3541985171582434E-3</v>
      </c>
    </row>
    <row r="93" spans="1:10">
      <c r="A93" s="91">
        <v>90</v>
      </c>
      <c r="B93" s="91" t="s">
        <v>892</v>
      </c>
      <c r="C93" s="225">
        <f>'USA Ret'!C96</f>
        <v>-2.6678710562000878E-2</v>
      </c>
      <c r="D93" s="225">
        <f>'USA Ret'!D96</f>
        <v>2.3392879574705375E-2</v>
      </c>
      <c r="E93" s="225">
        <f>'USA Ret'!E96</f>
        <v>-5.8060582226462905E-3</v>
      </c>
      <c r="F93" s="225">
        <f>'USA Ret'!G96</f>
        <v>1.1943182844174186E-2</v>
      </c>
      <c r="G93" s="225">
        <f>'USA Ret'!H96</f>
        <v>2.4660924951934683E-3</v>
      </c>
      <c r="H93" s="225">
        <f>'USA Ret'!I96</f>
        <v>-6.4056693312852537E-3</v>
      </c>
      <c r="J93" s="191">
        <f t="shared" si="11"/>
        <v>-1.8138053364323198E-4</v>
      </c>
    </row>
    <row r="94" spans="1:10">
      <c r="A94" s="91">
        <v>91</v>
      </c>
      <c r="B94" s="91" t="s">
        <v>900</v>
      </c>
      <c r="C94" s="225">
        <f>'USA Ret'!C97</f>
        <v>2.5128923347505168E-2</v>
      </c>
      <c r="D94" s="225">
        <f>'USA Ret'!D97</f>
        <v>-6.1391734427491181E-3</v>
      </c>
      <c r="E94" s="225">
        <f>'USA Ret'!E97</f>
        <v>8.8768698843154741E-3</v>
      </c>
      <c r="F94" s="225">
        <f>'USA Ret'!G97</f>
        <v>1.5968977957222213E-3</v>
      </c>
      <c r="G94" s="225">
        <f>'USA Ret'!H97</f>
        <v>0</v>
      </c>
      <c r="H94" s="225">
        <f>'USA Ret'!I97</f>
        <v>-6.9750891463989384E-3</v>
      </c>
      <c r="J94" s="191">
        <f t="shared" si="11"/>
        <v>3.7480714063991339E-3</v>
      </c>
    </row>
    <row r="95" spans="1:10">
      <c r="A95" s="91">
        <v>92</v>
      </c>
      <c r="B95" s="91" t="s">
        <v>908</v>
      </c>
      <c r="C95" s="225">
        <f>'USA Ret'!C98</f>
        <v>1.1948494435394466E-2</v>
      </c>
      <c r="D95" s="225">
        <f>'USA Ret'!D98</f>
        <v>-3.0921344860620207E-2</v>
      </c>
      <c r="E95" s="225">
        <f>'USA Ret'!E98</f>
        <v>4.5886085280591252E-3</v>
      </c>
      <c r="F95" s="225">
        <f>'USA Ret'!G98</f>
        <v>1.2459103288158774E-2</v>
      </c>
      <c r="G95" s="225">
        <f>'USA Ret'!H98</f>
        <v>-4.9382816405824544E-3</v>
      </c>
      <c r="H95" s="225">
        <f>'USA Ret'!I98</f>
        <v>2.5941622880028731E-2</v>
      </c>
      <c r="J95" s="191">
        <f t="shared" si="11"/>
        <v>3.1797004384064055E-3</v>
      </c>
    </row>
    <row r="96" spans="1:10">
      <c r="A96" s="91">
        <v>93</v>
      </c>
      <c r="B96" s="91" t="s">
        <v>916</v>
      </c>
      <c r="C96" s="225">
        <f>'USA Ret'!C99</f>
        <v>1.6340853821000652E-2</v>
      </c>
      <c r="D96" s="225">
        <f>'USA Ret'!D99</f>
        <v>6.3313612835607545E-3</v>
      </c>
      <c r="E96" s="225">
        <f>'USA Ret'!E99</f>
        <v>1.2577660123645185E-2</v>
      </c>
      <c r="F96" s="225">
        <f>'USA Ret'!G99</f>
        <v>5.3884279457303598E-3</v>
      </c>
      <c r="G96" s="225">
        <f>'USA Ret'!H99</f>
        <v>3.8839833316263957E-2</v>
      </c>
      <c r="H96" s="225">
        <f>'USA Ret'!I99</f>
        <v>2.1388466515871205E-2</v>
      </c>
      <c r="J96" s="191">
        <f t="shared" si="11"/>
        <v>1.6811100501012019E-2</v>
      </c>
    </row>
    <row r="97" spans="1:10">
      <c r="A97" s="91">
        <v>94</v>
      </c>
      <c r="B97" s="91" t="s">
        <v>924</v>
      </c>
      <c r="C97" s="225">
        <f>'USA Ret'!C100</f>
        <v>-1.0991204073760068E-2</v>
      </c>
      <c r="D97" s="225">
        <f>'USA Ret'!D100</f>
        <v>-2.8090735918408452E-2</v>
      </c>
      <c r="E97" s="225">
        <f>'USA Ret'!E100</f>
        <v>8.825403676969568E-3</v>
      </c>
      <c r="F97" s="225">
        <f>'USA Ret'!G100</f>
        <v>-1.7391742711869107E-2</v>
      </c>
      <c r="G97" s="225">
        <f>'USA Ret'!H100</f>
        <v>-2.6539555234612378E-2</v>
      </c>
      <c r="H97" s="225">
        <f>'USA Ret'!I100</f>
        <v>3.0184905323312984E-3</v>
      </c>
      <c r="J97" s="191">
        <f t="shared" si="11"/>
        <v>-1.1861557288224855E-2</v>
      </c>
    </row>
    <row r="98" spans="1:10">
      <c r="A98" s="91">
        <v>95</v>
      </c>
      <c r="B98" s="91" t="s">
        <v>932</v>
      </c>
      <c r="C98" s="225">
        <f>'USA Ret'!C101</f>
        <v>-2.23516048883978E-2</v>
      </c>
      <c r="D98" s="225">
        <f>'USA Ret'!D101</f>
        <v>2.2464842036240062E-2</v>
      </c>
      <c r="E98" s="225">
        <f>'USA Ret'!E101</f>
        <v>-1.9519739626174946E-2</v>
      </c>
      <c r="F98" s="225">
        <f>'USA Ret'!G101</f>
        <v>-2.4681220538605858E-2</v>
      </c>
      <c r="G98" s="225">
        <f>'USA Ret'!H101</f>
        <v>-2.2250608934819692E-2</v>
      </c>
      <c r="H98" s="225">
        <f>'USA Ret'!I101</f>
        <v>-4.6573185070643563E-3</v>
      </c>
      <c r="J98" s="191">
        <f t="shared" si="11"/>
        <v>-1.1832608409803764E-2</v>
      </c>
    </row>
    <row r="99" spans="1:10">
      <c r="A99" s="91">
        <v>96</v>
      </c>
      <c r="B99" s="91" t="s">
        <v>940</v>
      </c>
      <c r="C99" s="225">
        <f>'USA Ret'!C102</f>
        <v>-1.05779634709033E-2</v>
      </c>
      <c r="D99" s="225">
        <f>'USA Ret'!D102</f>
        <v>-2.4269570914457896E-2</v>
      </c>
      <c r="E99" s="225">
        <f>'USA Ret'!E102</f>
        <v>-1.4712120587954843E-2</v>
      </c>
      <c r="F99" s="225">
        <f>'USA Ret'!G102</f>
        <v>-1.168360922719425E-3</v>
      </c>
      <c r="G99" s="225">
        <f>'USA Ret'!H102</f>
        <v>9.9845334969716121E-2</v>
      </c>
      <c r="H99" s="225">
        <f>'USA Ret'!I102</f>
        <v>2.7718299213270793E-3</v>
      </c>
      <c r="J99" s="191">
        <f t="shared" si="11"/>
        <v>8.6481914991679582E-3</v>
      </c>
    </row>
    <row r="100" spans="1:10">
      <c r="A100" s="91">
        <v>97</v>
      </c>
      <c r="B100" s="91" t="s">
        <v>948</v>
      </c>
      <c r="C100" s="225">
        <f>'USA Ret'!C103</f>
        <v>-3.2422291578698373E-2</v>
      </c>
      <c r="D100" s="225">
        <f>'USA Ret'!D103</f>
        <v>-2.3762770461112498E-2</v>
      </c>
      <c r="E100" s="225">
        <f>'USA Ret'!E103</f>
        <v>-7.7586989546702323E-3</v>
      </c>
      <c r="F100" s="225">
        <f>'USA Ret'!G103</f>
        <v>1.092907053219023E-2</v>
      </c>
      <c r="G100" s="225">
        <f>'USA Ret'!H103</f>
        <v>1.1248712535870667E-2</v>
      </c>
      <c r="H100" s="225">
        <f>'USA Ret'!I103</f>
        <v>-1.4064216618842874E-2</v>
      </c>
      <c r="J100" s="191">
        <f t="shared" si="11"/>
        <v>-9.3050324242105117E-3</v>
      </c>
    </row>
    <row r="101" spans="1:10">
      <c r="A101" s="91">
        <v>98</v>
      </c>
      <c r="B101" s="91" t="s">
        <v>956</v>
      </c>
      <c r="C101" s="225">
        <f>'USA Ret'!C104</f>
        <v>-2.5130055691595744E-2</v>
      </c>
      <c r="D101" s="225">
        <f>'USA Ret'!D104</f>
        <v>-2.2222231367177783E-3</v>
      </c>
      <c r="E101" s="225">
        <f>'USA Ret'!E104</f>
        <v>-1.2447719619647744E-2</v>
      </c>
      <c r="F101" s="225">
        <f>'USA Ret'!G104</f>
        <v>-6.7293443407431619E-3</v>
      </c>
      <c r="G101" s="225">
        <f>'USA Ret'!H104</f>
        <v>3.9478810973787637E-2</v>
      </c>
      <c r="H101" s="225">
        <f>'USA Ret'!I104</f>
        <v>-5.1170637432647343E-3</v>
      </c>
      <c r="J101" s="191">
        <f t="shared" si="11"/>
        <v>-2.0279325930302543E-3</v>
      </c>
    </row>
    <row r="102" spans="1:10">
      <c r="A102" s="91">
        <v>99</v>
      </c>
      <c r="B102" s="91" t="s">
        <v>964</v>
      </c>
      <c r="C102" s="225">
        <f>'USA Ret'!C105</f>
        <v>-4.348511193973878E-2</v>
      </c>
      <c r="D102" s="225">
        <f>'USA Ret'!D105</f>
        <v>-5.1351840683050383E-2</v>
      </c>
      <c r="E102" s="225">
        <f>'USA Ret'!E105</f>
        <v>-1.1571611016497526E-2</v>
      </c>
      <c r="F102" s="225">
        <f>'USA Ret'!G105</f>
        <v>-2.714030889955384E-2</v>
      </c>
      <c r="G102" s="225">
        <f>'USA Ret'!H105</f>
        <v>-2.3940207546008351E-2</v>
      </c>
      <c r="H102" s="225">
        <f>'USA Ret'!I105</f>
        <v>2.1779523054159984E-3</v>
      </c>
      <c r="J102" s="191">
        <f t="shared" si="11"/>
        <v>-2.5885187963238809E-2</v>
      </c>
    </row>
    <row r="103" spans="1:10">
      <c r="A103" s="91">
        <v>100</v>
      </c>
      <c r="B103" s="91" t="s">
        <v>972</v>
      </c>
      <c r="C103" s="225">
        <f>'USA Ret'!C106</f>
        <v>1.2126610275763642E-2</v>
      </c>
      <c r="D103" s="225">
        <f>'USA Ret'!D106</f>
        <v>4.4655387087929127E-2</v>
      </c>
      <c r="E103" s="225">
        <f>'USA Ret'!E106</f>
        <v>3.7474280317323595E-3</v>
      </c>
      <c r="F103" s="225">
        <f>'USA Ret'!G106</f>
        <v>2.1770855121228817E-2</v>
      </c>
      <c r="G103" s="225">
        <f>'USA Ret'!H106</f>
        <v>1.9629856044886131E-2</v>
      </c>
      <c r="H103" s="225">
        <f>'USA Ret'!I106</f>
        <v>1.2084354904401481E-2</v>
      </c>
      <c r="J103" s="191">
        <f t="shared" si="11"/>
        <v>1.9002415244323591E-2</v>
      </c>
    </row>
    <row r="104" spans="1:10">
      <c r="A104" s="91">
        <v>101</v>
      </c>
      <c r="B104" s="91" t="s">
        <v>980</v>
      </c>
      <c r="C104" s="225">
        <f>'USA Ret'!C107</f>
        <v>-8.8617173868515808E-2</v>
      </c>
      <c r="D104" s="225">
        <f>'USA Ret'!D107</f>
        <v>-7.1174677688638785E-3</v>
      </c>
      <c r="E104" s="225">
        <f>'USA Ret'!E107</f>
        <v>-5.1027563354999597E-2</v>
      </c>
      <c r="F104" s="225">
        <f>'USA Ret'!G107</f>
        <v>2.3405500399416936E-4</v>
      </c>
      <c r="G104" s="225">
        <f>'USA Ret'!H107</f>
        <v>4.2289599566338647E-2</v>
      </c>
      <c r="H104" s="225">
        <f>'USA Ret'!I107</f>
        <v>2.1471432309630532E-3</v>
      </c>
      <c r="J104" s="191">
        <f t="shared" si="11"/>
        <v>-1.7015234531847234E-2</v>
      </c>
    </row>
    <row r="105" spans="1:10">
      <c r="A105" s="91">
        <v>102</v>
      </c>
      <c r="B105" s="91" t="s">
        <v>986</v>
      </c>
      <c r="C105" s="225">
        <f>'USA Ret'!C108</f>
        <v>3.4669522624568357E-2</v>
      </c>
      <c r="D105" s="225">
        <f>'USA Ret'!D108</f>
        <v>3.7586920194428175E-4</v>
      </c>
      <c r="E105" s="225">
        <f>'USA Ret'!E108</f>
        <v>-5.8228637259450256E-3</v>
      </c>
      <c r="F105" s="225">
        <f>'USA Ret'!G108</f>
        <v>1.4405453570617403E-2</v>
      </c>
      <c r="G105" s="225">
        <f>'USA Ret'!H108</f>
        <v>-6.2305497506360864E-3</v>
      </c>
      <c r="H105" s="225">
        <f>'USA Ret'!I108</f>
        <v>7.6667251670085867E-3</v>
      </c>
      <c r="J105" s="191">
        <f t="shared" si="11"/>
        <v>7.5106928479262538E-3</v>
      </c>
    </row>
    <row r="106" spans="1:10">
      <c r="A106" s="91">
        <v>103</v>
      </c>
      <c r="B106" s="91" t="s">
        <v>994</v>
      </c>
      <c r="C106" s="225">
        <f>'USA Ret'!C109</f>
        <v>-3.7495713860403616E-2</v>
      </c>
      <c r="D106" s="225">
        <f>'USA Ret'!D109</f>
        <v>-2.4730193153708484E-2</v>
      </c>
      <c r="E106" s="225">
        <f>'USA Ret'!E109</f>
        <v>-1.1848597818523382E-2</v>
      </c>
      <c r="F106" s="225">
        <f>'USA Ret'!G109</f>
        <v>-1.5810606026642204E-2</v>
      </c>
      <c r="G106" s="225">
        <f>'USA Ret'!H109</f>
        <v>1.2422519998557329E-2</v>
      </c>
      <c r="H106" s="225">
        <f>'USA Ret'!I109</f>
        <v>-1.1079050752970006E-2</v>
      </c>
      <c r="J106" s="191">
        <f t="shared" si="11"/>
        <v>-1.4756940268948393E-2</v>
      </c>
    </row>
    <row r="107" spans="1:10">
      <c r="A107" s="91">
        <v>104</v>
      </c>
      <c r="B107" s="91" t="s">
        <v>1002</v>
      </c>
      <c r="C107" s="225">
        <f>'USA Ret'!C110</f>
        <v>2.5152700015096556E-2</v>
      </c>
      <c r="D107" s="225">
        <f>'USA Ret'!D110</f>
        <v>3.8446798608096828E-3</v>
      </c>
      <c r="E107" s="225">
        <f>'USA Ret'!E110</f>
        <v>2.5805970063791178E-2</v>
      </c>
      <c r="F107" s="225">
        <f>'USA Ret'!G110</f>
        <v>1.4051524560247737E-3</v>
      </c>
      <c r="G107" s="225">
        <f>'USA Ret'!H110</f>
        <v>1.023550389402671E-2</v>
      </c>
      <c r="H107" s="225">
        <f>'USA Ret'!I110</f>
        <v>4.4211529098564639E-3</v>
      </c>
      <c r="J107" s="191">
        <f t="shared" si="11"/>
        <v>1.1810859866600895E-2</v>
      </c>
    </row>
    <row r="108" spans="1:10">
      <c r="A108" s="91">
        <v>105</v>
      </c>
      <c r="B108" s="91" t="s">
        <v>1010</v>
      </c>
      <c r="C108" s="225">
        <f>'USA Ret'!C111</f>
        <v>5.4599689758302337E-2</v>
      </c>
      <c r="D108" s="225">
        <f>'USA Ret'!D111</f>
        <v>-8.8649645889499005E-3</v>
      </c>
      <c r="E108" s="225">
        <f>'USA Ret'!E111</f>
        <v>4.3827721695009668E-2</v>
      </c>
      <c r="F108" s="225">
        <f>'USA Ret'!G111</f>
        <v>1.5788579655568676E-2</v>
      </c>
      <c r="G108" s="225">
        <f>'USA Ret'!H111</f>
        <v>7.454430406377871E-2</v>
      </c>
      <c r="H108" s="225">
        <f>'USA Ret'!I111</f>
        <v>5.1543265787698791E-3</v>
      </c>
      <c r="J108" s="191">
        <f t="shared" si="11"/>
        <v>3.0841609527079896E-2</v>
      </c>
    </row>
    <row r="109" spans="1:10">
      <c r="A109" s="91">
        <v>106</v>
      </c>
      <c r="B109" s="91" t="s">
        <v>1018</v>
      </c>
      <c r="C109" s="225">
        <f>'USA Ret'!C112</f>
        <v>-3.0064156392282375E-2</v>
      </c>
      <c r="D109" s="225">
        <f>'USA Ret'!D112</f>
        <v>-2.0337032550716422E-2</v>
      </c>
      <c r="E109" s="225">
        <f>'USA Ret'!E112</f>
        <v>-2.3154651613741532E-2</v>
      </c>
      <c r="F109" s="225">
        <f>'USA Ret'!G112</f>
        <v>-1.7428116268297732E-2</v>
      </c>
      <c r="G109" s="225">
        <f>'USA Ret'!H112</f>
        <v>-1.8921481520378152E-3</v>
      </c>
      <c r="H109" s="225">
        <f>'USA Ret'!I112</f>
        <v>-1.4016265826042842E-2</v>
      </c>
      <c r="J109" s="191">
        <f t="shared" si="11"/>
        <v>-1.7815395133853121E-2</v>
      </c>
    </row>
    <row r="110" spans="1:10">
      <c r="A110" s="91">
        <v>107</v>
      </c>
      <c r="B110" s="91" t="s">
        <v>1026</v>
      </c>
      <c r="C110" s="225">
        <f>'USA Ret'!C113</f>
        <v>-1.2646961700767421E-2</v>
      </c>
      <c r="D110" s="225">
        <f>'USA Ret'!D113</f>
        <v>-2.764045380072511E-2</v>
      </c>
      <c r="E110" s="225">
        <f>'USA Ret'!E113</f>
        <v>-1.1346275569293235E-2</v>
      </c>
      <c r="F110" s="225">
        <f>'USA Ret'!G113</f>
        <v>-1.1727455313837807E-3</v>
      </c>
      <c r="G110" s="225">
        <f>'USA Ret'!H113</f>
        <v>-2.8820438535491971E-2</v>
      </c>
      <c r="H110" s="225">
        <f>'USA Ret'!I113</f>
        <v>1.3138137437431785E-2</v>
      </c>
      <c r="J110" s="191">
        <f t="shared" si="11"/>
        <v>-1.1414789616704958E-2</v>
      </c>
    </row>
    <row r="111" spans="1:10">
      <c r="A111" s="91">
        <v>108</v>
      </c>
      <c r="B111" s="91" t="s">
        <v>1033</v>
      </c>
      <c r="C111" s="225">
        <f>'USA Ret'!C114</f>
        <v>7.2464085207672533E-3</v>
      </c>
      <c r="D111" s="225">
        <f>'USA Ret'!D114</f>
        <v>0</v>
      </c>
      <c r="E111" s="225">
        <f>'USA Ret'!E114</f>
        <v>1.1597565811379963E-3</v>
      </c>
      <c r="F111" s="225">
        <f>'USA Ret'!G114</f>
        <v>6.5497310169684636E-3</v>
      </c>
      <c r="G111" s="225">
        <f>'USA Ret'!H114</f>
        <v>3.2601161375398036E-2</v>
      </c>
      <c r="H111" s="225">
        <f>'USA Ret'!I114</f>
        <v>5.7430297893532392E-2</v>
      </c>
      <c r="J111" s="191">
        <f t="shared" si="11"/>
        <v>1.7497892564634025E-2</v>
      </c>
    </row>
    <row r="112" spans="1:10">
      <c r="A112" s="91">
        <v>109</v>
      </c>
      <c r="B112" s="91" t="s">
        <v>1041</v>
      </c>
      <c r="C112" s="225">
        <f>'USA Ret'!C115</f>
        <v>3.2848048681110936E-2</v>
      </c>
      <c r="D112" s="225">
        <f>'USA Ret'!D115</f>
        <v>2.3284873761070028E-2</v>
      </c>
      <c r="E112" s="225">
        <f>'USA Ret'!E115</f>
        <v>2.1689093646177188E-2</v>
      </c>
      <c r="F112" s="225">
        <f>'USA Ret'!G115</f>
        <v>1.0437297579423984E-2</v>
      </c>
      <c r="G112" s="225">
        <f>'USA Ret'!H115</f>
        <v>1.8850146957712041E-3</v>
      </c>
      <c r="H112" s="225">
        <f>'USA Ret'!I115</f>
        <v>-7.112375833250059E-4</v>
      </c>
      <c r="J112" s="191">
        <f t="shared" si="11"/>
        <v>1.4905515130038056E-2</v>
      </c>
    </row>
    <row r="113" spans="1:10">
      <c r="A113" s="91">
        <v>110</v>
      </c>
      <c r="B113" s="91" t="s">
        <v>1049</v>
      </c>
      <c r="C113" s="225">
        <f>'USA Ret'!C116</f>
        <v>1.6028066754006337E-2</v>
      </c>
      <c r="D113" s="225">
        <f>'USA Ret'!D116</f>
        <v>2.0813631776275324E-2</v>
      </c>
      <c r="E113" s="225">
        <f>'USA Ret'!E116</f>
        <v>1.2399181958718046E-2</v>
      </c>
      <c r="F113" s="225">
        <f>'USA Ret'!G116</f>
        <v>0</v>
      </c>
      <c r="G113" s="225">
        <f>'USA Ret'!H116</f>
        <v>1.8814680997055703E-3</v>
      </c>
      <c r="H113" s="225">
        <f>'USA Ret'!I116</f>
        <v>2.3713540542709568E-4</v>
      </c>
      <c r="J113" s="191">
        <f t="shared" si="11"/>
        <v>8.5599139990220601E-3</v>
      </c>
    </row>
    <row r="114" spans="1:10">
      <c r="A114" s="91">
        <v>111</v>
      </c>
      <c r="B114" s="91" t="s">
        <v>1056</v>
      </c>
      <c r="C114" s="225">
        <f>'USA Ret'!C117</f>
        <v>1.5775215223697105E-2</v>
      </c>
      <c r="D114" s="225">
        <f>'USA Ret'!D117</f>
        <v>1.6573900295345206E-2</v>
      </c>
      <c r="E114" s="225">
        <f>'USA Ret'!E117</f>
        <v>1.7031141018285113E-2</v>
      </c>
      <c r="F114" s="225">
        <f>'USA Ret'!G117</f>
        <v>9.6441620055126732E-3</v>
      </c>
      <c r="G114" s="225">
        <f>'USA Ret'!H117</f>
        <v>1.1215070820140003E-2</v>
      </c>
      <c r="H114" s="225">
        <f>'USA Ret'!I117</f>
        <v>2.2499861466667563E-3</v>
      </c>
      <c r="J114" s="191">
        <f t="shared" si="11"/>
        <v>1.2081579251607808E-2</v>
      </c>
    </row>
    <row r="115" spans="1:10">
      <c r="A115" s="91">
        <v>112</v>
      </c>
      <c r="B115" s="91" t="s">
        <v>1063</v>
      </c>
      <c r="C115" s="225">
        <f>'USA Ret'!C118</f>
        <v>2.9567075394166626E-3</v>
      </c>
      <c r="D115" s="225">
        <f>'USA Ret'!D118</f>
        <v>2.2302946753017586E-2</v>
      </c>
      <c r="E115" s="225">
        <f>'USA Ret'!E118</f>
        <v>4.852378484131236E-3</v>
      </c>
      <c r="F115" s="225">
        <f>'USA Ret'!G118</f>
        <v>5.9239179845898549E-3</v>
      </c>
      <c r="G115" s="225">
        <f>'USA Ret'!H118</f>
        <v>2.9306126585499487E-2</v>
      </c>
      <c r="H115" s="225">
        <f>'USA Ret'!I118</f>
        <v>4.1315056112325773E-3</v>
      </c>
      <c r="J115" s="191">
        <f t="shared" si="11"/>
        <v>1.1578930492981233E-2</v>
      </c>
    </row>
    <row r="116" spans="1:10">
      <c r="A116" s="91">
        <v>113</v>
      </c>
      <c r="B116" s="91" t="s">
        <v>1071</v>
      </c>
      <c r="C116" s="225">
        <f>'USA Ret'!C119</f>
        <v>1.0488873169934382E-2</v>
      </c>
      <c r="D116" s="225">
        <f>'USA Ret'!D119</f>
        <v>3.6701366850427963E-2</v>
      </c>
      <c r="E116" s="225">
        <f>'USA Ret'!E119</f>
        <v>1.5514490905689572E-3</v>
      </c>
      <c r="F116" s="225">
        <f>'USA Ret'!G119</f>
        <v>2.1129129487120046E-2</v>
      </c>
      <c r="G116" s="225">
        <f>'USA Ret'!H119</f>
        <v>2.3194616980468152E-2</v>
      </c>
      <c r="H116" s="225">
        <f>'USA Ret'!I119</f>
        <v>8.2121531436419818E-3</v>
      </c>
      <c r="J116" s="191">
        <f t="shared" si="11"/>
        <v>1.6879598120360249E-2</v>
      </c>
    </row>
    <row r="117" spans="1:10">
      <c r="A117" s="91">
        <v>114</v>
      </c>
      <c r="B117" s="91" t="s">
        <v>1079</v>
      </c>
      <c r="C117" s="225">
        <f>'USA Ret'!C120</f>
        <v>9.4323200260969381E-2</v>
      </c>
      <c r="D117" s="225">
        <f>'USA Ret'!D120</f>
        <v>5.390848634876373E-3</v>
      </c>
      <c r="E117" s="225">
        <f>'USA Ret'!E120</f>
        <v>5.7325583281763993E-2</v>
      </c>
      <c r="F117" s="225">
        <f>'USA Ret'!G120</f>
        <v>-5.3523767385919539E-3</v>
      </c>
      <c r="G117" s="225">
        <f>'USA Ret'!H120</f>
        <v>-1.4209830572652911E-2</v>
      </c>
      <c r="H117" s="225">
        <f>'USA Ret'!I120</f>
        <v>-3.0423613450248641E-3</v>
      </c>
      <c r="J117" s="191">
        <f t="shared" si="11"/>
        <v>2.2405843920223337E-2</v>
      </c>
    </row>
    <row r="118" spans="1:10">
      <c r="A118" s="91">
        <v>115</v>
      </c>
      <c r="B118" s="91" t="s">
        <v>1087</v>
      </c>
      <c r="C118" s="225">
        <f>'USA Ret'!C121</f>
        <v>-2.3051347214565195E-2</v>
      </c>
      <c r="D118" s="225">
        <f>'USA Ret'!D121</f>
        <v>-1.2624153228396402E-2</v>
      </c>
      <c r="E118" s="225">
        <f>'USA Ret'!E121</f>
        <v>-9.6042269720582954E-3</v>
      </c>
      <c r="F118" s="225">
        <f>'USA Ret'!G121</f>
        <v>8.9405459688071415E-4</v>
      </c>
      <c r="G118" s="225">
        <f>'USA Ret'!H121</f>
        <v>-1.805103164556842E-2</v>
      </c>
      <c r="H118" s="225">
        <f>'USA Ret'!I121</f>
        <v>-2.5815550596238013E-3</v>
      </c>
      <c r="J118" s="191">
        <f t="shared" si="11"/>
        <v>-1.08363765872219E-2</v>
      </c>
    </row>
    <row r="119" spans="1:10">
      <c r="A119" s="91">
        <v>116</v>
      </c>
      <c r="B119" s="91" t="s">
        <v>1095</v>
      </c>
      <c r="C119" s="225">
        <f>'USA Ret'!C122</f>
        <v>-1.1666343924787194E-3</v>
      </c>
      <c r="D119" s="225">
        <f>'USA Ret'!D122</f>
        <v>-3.5091319811270061E-2</v>
      </c>
      <c r="E119" s="225">
        <f>'USA Ret'!E122</f>
        <v>1.6982434773901978E-2</v>
      </c>
      <c r="F119" s="225">
        <f>'USA Ret'!G122</f>
        <v>2.9001693501163619E-3</v>
      </c>
      <c r="G119" s="225">
        <f>'USA Ret'!H122</f>
        <v>-3.7110009651231256E-2</v>
      </c>
      <c r="H119" s="225">
        <f>'USA Ret'!I122</f>
        <v>3.1673438409461868E-3</v>
      </c>
      <c r="J119" s="191">
        <f t="shared" si="11"/>
        <v>-8.3863359816692511E-3</v>
      </c>
    </row>
    <row r="120" spans="1:10">
      <c r="A120" s="91">
        <v>117</v>
      </c>
      <c r="B120" s="91" t="s">
        <v>1103</v>
      </c>
      <c r="C120" s="225">
        <f>'USA Ret'!C123</f>
        <v>-7.0285334245849575E-3</v>
      </c>
      <c r="D120" s="225">
        <f>'USA Ret'!D123</f>
        <v>-9.8225194725185018E-3</v>
      </c>
      <c r="E120" s="225">
        <f>'USA Ret'!E123</f>
        <v>-1.6721644578135252E-2</v>
      </c>
      <c r="F120" s="225">
        <f>'USA Ret'!G123</f>
        <v>-2.2301525746320737E-3</v>
      </c>
      <c r="G120" s="225">
        <f>'USA Ret'!H123</f>
        <v>5.6550574833450565E-3</v>
      </c>
      <c r="H120" s="225">
        <f>'USA Ret'!I123</f>
        <v>-1.8757332580500393E-3</v>
      </c>
      <c r="J120" s="191">
        <f t="shared" si="11"/>
        <v>-5.3372543040959607E-3</v>
      </c>
    </row>
    <row r="121" spans="1:10">
      <c r="A121" s="91">
        <v>118</v>
      </c>
      <c r="B121" s="91" t="s">
        <v>1110</v>
      </c>
      <c r="C121" s="225">
        <f>'USA Ret'!C124</f>
        <v>9.3604427595638928E-3</v>
      </c>
      <c r="D121" s="225">
        <f>'USA Ret'!D124</f>
        <v>3.5065136660126513E-2</v>
      </c>
      <c r="E121" s="225">
        <f>'USA Ret'!E124</f>
        <v>-4.4427095156635158E-3</v>
      </c>
      <c r="F121" s="225">
        <f>'USA Ret'!G124</f>
        <v>-5.8217808855976355E-3</v>
      </c>
      <c r="G121" s="225">
        <f>'USA Ret'!H124</f>
        <v>6.8992871486951421E-2</v>
      </c>
      <c r="H121" s="225">
        <f>'USA Ret'!I124</f>
        <v>3.0462823791808659E-3</v>
      </c>
      <c r="J121" s="191">
        <f t="shared" si="11"/>
        <v>1.7700040480760255E-2</v>
      </c>
    </row>
    <row r="122" spans="1:10">
      <c r="A122" s="91">
        <v>119</v>
      </c>
      <c r="B122" s="91" t="s">
        <v>1118</v>
      </c>
      <c r="C122" s="225">
        <f>'USA Ret'!C125</f>
        <v>1.3495481474884509E-2</v>
      </c>
      <c r="D122" s="225">
        <f>'USA Ret'!D125</f>
        <v>5.4834719742503984E-3</v>
      </c>
      <c r="E122" s="225">
        <f>'USA Ret'!E125</f>
        <v>7.0468776540513686E-3</v>
      </c>
      <c r="F122" s="225">
        <f>'USA Ret'!G125</f>
        <v>7.3834097584513144E-3</v>
      </c>
      <c r="G122" s="225">
        <f>'USA Ret'!H125</f>
        <v>5.249355886143745E-3</v>
      </c>
      <c r="H122" s="225">
        <f>'USA Ret'!I125</f>
        <v>-4.5729105894809661E-3</v>
      </c>
      <c r="J122" s="191">
        <f t="shared" si="11"/>
        <v>5.6809476930500613E-3</v>
      </c>
    </row>
    <row r="123" spans="1:10">
      <c r="A123" s="91">
        <v>120</v>
      </c>
      <c r="B123" s="91" t="s">
        <v>1125</v>
      </c>
      <c r="C123" s="225">
        <f>'USA Ret'!C126</f>
        <v>-1.8945086242449193E-2</v>
      </c>
      <c r="D123" s="225">
        <f>'USA Ret'!D126</f>
        <v>-6.9044953463995029E-2</v>
      </c>
      <c r="E123" s="225">
        <f>'USA Ret'!E126</f>
        <v>-1.0408535938394444E-3</v>
      </c>
      <c r="F123" s="225">
        <f>'USA Ret'!G126</f>
        <v>-2.678573030078625E-3</v>
      </c>
      <c r="G123" s="225">
        <f>'USA Ret'!H126</f>
        <v>3.4843240826108427E-3</v>
      </c>
      <c r="H123" s="225">
        <f>'USA Ret'!I126</f>
        <v>-1.6466717435249033E-3</v>
      </c>
      <c r="J123" s="191">
        <f t="shared" si="11"/>
        <v>-1.4978635665212724E-2</v>
      </c>
    </row>
    <row r="124" spans="1:10">
      <c r="A124" s="91">
        <v>121</v>
      </c>
      <c r="B124" s="91" t="s">
        <v>1133</v>
      </c>
      <c r="C124" s="225">
        <f>'USA Ret'!C127</f>
        <v>1.5600627189021842E-3</v>
      </c>
      <c r="D124" s="225">
        <f>'USA Ret'!D127</f>
        <v>-4.3061330974928065E-3</v>
      </c>
      <c r="E124" s="225">
        <f>'USA Ret'!E127</f>
        <v>4.6753331917138785E-3</v>
      </c>
      <c r="F124" s="225">
        <f>'USA Ret'!G127</f>
        <v>1.7723104573609906E-2</v>
      </c>
      <c r="G124" s="225">
        <f>'USA Ret'!H127</f>
        <v>-2.1090412657660117E-2</v>
      </c>
      <c r="H124" s="225">
        <f>'USA Ret'!I127</f>
        <v>7.3887628707296968E-3</v>
      </c>
      <c r="J124" s="191">
        <f t="shared" si="11"/>
        <v>9.9178626663379049E-4</v>
      </c>
    </row>
    <row r="125" spans="1:10">
      <c r="A125" s="91">
        <v>122</v>
      </c>
      <c r="B125" s="91" t="s">
        <v>1141</v>
      </c>
      <c r="C125" s="225">
        <f>'USA Ret'!C128</f>
        <v>2.7242671061624276E-3</v>
      </c>
      <c r="D125" s="225">
        <f>'USA Ret'!D128</f>
        <v>2.7424111213098933E-3</v>
      </c>
      <c r="E125" s="225">
        <f>'USA Ret'!E128</f>
        <v>2.4156685028089864E-3</v>
      </c>
      <c r="F125" s="225">
        <f>'USA Ret'!G128</f>
        <v>-5.504803067471112E-3</v>
      </c>
      <c r="G125" s="225">
        <f>'USA Ret'!H128</f>
        <v>5.3144500634926669E-3</v>
      </c>
      <c r="H125" s="225">
        <f>'USA Ret'!I128</f>
        <v>-3.6289182347125915E-3</v>
      </c>
      <c r="J125" s="191">
        <f t="shared" si="11"/>
        <v>6.7717924859837851E-4</v>
      </c>
    </row>
    <row r="126" spans="1:10">
      <c r="A126" s="91">
        <v>123</v>
      </c>
      <c r="B126" s="91" t="s">
        <v>1149</v>
      </c>
      <c r="C126" s="225">
        <f>'USA Ret'!C129</f>
        <v>-3.6813973122716316E-2</v>
      </c>
      <c r="D126" s="225">
        <f>'USA Ret'!D129</f>
        <v>-2.6562513129833293E-2</v>
      </c>
      <c r="E126" s="225">
        <f>'USA Ret'!E129</f>
        <v>-1.1701108585120999E-2</v>
      </c>
      <c r="F126" s="225">
        <f>'USA Ret'!G129</f>
        <v>-3.9823061478178887E-3</v>
      </c>
      <c r="G126" s="225">
        <f>'USA Ret'!H129</f>
        <v>2.4434025337282041E-2</v>
      </c>
      <c r="H126" s="225">
        <f>'USA Ret'!I129</f>
        <v>2.6936831887562724E-3</v>
      </c>
      <c r="J126" s="191">
        <f t="shared" si="11"/>
        <v>-8.6553654099083624E-3</v>
      </c>
    </row>
    <row r="127" spans="1:10">
      <c r="A127" s="91">
        <v>124</v>
      </c>
      <c r="B127" s="91" t="s">
        <v>1156</v>
      </c>
      <c r="C127" s="225">
        <f>'USA Ret'!C130</f>
        <v>-2.4222862065947808E-3</v>
      </c>
      <c r="D127" s="225">
        <f>'USA Ret'!D130</f>
        <v>1.0391780166247606E-2</v>
      </c>
      <c r="E127" s="225">
        <f>'USA Ret'!E130</f>
        <v>1.9340958612199297E-2</v>
      </c>
      <c r="F127" s="225">
        <f>'USA Ret'!G130</f>
        <v>-4.2208215500620832E-3</v>
      </c>
      <c r="G127" s="225">
        <f>'USA Ret'!H130</f>
        <v>-2.4434025337282023E-2</v>
      </c>
      <c r="H127" s="225">
        <f>'USA Ret'!I130</f>
        <v>5.8462439548787883E-4</v>
      </c>
      <c r="J127" s="191">
        <f t="shared" si="11"/>
        <v>-1.2662832000068445E-4</v>
      </c>
    </row>
    <row r="128" spans="1:10">
      <c r="A128" s="91">
        <v>125</v>
      </c>
      <c r="B128" s="91" t="s">
        <v>1164</v>
      </c>
      <c r="C128" s="225">
        <f>'USA Ret'!C131</f>
        <v>-3.2388692281435805E-3</v>
      </c>
      <c r="D128" s="225">
        <f>'USA Ret'!D131</f>
        <v>-1.9269966004482747E-2</v>
      </c>
      <c r="E128" s="225">
        <f>'USA Ret'!E131</f>
        <v>-3.1690318157835324E-3</v>
      </c>
      <c r="F128" s="225">
        <f>'USA Ret'!G131</f>
        <v>-5.6791816124460152E-2</v>
      </c>
      <c r="G128" s="225">
        <f>'USA Ret'!H131</f>
        <v>-1.4235115821871985E-2</v>
      </c>
      <c r="H128" s="225">
        <f>'USA Ret'!I131</f>
        <v>-5.8462439548788816E-4</v>
      </c>
      <c r="J128" s="191">
        <f t="shared" si="11"/>
        <v>-1.6214903898371647E-2</v>
      </c>
    </row>
    <row r="129" spans="1:10">
      <c r="A129" s="91">
        <v>126</v>
      </c>
      <c r="B129" s="91" t="s">
        <v>1172</v>
      </c>
      <c r="C129" s="225">
        <f>'USA Ret'!C132</f>
        <v>-1.5941477997688264E-2</v>
      </c>
      <c r="D129" s="225">
        <f>'USA Ret'!D132</f>
        <v>-1.3056081012666572E-2</v>
      </c>
      <c r="E129" s="225">
        <f>'USA Ret'!E132</f>
        <v>-8.0100337835956534E-3</v>
      </c>
      <c r="F129" s="225">
        <f>'USA Ret'!G132</f>
        <v>6.1076064887965751E-3</v>
      </c>
      <c r="G129" s="225">
        <f>'USA Ret'!H132</f>
        <v>-5.3908486348764233E-3</v>
      </c>
      <c r="H129" s="225">
        <f>'USA Ret'!I132</f>
        <v>8.1837848724890521E-4</v>
      </c>
      <c r="J129" s="191">
        <f t="shared" si="11"/>
        <v>-5.9120760754635725E-3</v>
      </c>
    </row>
    <row r="130" spans="1:10">
      <c r="A130" s="91">
        <v>127</v>
      </c>
      <c r="B130" s="91" t="s">
        <v>1180</v>
      </c>
      <c r="C130" s="225">
        <f>'USA Ret'!C133</f>
        <v>-7.4442031117299707E-3</v>
      </c>
      <c r="D130" s="225">
        <f>'USA Ret'!D133</f>
        <v>-4.5276883274852405E-3</v>
      </c>
      <c r="E130" s="225">
        <f>'USA Ret'!E133</f>
        <v>3.1944771391700369E-3</v>
      </c>
      <c r="F130" s="225">
        <f>'USA Ret'!G133</f>
        <v>-5.0677189383772497E-2</v>
      </c>
      <c r="G130" s="225">
        <f>'USA Ret'!H133</f>
        <v>-1.818231908319036E-2</v>
      </c>
      <c r="H130" s="225">
        <f>'USA Ret'!I133</f>
        <v>-4.6756283727301289E-4</v>
      </c>
      <c r="J130" s="191">
        <f t="shared" si="11"/>
        <v>-1.3017414267380177E-2</v>
      </c>
    </row>
    <row r="131" spans="1:10">
      <c r="A131" s="91">
        <v>128</v>
      </c>
      <c r="B131" s="91" t="s">
        <v>1185</v>
      </c>
      <c r="C131" s="225">
        <f>'USA Ret'!C134</f>
        <v>2.6220264906544801E-2</v>
      </c>
      <c r="D131" s="225">
        <f>'USA Ret'!D134</f>
        <v>-1.6515280384729533E-3</v>
      </c>
      <c r="E131" s="225">
        <f>'USA Ret'!E134</f>
        <v>1.8701710684682436E-2</v>
      </c>
      <c r="F131" s="225">
        <f>'USA Ret'!G134</f>
        <v>9.0742498804459813E-3</v>
      </c>
      <c r="G131" s="225">
        <f>'USA Ret'!H134</f>
        <v>-7.366515816762554E-3</v>
      </c>
      <c r="H131" s="225">
        <f>'USA Ret'!I134</f>
        <v>6.5260690771729475E-3</v>
      </c>
      <c r="J131" s="191">
        <f t="shared" si="11"/>
        <v>8.5840417822684433E-3</v>
      </c>
    </row>
    <row r="132" spans="1:10">
      <c r="A132" s="91">
        <v>129</v>
      </c>
      <c r="B132" s="91" t="s">
        <v>1193</v>
      </c>
      <c r="C132" s="225">
        <f>'USA Ret'!C135</f>
        <v>-4.085569235180294E-2</v>
      </c>
      <c r="D132" s="225">
        <f>'USA Ret'!D135</f>
        <v>-5.2599061711274937E-2</v>
      </c>
      <c r="E132" s="225">
        <f>'USA Ret'!E135</f>
        <v>-1.4315172880764058E-2</v>
      </c>
      <c r="F132" s="225">
        <f>'USA Ret'!G135</f>
        <v>-3.0992935588092248E-2</v>
      </c>
      <c r="G132" s="225">
        <f>'USA Ret'!H135</f>
        <v>-5.7049688642777006E-2</v>
      </c>
      <c r="H132" s="225">
        <f>'USA Ret'!I135</f>
        <v>7.5218777373567301E-3</v>
      </c>
      <c r="J132" s="191">
        <f t="shared" si="11"/>
        <v>-3.1381778906225739E-2</v>
      </c>
    </row>
    <row r="133" spans="1:10">
      <c r="A133" s="91">
        <v>130</v>
      </c>
      <c r="B133" s="91" t="s">
        <v>1200</v>
      </c>
      <c r="C133" s="225">
        <f>'USA Ret'!C136</f>
        <v>-1.9137305285272299E-2</v>
      </c>
      <c r="D133" s="225">
        <f>'USA Ret'!D136</f>
        <v>1.7406444777838966E-3</v>
      </c>
      <c r="E133" s="225">
        <f>'USA Ret'!E136</f>
        <v>-9.2253962907294564E-3</v>
      </c>
      <c r="F133" s="225">
        <f>'USA Ret'!G136</f>
        <v>-4.7961722634929441E-3</v>
      </c>
      <c r="G133" s="225">
        <f>'USA Ret'!H136</f>
        <v>-4.1964199099032082E-2</v>
      </c>
      <c r="H133" s="225">
        <f>'USA Ret'!I136</f>
        <v>-0.12158029839662954</v>
      </c>
      <c r="J133" s="191">
        <f t="shared" ref="J133:J196" si="12">AVERAGE(C133:H133)</f>
        <v>-3.2493787809562073E-2</v>
      </c>
    </row>
    <row r="134" spans="1:10">
      <c r="A134" s="91">
        <v>131</v>
      </c>
      <c r="B134" s="91" t="s">
        <v>1208</v>
      </c>
      <c r="C134" s="225">
        <f>'USA Ret'!C137</f>
        <v>8.1249110636461199E-3</v>
      </c>
      <c r="D134" s="225">
        <f>'USA Ret'!D137</f>
        <v>1.6814364666938066E-2</v>
      </c>
      <c r="E134" s="225">
        <f>'USA Ret'!E137</f>
        <v>1.188235092855257E-2</v>
      </c>
      <c r="F134" s="225">
        <f>'USA Ret'!G137</f>
        <v>1.4320053774748471E-2</v>
      </c>
      <c r="G134" s="225">
        <f>'USA Ret'!H137</f>
        <v>-1.6461277054071962E-2</v>
      </c>
      <c r="H134" s="225">
        <f>'USA Ret'!I137</f>
        <v>1.036144485545681E-2</v>
      </c>
      <c r="J134" s="191">
        <f t="shared" si="12"/>
        <v>7.5069747058783458E-3</v>
      </c>
    </row>
    <row r="135" spans="1:10">
      <c r="A135" s="91">
        <v>132</v>
      </c>
      <c r="B135" s="91" t="s">
        <v>1215</v>
      </c>
      <c r="C135" s="225">
        <f>'USA Ret'!C138</f>
        <v>2.8549378106718412E-2</v>
      </c>
      <c r="D135" s="225">
        <f>'USA Ret'!D138</f>
        <v>6.3925212360428788E-3</v>
      </c>
      <c r="E135" s="225">
        <f>'USA Ret'!E138</f>
        <v>1.2841950519491052E-2</v>
      </c>
      <c r="F135" s="225">
        <f>'USA Ret'!G138</f>
        <v>4.4798482089472803E-3</v>
      </c>
      <c r="G135" s="225">
        <f>'USA Ret'!H138</f>
        <v>-2.0768439448392282E-3</v>
      </c>
      <c r="H135" s="225">
        <f>'USA Ret'!I138</f>
        <v>1.2876643551033827E-3</v>
      </c>
      <c r="J135" s="191">
        <f t="shared" si="12"/>
        <v>8.5790864135772953E-3</v>
      </c>
    </row>
    <row r="136" spans="1:10">
      <c r="A136" s="91">
        <v>133</v>
      </c>
      <c r="B136" s="91" t="s">
        <v>1223</v>
      </c>
      <c r="C136" s="225">
        <f>'USA Ret'!C139</f>
        <v>-4.9792633996074498E-3</v>
      </c>
      <c r="D136" s="225">
        <f>'USA Ret'!D139</f>
        <v>-1.0247741260475698E-2</v>
      </c>
      <c r="E136" s="225">
        <f>'USA Ret'!E139</f>
        <v>-3.1503399198335044E-2</v>
      </c>
      <c r="F136" s="225">
        <f>'USA Ret'!G139</f>
        <v>4.9652433989306576E-4</v>
      </c>
      <c r="G136" s="225">
        <f>'USA Ret'!H139</f>
        <v>-8.3507792174199631E-3</v>
      </c>
      <c r="H136" s="225">
        <f>'USA Ret'!I139</f>
        <v>-3.6096468225184663E-3</v>
      </c>
      <c r="J136" s="191">
        <f t="shared" si="12"/>
        <v>-9.6990509264105931E-3</v>
      </c>
    </row>
    <row r="137" spans="1:10">
      <c r="A137" s="91">
        <v>134</v>
      </c>
      <c r="B137" s="91" t="s">
        <v>1230</v>
      </c>
      <c r="C137" s="225">
        <f>'USA Ret'!C140</f>
        <v>-5.5593621344616914E-2</v>
      </c>
      <c r="D137" s="225">
        <f>'USA Ret'!D140</f>
        <v>-1.035384573074199E-2</v>
      </c>
      <c r="E137" s="225">
        <f>'USA Ret'!E140</f>
        <v>-4.0669394321578796E-2</v>
      </c>
      <c r="F137" s="225">
        <f>'USA Ret'!G140</f>
        <v>-2.2337482899367791E-2</v>
      </c>
      <c r="G137" s="225">
        <f>'USA Ret'!H140</f>
        <v>8.3507792174198885E-3</v>
      </c>
      <c r="H137" s="225">
        <f>'USA Ret'!I140</f>
        <v>-1.86409621123012E-2</v>
      </c>
      <c r="J137" s="191">
        <f t="shared" si="12"/>
        <v>-2.3207421198531138E-2</v>
      </c>
    </row>
    <row r="138" spans="1:10">
      <c r="A138" s="91">
        <v>135</v>
      </c>
      <c r="B138" s="91" t="s">
        <v>1238</v>
      </c>
      <c r="C138" s="225">
        <f>'USA Ret'!C141</f>
        <v>-2.0885007053113625E-2</v>
      </c>
      <c r="D138" s="225">
        <f>'USA Ret'!D141</f>
        <v>-1.265563476526472E-2</v>
      </c>
      <c r="E138" s="225">
        <f>'USA Ret'!E141</f>
        <v>-1.9906174891379236E-2</v>
      </c>
      <c r="F138" s="225">
        <f>'USA Ret'!G141</f>
        <v>7.8372288392721135E-3</v>
      </c>
      <c r="G138" s="225">
        <f>'USA Ret'!H141</f>
        <v>1.0341353794732751E-2</v>
      </c>
      <c r="H138" s="225">
        <f>'USA Ret'!I141</f>
        <v>-1.0183252714200841E-2</v>
      </c>
      <c r="J138" s="191">
        <f t="shared" si="12"/>
        <v>-7.5752477983255934E-3</v>
      </c>
    </row>
    <row r="139" spans="1:10">
      <c r="A139" s="91">
        <v>136</v>
      </c>
      <c r="B139" s="91" t="s">
        <v>1245</v>
      </c>
      <c r="C139" s="225">
        <f>'USA Ret'!C142</f>
        <v>-8.5682598603817883E-3</v>
      </c>
      <c r="D139" s="225">
        <f>'USA Ret'!D142</f>
        <v>-4.2158709513795807E-2</v>
      </c>
      <c r="E139" s="225">
        <f>'USA Ret'!E142</f>
        <v>-1.7666487416430128E-2</v>
      </c>
      <c r="F139" s="225">
        <f>'USA Ret'!G142</f>
        <v>-2.7739268827252079E-3</v>
      </c>
      <c r="G139" s="225">
        <f>'USA Ret'!H142</f>
        <v>8.1967672041784907E-3</v>
      </c>
      <c r="H139" s="225">
        <f>'USA Ret'!I142</f>
        <v>-8.5436376050582914E-3</v>
      </c>
      <c r="J139" s="191">
        <f t="shared" si="12"/>
        <v>-1.1919042345702123E-2</v>
      </c>
    </row>
    <row r="140" spans="1:10">
      <c r="A140" s="91">
        <v>137</v>
      </c>
      <c r="B140" s="91" t="s">
        <v>1252</v>
      </c>
      <c r="C140" s="225">
        <f>'USA Ret'!C143</f>
        <v>3.7773875460918545E-2</v>
      </c>
      <c r="D140" s="225">
        <f>'USA Ret'!D143</f>
        <v>3.9960423291098168E-2</v>
      </c>
      <c r="E140" s="225">
        <f>'USA Ret'!E143</f>
        <v>2.4591403137322113E-2</v>
      </c>
      <c r="F140" s="225">
        <f>'USA Ret'!G143</f>
        <v>-2.5835942710907445E-2</v>
      </c>
      <c r="G140" s="225">
        <f>'USA Ret'!H143</f>
        <v>2.8170876966696224E-2</v>
      </c>
      <c r="H140" s="225">
        <f>'USA Ret'!I143</f>
        <v>1.8726890319259216E-2</v>
      </c>
      <c r="J140" s="191">
        <f t="shared" si="12"/>
        <v>2.0564587744064469E-2</v>
      </c>
    </row>
    <row r="141" spans="1:10">
      <c r="A141" s="91">
        <v>138</v>
      </c>
      <c r="B141" s="91" t="s">
        <v>1260</v>
      </c>
      <c r="C141" s="225">
        <f>'USA Ret'!C144</f>
        <v>-4.8087524358834625E-3</v>
      </c>
      <c r="D141" s="225">
        <f>'USA Ret'!D144</f>
        <v>2.4778490043298955E-2</v>
      </c>
      <c r="E141" s="225">
        <f>'USA Ret'!E144</f>
        <v>3.9487631088602412E-3</v>
      </c>
      <c r="F141" s="225">
        <f>'USA Ret'!G144</f>
        <v>7.7439726181283705E-3</v>
      </c>
      <c r="G141" s="225">
        <f>'USA Ret'!H144</f>
        <v>9.871748479154091E-3</v>
      </c>
      <c r="H141" s="225">
        <f>'USA Ret'!I144</f>
        <v>-5.9386515675824937E-3</v>
      </c>
      <c r="J141" s="191">
        <f t="shared" si="12"/>
        <v>5.9325950409959511E-3</v>
      </c>
    </row>
    <row r="142" spans="1:10">
      <c r="A142" s="91">
        <v>139</v>
      </c>
      <c r="B142" s="91" t="s">
        <v>1268</v>
      </c>
      <c r="C142" s="225">
        <f>'USA Ret'!C145</f>
        <v>3.4995661262643323E-3</v>
      </c>
      <c r="D142" s="225">
        <f>'USA Ret'!D145</f>
        <v>6.4198808125623934E-3</v>
      </c>
      <c r="E142" s="225">
        <f>'USA Ret'!E145</f>
        <v>2.7491409107854246E-4</v>
      </c>
      <c r="F142" s="225">
        <f>'USA Ret'!G145</f>
        <v>1.0280134547085225E-3</v>
      </c>
      <c r="G142" s="225">
        <f>'USA Ret'!H145</f>
        <v>3.9215736531818647E-3</v>
      </c>
      <c r="H142" s="225">
        <f>'USA Ret'!I145</f>
        <v>-5.295909034143013E-4</v>
      </c>
      <c r="J142" s="191">
        <f t="shared" si="12"/>
        <v>2.4357262057302254E-3</v>
      </c>
    </row>
    <row r="143" spans="1:10">
      <c r="A143" s="91">
        <v>140</v>
      </c>
      <c r="B143" s="91" t="s">
        <v>1276</v>
      </c>
      <c r="C143" s="225">
        <f>'USA Ret'!C146</f>
        <v>-1.0094446040756239E-2</v>
      </c>
      <c r="D143" s="225">
        <f>'USA Ret'!D146</f>
        <v>-2.1126028202257823E-2</v>
      </c>
      <c r="E143" s="225">
        <f>'USA Ret'!E146</f>
        <v>-1.2910544505698297E-2</v>
      </c>
      <c r="F143" s="225">
        <f>'USA Ret'!G146</f>
        <v>4.2495394529874234E-2</v>
      </c>
      <c r="G143" s="225">
        <f>'USA Ret'!H146</f>
        <v>3.9062549670649893E-3</v>
      </c>
      <c r="H143" s="225">
        <f>'USA Ret'!I146</f>
        <v>6.4682424709968205E-3</v>
      </c>
      <c r="J143" s="191">
        <f t="shared" si="12"/>
        <v>1.4564788698706143E-3</v>
      </c>
    </row>
    <row r="144" spans="1:10">
      <c r="A144" s="91">
        <v>141</v>
      </c>
      <c r="B144" s="91" t="s">
        <v>1284</v>
      </c>
      <c r="C144" s="225">
        <f>'USA Ret'!C147</f>
        <v>-8.8613783221999122E-3</v>
      </c>
      <c r="D144" s="225">
        <f>'USA Ret'!D147</f>
        <v>1.6850690351855706E-2</v>
      </c>
      <c r="E144" s="225">
        <f>'USA Ret'!E147</f>
        <v>-1.826492025370437E-2</v>
      </c>
      <c r="F144" s="225">
        <f>'USA Ret'!G147</f>
        <v>3.0070160865615109E-2</v>
      </c>
      <c r="G144" s="225">
        <f>'USA Ret'!H147</f>
        <v>-5.8651194523981339E-3</v>
      </c>
      <c r="H144" s="225">
        <f>'USA Ret'!I147</f>
        <v>1.3591427203539211E-2</v>
      </c>
      <c r="J144" s="191">
        <f t="shared" si="12"/>
        <v>4.5868100654512687E-3</v>
      </c>
    </row>
    <row r="145" spans="1:10">
      <c r="A145" s="91">
        <v>142</v>
      </c>
      <c r="B145" s="91" t="s">
        <v>1292</v>
      </c>
      <c r="C145" s="225">
        <f>'USA Ret'!C148</f>
        <v>-3.5666555865743114E-3</v>
      </c>
      <c r="D145" s="225">
        <f>'USA Ret'!D148</f>
        <v>2.621714638883875E-2</v>
      </c>
      <c r="E145" s="225">
        <f>'USA Ret'!E148</f>
        <v>-9.4531360849429432E-5</v>
      </c>
      <c r="F145" s="225">
        <f>'USA Ret'!G148</f>
        <v>6.1919702479209804E-3</v>
      </c>
      <c r="G145" s="225">
        <f>'USA Ret'!H148</f>
        <v>5.9008553128110069E-2</v>
      </c>
      <c r="H145" s="225">
        <f>'USA Ret'!I148</f>
        <v>4.2743410714930546E-3</v>
      </c>
      <c r="J145" s="191">
        <f t="shared" si="12"/>
        <v>1.5338470648156516E-2</v>
      </c>
    </row>
    <row r="146" spans="1:10">
      <c r="A146" s="91">
        <v>143</v>
      </c>
      <c r="B146" s="91" t="s">
        <v>1299</v>
      </c>
      <c r="C146" s="225">
        <f>'USA Ret'!C149</f>
        <v>1.2428033908774229E-2</v>
      </c>
      <c r="D146" s="225">
        <f>'USA Ret'!D149</f>
        <v>2.024444267363246E-2</v>
      </c>
      <c r="E146" s="225">
        <f>'USA Ret'!E149</f>
        <v>-6.734670937150038E-3</v>
      </c>
      <c r="F146" s="225">
        <f>'USA Ret'!G149</f>
        <v>-1.0981251432948841E-2</v>
      </c>
      <c r="G146" s="225">
        <f>'USA Ret'!H149</f>
        <v>9.1996968984234158E-3</v>
      </c>
      <c r="H146" s="225">
        <f>'USA Ret'!I149</f>
        <v>1.233156281778406E-2</v>
      </c>
      <c r="J146" s="191">
        <f t="shared" si="12"/>
        <v>6.0813023214192144E-3</v>
      </c>
    </row>
    <row r="147" spans="1:10">
      <c r="A147" s="91">
        <v>144</v>
      </c>
      <c r="B147" s="91" t="s">
        <v>1307</v>
      </c>
      <c r="C147" s="225">
        <f>'USA Ret'!C150</f>
        <v>-3.1364578122918929E-2</v>
      </c>
      <c r="D147" s="225">
        <f>'USA Ret'!D150</f>
        <v>-5.8097143735218744E-2</v>
      </c>
      <c r="E147" s="225">
        <f>'USA Ret'!E150</f>
        <v>-2.4568893204813477E-2</v>
      </c>
      <c r="F147" s="225">
        <f>'USA Ret'!G150</f>
        <v>1.1218640158099397E-2</v>
      </c>
      <c r="G147" s="225">
        <f>'USA Ret'!H150</f>
        <v>1.2739025777429712E-2</v>
      </c>
      <c r="H147" s="225">
        <f>'USA Ret'!I150</f>
        <v>-7.0463426515459358E-3</v>
      </c>
      <c r="J147" s="191">
        <f t="shared" si="12"/>
        <v>-1.6186548629827994E-2</v>
      </c>
    </row>
    <row r="148" spans="1:10">
      <c r="A148" s="91">
        <v>145</v>
      </c>
      <c r="B148" s="91" t="s">
        <v>1315</v>
      </c>
      <c r="C148" s="225">
        <f>'USA Ret'!C151</f>
        <v>3.312746972094844E-2</v>
      </c>
      <c r="D148" s="225">
        <f>'USA Ret'!D151</f>
        <v>4.9058462642772166E-2</v>
      </c>
      <c r="E148" s="225">
        <f>'USA Ret'!E151</f>
        <v>2.2186691878149836E-2</v>
      </c>
      <c r="F148" s="225">
        <f>'USA Ret'!G151</f>
        <v>2.9238429407803152E-2</v>
      </c>
      <c r="G148" s="225">
        <f>'USA Ret'!H151</f>
        <v>7.9903596593114468E-2</v>
      </c>
      <c r="H148" s="225">
        <f>'USA Ret'!I151</f>
        <v>1.413246204255958E-3</v>
      </c>
      <c r="J148" s="191">
        <f t="shared" si="12"/>
        <v>3.5821316074507337E-2</v>
      </c>
    </row>
    <row r="149" spans="1:10">
      <c r="A149" s="91">
        <v>146</v>
      </c>
      <c r="B149" s="91" t="s">
        <v>1323</v>
      </c>
      <c r="C149" s="225">
        <f>'USA Ret'!C152</f>
        <v>1.4860413325190431E-2</v>
      </c>
      <c r="D149" s="225">
        <f>'USA Ret'!D152</f>
        <v>-4.1356551914940613E-3</v>
      </c>
      <c r="E149" s="225">
        <f>'USA Ret'!E152</f>
        <v>9.0223319659413249E-3</v>
      </c>
      <c r="F149" s="225">
        <f>'USA Ret'!G152</f>
        <v>1.3281624136692247E-2</v>
      </c>
      <c r="G149" s="225">
        <f>'USA Ret'!H152</f>
        <v>-1.6835414463862688E-2</v>
      </c>
      <c r="H149" s="225">
        <f>'USA Ret'!I152</f>
        <v>3.8441872045655548E-3</v>
      </c>
      <c r="J149" s="191">
        <f t="shared" si="12"/>
        <v>3.3395811628388014E-3</v>
      </c>
    </row>
    <row r="150" spans="1:10">
      <c r="A150" s="91">
        <v>147</v>
      </c>
      <c r="B150" s="91" t="s">
        <v>1330</v>
      </c>
      <c r="C150" s="225">
        <f>'USA Ret'!C153</f>
        <v>8.6730274300466878E-4</v>
      </c>
      <c r="D150" s="225">
        <f>'USA Ret'!D153</f>
        <v>-5.4067221270275703E-2</v>
      </c>
      <c r="E150" s="225">
        <f>'USA Ret'!E153</f>
        <v>4.6219956828357492E-3</v>
      </c>
      <c r="F150" s="225">
        <f>'USA Ret'!G153</f>
        <v>3.1796529173798056E-3</v>
      </c>
      <c r="G150" s="225">
        <f>'USA Ret'!H153</f>
        <v>0</v>
      </c>
      <c r="H150" s="225">
        <f>'USA Ret'!I153</f>
        <v>5.1027027416609173E-3</v>
      </c>
      <c r="J150" s="191">
        <f t="shared" si="12"/>
        <v>-6.7159278642324278E-3</v>
      </c>
    </row>
    <row r="151" spans="1:10">
      <c r="A151" s="91">
        <v>148</v>
      </c>
      <c r="B151" s="91" t="s">
        <v>1338</v>
      </c>
      <c r="C151" s="225">
        <f>'USA Ret'!C154</f>
        <v>1.5484180334041949E-2</v>
      </c>
      <c r="D151" s="225">
        <f>'USA Ret'!D154</f>
        <v>-4.3840491085343188E-3</v>
      </c>
      <c r="E151" s="225">
        <f>'USA Ret'!E154</f>
        <v>-1.2214325975090912E-2</v>
      </c>
      <c r="F151" s="225">
        <f>'USA Ret'!G154</f>
        <v>1.3513719166722855E-2</v>
      </c>
      <c r="G151" s="225">
        <f>'USA Ret'!H154</f>
        <v>-1.6992357529598016E-3</v>
      </c>
      <c r="H151" s="225">
        <f>'USA Ret'!I154</f>
        <v>5.9625929904558884E-3</v>
      </c>
      <c r="J151" s="191">
        <f t="shared" si="12"/>
        <v>2.7771469424392758E-3</v>
      </c>
    </row>
    <row r="152" spans="1:10">
      <c r="A152" s="91">
        <v>149</v>
      </c>
      <c r="B152" s="91" t="s">
        <v>1346</v>
      </c>
      <c r="C152" s="225">
        <f>'USA Ret'!C155</f>
        <v>8.922940018193248E-3</v>
      </c>
      <c r="D152" s="225">
        <f>'USA Ret'!D155</f>
        <v>1.0924294789144287E-2</v>
      </c>
      <c r="E152" s="225">
        <f>'USA Ret'!E155</f>
        <v>1.3530981859837624E-2</v>
      </c>
      <c r="F152" s="225">
        <f>'USA Ret'!G155</f>
        <v>-7.8607928639346583E-3</v>
      </c>
      <c r="G152" s="225">
        <f>'USA Ret'!H155</f>
        <v>1.0152371464018128E-2</v>
      </c>
      <c r="H152" s="225">
        <f>'USA Ret'!I155</f>
        <v>8.8501175256234491E-4</v>
      </c>
      <c r="J152" s="191">
        <f t="shared" si="12"/>
        <v>6.0924678366368291E-3</v>
      </c>
    </row>
    <row r="153" spans="1:10">
      <c r="A153" s="91">
        <v>150</v>
      </c>
      <c r="B153" s="91" t="s">
        <v>1354</v>
      </c>
      <c r="C153" s="225">
        <f>'USA Ret'!C156</f>
        <v>1.5946624113940062E-2</v>
      </c>
      <c r="D153" s="225">
        <f>'USA Ret'!D156</f>
        <v>0.27058763909248074</v>
      </c>
      <c r="E153" s="225">
        <f>'USA Ret'!E156</f>
        <v>1.1122129698273796E-2</v>
      </c>
      <c r="F153" s="225">
        <f>'USA Ret'!G156</f>
        <v>-1.4307045447250756E-2</v>
      </c>
      <c r="G153" s="225">
        <f>'USA Ret'!H156</f>
        <v>2.3295562603522082E-2</v>
      </c>
      <c r="H153" s="225">
        <f>'USA Ret'!I156</f>
        <v>-1.6822111992263109E-2</v>
      </c>
      <c r="J153" s="191">
        <f t="shared" si="12"/>
        <v>4.8303799678117126E-2</v>
      </c>
    </row>
    <row r="154" spans="1:10">
      <c r="A154" s="91">
        <v>151</v>
      </c>
      <c r="B154" s="91" t="s">
        <v>1361</v>
      </c>
      <c r="C154" s="225">
        <f>'USA Ret'!C157</f>
        <v>-2.914673061849897E-2</v>
      </c>
      <c r="D154" s="225">
        <f>'USA Ret'!D157</f>
        <v>-5.4509405668371765E-2</v>
      </c>
      <c r="E154" s="225">
        <f>'USA Ret'!E157</f>
        <v>-1.8101314869648045E-2</v>
      </c>
      <c r="F154" s="225">
        <f>'USA Ret'!G157</f>
        <v>1.7458781509612668E-2</v>
      </c>
      <c r="G154" s="225">
        <f>'USA Ret'!H157</f>
        <v>4.922077205428455E-3</v>
      </c>
      <c r="H154" s="225">
        <f>'USA Ret'!I157</f>
        <v>-8.6480048487570221E-3</v>
      </c>
      <c r="J154" s="191">
        <f t="shared" si="12"/>
        <v>-1.4670766215039115E-2</v>
      </c>
    </row>
    <row r="155" spans="1:10">
      <c r="A155" s="91">
        <v>152</v>
      </c>
      <c r="B155" s="91" t="s">
        <v>1369</v>
      </c>
      <c r="C155" s="225">
        <f>'USA Ret'!C158</f>
        <v>-3.0049389428201258E-3</v>
      </c>
      <c r="D155" s="225">
        <f>'USA Ret'!D158</f>
        <v>4.7522187090074768E-2</v>
      </c>
      <c r="E155" s="225">
        <f>'USA Ret'!E158</f>
        <v>-6.5517966884633717E-3</v>
      </c>
      <c r="F155" s="225">
        <f>'USA Ret'!G158</f>
        <v>2.8364409847600257E-2</v>
      </c>
      <c r="G155" s="225">
        <f>'USA Ret'!H158</f>
        <v>5.1047765066023938E-2</v>
      </c>
      <c r="H155" s="225">
        <f>'USA Ret'!I158</f>
        <v>1.9512814223581719E-2</v>
      </c>
      <c r="J155" s="191">
        <f t="shared" si="12"/>
        <v>2.28150734326662E-2</v>
      </c>
    </row>
    <row r="156" spans="1:10">
      <c r="A156" s="91">
        <v>153</v>
      </c>
      <c r="B156" s="91" t="s">
        <v>1376</v>
      </c>
      <c r="C156" s="225">
        <f>'USA Ret'!C159</f>
        <v>-1.8221762302709003E-2</v>
      </c>
      <c r="D156" s="225">
        <f>'USA Ret'!D159</f>
        <v>4.7278568352749357E-2</v>
      </c>
      <c r="E156" s="225">
        <f>'USA Ret'!E159</f>
        <v>-8.8991544672554334E-3</v>
      </c>
      <c r="F156" s="225">
        <f>'USA Ret'!G159</f>
        <v>-1.120521446015949E-2</v>
      </c>
      <c r="G156" s="225">
        <f>'USA Ret'!H159</f>
        <v>-9.3750686654559337E-3</v>
      </c>
      <c r="H156" s="225">
        <f>'USA Ret'!I159</f>
        <v>1.7141836425425511E-2</v>
      </c>
      <c r="J156" s="191">
        <f t="shared" si="12"/>
        <v>2.7865341470991686E-3</v>
      </c>
    </row>
    <row r="157" spans="1:10">
      <c r="A157" s="91">
        <v>154</v>
      </c>
      <c r="B157" s="91" t="s">
        <v>1383</v>
      </c>
      <c r="C157" s="225">
        <f>'USA Ret'!C160</f>
        <v>-3.0224522908726386E-2</v>
      </c>
      <c r="D157" s="225">
        <f>'USA Ret'!D160</f>
        <v>-1.1853414453918791E-2</v>
      </c>
      <c r="E157" s="225">
        <f>'USA Ret'!E160</f>
        <v>-1.8039476677798896E-2</v>
      </c>
      <c r="F157" s="225">
        <f>'USA Ret'!G160</f>
        <v>-6.4280394227752176E-3</v>
      </c>
      <c r="G157" s="225">
        <f>'USA Ret'!H160</f>
        <v>-1.2638398871722793E-2</v>
      </c>
      <c r="H157" s="225">
        <f>'USA Ret'!I160</f>
        <v>2.2469114433799247E-3</v>
      </c>
      <c r="J157" s="191">
        <f t="shared" si="12"/>
        <v>-1.2822823481927025E-2</v>
      </c>
    </row>
    <row r="158" spans="1:10">
      <c r="A158" s="91">
        <v>155</v>
      </c>
      <c r="B158" s="91" t="s">
        <v>1390</v>
      </c>
      <c r="C158" s="225">
        <f>'USA Ret'!C161</f>
        <v>1.3892224318154719E-2</v>
      </c>
      <c r="D158" s="225">
        <f>'USA Ret'!D161</f>
        <v>-2.3476787390577087E-2</v>
      </c>
      <c r="E158" s="225">
        <f>'USA Ret'!E161</f>
        <v>1.1482076131639778E-2</v>
      </c>
      <c r="F158" s="225">
        <f>'USA Ret'!G161</f>
        <v>-1.1405692246565482E-2</v>
      </c>
      <c r="G158" s="225">
        <f>'USA Ret'!H161</f>
        <v>3.1301460003649535E-2</v>
      </c>
      <c r="H158" s="225">
        <f>'USA Ret'!I161</f>
        <v>0</v>
      </c>
      <c r="J158" s="191">
        <f t="shared" si="12"/>
        <v>3.6322134693835772E-3</v>
      </c>
    </row>
    <row r="159" spans="1:10">
      <c r="A159" s="91">
        <v>156</v>
      </c>
      <c r="B159" s="91" t="s">
        <v>1398</v>
      </c>
      <c r="C159" s="225">
        <f>'USA Ret'!C162</f>
        <v>3.4554060893280614E-2</v>
      </c>
      <c r="D159" s="225">
        <f>'USA Ret'!D162</f>
        <v>4.7988598716419327E-2</v>
      </c>
      <c r="E159" s="225">
        <f>'USA Ret'!E162</f>
        <v>2.295433606908448E-2</v>
      </c>
      <c r="F159" s="225">
        <f>'USA Ret'!G162</f>
        <v>3.9471555422383564E-2</v>
      </c>
      <c r="G159" s="225">
        <f>'USA Ret'!H162</f>
        <v>-1.2403259783419912E-2</v>
      </c>
      <c r="H159" s="225">
        <f>'USA Ret'!I162</f>
        <v>3.7336695520488092E-3</v>
      </c>
      <c r="J159" s="191">
        <f t="shared" si="12"/>
        <v>2.2716493478299484E-2</v>
      </c>
    </row>
    <row r="160" spans="1:10">
      <c r="A160" s="91">
        <v>157</v>
      </c>
      <c r="B160" s="91" t="s">
        <v>1405</v>
      </c>
      <c r="C160" s="225">
        <f>'USA Ret'!C163</f>
        <v>-1.3853035389293755E-2</v>
      </c>
      <c r="D160" s="225">
        <f>'USA Ret'!D163</f>
        <v>-6.309169193264721E-3</v>
      </c>
      <c r="E160" s="225">
        <f>'USA Ret'!E163</f>
        <v>-4.4539282347081741E-3</v>
      </c>
      <c r="F160" s="225">
        <f>'USA Ret'!G163</f>
        <v>-2.1637823753042955E-2</v>
      </c>
      <c r="G160" s="225">
        <f>'USA Ret'!H163</f>
        <v>1.7015105005982755E-2</v>
      </c>
      <c r="H160" s="225">
        <f>'USA Ret'!I163</f>
        <v>4.2147081109027021E-3</v>
      </c>
      <c r="J160" s="191">
        <f t="shared" si="12"/>
        <v>-4.1706905755706913E-3</v>
      </c>
    </row>
    <row r="161" spans="1:10">
      <c r="A161" s="91">
        <v>158</v>
      </c>
      <c r="B161" s="91" t="s">
        <v>1413</v>
      </c>
      <c r="C161" s="225">
        <f>'USA Ret'!C164</f>
        <v>1.0407726210380849E-2</v>
      </c>
      <c r="D161" s="225">
        <f>'USA Ret'!D164</f>
        <v>3.5134967920222471E-2</v>
      </c>
      <c r="E161" s="225">
        <f>'USA Ret'!E164</f>
        <v>8.1347402805971841E-3</v>
      </c>
      <c r="F161" s="225">
        <f>'USA Ret'!G164</f>
        <v>2.0339684237122783E-2</v>
      </c>
      <c r="G161" s="225">
        <f>'USA Ret'!H164</f>
        <v>5.3744276006690829E-2</v>
      </c>
      <c r="H161" s="225">
        <f>'USA Ret'!I164</f>
        <v>4.9468217679557891E-4</v>
      </c>
      <c r="J161" s="191">
        <f t="shared" si="12"/>
        <v>2.1376012805301617E-2</v>
      </c>
    </row>
    <row r="162" spans="1:10">
      <c r="A162" s="91">
        <v>159</v>
      </c>
      <c r="B162" s="91" t="s">
        <v>1421</v>
      </c>
      <c r="C162" s="225">
        <f>'USA Ret'!C165</f>
        <v>4.7597950416426352E-2</v>
      </c>
      <c r="D162" s="225">
        <f>'USA Ret'!D165</f>
        <v>3.0688328805449805E-2</v>
      </c>
      <c r="E162" s="225">
        <f>'USA Ret'!E165</f>
        <v>2.217344430865845E-2</v>
      </c>
      <c r="F162" s="225">
        <f>'USA Ret'!G165</f>
        <v>1.2906180435610924E-2</v>
      </c>
      <c r="G162" s="225">
        <f>'USA Ret'!H165</f>
        <v>-5.8309203107932096E-3</v>
      </c>
      <c r="H162" s="225">
        <f>'USA Ret'!I165</f>
        <v>-4.7093902876982202E-3</v>
      </c>
      <c r="J162" s="191">
        <f t="shared" si="12"/>
        <v>1.7137598894609016E-2</v>
      </c>
    </row>
    <row r="163" spans="1:10">
      <c r="A163" s="91">
        <v>160</v>
      </c>
      <c r="B163" s="91" t="s">
        <v>1427</v>
      </c>
      <c r="C163" s="225">
        <f>'USA Ret'!C166</f>
        <v>-1.4919464471107759E-2</v>
      </c>
      <c r="D163" s="225">
        <f>'USA Ret'!D166</f>
        <v>3.4938051361280441E-2</v>
      </c>
      <c r="E163" s="225">
        <f>'USA Ret'!E166</f>
        <v>-3.1376917584415753E-3</v>
      </c>
      <c r="F163" s="225">
        <f>'USA Ret'!G166</f>
        <v>-2.0294306175651002E-2</v>
      </c>
      <c r="G163" s="225">
        <f>'USA Ret'!H166</f>
        <v>-2.9282597790883341E-3</v>
      </c>
      <c r="H163" s="225">
        <f>'USA Ret'!I166</f>
        <v>-5.9805809954288133E-3</v>
      </c>
      <c r="J163" s="191">
        <f t="shared" si="12"/>
        <v>-2.0537086364061734E-3</v>
      </c>
    </row>
    <row r="164" spans="1:10">
      <c r="A164" s="91">
        <v>161</v>
      </c>
      <c r="B164" s="91" t="s">
        <v>1435</v>
      </c>
      <c r="C164" s="225">
        <f>'USA Ret'!C167</f>
        <v>-1.6842503394497464E-2</v>
      </c>
      <c r="D164" s="225">
        <f>'USA Ret'!D167</f>
        <v>-2.0523917406277892E-2</v>
      </c>
      <c r="E164" s="225">
        <f>'USA Ret'!E167</f>
        <v>-7.4218728293569229E-3</v>
      </c>
      <c r="F164" s="225">
        <f>'USA Ret'!G167</f>
        <v>5.0038176851617908E-3</v>
      </c>
      <c r="G164" s="225">
        <f>'USA Ret'!H167</f>
        <v>7.304634378887234E-3</v>
      </c>
      <c r="H164" s="225">
        <f>'USA Ret'!I167</f>
        <v>4.4887855919660252E-3</v>
      </c>
      <c r="J164" s="191">
        <f t="shared" si="12"/>
        <v>-4.6651759956862068E-3</v>
      </c>
    </row>
    <row r="165" spans="1:10">
      <c r="A165" s="91">
        <v>162</v>
      </c>
      <c r="B165" s="91" t="s">
        <v>1443</v>
      </c>
      <c r="C165" s="225">
        <f>'USA Ret'!C168</f>
        <v>-1.2820688429061434E-2</v>
      </c>
      <c r="D165" s="225">
        <f>'USA Ret'!D168</f>
        <v>4.3712731706335526E-3</v>
      </c>
      <c r="E165" s="225">
        <f>'USA Ret'!E168</f>
        <v>-9.0735387019018621E-3</v>
      </c>
      <c r="F165" s="225">
        <f>'USA Ret'!G168</f>
        <v>9.288326848369945E-3</v>
      </c>
      <c r="G165" s="225">
        <f>'USA Ret'!H168</f>
        <v>-5.8394326515593276E-3</v>
      </c>
      <c r="H165" s="225">
        <f>'USA Ret'!I168</f>
        <v>-7.6178950980168875E-3</v>
      </c>
      <c r="J165" s="191">
        <f t="shared" si="12"/>
        <v>-3.6153258102560024E-3</v>
      </c>
    </row>
    <row r="166" spans="1:10">
      <c r="A166" s="91">
        <v>163</v>
      </c>
      <c r="B166" s="91" t="s">
        <v>1451</v>
      </c>
      <c r="C166" s="225">
        <f>'USA Ret'!C169</f>
        <v>3.8634948250446392E-3</v>
      </c>
      <c r="D166" s="225">
        <f>'USA Ret'!D169</f>
        <v>1.7296481935421788E-2</v>
      </c>
      <c r="E166" s="225">
        <f>'USA Ret'!E169</f>
        <v>1.8791694126521632E-4</v>
      </c>
      <c r="F166" s="225">
        <f>'USA Ret'!G169</f>
        <v>-6.9040187934916383E-3</v>
      </c>
      <c r="G166" s="225">
        <f>'USA Ret'!H169</f>
        <v>-2.3704813655166346E-2</v>
      </c>
      <c r="H166" s="225">
        <f>'USA Ret'!I169</f>
        <v>1.1591081352865167E-2</v>
      </c>
      <c r="J166" s="191">
        <f t="shared" si="12"/>
        <v>3.8835710098980396E-4</v>
      </c>
    </row>
    <row r="167" spans="1:10">
      <c r="A167" s="91">
        <v>164</v>
      </c>
      <c r="B167" s="91" t="s">
        <v>1459</v>
      </c>
      <c r="C167" s="225">
        <f>'USA Ret'!C170</f>
        <v>-2.2969590562113361E-2</v>
      </c>
      <c r="D167" s="225">
        <f>'USA Ret'!D170</f>
        <v>1.7002393142504599E-2</v>
      </c>
      <c r="E167" s="225">
        <f>'USA Ret'!E170</f>
        <v>-1.2098446247807971E-2</v>
      </c>
      <c r="F167" s="225">
        <f>'USA Ret'!G170</f>
        <v>-6.5160960357717838E-3</v>
      </c>
      <c r="G167" s="225">
        <f>'USA Ret'!H170</f>
        <v>-4.5078964391899283E-3</v>
      </c>
      <c r="H167" s="225">
        <f>'USA Ret'!I170</f>
        <v>6.5460617869594782E-3</v>
      </c>
      <c r="J167" s="191">
        <f t="shared" si="12"/>
        <v>-3.7572623925698277E-3</v>
      </c>
    </row>
    <row r="168" spans="1:10">
      <c r="A168" s="91">
        <v>165</v>
      </c>
      <c r="B168" s="91" t="s">
        <v>1465</v>
      </c>
      <c r="C168" s="225">
        <f>'USA Ret'!C171</f>
        <v>2.0825047599953045E-2</v>
      </c>
      <c r="D168" s="225">
        <f>'USA Ret'!D171</f>
        <v>1.8098781652677282E-2</v>
      </c>
      <c r="E168" s="225">
        <f>'USA Ret'!E171</f>
        <v>6.917819580682761E-3</v>
      </c>
      <c r="F168" s="225">
        <f>'USA Ret'!G171</f>
        <v>-8.720297042682523E-4</v>
      </c>
      <c r="G168" s="225">
        <f>'USA Ret'!H171</f>
        <v>2.9675768146116541E-2</v>
      </c>
      <c r="H168" s="225">
        <f>'USA Ret'!I171</f>
        <v>2.7046979851917162E-3</v>
      </c>
      <c r="J168" s="191">
        <f t="shared" si="12"/>
        <v>1.2891680876725514E-2</v>
      </c>
    </row>
    <row r="169" spans="1:10">
      <c r="A169" s="91">
        <v>166</v>
      </c>
      <c r="B169" s="91" t="s">
        <v>1473</v>
      </c>
      <c r="C169" s="225">
        <f>'USA Ret'!C172</f>
        <v>8.9763372538636463E-3</v>
      </c>
      <c r="D169" s="225">
        <f>'USA Ret'!D172</f>
        <v>-4.4247859803558066E-3</v>
      </c>
      <c r="E169" s="225">
        <f>'USA Ret'!E172</f>
        <v>-7.2031398546235706E-3</v>
      </c>
      <c r="F169" s="225">
        <f>'USA Ret'!G172</f>
        <v>-2.6206610325100925E-3</v>
      </c>
      <c r="G169" s="225">
        <f>'USA Ret'!H172</f>
        <v>-1.6212587977822556E-2</v>
      </c>
      <c r="H169" s="225">
        <f>'USA Ret'!I172</f>
        <v>6.3639916168850823E-3</v>
      </c>
      <c r="J169" s="191">
        <f t="shared" si="12"/>
        <v>-2.5201409957605497E-3</v>
      </c>
    </row>
    <row r="170" spans="1:10">
      <c r="A170" s="91">
        <v>167</v>
      </c>
      <c r="B170" s="91" t="s">
        <v>1480</v>
      </c>
      <c r="C170" s="225">
        <f>'USA Ret'!C173</f>
        <v>-2.9363076716183694E-2</v>
      </c>
      <c r="D170" s="225">
        <f>'USA Ret'!D173</f>
        <v>4.4247859803558569E-3</v>
      </c>
      <c r="E170" s="225">
        <f>'USA Ret'!E173</f>
        <v>-2.3190839646088417E-2</v>
      </c>
      <c r="F170" s="225">
        <f>'USA Ret'!G173</f>
        <v>-7.9034439940913193E-3</v>
      </c>
      <c r="G170" s="225">
        <f>'USA Ret'!H173</f>
        <v>-1.1958288988873623E-2</v>
      </c>
      <c r="H170" s="225">
        <f>'USA Ret'!I173</f>
        <v>-9.7644338284237479E-4</v>
      </c>
      <c r="J170" s="191">
        <f t="shared" si="12"/>
        <v>-1.1494551124620596E-2</v>
      </c>
    </row>
    <row r="171" spans="1:10">
      <c r="A171" s="91">
        <v>168</v>
      </c>
      <c r="B171" s="91" t="s">
        <v>1487</v>
      </c>
      <c r="C171" s="225">
        <f>'USA Ret'!C174</f>
        <v>9.5944913937608227E-3</v>
      </c>
      <c r="D171" s="225">
        <f>'USA Ret'!D174</f>
        <v>1.8048069871702849E-2</v>
      </c>
      <c r="E171" s="225">
        <f>'USA Ret'!E174</f>
        <v>1.1133277298069037E-2</v>
      </c>
      <c r="F171" s="225">
        <f>'USA Ret'!G174</f>
        <v>1.0742183753885982E-2</v>
      </c>
      <c r="G171" s="225">
        <f>'USA Ret'!H174</f>
        <v>4.4124804908937887E-2</v>
      </c>
      <c r="H171" s="225">
        <f>'USA Ret'!I174</f>
        <v>-1.1668743834377378E-2</v>
      </c>
      <c r="J171" s="191">
        <f t="shared" si="12"/>
        <v>1.3662347231996533E-2</v>
      </c>
    </row>
    <row r="172" spans="1:10">
      <c r="A172" s="91">
        <v>169</v>
      </c>
      <c r="B172" s="91" t="s">
        <v>1493</v>
      </c>
      <c r="C172" s="225">
        <f>'USA Ret'!C175</f>
        <v>-3.4889827215441246E-2</v>
      </c>
      <c r="D172" s="225">
        <f>'USA Ret'!D175</f>
        <v>8.3659913120496827E-3</v>
      </c>
      <c r="E172" s="225">
        <f>'USA Ret'!E175</f>
        <v>-5.5027411141272357E-3</v>
      </c>
      <c r="F172" s="225">
        <f>'USA Ret'!G175</f>
        <v>-1.405381057993456E-2</v>
      </c>
      <c r="G172" s="225">
        <f>'USA Ret'!H175</f>
        <v>-2.624057265251727E-2</v>
      </c>
      <c r="H172" s="225">
        <f>'USA Ret'!I175</f>
        <v>1.6662968235304713E-2</v>
      </c>
      <c r="J172" s="191">
        <f t="shared" si="12"/>
        <v>-9.276332002444319E-3</v>
      </c>
    </row>
    <row r="173" spans="1:10">
      <c r="A173" s="91">
        <v>170</v>
      </c>
      <c r="B173" s="91" t="s">
        <v>1500</v>
      </c>
      <c r="C173" s="225">
        <f>'USA Ret'!C176</f>
        <v>-1.3574869091068874E-2</v>
      </c>
      <c r="D173" s="225">
        <f>'USA Ret'!D176</f>
        <v>-7.5533134940593757E-3</v>
      </c>
      <c r="E173" s="225">
        <f>'USA Ret'!E176</f>
        <v>-8.7506635201854196E-3</v>
      </c>
      <c r="F173" s="225">
        <f>'USA Ret'!G176</f>
        <v>-2.2362291420523536E-2</v>
      </c>
      <c r="G173" s="225">
        <f>'USA Ret'!H176</f>
        <v>-0.11575407618508941</v>
      </c>
      <c r="H173" s="225">
        <f>'USA Ret'!I176</f>
        <v>-4.8721168240003169E-3</v>
      </c>
      <c r="J173" s="191">
        <f t="shared" si="12"/>
        <v>-2.8811221755821157E-2</v>
      </c>
    </row>
    <row r="174" spans="1:10">
      <c r="A174" s="91">
        <v>171</v>
      </c>
      <c r="B174" s="91" t="s">
        <v>1508</v>
      </c>
      <c r="C174" s="225">
        <f>'USA Ret'!C177</f>
        <v>9.5217223579027593E-3</v>
      </c>
      <c r="D174" s="225">
        <f>'USA Ret'!D177</f>
        <v>6.7467534288260869E-3</v>
      </c>
      <c r="E174" s="225">
        <f>'USA Ret'!E177</f>
        <v>1.8288767527714175E-2</v>
      </c>
      <c r="F174" s="225">
        <f>'USA Ret'!G177</f>
        <v>3.1609870528661456E-3</v>
      </c>
      <c r="G174" s="225">
        <f>'USA Ret'!H177</f>
        <v>3.5834453009216109E-2</v>
      </c>
      <c r="H174" s="225">
        <f>'USA Ret'!I177</f>
        <v>1.8149318505677269E-2</v>
      </c>
      <c r="J174" s="191">
        <f t="shared" si="12"/>
        <v>1.5283666980367089E-2</v>
      </c>
    </row>
    <row r="175" spans="1:10">
      <c r="A175" s="91">
        <v>172</v>
      </c>
      <c r="B175" s="91" t="s">
        <v>1515</v>
      </c>
      <c r="C175" s="225">
        <f>'USA Ret'!C178</f>
        <v>-2.2588670097281652E-3</v>
      </c>
      <c r="D175" s="225">
        <f>'USA Ret'!D178</f>
        <v>7.7696305122979103E-3</v>
      </c>
      <c r="E175" s="225">
        <f>'USA Ret'!E178</f>
        <v>2.4899457415209327E-3</v>
      </c>
      <c r="F175" s="225">
        <f>'USA Ret'!G178</f>
        <v>-1.1277772707680689E-3</v>
      </c>
      <c r="G175" s="225">
        <f>'USA Ret'!H178</f>
        <v>-1.1263192278710827E-2</v>
      </c>
      <c r="H175" s="225">
        <f>'USA Ret'!I178</f>
        <v>8.7149121980209555E-3</v>
      </c>
      <c r="J175" s="191">
        <f t="shared" si="12"/>
        <v>7.2077531543878923E-4</v>
      </c>
    </row>
    <row r="176" spans="1:10">
      <c r="A176" s="91">
        <v>173</v>
      </c>
      <c r="B176" s="91" t="s">
        <v>1523</v>
      </c>
      <c r="C176" s="225">
        <f>'USA Ret'!C179</f>
        <v>1.0348798771699787E-2</v>
      </c>
      <c r="D176" s="225">
        <f>'USA Ret'!D179</f>
        <v>-2.0763857745071279E-2</v>
      </c>
      <c r="E176" s="225">
        <f>'USA Ret'!E179</f>
        <v>8.0972102326195231E-3</v>
      </c>
      <c r="F176" s="225">
        <f>'USA Ret'!G179</f>
        <v>2.4794332548833437E-3</v>
      </c>
      <c r="G176" s="225">
        <f>'USA Ret'!H179</f>
        <v>1.1263192278710869E-2</v>
      </c>
      <c r="H176" s="225">
        <f>'USA Ret'!I179</f>
        <v>-6.3197014720662893E-3</v>
      </c>
      <c r="J176" s="191">
        <f t="shared" si="12"/>
        <v>8.5084588679599225E-4</v>
      </c>
    </row>
    <row r="177" spans="1:10">
      <c r="A177" s="91">
        <v>174</v>
      </c>
      <c r="B177" s="91" t="s">
        <v>1531</v>
      </c>
      <c r="C177" s="225">
        <f>'USA Ret'!C180</f>
        <v>2.6067303228758359E-2</v>
      </c>
      <c r="D177" s="225">
        <f>'USA Ret'!D180</f>
        <v>3.0854224822933159E-2</v>
      </c>
      <c r="E177" s="225">
        <f>'USA Ret'!E180</f>
        <v>1.2258522200445616E-2</v>
      </c>
      <c r="F177" s="225">
        <f>'USA Ret'!G180</f>
        <v>1.607895292310825E-2</v>
      </c>
      <c r="G177" s="225">
        <f>'USA Ret'!H180</f>
        <v>3.304785404620042E-2</v>
      </c>
      <c r="H177" s="225">
        <f>'USA Ret'!I180</f>
        <v>-6.2395210827443813E-3</v>
      </c>
      <c r="J177" s="191">
        <f t="shared" si="12"/>
        <v>1.8677889356450237E-2</v>
      </c>
    </row>
    <row r="178" spans="1:10">
      <c r="A178" s="91">
        <v>175</v>
      </c>
      <c r="B178" s="91" t="s">
        <v>1539</v>
      </c>
      <c r="C178" s="225">
        <f>'USA Ret'!C181</f>
        <v>3.9173064239235895E-3</v>
      </c>
      <c r="D178" s="225">
        <f>'USA Ret'!D181</f>
        <v>-4.5015301752954753E-3</v>
      </c>
      <c r="E178" s="225">
        <f>'USA Ret'!E181</f>
        <v>5.1413995004186523E-3</v>
      </c>
      <c r="F178" s="225">
        <f>'USA Ret'!G181</f>
        <v>-8.8652488075700159E-4</v>
      </c>
      <c r="G178" s="225">
        <f>'USA Ret'!H181</f>
        <v>-9.3313274288841924E-3</v>
      </c>
      <c r="H178" s="225">
        <f>'USA Ret'!I181</f>
        <v>1.4577865999898226E-2</v>
      </c>
      <c r="J178" s="191">
        <f t="shared" si="12"/>
        <v>1.4861982398839662E-3</v>
      </c>
    </row>
    <row r="179" spans="1:10">
      <c r="A179" s="91">
        <v>176</v>
      </c>
      <c r="B179" s="91" t="s">
        <v>1547</v>
      </c>
      <c r="C179" s="225">
        <f>'USA Ret'!C182</f>
        <v>-8.6918736458685116E-4</v>
      </c>
      <c r="D179" s="225">
        <f>'USA Ret'!D182</f>
        <v>-1.0404255517432898E-2</v>
      </c>
      <c r="E179" s="225">
        <f>'USA Ret'!E182</f>
        <v>1.9561274925489346E-3</v>
      </c>
      <c r="F179" s="225">
        <f>'USA Ret'!G182</f>
        <v>7.0702901687797314E-3</v>
      </c>
      <c r="G179" s="225">
        <f>'USA Ret'!H182</f>
        <v>0</v>
      </c>
      <c r="H179" s="225">
        <f>'USA Ret'!I182</f>
        <v>-1.1453239013502269E-2</v>
      </c>
      <c r="J179" s="191">
        <f t="shared" si="12"/>
        <v>-2.2833773723655586E-3</v>
      </c>
    </row>
    <row r="180" spans="1:10">
      <c r="A180" s="91">
        <v>177</v>
      </c>
      <c r="B180" s="91" t="s">
        <v>1554</v>
      </c>
      <c r="C180" s="225">
        <f>'USA Ret'!C183</f>
        <v>-4.3573053689558126E-3</v>
      </c>
      <c r="D180" s="225">
        <f>'USA Ret'!D183</f>
        <v>-3.1878465641944818E-2</v>
      </c>
      <c r="E180" s="225">
        <f>'USA Ret'!E183</f>
        <v>-5.1313262752668435E-3</v>
      </c>
      <c r="F180" s="225">
        <f>'USA Ret'!G183</f>
        <v>-1.0401775759783139E-2</v>
      </c>
      <c r="G180" s="225">
        <f>'USA Ret'!H183</f>
        <v>-1.7336919653277039E-2</v>
      </c>
      <c r="H180" s="225">
        <f>'USA Ret'!I183</f>
        <v>-5.6555111333562516E-3</v>
      </c>
      <c r="J180" s="191">
        <f t="shared" si="12"/>
        <v>-1.2460217305430649E-2</v>
      </c>
    </row>
    <row r="181" spans="1:10">
      <c r="A181" s="91">
        <v>178</v>
      </c>
      <c r="B181" s="91" t="s">
        <v>1562</v>
      </c>
      <c r="C181" s="225">
        <f>'USA Ret'!C184</f>
        <v>-1.5845401948563737E-2</v>
      </c>
      <c r="D181" s="225">
        <f>'USA Ret'!D184</f>
        <v>-1.675081042481524E-2</v>
      </c>
      <c r="E181" s="225">
        <f>'USA Ret'!E184</f>
        <v>-3.8035371611865078E-2</v>
      </c>
      <c r="F181" s="225">
        <f>'USA Ret'!G184</f>
        <v>-7.5927117774559488E-3</v>
      </c>
      <c r="G181" s="225">
        <f>'USA Ret'!H184</f>
        <v>-2.9034297528845149E-2</v>
      </c>
      <c r="H181" s="225">
        <f>'USA Ret'!I184</f>
        <v>-2.0535128313055287E-3</v>
      </c>
      <c r="J181" s="191">
        <f t="shared" si="12"/>
        <v>-1.8218684353808447E-2</v>
      </c>
    </row>
    <row r="182" spans="1:10">
      <c r="A182" s="91">
        <v>179</v>
      </c>
      <c r="B182" s="91" t="s">
        <v>1570</v>
      </c>
      <c r="C182" s="225">
        <f>'USA Ret'!C185</f>
        <v>4.2559614418795903E-2</v>
      </c>
      <c r="D182" s="225">
        <f>'USA Ret'!D185</f>
        <v>5.6290460253575981E-4</v>
      </c>
      <c r="E182" s="225">
        <f>'USA Ret'!E185</f>
        <v>2.3291935996004516E-3</v>
      </c>
      <c r="F182" s="225">
        <f>'USA Ret'!G185</f>
        <v>-4.0431321923563137E-3</v>
      </c>
      <c r="G182" s="225">
        <f>'USA Ret'!H185</f>
        <v>1.4622518867541963E-2</v>
      </c>
      <c r="H182" s="225">
        <f>'USA Ret'!I185</f>
        <v>-3.2701537045094317E-3</v>
      </c>
      <c r="J182" s="191">
        <f t="shared" si="12"/>
        <v>8.7934909319347214E-3</v>
      </c>
    </row>
    <row r="183" spans="1:10">
      <c r="A183" s="91">
        <v>180</v>
      </c>
      <c r="B183" s="91" t="s">
        <v>1578</v>
      </c>
      <c r="C183" s="225">
        <f>'USA Ret'!C186</f>
        <v>1.1834457647002798E-2</v>
      </c>
      <c r="D183" s="225">
        <f>'USA Ret'!D186</f>
        <v>-6.2094469907459744E-3</v>
      </c>
      <c r="E183" s="225">
        <f>'USA Ret'!E186</f>
        <v>1.4722421318119596E-2</v>
      </c>
      <c r="F183" s="225">
        <f>'USA Ret'!G186</f>
        <v>9.854503040074904E-3</v>
      </c>
      <c r="G183" s="225">
        <f>'USA Ret'!H186</f>
        <v>9.6308930609611456E-3</v>
      </c>
      <c r="H183" s="225">
        <f>'USA Ret'!I186</f>
        <v>3.2701537045093788E-3</v>
      </c>
      <c r="J183" s="191">
        <f t="shared" si="12"/>
        <v>7.1838302966536413E-3</v>
      </c>
    </row>
    <row r="184" spans="1:10">
      <c r="A184" s="91">
        <v>181</v>
      </c>
      <c r="B184" s="91" t="s">
        <v>1586</v>
      </c>
      <c r="C184" s="225">
        <f>'USA Ret'!C187</f>
        <v>2.2024576118002157E-2</v>
      </c>
      <c r="D184" s="225">
        <f>'USA Ret'!D187</f>
        <v>1.3498517670895377E-2</v>
      </c>
      <c r="E184" s="225">
        <f>'USA Ret'!E187</f>
        <v>1.2152432855481086E-2</v>
      </c>
      <c r="F184" s="225">
        <f>'USA Ret'!G187</f>
        <v>1.1742685059410283E-2</v>
      </c>
      <c r="G184" s="225">
        <f>'USA Ret'!H187</f>
        <v>-2.4253411928503124E-2</v>
      </c>
      <c r="H184" s="225">
        <f>'USA Ret'!I187</f>
        <v>9.5530008338953754E-2</v>
      </c>
      <c r="J184" s="191">
        <f t="shared" si="12"/>
        <v>2.1782468019039922E-2</v>
      </c>
    </row>
    <row r="185" spans="1:10">
      <c r="A185" s="91">
        <v>182</v>
      </c>
      <c r="B185" s="91" t="s">
        <v>1594</v>
      </c>
      <c r="C185" s="225">
        <f>'USA Ret'!C188</f>
        <v>1.8730189251667886E-2</v>
      </c>
      <c r="D185" s="225">
        <f>'USA Ret'!D188</f>
        <v>-1.4064929467403552E-2</v>
      </c>
      <c r="E185" s="225">
        <f>'USA Ret'!E188</f>
        <v>4.895048840547739E-3</v>
      </c>
      <c r="F185" s="225">
        <f>'USA Ret'!G188</f>
        <v>1.4432789345236971E-2</v>
      </c>
      <c r="G185" s="225">
        <f>'USA Ret'!H188</f>
        <v>0.18204874271505608</v>
      </c>
      <c r="H185" s="225">
        <f>'USA Ret'!I188</f>
        <v>-1.0939940038334333E-2</v>
      </c>
      <c r="J185" s="191">
        <f t="shared" si="12"/>
        <v>3.2516983441128459E-2</v>
      </c>
    </row>
    <row r="186" spans="1:10">
      <c r="A186" s="91">
        <v>183</v>
      </c>
      <c r="B186" s="91" t="s">
        <v>1600</v>
      </c>
      <c r="C186" s="225">
        <f>'USA Ret'!C189</f>
        <v>1.3622005508401595E-2</v>
      </c>
      <c r="D186" s="225">
        <f>'USA Ret'!D189</f>
        <v>-3.8110847695465182E-2</v>
      </c>
      <c r="E186" s="225">
        <f>'USA Ret'!E189</f>
        <v>-1.8481310742516528E-2</v>
      </c>
      <c r="F186" s="225">
        <f>'USA Ret'!G189</f>
        <v>-8.6880978531932705E-4</v>
      </c>
      <c r="G186" s="225">
        <f>'USA Ret'!H189</f>
        <v>-7.505290371649917E-2</v>
      </c>
      <c r="H186" s="225">
        <f>'USA Ret'!I189</f>
        <v>-5.1242175174455477E-3</v>
      </c>
      <c r="J186" s="191">
        <f t="shared" si="12"/>
        <v>-2.0669347324807363E-2</v>
      </c>
    </row>
    <row r="187" spans="1:10">
      <c r="A187" s="91">
        <v>184</v>
      </c>
      <c r="B187" s="91" t="s">
        <v>1608</v>
      </c>
      <c r="C187" s="225">
        <f>'USA Ret'!C190</f>
        <v>-4.2680731114880556E-2</v>
      </c>
      <c r="D187" s="225">
        <f>'USA Ret'!D190</f>
        <v>2.7001204873158671E-2</v>
      </c>
      <c r="E187" s="225">
        <f>'USA Ret'!E190</f>
        <v>-3.504349237265951E-2</v>
      </c>
      <c r="F187" s="225">
        <f>'USA Ret'!G190</f>
        <v>1.953761611394377E-3</v>
      </c>
      <c r="G187" s="225">
        <f>'USA Ret'!H190</f>
        <v>-5.7504494480191237E-2</v>
      </c>
      <c r="H187" s="225">
        <f>'USA Ret'!I190</f>
        <v>5.901692982831796E-3</v>
      </c>
      <c r="J187" s="191">
        <f t="shared" si="12"/>
        <v>-1.6728676416724406E-2</v>
      </c>
    </row>
    <row r="188" spans="1:10">
      <c r="A188" s="91">
        <v>185</v>
      </c>
      <c r="B188" s="91" t="s">
        <v>1614</v>
      </c>
      <c r="C188" s="225">
        <f>'USA Ret'!C191</f>
        <v>-4.9958471933715543E-3</v>
      </c>
      <c r="D188" s="225">
        <f>'USA Ret'!D191</f>
        <v>6.9431999728998967E-2</v>
      </c>
      <c r="E188" s="225">
        <f>'USA Ret'!E191</f>
        <v>4.3495521320868506E-3</v>
      </c>
      <c r="F188" s="225">
        <f>'USA Ret'!G191</f>
        <v>-6.527438319963383E-3</v>
      </c>
      <c r="G188" s="225">
        <f>'USA Ret'!H191</f>
        <v>4.4180833281720573E-2</v>
      </c>
      <c r="H188" s="225">
        <f>'USA Ret'!I191</f>
        <v>3.426786627741428E-2</v>
      </c>
      <c r="J188" s="191">
        <f t="shared" si="12"/>
        <v>2.3451160984480957E-2</v>
      </c>
    </row>
    <row r="189" spans="1:10">
      <c r="A189" s="91">
        <v>186</v>
      </c>
      <c r="B189" s="91" t="s">
        <v>1622</v>
      </c>
      <c r="C189" s="225">
        <f>'USA Ret'!C192</f>
        <v>3.445787992368797E-2</v>
      </c>
      <c r="D189" s="225">
        <f>'USA Ret'!D192</f>
        <v>-6.9724069003059283E-3</v>
      </c>
      <c r="E189" s="225">
        <f>'USA Ret'!E192</f>
        <v>-4.547709271346242E-3</v>
      </c>
      <c r="F189" s="225">
        <f>'USA Ret'!G192</f>
        <v>-3.0607807017431969E-3</v>
      </c>
      <c r="G189" s="225">
        <f>'USA Ret'!H192</f>
        <v>-1.6529301951210582E-2</v>
      </c>
      <c r="H189" s="225">
        <f>'USA Ret'!I192</f>
        <v>-5.0551331097509035E-3</v>
      </c>
      <c r="J189" s="191">
        <f t="shared" si="12"/>
        <v>-2.8457533511148025E-4</v>
      </c>
    </row>
    <row r="190" spans="1:10">
      <c r="A190" s="91">
        <v>187</v>
      </c>
      <c r="B190" s="91" t="s">
        <v>1630</v>
      </c>
      <c r="C190" s="225">
        <f>'USA Ret'!C193</f>
        <v>2.8186046443769049E-3</v>
      </c>
      <c r="D190" s="225">
        <f>'USA Ret'!D193</f>
        <v>-3.5045190201163016E-3</v>
      </c>
      <c r="E190" s="225">
        <f>'USA Ret'!E193</f>
        <v>6.9122423927289274E-3</v>
      </c>
      <c r="F190" s="225">
        <f>'USA Ret'!G193</f>
        <v>1.9300176226274772E-2</v>
      </c>
      <c r="G190" s="225">
        <f>'USA Ret'!H193</f>
        <v>-3.034903695153936E-3</v>
      </c>
      <c r="H190" s="225">
        <f>'USA Ret'!I193</f>
        <v>-5.8397484007665125E-3</v>
      </c>
      <c r="J190" s="191">
        <f t="shared" si="12"/>
        <v>2.7753086912239758E-3</v>
      </c>
    </row>
    <row r="191" spans="1:10">
      <c r="A191" s="91">
        <v>188</v>
      </c>
      <c r="B191" s="91" t="s">
        <v>1636</v>
      </c>
      <c r="C191" s="225">
        <f>'USA Ret'!C194</f>
        <v>1.4371504837653091E-2</v>
      </c>
      <c r="D191" s="225">
        <f>'USA Ret'!D194</f>
        <v>-1.9084548692410813E-2</v>
      </c>
      <c r="E191" s="225">
        <f>'USA Ret'!E194</f>
        <v>1.7461303031297757E-2</v>
      </c>
      <c r="F191" s="225">
        <f>'USA Ret'!G194</f>
        <v>-7.5455785410074539E-3</v>
      </c>
      <c r="G191" s="225">
        <f>'USA Ret'!H194</f>
        <v>6.0606246116909545E-3</v>
      </c>
      <c r="H191" s="225">
        <f>'USA Ret'!I194</f>
        <v>9.7566271493714776E-4</v>
      </c>
      <c r="J191" s="191">
        <f t="shared" si="12"/>
        <v>2.0398279936934475E-3</v>
      </c>
    </row>
    <row r="192" spans="1:10">
      <c r="A192" s="91">
        <v>189</v>
      </c>
      <c r="B192" s="91" t="s">
        <v>1642</v>
      </c>
      <c r="C192" s="225">
        <f>'USA Ret'!C195</f>
        <v>2.3752980289072616E-3</v>
      </c>
      <c r="D192" s="225">
        <f>'USA Ret'!D195</f>
        <v>-7.4596284579392397E-3</v>
      </c>
      <c r="E192" s="225">
        <f>'USA Ret'!E195</f>
        <v>4.6309778855566364E-3</v>
      </c>
      <c r="F192" s="225">
        <f>'USA Ret'!G195</f>
        <v>-3.6856410284932051E-3</v>
      </c>
      <c r="G192" s="225">
        <f>'USA Ret'!H195</f>
        <v>5.1519854823515628E-2</v>
      </c>
      <c r="H192" s="225">
        <f>'USA Ret'!I195</f>
        <v>-4.1259559074673579E-3</v>
      </c>
      <c r="J192" s="191">
        <f t="shared" si="12"/>
        <v>7.2091508906799535E-3</v>
      </c>
    </row>
    <row r="193" spans="1:10">
      <c r="A193" s="91">
        <v>190</v>
      </c>
      <c r="B193" s="91" t="s">
        <v>1649</v>
      </c>
      <c r="C193" s="225">
        <f>'USA Ret'!C196</f>
        <v>1.3744571370595648E-2</v>
      </c>
      <c r="D193" s="225">
        <f>'USA Ret'!D196</f>
        <v>3.1393324583359888E-2</v>
      </c>
      <c r="E193" s="225">
        <f>'USA Ret'!E196</f>
        <v>1.5567861326618722E-2</v>
      </c>
      <c r="F193" s="225">
        <f>'USA Ret'!G196</f>
        <v>1.2947958188555169E-2</v>
      </c>
      <c r="G193" s="225">
        <f>'USA Ret'!H196</f>
        <v>-2.9114137848248883E-2</v>
      </c>
      <c r="H193" s="225">
        <f>'USA Ret'!I196</f>
        <v>6.9392016494883042E-3</v>
      </c>
      <c r="J193" s="191">
        <f t="shared" si="12"/>
        <v>8.579796545061474E-3</v>
      </c>
    </row>
    <row r="194" spans="1:10">
      <c r="A194" s="91">
        <v>191</v>
      </c>
      <c r="B194" s="91" t="s">
        <v>1657</v>
      </c>
      <c r="C194" s="225">
        <f>'USA Ret'!C197</f>
        <v>1.3173379189984118E-2</v>
      </c>
      <c r="D194" s="225">
        <f>'USA Ret'!D197</f>
        <v>1.308255209543395E-2</v>
      </c>
      <c r="E194" s="225">
        <f>'USA Ret'!E197</f>
        <v>1.5151518050108856E-3</v>
      </c>
      <c r="F194" s="225">
        <f>'USA Ret'!G197</f>
        <v>1.8692133012152546E-2</v>
      </c>
      <c r="G194" s="225">
        <f>'USA Ret'!H197</f>
        <v>1.3206354813610273E-2</v>
      </c>
      <c r="H194" s="225">
        <f>'USA Ret'!I197</f>
        <v>1.9430057926280982E-3</v>
      </c>
      <c r="J194" s="191">
        <f t="shared" si="12"/>
        <v>1.0268762784803312E-2</v>
      </c>
    </row>
    <row r="195" spans="1:10">
      <c r="A195" s="91">
        <v>192</v>
      </c>
      <c r="B195" s="91" t="s">
        <v>1663</v>
      </c>
      <c r="C195" s="225">
        <f>'USA Ret'!C198</f>
        <v>4.99137146858391E-3</v>
      </c>
      <c r="D195" s="225">
        <f>'USA Ret'!D198</f>
        <v>2.6437870135591533E-2</v>
      </c>
      <c r="E195" s="225">
        <f>'USA Ret'!E198</f>
        <v>-5.5985343365648182E-3</v>
      </c>
      <c r="F195" s="225">
        <f>'USA Ret'!G198</f>
        <v>1.0258647488459347E-2</v>
      </c>
      <c r="G195" s="225">
        <f>'USA Ret'!H198</f>
        <v>5.8139698654198161E-3</v>
      </c>
      <c r="H195" s="225">
        <f>'USA Ret'!I198</f>
        <v>-6.4724921353467174E-4</v>
      </c>
      <c r="J195" s="191">
        <f t="shared" si="12"/>
        <v>6.8760125679925184E-3</v>
      </c>
    </row>
    <row r="196" spans="1:10">
      <c r="A196" s="91">
        <v>193</v>
      </c>
      <c r="B196" s="91" t="s">
        <v>1670</v>
      </c>
      <c r="C196" s="225">
        <f>'USA Ret'!C199</f>
        <v>-9.6210093673260808E-3</v>
      </c>
      <c r="D196" s="225">
        <f>'USA Ret'!D199</f>
        <v>6.4375141847775406E-3</v>
      </c>
      <c r="E196" s="225">
        <f>'USA Ret'!E199</f>
        <v>3.1352455495557694E-3</v>
      </c>
      <c r="F196" s="225">
        <f>'USA Ret'!G199</f>
        <v>-6.4779246485533138E-3</v>
      </c>
      <c r="G196" s="225">
        <f>'USA Ret'!H199</f>
        <v>1.8665294219359876E-2</v>
      </c>
      <c r="H196" s="225">
        <f>'USA Ret'!I199</f>
        <v>-5.735636090829087E-3</v>
      </c>
      <c r="J196" s="191">
        <f t="shared" si="12"/>
        <v>1.0672473078307842E-3</v>
      </c>
    </row>
    <row r="197" spans="1:10">
      <c r="A197" s="91">
        <v>194</v>
      </c>
      <c r="B197" s="91" t="s">
        <v>1678</v>
      </c>
      <c r="C197" s="225">
        <f>'USA Ret'!C200</f>
        <v>9.2379409849363599E-3</v>
      </c>
      <c r="D197" s="225">
        <f>'USA Ret'!D200</f>
        <v>2.5843850297919503E-2</v>
      </c>
      <c r="E197" s="225">
        <f>'USA Ret'!E200</f>
        <v>-1.2024192966801813E-2</v>
      </c>
      <c r="F197" s="225">
        <f>'USA Ret'!G200</f>
        <v>2.5125641358831386E-3</v>
      </c>
      <c r="G197" s="225">
        <f>'USA Ret'!H200</f>
        <v>-1.4234877848538462E-3</v>
      </c>
      <c r="H197" s="225">
        <f>'USA Ret'!I200</f>
        <v>4.2237567531679884E-3</v>
      </c>
      <c r="J197" s="191">
        <f t="shared" ref="J197:J253" si="13">AVERAGE(C197:H197)</f>
        <v>4.7284052367085553E-3</v>
      </c>
    </row>
    <row r="198" spans="1:10">
      <c r="A198" s="91">
        <v>195</v>
      </c>
      <c r="B198" s="91" t="s">
        <v>1686</v>
      </c>
      <c r="C198" s="225">
        <f>'USA Ret'!C201</f>
        <v>6.4922893688006498E-3</v>
      </c>
      <c r="D198" s="225">
        <f>'USA Ret'!D201</f>
        <v>-9.297717438428681E-3</v>
      </c>
      <c r="E198" s="225">
        <f>'USA Ret'!E201</f>
        <v>2.9141134907499408E-2</v>
      </c>
      <c r="F198" s="225">
        <f>'USA Ret'!G201</f>
        <v>1.2262441921424205E-2</v>
      </c>
      <c r="G198" s="225">
        <f>'USA Ret'!H201</f>
        <v>2.3927953695235774E-2</v>
      </c>
      <c r="H198" s="225">
        <f>'USA Ret'!I201</f>
        <v>2.4825961263920376E-3</v>
      </c>
      <c r="J198" s="191">
        <f t="shared" si="13"/>
        <v>1.0834783096820566E-2</v>
      </c>
    </row>
    <row r="199" spans="1:10">
      <c r="A199" s="91">
        <v>196</v>
      </c>
      <c r="B199" s="91" t="s">
        <v>1693</v>
      </c>
      <c r="C199" s="225">
        <f>'USA Ret'!C202</f>
        <v>-3.4318432156946765E-3</v>
      </c>
      <c r="D199" s="225">
        <f>'USA Ret'!D202</f>
        <v>-2.7809397267490703E-3</v>
      </c>
      <c r="E199" s="225">
        <f>'USA Ret'!E202</f>
        <v>-5.7982019731434419E-3</v>
      </c>
      <c r="F199" s="225">
        <f>'USA Ret'!G202</f>
        <v>1.7608972604268854E-2</v>
      </c>
      <c r="G199" s="225">
        <f>'USA Ret'!H202</f>
        <v>2.2009141491789848E-2</v>
      </c>
      <c r="H199" s="225">
        <f>'USA Ret'!I202</f>
        <v>-9.4233028745373468E-3</v>
      </c>
      <c r="J199" s="191">
        <f t="shared" si="13"/>
        <v>3.0306377176556945E-3</v>
      </c>
    </row>
    <row r="200" spans="1:10">
      <c r="A200" s="91">
        <v>197</v>
      </c>
      <c r="B200" s="91" t="s">
        <v>1700</v>
      </c>
      <c r="C200" s="225">
        <f>'USA Ret'!C203</f>
        <v>-1.8115739203955733E-2</v>
      </c>
      <c r="D200" s="225">
        <f>'USA Ret'!D203</f>
        <v>-1.4792414589271883E-2</v>
      </c>
      <c r="E200" s="225">
        <f>'USA Ret'!E203</f>
        <v>-1.2552663525946941E-2</v>
      </c>
      <c r="F200" s="225">
        <f>'USA Ret'!G203</f>
        <v>6.0704354766108418E-3</v>
      </c>
      <c r="G200" s="225">
        <f>'USA Ret'!H203</f>
        <v>-1.3614705983210744E-3</v>
      </c>
      <c r="H200" s="225">
        <f>'USA Ret'!I203</f>
        <v>-2.8334805356717472E-3</v>
      </c>
      <c r="J200" s="191">
        <f t="shared" si="13"/>
        <v>-7.2642221627594247E-3</v>
      </c>
    </row>
    <row r="201" spans="1:10">
      <c r="A201" s="91">
        <v>198</v>
      </c>
      <c r="B201" s="91" t="s">
        <v>1706</v>
      </c>
      <c r="C201" s="225">
        <f>'USA Ret'!C204</f>
        <v>2.7189762332431367E-3</v>
      </c>
      <c r="D201" s="225">
        <f>'USA Ret'!D204</f>
        <v>2.0533888118420066E-3</v>
      </c>
      <c r="E201" s="225">
        <f>'USA Ret'!E204</f>
        <v>1.7231253514249176E-2</v>
      </c>
      <c r="F201" s="225">
        <f>'USA Ret'!G204</f>
        <v>4.7473217180861713E-2</v>
      </c>
      <c r="G201" s="225">
        <f>'USA Ret'!H204</f>
        <v>2.022995490270392E-2</v>
      </c>
      <c r="H201" s="225">
        <f>'USA Ret'!I204</f>
        <v>5.4552398930770088E-4</v>
      </c>
      <c r="J201" s="191">
        <f t="shared" si="13"/>
        <v>1.5042052438701275E-2</v>
      </c>
    </row>
    <row r="202" spans="1:10">
      <c r="A202" s="91">
        <v>199</v>
      </c>
      <c r="B202" s="91" t="s">
        <v>1714</v>
      </c>
      <c r="C202" s="225">
        <f>'USA Ret'!C205</f>
        <v>1.5396762970712448E-2</v>
      </c>
      <c r="D202" s="225">
        <f>'USA Ret'!D205</f>
        <v>5.8801140918146146E-3</v>
      </c>
      <c r="E202" s="225">
        <f>'USA Ret'!E205</f>
        <v>2.7966830943962294E-3</v>
      </c>
      <c r="F202" s="225">
        <f>'USA Ret'!G205</f>
        <v>1.729937961463506E-3</v>
      </c>
      <c r="G202" s="225">
        <f>'USA Ret'!H205</f>
        <v>6.6533844907366736E-3</v>
      </c>
      <c r="H202" s="225">
        <f>'USA Ret'!I205</f>
        <v>-1.09134573748011E-3</v>
      </c>
      <c r="J202" s="191">
        <f t="shared" si="13"/>
        <v>5.2275894786072271E-3</v>
      </c>
    </row>
    <row r="203" spans="1:10">
      <c r="A203" s="91">
        <v>200</v>
      </c>
      <c r="B203" s="91" t="s">
        <v>1721</v>
      </c>
      <c r="C203" s="225">
        <f>'USA Ret'!C206</f>
        <v>-6.1302873973946631E-3</v>
      </c>
      <c r="D203" s="225">
        <f>'USA Ret'!D206</f>
        <v>5.5922870704223117E-3</v>
      </c>
      <c r="E203" s="225">
        <f>'USA Ret'!E206</f>
        <v>-2.0501358406116118E-3</v>
      </c>
      <c r="F203" s="225">
        <f>'USA Ret'!G206</f>
        <v>2.6531781785832494E-2</v>
      </c>
      <c r="G203" s="225">
        <f>'USA Ret'!H206</f>
        <v>3.0047982359691205E-2</v>
      </c>
      <c r="H203" s="225">
        <f>'USA Ret'!I206</f>
        <v>-1.0920010930870518E-4</v>
      </c>
      <c r="J203" s="191">
        <f t="shared" si="13"/>
        <v>8.9804046447718392E-3</v>
      </c>
    </row>
    <row r="204" spans="1:10">
      <c r="A204" s="91">
        <v>201</v>
      </c>
      <c r="B204" s="91" t="s">
        <v>1728</v>
      </c>
      <c r="C204" s="225">
        <f>'USA Ret'!C207</f>
        <v>-7.7160876658627468E-3</v>
      </c>
      <c r="D204" s="225">
        <f>'USA Ret'!D207</f>
        <v>5.3090757997664717E-3</v>
      </c>
      <c r="E204" s="225">
        <f>'USA Ret'!E207</f>
        <v>4.9318482693996588E-3</v>
      </c>
      <c r="F204" s="225">
        <f>'USA Ret'!G207</f>
        <v>9.4928586292183838E-3</v>
      </c>
      <c r="G204" s="225">
        <f>'USA Ret'!H207</f>
        <v>1.2861738107443066E-3</v>
      </c>
      <c r="H204" s="225">
        <f>'USA Ret'!I207</f>
        <v>2.1838829525541205E-4</v>
      </c>
      <c r="J204" s="191">
        <f t="shared" si="13"/>
        <v>2.2537095230869145E-3</v>
      </c>
    </row>
    <row r="205" spans="1:10">
      <c r="A205" s="91">
        <v>202</v>
      </c>
      <c r="B205" s="91" t="s">
        <v>1734</v>
      </c>
      <c r="C205" s="225">
        <f>'USA Ret'!C208</f>
        <v>1.7278218278951984E-2</v>
      </c>
      <c r="D205" s="225">
        <f>'USA Ret'!D208</f>
        <v>6.7847979834801033E-3</v>
      </c>
      <c r="E205" s="225">
        <f>'USA Ret'!E208</f>
        <v>1.6844247488776193E-2</v>
      </c>
      <c r="F205" s="225">
        <f>'USA Ret'!G208</f>
        <v>-2.1345127935733847E-2</v>
      </c>
      <c r="G205" s="225">
        <f>'USA Ret'!H208</f>
        <v>7.6824961720162108E-3</v>
      </c>
      <c r="H205" s="225">
        <f>'USA Ret'!I208</f>
        <v>-1.639075928340963E-3</v>
      </c>
      <c r="J205" s="191">
        <f t="shared" si="13"/>
        <v>4.2675926765249469E-3</v>
      </c>
    </row>
    <row r="206" spans="1:10">
      <c r="A206" s="91">
        <v>203</v>
      </c>
      <c r="B206" s="91" t="s">
        <v>1741</v>
      </c>
      <c r="C206" s="225">
        <f>'USA Ret'!C209</f>
        <v>-1.1426396215602219E-3</v>
      </c>
      <c r="D206" s="225">
        <f>'USA Ret'!D209</f>
        <v>8.9753781281258528E-3</v>
      </c>
      <c r="E206" s="225">
        <f>'USA Ret'!E209</f>
        <v>5.0983358795292383E-3</v>
      </c>
      <c r="F206" s="225">
        <f>'USA Ret'!G209</f>
        <v>-1.4871580087705231E-2</v>
      </c>
      <c r="G206" s="225">
        <f>'USA Ret'!H209</f>
        <v>-1.2763243596046784E-3</v>
      </c>
      <c r="H206" s="225">
        <f>'USA Ret'!I209</f>
        <v>-2.187465829568584E-4</v>
      </c>
      <c r="J206" s="191">
        <f t="shared" si="13"/>
        <v>-5.725961073619831E-4</v>
      </c>
    </row>
    <row r="207" spans="1:10">
      <c r="A207" s="91">
        <v>204</v>
      </c>
      <c r="B207" s="91" t="s">
        <v>1748</v>
      </c>
      <c r="C207" s="225">
        <f>'USA Ret'!C210</f>
        <v>2.2608348027592824E-2</v>
      </c>
      <c r="D207" s="225">
        <f>'USA Ret'!D210</f>
        <v>-2.1322769468821307E-2</v>
      </c>
      <c r="E207" s="225">
        <f>'USA Ret'!E210</f>
        <v>1.5409180765690349E-2</v>
      </c>
      <c r="F207" s="225">
        <f>'USA Ret'!G210</f>
        <v>1.2408291300696133E-2</v>
      </c>
      <c r="G207" s="225">
        <f>'USA Ret'!H210</f>
        <v>1.5209418663528708E-2</v>
      </c>
      <c r="H207" s="225">
        <f>'USA Ret'!I210</f>
        <v>-2.2997327115313201E-3</v>
      </c>
      <c r="J207" s="191">
        <f t="shared" si="13"/>
        <v>7.002122762859231E-3</v>
      </c>
    </row>
    <row r="208" spans="1:10">
      <c r="A208" s="91">
        <v>205</v>
      </c>
      <c r="B208" s="91" t="s">
        <v>1756</v>
      </c>
      <c r="C208" s="225">
        <f>'USA Ret'!C211</f>
        <v>-1.4637153799172626E-2</v>
      </c>
      <c r="D208" s="225">
        <f>'USA Ret'!D211</f>
        <v>4.7533700465739126E-2</v>
      </c>
      <c r="E208" s="225">
        <f>'USA Ret'!E211</f>
        <v>8.0446931712879668E-4</v>
      </c>
      <c r="F208" s="225">
        <f>'USA Ret'!G211</f>
        <v>-2.4972484799702269E-2</v>
      </c>
      <c r="G208" s="225">
        <f>'USA Ret'!H211</f>
        <v>1.9925939461081017E-2</v>
      </c>
      <c r="H208" s="225">
        <f>'USA Ret'!I211</f>
        <v>-4.6153928084010573E-3</v>
      </c>
      <c r="J208" s="191">
        <f t="shared" si="13"/>
        <v>4.0065129727788317E-3</v>
      </c>
    </row>
    <row r="209" spans="1:10">
      <c r="A209" s="91">
        <v>206</v>
      </c>
      <c r="B209" s="91" t="s">
        <v>1762</v>
      </c>
      <c r="C209" s="225">
        <f>'USA Ret'!C212</f>
        <v>-2.2558784960597003E-2</v>
      </c>
      <c r="D209" s="225">
        <f>'USA Ret'!D212</f>
        <v>1.6910258891367467E-3</v>
      </c>
      <c r="E209" s="225">
        <f>'USA Ret'!E212</f>
        <v>-3.4172718062571807E-2</v>
      </c>
      <c r="F209" s="225">
        <f>'USA Ret'!G212</f>
        <v>6.5917260780652019E-3</v>
      </c>
      <c r="G209" s="225">
        <f>'USA Ret'!H212</f>
        <v>2.4630554323978138E-3</v>
      </c>
      <c r="H209" s="225">
        <f>'USA Ret'!I212</f>
        <v>1.3208587501008803E-3</v>
      </c>
      <c r="J209" s="191">
        <f t="shared" si="13"/>
        <v>-7.4441394789113635E-3</v>
      </c>
    </row>
    <row r="210" spans="1:10">
      <c r="A210" s="91">
        <v>207</v>
      </c>
      <c r="B210" s="91" t="s">
        <v>1770</v>
      </c>
      <c r="C210" s="225">
        <f>'USA Ret'!C213</f>
        <v>-1.1668743834377378E-2</v>
      </c>
      <c r="D210" s="225">
        <f>'USA Ret'!D213</f>
        <v>1.2711527438786032E-2</v>
      </c>
      <c r="E210" s="225">
        <f>'USA Ret'!E213</f>
        <v>-1.6970104218461478E-2</v>
      </c>
      <c r="F210" s="225">
        <f>'USA Ret'!G213</f>
        <v>4.0497596569203697E-3</v>
      </c>
      <c r="G210" s="225">
        <f>'USA Ret'!H213</f>
        <v>-2.4907887912962719E-2</v>
      </c>
      <c r="H210" s="225">
        <f>'USA Ret'!I213</f>
        <v>-6.6021129158671166E-4</v>
      </c>
      <c r="J210" s="191">
        <f t="shared" si="13"/>
        <v>-6.2409433602803148E-3</v>
      </c>
    </row>
    <row r="211" spans="1:10">
      <c r="A211" s="91">
        <v>208</v>
      </c>
      <c r="B211" s="91" t="s">
        <v>1777</v>
      </c>
      <c r="C211" s="225">
        <f>'USA Ret'!C214</f>
        <v>1.7067908512148018E-2</v>
      </c>
      <c r="D211" s="225">
        <f>'USA Ret'!D214</f>
        <v>-2.0465382618309432E-2</v>
      </c>
      <c r="E211" s="225">
        <f>'USA Ret'!E214</f>
        <v>1.9186580929353412E-2</v>
      </c>
      <c r="F211" s="225">
        <f>'USA Ret'!G214</f>
        <v>-7.1463365458402494E-3</v>
      </c>
      <c r="G211" s="225">
        <f>'USA Ret'!H214</f>
        <v>-1.1414201284440123E-2</v>
      </c>
      <c r="H211" s="225">
        <f>'USA Ret'!I214</f>
        <v>-4.6337240897912566E-3</v>
      </c>
      <c r="J211" s="191">
        <f t="shared" si="13"/>
        <v>-1.2341925161466051E-3</v>
      </c>
    </row>
    <row r="212" spans="1:10">
      <c r="A212" s="91">
        <v>209</v>
      </c>
      <c r="B212" s="91" t="s">
        <v>1785</v>
      </c>
      <c r="C212" s="225">
        <f>'USA Ret'!C215</f>
        <v>1.4888612493750777E-2</v>
      </c>
      <c r="D212" s="225">
        <f>'USA Ret'!D215</f>
        <v>4.9589094340277633E-2</v>
      </c>
      <c r="E212" s="225">
        <f>'USA Ret'!E215</f>
        <v>1.5015847050827863E-2</v>
      </c>
      <c r="F212" s="225">
        <f>'USA Ret'!G215</f>
        <v>1.5006053034837612E-2</v>
      </c>
      <c r="G212" s="225">
        <f>'USA Ret'!H215</f>
        <v>2.5190248828558495E-2</v>
      </c>
      <c r="H212" s="225">
        <f>'USA Ret'!I215</f>
        <v>4.4223328526144445E-4</v>
      </c>
      <c r="J212" s="191">
        <f t="shared" si="13"/>
        <v>2.002201483891897E-2</v>
      </c>
    </row>
    <row r="213" spans="1:10">
      <c r="A213" s="91">
        <v>210</v>
      </c>
      <c r="B213" s="91" t="s">
        <v>1792</v>
      </c>
      <c r="C213" s="225">
        <f>'USA Ret'!C216</f>
        <v>1.8928644682527913E-3</v>
      </c>
      <c r="D213" s="225">
        <f>'USA Ret'!D216</f>
        <v>-3.3901551675681457E-2</v>
      </c>
      <c r="E213" s="225">
        <f>'USA Ret'!E216</f>
        <v>-1.2160149840464853E-2</v>
      </c>
      <c r="F213" s="225">
        <f>'USA Ret'!G216</f>
        <v>1.8352610462472014E-2</v>
      </c>
      <c r="G213" s="225">
        <f>'USA Ret'!H216</f>
        <v>6.199647879525429E-3</v>
      </c>
      <c r="H213" s="225">
        <f>'USA Ret'!I216</f>
        <v>2.7595359417916681E-3</v>
      </c>
      <c r="J213" s="191">
        <f t="shared" si="13"/>
        <v>-2.8095071273507338E-3</v>
      </c>
    </row>
    <row r="214" spans="1:10">
      <c r="A214" s="91">
        <v>211</v>
      </c>
      <c r="B214" s="91" t="s">
        <v>1800</v>
      </c>
      <c r="C214" s="225">
        <f>'USA Ret'!C217</f>
        <v>-1.2559632272448181E-2</v>
      </c>
      <c r="D214" s="225">
        <f>'USA Ret'!D217</f>
        <v>-1.4229107792569829E-2</v>
      </c>
      <c r="E214" s="225">
        <f>'USA Ret'!E217</f>
        <v>-5.6270615707464311E-3</v>
      </c>
      <c r="F214" s="225">
        <f>'USA Ret'!G217</f>
        <v>-8.6613232104374022E-3</v>
      </c>
      <c r="G214" s="225">
        <f>'USA Ret'!H217</f>
        <v>1.228516679457777E-2</v>
      </c>
      <c r="H214" s="225">
        <f>'USA Ret'!I217</f>
        <v>1.030823910153612E-2</v>
      </c>
      <c r="J214" s="191">
        <f t="shared" si="13"/>
        <v>-3.0806198250146587E-3</v>
      </c>
    </row>
    <row r="215" spans="1:10">
      <c r="A215" s="91">
        <v>212</v>
      </c>
      <c r="B215" s="91" t="s">
        <v>1807</v>
      </c>
      <c r="C215" s="225">
        <f>'USA Ret'!C218</f>
        <v>-1.4660756417384671E-2</v>
      </c>
      <c r="D215" s="225">
        <f>'USA Ret'!D218</f>
        <v>0.21136692421216025</v>
      </c>
      <c r="E215" s="225">
        <f>'USA Ret'!E218</f>
        <v>-8.8270027255764865E-3</v>
      </c>
      <c r="F215" s="225">
        <f>'USA Ret'!G218</f>
        <v>1.1843356779782415E-2</v>
      </c>
      <c r="G215" s="225">
        <f>'USA Ret'!H218</f>
        <v>1.220256405229369E-3</v>
      </c>
      <c r="H215" s="225">
        <f>'USA Ret'!I218</f>
        <v>8.724100880479306E-4</v>
      </c>
      <c r="J215" s="191">
        <f t="shared" si="13"/>
        <v>3.3635864723709795E-2</v>
      </c>
    </row>
    <row r="216" spans="1:10">
      <c r="A216" s="91">
        <v>213</v>
      </c>
      <c r="B216" s="91" t="s">
        <v>1815</v>
      </c>
      <c r="C216" s="225">
        <f>'USA Ret'!C219</f>
        <v>-8.1951678170636751E-3</v>
      </c>
      <c r="D216" s="225">
        <f>'USA Ret'!D219</f>
        <v>-7.8958167810618558E-3</v>
      </c>
      <c r="E216" s="225">
        <f>'USA Ret'!E219</f>
        <v>-7.4941802733399362E-3</v>
      </c>
      <c r="F216" s="225">
        <f>'USA Ret'!G219</f>
        <v>-1.829376806581939E-2</v>
      </c>
      <c r="G216" s="225">
        <f>'USA Ret'!H219</f>
        <v>6.0790460763821925E-3</v>
      </c>
      <c r="H216" s="225">
        <f>'USA Ret'!I219</f>
        <v>-3.6036075032985443E-3</v>
      </c>
      <c r="J216" s="191">
        <f t="shared" si="13"/>
        <v>-6.5672490607002016E-3</v>
      </c>
    </row>
    <row r="217" spans="1:10">
      <c r="A217" s="91">
        <v>214</v>
      </c>
      <c r="B217" s="91" t="s">
        <v>1822</v>
      </c>
      <c r="C217" s="225">
        <f>'USA Ret'!C220</f>
        <v>3.9108379919991585E-3</v>
      </c>
      <c r="D217" s="225">
        <f>'USA Ret'!D220</f>
        <v>-5.9630468882465246E-3</v>
      </c>
      <c r="E217" s="225">
        <f>'USA Ret'!E220</f>
        <v>1.7707825236353003E-2</v>
      </c>
      <c r="F217" s="225">
        <f>'USA Ret'!G220</f>
        <v>-7.6423757520381348E-3</v>
      </c>
      <c r="G217" s="225">
        <f>'USA Ret'!H220</f>
        <v>1.9208273638267191E-2</v>
      </c>
      <c r="H217" s="225">
        <f>'USA Ret'!I220</f>
        <v>2.731197415250576E-3</v>
      </c>
      <c r="J217" s="191">
        <f t="shared" si="13"/>
        <v>4.9921186069308773E-3</v>
      </c>
    </row>
    <row r="218" spans="1:10">
      <c r="A218" s="91">
        <v>215</v>
      </c>
      <c r="B218" s="91" t="s">
        <v>1830</v>
      </c>
      <c r="C218" s="225">
        <f>'USA Ret'!C221</f>
        <v>1.164157501548577E-2</v>
      </c>
      <c r="D218" s="225">
        <f>'USA Ret'!D221</f>
        <v>-1.3043226951333494E-2</v>
      </c>
      <c r="E218" s="225">
        <f>'USA Ret'!E221</f>
        <v>8.371328957538355E-3</v>
      </c>
      <c r="F218" s="225">
        <f>'USA Ret'!G221</f>
        <v>5.3557893899047271E-3</v>
      </c>
      <c r="G218" s="225">
        <f>'USA Ret'!H221</f>
        <v>1.6509808963812288E-2</v>
      </c>
      <c r="H218" s="225">
        <f>'USA Ret'!I221</f>
        <v>1.199367749943885E-3</v>
      </c>
      <c r="J218" s="191">
        <f t="shared" si="13"/>
        <v>5.0057738542252555E-3</v>
      </c>
    </row>
    <row r="219" spans="1:10">
      <c r="A219" s="91">
        <v>216</v>
      </c>
      <c r="B219" s="91" t="s">
        <v>1837</v>
      </c>
      <c r="C219" s="225">
        <f>'USA Ret'!C222</f>
        <v>8.4518367120018159E-3</v>
      </c>
      <c r="D219" s="225">
        <f>'USA Ret'!D222</f>
        <v>3.5905870374104081E-2</v>
      </c>
      <c r="E219" s="225">
        <f>'USA Ret'!E222</f>
        <v>5.9369037694842778E-3</v>
      </c>
      <c r="F219" s="225">
        <f>'USA Ret'!G222</f>
        <v>-2.2918268243831215E-3</v>
      </c>
      <c r="G219" s="225">
        <f>'USA Ret'!H222</f>
        <v>-1.1702751481905431E-3</v>
      </c>
      <c r="H219" s="225">
        <f>'USA Ret'!I222</f>
        <v>2.2857152808560825E-3</v>
      </c>
      <c r="J219" s="191">
        <f t="shared" si="13"/>
        <v>8.1863706939787652E-3</v>
      </c>
    </row>
    <row r="220" spans="1:10">
      <c r="A220" s="91">
        <v>217</v>
      </c>
      <c r="B220" s="91" t="s">
        <v>1844</v>
      </c>
      <c r="C220" s="225">
        <f>'USA Ret'!C223</f>
        <v>9.139439093092493E-3</v>
      </c>
      <c r="D220" s="225">
        <f>'USA Ret'!D223</f>
        <v>1.8724608452603486E-2</v>
      </c>
      <c r="E220" s="225">
        <f>'USA Ret'!E223</f>
        <v>9.696935831971211E-3</v>
      </c>
      <c r="F220" s="225">
        <f>'USA Ret'!G223</f>
        <v>2.4825755135642652E-3</v>
      </c>
      <c r="G220" s="225">
        <f>'USA Ret'!H223</f>
        <v>-9.4118341823463698E-3</v>
      </c>
      <c r="H220" s="225">
        <f>'USA Ret'!I223</f>
        <v>0</v>
      </c>
      <c r="J220" s="191">
        <f t="shared" si="13"/>
        <v>5.1052874514808484E-3</v>
      </c>
    </row>
    <row r="221" spans="1:10">
      <c r="A221" s="91">
        <v>218</v>
      </c>
      <c r="B221" s="91" t="s">
        <v>1852</v>
      </c>
      <c r="C221" s="225">
        <f>'USA Ret'!C224</f>
        <v>-1.1378723017971093E-3</v>
      </c>
      <c r="D221" s="225">
        <f>'USA Ret'!D224</f>
        <v>2.7538518807733028E-2</v>
      </c>
      <c r="E221" s="225">
        <f>'USA Ret'!E224</f>
        <v>2.7919142735648521E-3</v>
      </c>
      <c r="F221" s="225">
        <f>'USA Ret'!G224</f>
        <v>1.3074558583736934E-2</v>
      </c>
      <c r="G221" s="225">
        <f>'USA Ret'!H224</f>
        <v>-1.1890746521521786E-2</v>
      </c>
      <c r="H221" s="225">
        <f>'USA Ret'!I224</f>
        <v>1.0871337728810435E-4</v>
      </c>
      <c r="J221" s="191">
        <f t="shared" si="13"/>
        <v>5.0808477031673372E-3</v>
      </c>
    </row>
    <row r="222" spans="1:10">
      <c r="A222" s="91">
        <v>219</v>
      </c>
      <c r="B222" s="91" t="s">
        <v>1860</v>
      </c>
      <c r="C222" s="225">
        <f>'USA Ret'!C225</f>
        <v>2.8434388523202795E-2</v>
      </c>
      <c r="D222" s="225">
        <f>'USA Ret'!D225</f>
        <v>1.3857034661426281E-2</v>
      </c>
      <c r="E222" s="225">
        <f>'USA Ret'!E225</f>
        <v>2.0738583136629369E-2</v>
      </c>
      <c r="F222" s="225">
        <f>'USA Ret'!G225</f>
        <v>1.2719961999560367E-2</v>
      </c>
      <c r="G222" s="225">
        <f>'USA Ret'!H225</f>
        <v>-3.1594365418217168E-2</v>
      </c>
      <c r="H222" s="225">
        <f>'USA Ret'!I225</f>
        <v>5.4338967809933148E-4</v>
      </c>
      <c r="J222" s="191">
        <f t="shared" si="13"/>
        <v>7.449832096783497E-3</v>
      </c>
    </row>
    <row r="223" spans="1:10">
      <c r="A223" s="91">
        <v>220</v>
      </c>
      <c r="B223" s="91" t="s">
        <v>1867</v>
      </c>
      <c r="C223" s="225">
        <f>'USA Ret'!C226</f>
        <v>1.8426391799213294E-3</v>
      </c>
      <c r="D223" s="225">
        <f>'USA Ret'!D226</f>
        <v>6.4014850520408891E-3</v>
      </c>
      <c r="E223" s="225">
        <f>'USA Ret'!E226</f>
        <v>8.8086324655184026E-5</v>
      </c>
      <c r="F223" s="225">
        <f>'USA Ret'!G226</f>
        <v>-1.705918208985013E-2</v>
      </c>
      <c r="G223" s="225">
        <f>'USA Ret'!H226</f>
        <v>3.3983852815598785E-2</v>
      </c>
      <c r="H223" s="225">
        <f>'USA Ret'!I226</f>
        <v>-1.0865431639970965E-4</v>
      </c>
      <c r="J223" s="191">
        <f t="shared" si="13"/>
        <v>4.1913711609943916E-3</v>
      </c>
    </row>
    <row r="224" spans="1:10">
      <c r="A224" s="91">
        <v>221</v>
      </c>
      <c r="B224" s="91" t="s">
        <v>1872</v>
      </c>
      <c r="C224" s="225">
        <f>'USA Ret'!C227</f>
        <v>-2.5806465934916254E-3</v>
      </c>
      <c r="D224" s="225">
        <f>'USA Ret'!D227</f>
        <v>2.3672960158603569E-3</v>
      </c>
      <c r="E224" s="225">
        <f>'USA Ret'!E227</f>
        <v>8.5950362488057992E-3</v>
      </c>
      <c r="F224" s="225">
        <f>'USA Ret'!G227</f>
        <v>2.9252202167724992E-2</v>
      </c>
      <c r="G224" s="225">
        <f>'USA Ret'!H227</f>
        <v>5.9079135031821522E-2</v>
      </c>
      <c r="H224" s="225">
        <f>'USA Ret'!I227</f>
        <v>4.3454644898891664E-4</v>
      </c>
      <c r="J224" s="191">
        <f t="shared" si="13"/>
        <v>1.6191261553284996E-2</v>
      </c>
    </row>
    <row r="225" spans="1:10">
      <c r="A225" s="91">
        <v>222</v>
      </c>
      <c r="B225" s="91" t="s">
        <v>1879</v>
      </c>
      <c r="C225" s="225">
        <f>'USA Ret'!C228</f>
        <v>-1.4501090690799957E-2</v>
      </c>
      <c r="D225" s="225">
        <f>'USA Ret'!D228</f>
        <v>-6.7524665730372933E-3</v>
      </c>
      <c r="E225" s="225">
        <f>'USA Ret'!E228</f>
        <v>-4.9023997335548375E-3</v>
      </c>
      <c r="F225" s="225">
        <f>'USA Ret'!G228</f>
        <v>-6.817161362277893E-3</v>
      </c>
      <c r="G225" s="225">
        <f>'USA Ret'!H228</f>
        <v>1.2297527810406026E-2</v>
      </c>
      <c r="H225" s="225">
        <f>'USA Ret'!I228</f>
        <v>-6.5189050548456395E-4</v>
      </c>
      <c r="J225" s="191">
        <f t="shared" si="13"/>
        <v>-3.5545801757914191E-3</v>
      </c>
    </row>
    <row r="226" spans="1:10">
      <c r="A226" s="91">
        <v>223</v>
      </c>
      <c r="B226" s="91" t="s">
        <v>1885</v>
      </c>
      <c r="C226" s="225">
        <f>'USA Ret'!C229</f>
        <v>2.2589370079409827E-2</v>
      </c>
      <c r="D226" s="225">
        <f>'USA Ret'!D229</f>
        <v>-2.3905520853554366E-2</v>
      </c>
      <c r="E226" s="225">
        <f>'USA Ret'!E229</f>
        <v>1.4462701995536932E-2</v>
      </c>
      <c r="F226" s="225">
        <f>'USA Ret'!G229</f>
        <v>3.1379813474499414E-3</v>
      </c>
      <c r="G226" s="225">
        <f>'USA Ret'!H229</f>
        <v>6.644542718668732E-3</v>
      </c>
      <c r="H226" s="225">
        <f>'USA Ret'!I229</f>
        <v>1.1948081582146427E-3</v>
      </c>
      <c r="J226" s="191">
        <f t="shared" si="13"/>
        <v>4.0206472409542848E-3</v>
      </c>
    </row>
    <row r="227" spans="1:10">
      <c r="A227" s="91">
        <v>224</v>
      </c>
      <c r="B227" s="91" t="s">
        <v>1892</v>
      </c>
      <c r="C227" s="225">
        <f>'USA Ret'!C230</f>
        <v>-4.3021408896615682E-2</v>
      </c>
      <c r="D227" s="225">
        <f>'USA Ret'!D230</f>
        <v>1.4992506556412233E-3</v>
      </c>
      <c r="E227" s="225">
        <f>'USA Ret'!E230</f>
        <v>-1.2621484518649365E-2</v>
      </c>
      <c r="F227" s="225">
        <f>'USA Ret'!G230</f>
        <v>-5.358970600234202E-3</v>
      </c>
      <c r="G227" s="225">
        <f>'USA Ret'!H230</f>
        <v>8.3602335129109445E-2</v>
      </c>
      <c r="H227" s="225">
        <f>'USA Ret'!I230</f>
        <v>6.5111233987769144E-4</v>
      </c>
      <c r="J227" s="191">
        <f t="shared" si="13"/>
        <v>4.1251390181881844E-3</v>
      </c>
    </row>
    <row r="228" spans="1:10">
      <c r="A228" s="91">
        <v>225</v>
      </c>
      <c r="B228" s="91" t="s">
        <v>1900</v>
      </c>
      <c r="C228" s="225">
        <f>'USA Ret'!C231</f>
        <v>3.6408600081842414E-2</v>
      </c>
      <c r="D228" s="225">
        <f>'USA Ret'!D231</f>
        <v>-2.1579485873682736E-2</v>
      </c>
      <c r="E228" s="225">
        <f>'USA Ret'!E231</f>
        <v>2.8752250410900272E-2</v>
      </c>
      <c r="F228" s="225">
        <f>'USA Ret'!G231</f>
        <v>-1.0430342278872559E-2</v>
      </c>
      <c r="G228" s="225">
        <f>'USA Ret'!H231</f>
        <v>-3.05033281762298E-3</v>
      </c>
      <c r="H228" s="225">
        <f>'USA Ret'!I231</f>
        <v>-5.4256417152161228E-4</v>
      </c>
      <c r="J228" s="191">
        <f t="shared" si="13"/>
        <v>4.9263542251738006E-3</v>
      </c>
    </row>
    <row r="229" spans="1:10">
      <c r="A229" s="91">
        <v>226</v>
      </c>
      <c r="B229" s="91" t="s">
        <v>1907</v>
      </c>
      <c r="C229" s="225">
        <f>'USA Ret'!C232</f>
        <v>-2.0857366899118188E-2</v>
      </c>
      <c r="D229" s="225">
        <f>'USA Ret'!D232</f>
        <v>-3.1489482256545631E-2</v>
      </c>
      <c r="E229" s="225">
        <f>'USA Ret'!E232</f>
        <v>-8.9771047020587285E-3</v>
      </c>
      <c r="F229" s="225">
        <f>'USA Ret'!G232</f>
        <v>-1.452170733461711E-2</v>
      </c>
      <c r="G229" s="225">
        <f>'USA Ret'!H232</f>
        <v>-4.5841359348241142E-2</v>
      </c>
      <c r="H229" s="225">
        <f>'USA Ret'!I232</f>
        <v>1.5184384696236713E-3</v>
      </c>
      <c r="J229" s="191">
        <f t="shared" si="13"/>
        <v>-2.0028097011826188E-2</v>
      </c>
    </row>
    <row r="230" spans="1:10">
      <c r="A230" s="91">
        <v>227</v>
      </c>
      <c r="B230" s="91" t="s">
        <v>1913</v>
      </c>
      <c r="C230" s="225">
        <f>'USA Ret'!C233</f>
        <v>2.8202240168254455E-2</v>
      </c>
      <c r="D230" s="225">
        <f>'USA Ret'!D233</f>
        <v>1.2168943100004274E-2</v>
      </c>
      <c r="E230" s="225">
        <f>'USA Ret'!E233</f>
        <v>1.7705603827941941E-2</v>
      </c>
      <c r="F230" s="225">
        <f>'USA Ret'!G233</f>
        <v>2.1797180150676911E-2</v>
      </c>
      <c r="G230" s="225">
        <f>'USA Ret'!H233</f>
        <v>-8.5653628589230455E-3</v>
      </c>
      <c r="H230" s="225">
        <f>'USA Ret'!I233</f>
        <v>-5.420348119049409E-4</v>
      </c>
      <c r="J230" s="191">
        <f t="shared" si="13"/>
        <v>1.1794428262674931E-2</v>
      </c>
    </row>
    <row r="231" spans="1:10">
      <c r="A231" s="91">
        <v>228</v>
      </c>
      <c r="B231" s="91" t="s">
        <v>1918</v>
      </c>
      <c r="C231" s="225">
        <f>'USA Ret'!C234</f>
        <v>-1.6602484285027842E-2</v>
      </c>
      <c r="D231" s="225">
        <f>'USA Ret'!D234</f>
        <v>2.1995870391071513E-2</v>
      </c>
      <c r="E231" s="225">
        <f>'USA Ret'!E234</f>
        <v>-1.5475183412854119E-2</v>
      </c>
      <c r="F231" s="225">
        <f>'USA Ret'!G234</f>
        <v>-6.9010811980587065E-3</v>
      </c>
      <c r="G231" s="225">
        <f>'USA Ret'!H234</f>
        <v>-4.1718453567292278E-2</v>
      </c>
      <c r="H231" s="225">
        <f>'USA Ret'!I234</f>
        <v>-4.3468879574835506E-3</v>
      </c>
      <c r="J231" s="191">
        <f t="shared" si="13"/>
        <v>-1.0508036671607497E-2</v>
      </c>
    </row>
    <row r="232" spans="1:10">
      <c r="A232" s="91">
        <v>229</v>
      </c>
      <c r="B232" s="91" t="s">
        <v>1925</v>
      </c>
      <c r="C232" s="225">
        <f>'USA Ret'!C235</f>
        <v>7.437709528446807E-4</v>
      </c>
      <c r="D232" s="225">
        <f>'USA Ret'!D235</f>
        <v>-2.9240150726255149E-2</v>
      </c>
      <c r="E232" s="225">
        <f>'USA Ret'!E235</f>
        <v>8.022574393283962E-3</v>
      </c>
      <c r="F232" s="225">
        <f>'USA Ret'!G235</f>
        <v>2.8034781467825738E-3</v>
      </c>
      <c r="G232" s="225">
        <f>'USA Ret'!H235</f>
        <v>1.2256420836976022E-2</v>
      </c>
      <c r="H232" s="225">
        <f>'USA Ret'!I235</f>
        <v>9.7969854894209836E-4</v>
      </c>
      <c r="J232" s="191">
        <f t="shared" si="13"/>
        <v>-7.3903464123763554E-4</v>
      </c>
    </row>
    <row r="233" spans="1:10">
      <c r="A233" s="91">
        <v>230</v>
      </c>
      <c r="B233" s="91" t="s">
        <v>1933</v>
      </c>
      <c r="C233" s="225">
        <f>'USA Ret'!C236</f>
        <v>-5.5918132657778296E-3</v>
      </c>
      <c r="D233" s="225">
        <f>'USA Ret'!D236</f>
        <v>-6.1101993589222098E-3</v>
      </c>
      <c r="E233" s="225">
        <f>'USA Ret'!E236</f>
        <v>-2.6386362502618232E-3</v>
      </c>
      <c r="F233" s="225">
        <f>'USA Ret'!G236</f>
        <v>-2.2421534056897229E-3</v>
      </c>
      <c r="G233" s="225">
        <f>'USA Ret'!H236</f>
        <v>5.5218251843079467E-3</v>
      </c>
      <c r="H233" s="225">
        <f>'USA Ret'!I236</f>
        <v>1.7393199297362958E-3</v>
      </c>
      <c r="J233" s="191">
        <f t="shared" si="13"/>
        <v>-1.5536095277678904E-3</v>
      </c>
    </row>
    <row r="234" spans="1:10">
      <c r="A234" s="91">
        <v>231</v>
      </c>
      <c r="B234" s="91" t="s">
        <v>1941</v>
      </c>
      <c r="C234" s="225">
        <f>'USA Ret'!C237</f>
        <v>-2.2685282831083696E-2</v>
      </c>
      <c r="D234" s="225">
        <f>'USA Ret'!D237</f>
        <v>-6.5456943026338801E-3</v>
      </c>
      <c r="E234" s="225">
        <f>'USA Ret'!E237</f>
        <v>-7.9579421381949303E-3</v>
      </c>
      <c r="F234" s="225">
        <f>'USA Ret'!G237</f>
        <v>-1.6849203649195231E-3</v>
      </c>
      <c r="G234" s="225">
        <f>'USA Ret'!H237</f>
        <v>-1.2188516542497103E-2</v>
      </c>
      <c r="H234" s="225">
        <f>'USA Ret'!I237</f>
        <v>5.3079255856667319E-3</v>
      </c>
      <c r="J234" s="191">
        <f t="shared" si="13"/>
        <v>-7.6257384322770683E-3</v>
      </c>
    </row>
    <row r="235" spans="1:10">
      <c r="A235" s="91">
        <v>232</v>
      </c>
      <c r="B235" s="91" t="s">
        <v>1949</v>
      </c>
      <c r="C235" s="225">
        <f>'USA Ret'!C238</f>
        <v>-1.0765194312994003E-2</v>
      </c>
      <c r="D235" s="225">
        <f>'USA Ret'!D238</f>
        <v>-1.868086864304153E-2</v>
      </c>
      <c r="E235" s="225">
        <f>'USA Ret'!E238</f>
        <v>-1.4189544184173357E-2</v>
      </c>
      <c r="F235" s="225">
        <f>'USA Ret'!G238</f>
        <v>1.6907044620815069E-2</v>
      </c>
      <c r="G235" s="225">
        <f>'USA Ret'!H238</f>
        <v>-2.2321437839408942E-3</v>
      </c>
      <c r="H235" s="225">
        <f>'USA Ret'!I238</f>
        <v>-2.2713762401722084E-3</v>
      </c>
      <c r="J235" s="191">
        <f t="shared" si="13"/>
        <v>-5.205347090584486E-3</v>
      </c>
    </row>
    <row r="236" spans="1:10">
      <c r="A236" s="91">
        <v>233</v>
      </c>
      <c r="B236" s="91" t="s">
        <v>1957</v>
      </c>
      <c r="C236" s="225">
        <f>'USA Ret'!C239</f>
        <v>1.1147530391060144E-2</v>
      </c>
      <c r="D236" s="225">
        <f>'USA Ret'!D239</f>
        <v>2.6214607685674324E-2</v>
      </c>
      <c r="E236" s="225">
        <f>'USA Ret'!E239</f>
        <v>1.5672619664314656E-3</v>
      </c>
      <c r="F236" s="225">
        <f>'USA Ret'!G239</f>
        <v>-7.767747583215575E-3</v>
      </c>
      <c r="G236" s="225">
        <f>'USA Ret'!H239</f>
        <v>-1.349851767089523E-2</v>
      </c>
      <c r="H236" s="225">
        <f>'USA Ret'!I239</f>
        <v>1.6857649434537426E-2</v>
      </c>
      <c r="J236" s="191">
        <f t="shared" si="13"/>
        <v>5.7534640372654258E-3</v>
      </c>
    </row>
    <row r="237" spans="1:10">
      <c r="A237" s="91">
        <v>234</v>
      </c>
      <c r="B237" s="91" t="s">
        <v>1964</v>
      </c>
      <c r="C237" s="225">
        <f>'USA Ret'!C240</f>
        <v>1.7055558400599788E-2</v>
      </c>
      <c r="D237" s="225">
        <f>'USA Ret'!D240</f>
        <v>2.2073364210827184E-2</v>
      </c>
      <c r="E237" s="225">
        <f>'USA Ret'!E240</f>
        <v>1.116073357602124E-2</v>
      </c>
      <c r="F237" s="225">
        <f>'USA Ret'!G240</f>
        <v>-2.9750858686338382E-3</v>
      </c>
      <c r="G237" s="225">
        <f>'USA Ret'!H240</f>
        <v>1.0140931976049435E-2</v>
      </c>
      <c r="H237" s="225">
        <f>'USA Ret'!I240</f>
        <v>1.3831996672529587E-3</v>
      </c>
      <c r="J237" s="191">
        <f t="shared" si="13"/>
        <v>9.8064503270194597E-3</v>
      </c>
    </row>
    <row r="238" spans="1:10">
      <c r="A238" s="91">
        <v>235</v>
      </c>
      <c r="B238" s="91" t="s">
        <v>1970</v>
      </c>
      <c r="C238" s="225">
        <f>'USA Ret'!C241</f>
        <v>-1.2098446247807971E-2</v>
      </c>
      <c r="D238" s="225">
        <f>'USA Ret'!D241</f>
        <v>2.065082946147961E-2</v>
      </c>
      <c r="E238" s="225">
        <f>'USA Ret'!E241</f>
        <v>1.5474556045329529E-3</v>
      </c>
      <c r="F238" s="225">
        <f>'USA Ret'!G241</f>
        <v>-2.3552666672512768E-2</v>
      </c>
      <c r="G238" s="225">
        <f>'USA Ret'!H241</f>
        <v>-1.9242246222394947E-2</v>
      </c>
      <c r="H238" s="225">
        <f>'USA Ret'!I241</f>
        <v>-5.3177347703551225E-4</v>
      </c>
      <c r="J238" s="191">
        <f t="shared" si="13"/>
        <v>-5.5378079256231056E-3</v>
      </c>
    </row>
    <row r="239" spans="1:10">
      <c r="A239" s="91">
        <v>236</v>
      </c>
      <c r="B239" s="91" t="s">
        <v>1978</v>
      </c>
      <c r="C239" s="225">
        <f>'USA Ret'!C242</f>
        <v>4.0989344533196949E-2</v>
      </c>
      <c r="D239" s="225">
        <f>'USA Ret'!D242</f>
        <v>3.2032533881082133E-2</v>
      </c>
      <c r="E239" s="225">
        <f>'USA Ret'!E242</f>
        <v>3.2038579840957655E-2</v>
      </c>
      <c r="F239" s="225">
        <f>'USA Ret'!G242</f>
        <v>2.4669361372587868E-2</v>
      </c>
      <c r="G239" s="225">
        <f>'USA Ret'!H242</f>
        <v>3.4815419685365057E-2</v>
      </c>
      <c r="H239" s="225">
        <f>'USA Ret'!I242</f>
        <v>-8.5142619021751282E-4</v>
      </c>
      <c r="J239" s="191">
        <f t="shared" si="13"/>
        <v>2.7282302187162027E-2</v>
      </c>
    </row>
    <row r="240" spans="1:10">
      <c r="A240" s="91">
        <v>237</v>
      </c>
      <c r="B240" s="91" t="s">
        <v>1986</v>
      </c>
      <c r="C240" s="225">
        <f>'USA Ret'!C243</f>
        <v>7.2992703970758109E-4</v>
      </c>
      <c r="D240" s="225">
        <f>'USA Ret'!D243</f>
        <v>2.6943135982962073E-2</v>
      </c>
      <c r="E240" s="225">
        <f>'USA Ret'!E243</f>
        <v>-6.0917282719748266E-3</v>
      </c>
      <c r="F240" s="225">
        <f>'USA Ret'!G243</f>
        <v>1.0546864348537632E-2</v>
      </c>
      <c r="G240" s="225">
        <f>'USA Ret'!H243</f>
        <v>3.3057881344994103E-3</v>
      </c>
      <c r="H240" s="225">
        <f>'USA Ret'!I243</f>
        <v>-4.0542037820460713E-3</v>
      </c>
      <c r="J240" s="191">
        <f t="shared" si="13"/>
        <v>5.2299639086142999E-3</v>
      </c>
    </row>
    <row r="241" spans="1:10">
      <c r="A241" s="91">
        <v>238</v>
      </c>
      <c r="B241" s="91" t="s">
        <v>1994</v>
      </c>
      <c r="C241" s="225">
        <f>'USA Ret'!C244</f>
        <v>-2.4373436972678918E-2</v>
      </c>
      <c r="D241" s="225">
        <f>'USA Ret'!D244</f>
        <v>5.6929525753147015E-3</v>
      </c>
      <c r="E241" s="225">
        <f>'USA Ret'!E244</f>
        <v>-1.5946340855023541E-2</v>
      </c>
      <c r="F241" s="225">
        <f>'USA Ret'!G244</f>
        <v>-1.7640416587053523E-2</v>
      </c>
      <c r="G241" s="225">
        <f>'USA Ret'!H244</f>
        <v>-1.8878961597469497E-2</v>
      </c>
      <c r="H241" s="225">
        <f>'USA Ret'!I244</f>
        <v>9.6169265305745706E-4</v>
      </c>
      <c r="J241" s="191">
        <f t="shared" si="13"/>
        <v>-1.1697418463975554E-2</v>
      </c>
    </row>
    <row r="242" spans="1:10">
      <c r="A242" s="91">
        <v>239</v>
      </c>
      <c r="B242" s="91" t="s">
        <v>2001</v>
      </c>
      <c r="C242" s="225">
        <f>'USA Ret'!C245</f>
        <v>-4.4332823170318079E-2</v>
      </c>
      <c r="D242" s="225">
        <f>'USA Ret'!D245</f>
        <v>3.3836503140581099E-2</v>
      </c>
      <c r="E242" s="225">
        <f>'USA Ret'!E245</f>
        <v>-1.6723514833238459E-2</v>
      </c>
      <c r="F242" s="225">
        <f>'USA Ret'!G245</f>
        <v>1.3952416832508412E-2</v>
      </c>
      <c r="G242" s="225">
        <f>'USA Ret'!H245</f>
        <v>0</v>
      </c>
      <c r="H242" s="225">
        <f>'USA Ret'!I245</f>
        <v>3.3054356480512023E-3</v>
      </c>
      <c r="J242" s="191">
        <f t="shared" si="13"/>
        <v>-1.6603303970693043E-3</v>
      </c>
    </row>
    <row r="243" spans="1:10">
      <c r="A243" s="91">
        <v>240</v>
      </c>
      <c r="B243" s="91" t="s">
        <v>2007</v>
      </c>
      <c r="C243" s="225">
        <f>'USA Ret'!C246</f>
        <v>3.5108286500630209E-3</v>
      </c>
      <c r="D243" s="225">
        <f>'USA Ret'!D246</f>
        <v>-4.9570780896254732E-2</v>
      </c>
      <c r="E243" s="225">
        <f>'USA Ret'!E246</f>
        <v>1.7281608033843669E-3</v>
      </c>
      <c r="F243" s="225">
        <f>'USA Ret'!G246</f>
        <v>-1.8458620477219093E-2</v>
      </c>
      <c r="G243" s="225">
        <f>'USA Ret'!H246</f>
        <v>-2.7274417919659288E-2</v>
      </c>
      <c r="H243" s="225">
        <f>'USA Ret'!I246</f>
        <v>-5.3239632839290508E-4</v>
      </c>
      <c r="J243" s="191">
        <f t="shared" si="13"/>
        <v>-1.509953769467977E-2</v>
      </c>
    </row>
    <row r="244" spans="1:10">
      <c r="A244" s="91">
        <v>241</v>
      </c>
      <c r="B244" s="91" t="s">
        <v>2014</v>
      </c>
      <c r="C244" s="225">
        <f>'USA Ret'!C247</f>
        <v>-5.1129346522604244E-2</v>
      </c>
      <c r="D244" s="225">
        <f>'USA Ret'!D247</f>
        <v>-6.5087917362176857E-3</v>
      </c>
      <c r="E244" s="225">
        <f>'USA Ret'!E247</f>
        <v>-3.8099008044081228E-2</v>
      </c>
      <c r="F244" s="225">
        <f>'USA Ret'!G247</f>
        <v>7.4990977605390481E-3</v>
      </c>
      <c r="G244" s="225">
        <f>'USA Ret'!H247</f>
        <v>2.0525235944730852E-2</v>
      </c>
      <c r="H244" s="225">
        <f>'USA Ret'!I247</f>
        <v>-1.4922194199358616E-3</v>
      </c>
      <c r="J244" s="191">
        <f t="shared" si="13"/>
        <v>-1.1534172002928188E-2</v>
      </c>
    </row>
    <row r="245" spans="1:10">
      <c r="A245" s="91">
        <v>242</v>
      </c>
      <c r="B245" s="91" t="s">
        <v>2021</v>
      </c>
      <c r="C245" s="225">
        <f>'USA Ret'!C248</f>
        <v>-6.578971098042511E-3</v>
      </c>
      <c r="D245" s="225">
        <f>'USA Ret'!D248</f>
        <v>-1.075965518414985E-2</v>
      </c>
      <c r="E245" s="225">
        <f>'USA Ret'!E248</f>
        <v>-2.2768455998953212E-2</v>
      </c>
      <c r="F245" s="225">
        <f>'USA Ret'!G248</f>
        <v>-4.117542781698456E-3</v>
      </c>
      <c r="G245" s="225">
        <f>'USA Ret'!H248</f>
        <v>-2.2598879674374786E-3</v>
      </c>
      <c r="H245" s="225">
        <f>'USA Ret'!I248</f>
        <v>-8.5369762948092512E-4</v>
      </c>
      <c r="J245" s="191">
        <f t="shared" si="13"/>
        <v>-7.8897017766270724E-3</v>
      </c>
    </row>
    <row r="246" spans="1:10">
      <c r="A246" s="91">
        <v>243</v>
      </c>
      <c r="B246" s="91" t="s">
        <v>2029</v>
      </c>
      <c r="C246" s="225">
        <f>'USA Ret'!C249</f>
        <v>1.4335695026987545E-2</v>
      </c>
      <c r="D246" s="225">
        <f>'USA Ret'!D249</f>
        <v>8.5806094699243194E-3</v>
      </c>
      <c r="E246" s="225">
        <f>'USA Ret'!E249</f>
        <v>-1.6839776176314544E-2</v>
      </c>
      <c r="F246" s="225">
        <f>'USA Ret'!G249</f>
        <v>1.950103584732139E-2</v>
      </c>
      <c r="G246" s="225">
        <f>'USA Ret'!H249</f>
        <v>3.5559302036486926E-2</v>
      </c>
      <c r="H246" s="225">
        <f>'USA Ret'!I249</f>
        <v>6.066752682237362E-3</v>
      </c>
      <c r="J246" s="191">
        <f t="shared" si="13"/>
        <v>1.1200603147773833E-2</v>
      </c>
    </row>
    <row r="247" spans="1:10">
      <c r="A247" s="91">
        <v>244</v>
      </c>
      <c r="B247" s="91" t="s">
        <v>2037</v>
      </c>
      <c r="C247" s="225">
        <f>'USA Ret'!C250</f>
        <v>6.4182622107452458E-2</v>
      </c>
      <c r="D247" s="225">
        <f>'USA Ret'!D250</f>
        <v>3.3428798607618791E-2</v>
      </c>
      <c r="E247" s="225">
        <f>'USA Ret'!E250</f>
        <v>3.4392862022671639E-2</v>
      </c>
      <c r="F247" s="225">
        <f>'USA Ret'!G250</f>
        <v>1.3881501443763098E-2</v>
      </c>
      <c r="G247" s="225">
        <f>'USA Ret'!H250</f>
        <v>5.4436715811766734E-3</v>
      </c>
      <c r="H247" s="225">
        <f>'USA Ret'!I250</f>
        <v>1.0605579528390899E-3</v>
      </c>
      <c r="J247" s="191">
        <f t="shared" si="13"/>
        <v>2.5398335619253629E-2</v>
      </c>
    </row>
    <row r="248" spans="1:10">
      <c r="A248" s="91">
        <v>245</v>
      </c>
      <c r="B248" s="91" t="s">
        <v>2045</v>
      </c>
      <c r="C248" s="225">
        <f>'USA Ret'!C251</f>
        <v>3.8131554322868585E-4</v>
      </c>
      <c r="D248" s="225">
        <f>'USA Ret'!D251</f>
        <v>4.9560077341177372E-2</v>
      </c>
      <c r="E248" s="225">
        <f>'USA Ret'!E251</f>
        <v>-4.2462908814510968E-3</v>
      </c>
      <c r="F248" s="225">
        <f>'USA Ret'!G251</f>
        <v>7.5894834840465886E-3</v>
      </c>
      <c r="G248" s="225">
        <f>'USA Ret'!H251</f>
        <v>1.9355442952956072E-2</v>
      </c>
      <c r="H248" s="225">
        <f>'USA Ret'!I251</f>
        <v>0</v>
      </c>
      <c r="J248" s="191">
        <f t="shared" si="13"/>
        <v>1.2106671406659603E-2</v>
      </c>
    </row>
    <row r="249" spans="1:10">
      <c r="A249" s="91">
        <v>246</v>
      </c>
      <c r="B249" s="91" t="s">
        <v>2053</v>
      </c>
      <c r="C249" s="225">
        <f>'USA Ret'!C252</f>
        <v>9.8635094051959925E-3</v>
      </c>
      <c r="D249" s="225">
        <f>'USA Ret'!D252</f>
        <v>2.853331197630939E-2</v>
      </c>
      <c r="E249" s="225">
        <f>'USA Ret'!E252</f>
        <v>-3.6511845838833885E-2</v>
      </c>
      <c r="F249" s="225">
        <f>'USA Ret'!G252</f>
        <v>-8.1337999267701439E-3</v>
      </c>
      <c r="G249" s="225">
        <f>'USA Ret'!H252</f>
        <v>5.3106869372375916E-3</v>
      </c>
      <c r="H249" s="225">
        <f>'USA Ret'!I252</f>
        <v>1.3770459249272025E-3</v>
      </c>
      <c r="J249" s="191">
        <f t="shared" si="13"/>
        <v>7.3151413011024216E-5</v>
      </c>
    </row>
    <row r="250" spans="1:10">
      <c r="A250" s="91">
        <v>247</v>
      </c>
      <c r="B250" s="91" t="s">
        <v>2059</v>
      </c>
      <c r="C250" s="225">
        <f>'USA Ret'!C253</f>
        <v>1.1634584232832828E-2</v>
      </c>
      <c r="D250" s="225">
        <f>'USA Ret'!D253</f>
        <v>3.8948442615410572E-3</v>
      </c>
      <c r="E250" s="225">
        <f>'USA Ret'!E253</f>
        <v>-1.8782870077760117E-4</v>
      </c>
      <c r="F250" s="225">
        <f>'USA Ret'!G253</f>
        <v>-9.1158334080094928E-3</v>
      </c>
      <c r="G250" s="225">
        <f>'USA Ret'!H253</f>
        <v>-8.5106896679086191E-3</v>
      </c>
      <c r="H250" s="225">
        <f>'USA Ret'!I253</f>
        <v>-5.294086629022384E-4</v>
      </c>
      <c r="J250" s="191">
        <f t="shared" si="13"/>
        <v>-4.690553242040112E-4</v>
      </c>
    </row>
    <row r="251" spans="1:10">
      <c r="A251" s="91">
        <v>248</v>
      </c>
      <c r="B251" s="91" t="s">
        <v>2067</v>
      </c>
      <c r="C251" s="225">
        <f>'USA Ret'!C254</f>
        <v>4.6299502856980208E-2</v>
      </c>
      <c r="D251" s="225">
        <f>'USA Ret'!D254</f>
        <v>-2.2108490754203507E-2</v>
      </c>
      <c r="E251" s="225">
        <f>'USA Ret'!E254</f>
        <v>3.1434593386274849E-2</v>
      </c>
      <c r="F251" s="225">
        <f>'USA Ret'!G254</f>
        <v>-1.6993390087433058E-2</v>
      </c>
      <c r="G251" s="225">
        <f>'USA Ret'!H254</f>
        <v>-3.7000956414968374E-2</v>
      </c>
      <c r="H251" s="225">
        <f>'USA Ret'!I254</f>
        <v>0</v>
      </c>
      <c r="J251" s="191">
        <f t="shared" si="13"/>
        <v>2.7187649777501988E-4</v>
      </c>
    </row>
    <row r="252" spans="1:10">
      <c r="A252" s="91">
        <v>249</v>
      </c>
      <c r="B252" s="91" t="s">
        <v>2074</v>
      </c>
      <c r="C252" s="225">
        <f>'USA Ret'!C255</f>
        <v>1.3446770198548725E-2</v>
      </c>
      <c r="D252" s="225">
        <f>'USA Ret'!D255</f>
        <v>3.785684772234249E-2</v>
      </c>
      <c r="E252" s="225">
        <f>'USA Ret'!E255</f>
        <v>7.2786828798053873E-4</v>
      </c>
      <c r="F252" s="225">
        <f>'USA Ret'!G255</f>
        <v>1.3031743443458704E-3</v>
      </c>
      <c r="G252" s="225">
        <f>'USA Ret'!H255</f>
        <v>4.4451762570833796E-2</v>
      </c>
      <c r="H252" s="225">
        <f>'USA Ret'!I255</f>
        <v>0</v>
      </c>
      <c r="J252" s="191">
        <f t="shared" si="13"/>
        <v>1.6297737187341902E-2</v>
      </c>
    </row>
    <row r="253" spans="1:10">
      <c r="A253" s="91">
        <v>250</v>
      </c>
      <c r="B253" s="91" t="s">
        <v>2081</v>
      </c>
      <c r="C253" s="225">
        <f>'USA Ret'!C256</f>
        <v>6.3069585376838424E-3</v>
      </c>
      <c r="D253" s="225">
        <f>'USA Ret'!D256</f>
        <v>4.1368396307261256E-3</v>
      </c>
      <c r="E253" s="225">
        <f>'USA Ret'!E256</f>
        <v>1.3011839856328254E-2</v>
      </c>
      <c r="F253" s="225">
        <f>'USA Ret'!G256</f>
        <v>1.3489994833484606E-2</v>
      </c>
      <c r="G253" s="225">
        <f>'USA Ret'!H256</f>
        <v>1.7867001828424319E-2</v>
      </c>
      <c r="H253" s="225">
        <f>'USA Ret'!I256</f>
        <v>0</v>
      </c>
      <c r="J253" s="191">
        <f t="shared" si="13"/>
        <v>9.1354391144411896E-3</v>
      </c>
    </row>
    <row r="254" spans="1:10">
      <c r="B254" s="121"/>
      <c r="C254" s="225"/>
      <c r="D254" s="225"/>
      <c r="E254" s="225"/>
      <c r="F254" s="225"/>
      <c r="G254" s="225"/>
      <c r="H254" s="225"/>
    </row>
    <row r="255" spans="1:10">
      <c r="B255" s="121"/>
      <c r="C255" s="225"/>
      <c r="D255" s="225"/>
      <c r="E255" s="225"/>
      <c r="F255" s="225"/>
      <c r="G255" s="225"/>
      <c r="H255" s="225"/>
    </row>
    <row r="256" spans="1:10">
      <c r="B256" s="121"/>
      <c r="C256" s="225"/>
      <c r="D256" s="225"/>
      <c r="E256" s="225"/>
      <c r="F256" s="225"/>
      <c r="G256" s="225"/>
      <c r="H256" s="225"/>
    </row>
  </sheetData>
  <mergeCells count="3">
    <mergeCell ref="T38:U38"/>
    <mergeCell ref="O39:R39"/>
    <mergeCell ref="T39:V39"/>
  </mergeCells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4"/>
  <sheetViews>
    <sheetView topLeftCell="H34" zoomScaleNormal="100" workbookViewId="0">
      <selection activeCell="S55" activeCellId="1" sqref="P37:P43 S55"/>
    </sheetView>
  </sheetViews>
  <sheetFormatPr defaultColWidth="8.7109375" defaultRowHeight="15"/>
  <cols>
    <col min="1" max="1" width="17.42578125" style="91" customWidth="1"/>
    <col min="2" max="2" width="20" style="91" customWidth="1"/>
    <col min="3" max="4" width="12.7109375" style="91" customWidth="1"/>
    <col min="5" max="5" width="16.140625" style="91" customWidth="1"/>
    <col min="6" max="6" width="23.42578125" style="91" customWidth="1"/>
    <col min="7" max="7" width="25.85546875" style="91" customWidth="1"/>
    <col min="8" max="8" width="25" style="91" customWidth="1"/>
    <col min="9" max="9" width="20" style="91" customWidth="1"/>
    <col min="10" max="11" width="10.5703125" style="91" customWidth="1"/>
    <col min="12" max="12" width="9.28515625" style="91" customWidth="1"/>
    <col min="13" max="13" width="25.42578125" style="91" customWidth="1"/>
    <col min="14" max="14" width="20.5703125" style="91" customWidth="1"/>
    <col min="15" max="15" width="10.7109375" style="91" customWidth="1"/>
    <col min="16" max="16" width="10.28515625" style="91" customWidth="1"/>
    <col min="28" max="1025" width="8.42578125" style="91" customWidth="1"/>
  </cols>
  <sheetData>
    <row r="1" spans="1:21">
      <c r="A1" s="286" t="s">
        <v>4442</v>
      </c>
      <c r="B1" s="287" t="s">
        <v>4443</v>
      </c>
    </row>
    <row r="2" spans="1:21">
      <c r="A2" s="288">
        <v>44853</v>
      </c>
      <c r="B2" s="288">
        <v>45218</v>
      </c>
      <c r="D2" s="163" t="str">
        <f>'GREECE Ret'!O6</f>
        <v>Jumbo</v>
      </c>
      <c r="E2" s="163" t="str">
        <f>'GREECE Ret'!P6</f>
        <v>Gr Sarantis</v>
      </c>
      <c r="F2" s="163" t="str">
        <f>'GREECE Ret'!Q6</f>
        <v>Mytilineos</v>
      </c>
      <c r="G2" s="163" t="str">
        <f>'GREECE Ret'!R6</f>
        <v>HELLENiQ ENERGY Holdings</v>
      </c>
      <c r="H2" s="163" t="str">
        <f>'GREECE Ret'!S6</f>
        <v>BLE Kedros</v>
      </c>
      <c r="I2" s="163" t="str">
        <f>'GREECE Ret'!T6</f>
        <v>Petros Petropoulos</v>
      </c>
    </row>
    <row r="3" spans="1:21">
      <c r="D3" s="289" t="s">
        <v>4444</v>
      </c>
      <c r="E3" s="289" t="s">
        <v>4445</v>
      </c>
      <c r="F3" s="289" t="s">
        <v>4446</v>
      </c>
      <c r="G3" s="289" t="s">
        <v>4447</v>
      </c>
      <c r="H3" s="289" t="s">
        <v>4448</v>
      </c>
      <c r="I3" s="289" t="s">
        <v>4449</v>
      </c>
    </row>
    <row r="4" spans="1:21">
      <c r="B4" s="165" t="s">
        <v>4356</v>
      </c>
      <c r="D4" s="290">
        <f>'GREECE Ret'!O7</f>
        <v>2.3196235651525236E-3</v>
      </c>
      <c r="E4" s="290">
        <f>'GREECE Ret'!P7</f>
        <v>7.0806601825704576E-4</v>
      </c>
      <c r="F4" s="290">
        <f>'GREECE Ret'!Q7</f>
        <v>3.1438419206627254E-3</v>
      </c>
      <c r="G4" s="290">
        <f>'GREECE Ret'!R7</f>
        <v>1.3954903600176362E-4</v>
      </c>
      <c r="H4" s="290">
        <f>'GREECE Ret'!S7</f>
        <v>1.1037242236650465E-3</v>
      </c>
      <c r="I4" s="290">
        <f>'GREECE Ret'!T7</f>
        <v>2.3547437821530496E-3</v>
      </c>
    </row>
    <row r="5" spans="1:21">
      <c r="B5" s="165" t="s">
        <v>4358</v>
      </c>
      <c r="D5" s="290">
        <f>'GREECE Ret'!O8</f>
        <v>3.8028305967011637E-4</v>
      </c>
      <c r="E5" s="290">
        <f>'GREECE Ret'!P8</f>
        <v>4.2388869229978296E-4</v>
      </c>
      <c r="F5" s="290">
        <f>'GREECE Ret'!Q8</f>
        <v>3.362516328038186E-4</v>
      </c>
      <c r="G5" s="290">
        <f>'GREECE Ret'!R8</f>
        <v>2.6612531074505044E-4</v>
      </c>
      <c r="H5" s="290">
        <f>'GREECE Ret'!S8</f>
        <v>7.1763331047497585E-5</v>
      </c>
      <c r="I5" s="290">
        <f>'GREECE Ret'!T8</f>
        <v>1.2526126285278857E-4</v>
      </c>
    </row>
    <row r="6" spans="1:21">
      <c r="A6" s="11"/>
      <c r="B6" s="165" t="s">
        <v>4361</v>
      </c>
      <c r="D6" s="290">
        <f>'GREECE Ret'!O9</f>
        <v>1.9500847665425119E-2</v>
      </c>
      <c r="E6" s="290">
        <f>'GREECE Ret'!P9</f>
        <v>2.0588557314678048E-2</v>
      </c>
      <c r="F6" s="290">
        <f>'GREECE Ret'!Q9</f>
        <v>1.8337165342653661E-2</v>
      </c>
      <c r="G6" s="290">
        <f>'GREECE Ret'!R9</f>
        <v>1.6313347625335838E-2</v>
      </c>
      <c r="H6" s="290">
        <f>'GREECE Ret'!S9</f>
        <v>8.4713240433534117E-3</v>
      </c>
      <c r="I6" s="290">
        <f>'GREECE Ret'!T9</f>
        <v>1.1192017818641488E-2</v>
      </c>
    </row>
    <row r="7" spans="1:21">
      <c r="A7" s="11"/>
      <c r="B7" s="165"/>
      <c r="D7" s="290"/>
      <c r="E7" s="290"/>
      <c r="F7" s="290"/>
      <c r="G7" s="290"/>
      <c r="H7" s="290"/>
      <c r="I7" s="290"/>
    </row>
    <row r="8" spans="1:21">
      <c r="A8" s="11"/>
      <c r="B8" s="165" t="s">
        <v>4363</v>
      </c>
      <c r="D8" s="291">
        <f>'GREECE Ret'!O11</f>
        <v>8.4069018604503043</v>
      </c>
      <c r="E8" s="291">
        <f>'GREECE Ret'!P11</f>
        <v>29.077171879195994</v>
      </c>
      <c r="F8" s="291">
        <f>'GREECE Ret'!Q11</f>
        <v>5.8327249923520856</v>
      </c>
      <c r="G8" s="291">
        <f>'GREECE Ret'!R11</f>
        <v>116.90046805575689</v>
      </c>
      <c r="H8" s="291">
        <f>'GREECE Ret'!S11</f>
        <v>7.6752180134484869</v>
      </c>
      <c r="I8" s="291">
        <f>'GREECE Ret'!T11</f>
        <v>4.7529662902042427</v>
      </c>
    </row>
    <row r="9" spans="1:21">
      <c r="A9" s="11" t="s">
        <v>4450</v>
      </c>
      <c r="B9" s="292" t="s">
        <v>4451</v>
      </c>
      <c r="D9" s="293">
        <f>'GREECE Ret'!O21</f>
        <v>249</v>
      </c>
      <c r="E9" s="293">
        <f>'GREECE Ret'!P21</f>
        <v>249</v>
      </c>
      <c r="F9" s="293">
        <f>'GREECE Ret'!Q21</f>
        <v>249</v>
      </c>
      <c r="G9" s="293">
        <f>'GREECE Ret'!R21</f>
        <v>249</v>
      </c>
      <c r="H9" s="293">
        <f>'GREECE Ret'!S21</f>
        <v>249</v>
      </c>
      <c r="I9" s="293">
        <f>'GREECE Ret'!T21</f>
        <v>249</v>
      </c>
    </row>
    <row r="10" spans="1:21">
      <c r="A10" s="11"/>
      <c r="B10" s="292"/>
      <c r="D10" s="294"/>
      <c r="E10" s="294"/>
      <c r="F10" s="294"/>
      <c r="G10" s="294"/>
      <c r="H10" s="294"/>
      <c r="I10" s="294"/>
    </row>
    <row r="11" spans="1:21" ht="18">
      <c r="A11" s="91" t="s">
        <v>4452</v>
      </c>
      <c r="B11" s="295" t="s">
        <v>4453</v>
      </c>
      <c r="D11" s="296">
        <f>'GREECE Ret'!O13</f>
        <v>1.1522535022115532E-3</v>
      </c>
      <c r="E11" s="296">
        <f>'GREECE Ret'!P13</f>
        <v>-5.7954620438224486E-5</v>
      </c>
      <c r="F11" s="296">
        <f>'GREECE Ret'!Q13</f>
        <v>1.6935328594952475E-3</v>
      </c>
      <c r="G11" s="296">
        <f>'GREECE Ret'!R13</f>
        <v>-1.0205964078594746E-3</v>
      </c>
      <c r="H11" s="296">
        <f>'GREECE Ret'!S13</f>
        <v>1.0531055803712354E-3</v>
      </c>
      <c r="I11" s="296">
        <f>'GREECE Ret'!T13</f>
        <v>2.0950792700673089E-3</v>
      </c>
    </row>
    <row r="12" spans="1:21" ht="18">
      <c r="A12" s="91" t="s">
        <v>4454</v>
      </c>
      <c r="B12" s="297" t="s">
        <v>4455</v>
      </c>
      <c r="D12" s="298">
        <f>'GREECE Ret'!O14</f>
        <v>0.81212764997816134</v>
      </c>
      <c r="E12" s="298">
        <f>'GREECE Ret'!P14</f>
        <v>0.58148393560984246</v>
      </c>
      <c r="F12" s="298">
        <f>'GREECE Ret'!Q14</f>
        <v>1.1064022443040371</v>
      </c>
      <c r="G12" s="298">
        <f>'GREECE Ret'!R14</f>
        <v>0.83412659120056121</v>
      </c>
      <c r="H12" s="298">
        <f>'GREECE Ret'!S14</f>
        <v>4.1634694821966696E-2</v>
      </c>
      <c r="I12" s="298">
        <f>'GREECE Ret'!T14</f>
        <v>0.22394112344279427</v>
      </c>
    </row>
    <row r="13" spans="1:21" ht="18">
      <c r="B13" s="297" t="s">
        <v>4456</v>
      </c>
      <c r="C13" s="299">
        <f>'ΟΜΟΛΟΓΑ ΧΑΑ'!C2</f>
        <v>4.1880000000000001E-2</v>
      </c>
      <c r="F13" s="300"/>
      <c r="H13" s="300"/>
      <c r="I13" s="300"/>
      <c r="J13" s="300"/>
    </row>
    <row r="14" spans="1:21" ht="36">
      <c r="B14" s="297" t="s">
        <v>4457</v>
      </c>
      <c r="C14" s="255"/>
      <c r="D14" s="301">
        <f t="shared" ref="D14:I14" si="0">$C$13+D12*10.46%</f>
        <v>0.12682855218771569</v>
      </c>
      <c r="E14" s="301">
        <f t="shared" si="0"/>
        <v>0.10270321966478953</v>
      </c>
      <c r="F14" s="301">
        <f t="shared" si="0"/>
        <v>0.15760967475420229</v>
      </c>
      <c r="G14" s="301">
        <f t="shared" si="0"/>
        <v>0.12912964143957872</v>
      </c>
      <c r="H14" s="301">
        <f t="shared" si="0"/>
        <v>4.6234989078377718E-2</v>
      </c>
      <c r="I14" s="301">
        <f t="shared" si="0"/>
        <v>6.5304241512116279E-2</v>
      </c>
      <c r="L14" s="302"/>
      <c r="N14" s="302"/>
      <c r="S14" s="302"/>
      <c r="U14" s="302"/>
    </row>
    <row r="15" spans="1:21">
      <c r="B15" s="303" t="s">
        <v>4458</v>
      </c>
      <c r="D15" s="249"/>
    </row>
    <row r="16" spans="1:21">
      <c r="D16" s="304" t="s">
        <v>4459</v>
      </c>
      <c r="E16" s="305" t="s">
        <v>4460</v>
      </c>
      <c r="F16" s="305" t="s">
        <v>4461</v>
      </c>
      <c r="G16" s="305" t="s">
        <v>4462</v>
      </c>
      <c r="H16" s="305" t="s">
        <v>4463</v>
      </c>
      <c r="I16" s="305" t="s">
        <v>4464</v>
      </c>
      <c r="J16" s="305" t="s">
        <v>4465</v>
      </c>
    </row>
    <row r="17" spans="2:10">
      <c r="D17" s="306">
        <f t="array" ref="D17:I17">TRANSPOSE(G29:G34)</f>
        <v>0.16666666666666666</v>
      </c>
      <c r="E17" s="306">
        <v>0.16666666666666666</v>
      </c>
      <c r="F17" s="306">
        <v>0.16666666666666666</v>
      </c>
      <c r="G17" s="306">
        <v>0.16666666666666666</v>
      </c>
      <c r="H17" s="306">
        <v>0.16666666666666666</v>
      </c>
      <c r="I17" s="306">
        <v>0.16666666666666666</v>
      </c>
      <c r="J17" s="307">
        <f>SUM(D17:I17)</f>
        <v>0.99999999999999989</v>
      </c>
    </row>
    <row r="18" spans="2:10">
      <c r="B18" s="308" t="s">
        <v>4466</v>
      </c>
      <c r="C18" s="308"/>
      <c r="D18" s="309">
        <f t="shared" ref="D18:I18" si="1">D17*D4</f>
        <v>3.8660392752542058E-4</v>
      </c>
      <c r="E18" s="309">
        <f t="shared" si="1"/>
        <v>1.1801100304284096E-4</v>
      </c>
      <c r="F18" s="309">
        <f t="shared" si="1"/>
        <v>5.2397365344378753E-4</v>
      </c>
      <c r="G18" s="309">
        <f t="shared" si="1"/>
        <v>2.3258172666960604E-5</v>
      </c>
      <c r="H18" s="309">
        <f t="shared" si="1"/>
        <v>1.8395403727750775E-4</v>
      </c>
      <c r="I18" s="309">
        <f t="shared" si="1"/>
        <v>3.9245729702550827E-4</v>
      </c>
      <c r="J18" s="310">
        <f>SUM(D18:I18)</f>
        <v>1.6282580909820258E-3</v>
      </c>
    </row>
    <row r="19" spans="2:10">
      <c r="B19" s="308" t="s">
        <v>4467</v>
      </c>
      <c r="C19" s="308"/>
      <c r="D19" s="309">
        <f t="shared" ref="D19:I19" si="2">D17*D12</f>
        <v>0.13535460832969354</v>
      </c>
      <c r="E19" s="309">
        <f t="shared" si="2"/>
        <v>9.6913989268307077E-2</v>
      </c>
      <c r="F19" s="309">
        <f t="shared" si="2"/>
        <v>0.18440037405067283</v>
      </c>
      <c r="G19" s="309">
        <f t="shared" si="2"/>
        <v>0.13902109853342687</v>
      </c>
      <c r="H19" s="309">
        <f t="shared" si="2"/>
        <v>6.939115803661116E-3</v>
      </c>
      <c r="I19" s="309">
        <f t="shared" si="2"/>
        <v>3.7323520573799042E-2</v>
      </c>
      <c r="J19" s="311">
        <f>SUM(D19:I19)</f>
        <v>0.59995270655956057</v>
      </c>
    </row>
    <row r="20" spans="2:10">
      <c r="B20" s="308" t="s">
        <v>4468</v>
      </c>
      <c r="C20" s="308"/>
      <c r="D20" s="309">
        <f t="shared" ref="D20:I20" si="3">D17*D11</f>
        <v>1.9204225036859219E-4</v>
      </c>
      <c r="E20" s="309">
        <f t="shared" si="3"/>
        <v>-9.6591034063707466E-6</v>
      </c>
      <c r="F20" s="309">
        <f t="shared" si="3"/>
        <v>2.8225547658254125E-4</v>
      </c>
      <c r="G20" s="309">
        <f t="shared" si="3"/>
        <v>-1.7009940130991244E-4</v>
      </c>
      <c r="H20" s="309">
        <f t="shared" si="3"/>
        <v>1.7551759672853923E-4</v>
      </c>
      <c r="I20" s="309">
        <f t="shared" si="3"/>
        <v>3.4917987834455147E-4</v>
      </c>
      <c r="J20" s="312">
        <f>SUM(D20:I20)</f>
        <v>8.1923669730794087E-4</v>
      </c>
    </row>
    <row r="21" spans="2:10">
      <c r="B21" s="313"/>
      <c r="C21" s="313"/>
      <c r="D21" s="314"/>
      <c r="E21" s="314"/>
      <c r="F21" s="314"/>
      <c r="G21" s="314"/>
      <c r="H21" s="314"/>
      <c r="I21" s="314"/>
      <c r="J21" s="305"/>
    </row>
    <row r="22" spans="2:10">
      <c r="B22" s="303" t="s">
        <v>4469</v>
      </c>
    </row>
    <row r="23" spans="2:10">
      <c r="D23" s="315">
        <f>J18</f>
        <v>1.6282580909820258E-3</v>
      </c>
      <c r="E23" s="302" t="s">
        <v>4470</v>
      </c>
    </row>
    <row r="24" spans="2:10">
      <c r="E24" s="302" t="s">
        <v>4471</v>
      </c>
      <c r="H24" s="11"/>
    </row>
    <row r="25" spans="2:10">
      <c r="B25" s="316" t="s">
        <v>4472</v>
      </c>
      <c r="C25" s="292" t="s">
        <v>4473</v>
      </c>
      <c r="D25" s="317">
        <f>J19</f>
        <v>0.59995270655956057</v>
      </c>
      <c r="E25" s="191"/>
      <c r="F25" s="91" t="s">
        <v>4474</v>
      </c>
    </row>
    <row r="26" spans="2:10">
      <c r="B26" s="316" t="s">
        <v>4475</v>
      </c>
      <c r="C26" s="292" t="s">
        <v>4476</v>
      </c>
      <c r="D26" s="318">
        <f>J20</f>
        <v>8.1923669730794087E-4</v>
      </c>
      <c r="E26" s="276"/>
    </row>
    <row r="27" spans="2:10" ht="15.75">
      <c r="B27" s="91" t="s">
        <v>4477</v>
      </c>
      <c r="C27" s="319" t="s">
        <v>4478</v>
      </c>
      <c r="D27" s="320">
        <f>'GREECE Ret'!N8</f>
        <v>1.3276551805266714E-4</v>
      </c>
      <c r="G27" s="91" t="s">
        <v>4479</v>
      </c>
    </row>
    <row r="28" spans="2:10">
      <c r="B28" s="91" t="s">
        <v>4480</v>
      </c>
      <c r="C28" s="319" t="s">
        <v>4481</v>
      </c>
      <c r="D28" s="321">
        <f>J18</f>
        <v>1.6282580909820258E-3</v>
      </c>
      <c r="E28" s="276"/>
    </row>
    <row r="29" spans="2:10">
      <c r="B29" s="322" t="s">
        <v>4482</v>
      </c>
      <c r="D29" s="2"/>
      <c r="G29" s="323">
        <f t="shared" ref="G29:G34" si="4">1/6</f>
        <v>0.16666666666666666</v>
      </c>
      <c r="H29" s="324" t="s">
        <v>4459</v>
      </c>
      <c r="J29" s="1" t="s">
        <v>4483</v>
      </c>
    </row>
    <row r="30" spans="2:10" ht="15.75">
      <c r="B30" s="302" t="s">
        <v>4484</v>
      </c>
      <c r="C30" s="319" t="s">
        <v>4485</v>
      </c>
      <c r="D30" s="276">
        <f>(D25^2)*VarRm</f>
        <v>4.7788052070168236E-5</v>
      </c>
      <c r="G30" s="325">
        <f t="shared" si="4"/>
        <v>0.16666666666666666</v>
      </c>
      <c r="H30" s="326" t="s">
        <v>4460</v>
      </c>
    </row>
    <row r="31" spans="2:10" ht="15.75">
      <c r="B31" s="302" t="s">
        <v>4486</v>
      </c>
      <c r="C31" s="319" t="s">
        <v>4487</v>
      </c>
      <c r="D31" s="327">
        <f>SQRT(D30)</f>
        <v>6.9128902833885796E-3</v>
      </c>
      <c r="E31" s="276"/>
      <c r="G31" s="325">
        <f t="shared" si="4"/>
        <v>0.16666666666666666</v>
      </c>
      <c r="H31" s="326" t="s">
        <v>4461</v>
      </c>
    </row>
    <row r="32" spans="2:10">
      <c r="G32" s="325">
        <f t="shared" si="4"/>
        <v>0.16666666666666666</v>
      </c>
      <c r="H32" s="326" t="s">
        <v>4462</v>
      </c>
    </row>
    <row r="33" spans="2:16">
      <c r="B33" s="91" t="s">
        <v>4488</v>
      </c>
      <c r="C33" s="302" t="s">
        <v>4414</v>
      </c>
      <c r="G33" s="325">
        <f t="shared" si="4"/>
        <v>0.16666666666666666</v>
      </c>
      <c r="H33" s="326" t="s">
        <v>4463</v>
      </c>
    </row>
    <row r="34" spans="2:16">
      <c r="C34" s="302" t="s">
        <v>4471</v>
      </c>
      <c r="G34" s="328">
        <f t="shared" si="4"/>
        <v>0.16666666666666666</v>
      </c>
      <c r="H34" s="326" t="s">
        <v>4464</v>
      </c>
    </row>
    <row r="35" spans="2:16">
      <c r="G35" s="329">
        <f>SUM(G29:G34)</f>
        <v>0.99999999999999989</v>
      </c>
      <c r="H35" s="330"/>
    </row>
    <row r="36" spans="2:16">
      <c r="J36" s="1" t="s">
        <v>4489</v>
      </c>
    </row>
    <row r="37" spans="2:16">
      <c r="C37" s="302" t="s">
        <v>4490</v>
      </c>
      <c r="J37" s="1" t="s">
        <v>4491</v>
      </c>
    </row>
    <row r="38" spans="2:16">
      <c r="C38" s="91" t="s">
        <v>4492</v>
      </c>
    </row>
    <row r="39" spans="2:16">
      <c r="C39" s="303" t="s">
        <v>4493</v>
      </c>
    </row>
    <row r="40" spans="2:16">
      <c r="D40" s="303" t="s">
        <v>4494</v>
      </c>
    </row>
    <row r="42" spans="2:16" ht="26.25">
      <c r="J42" s="331" t="s">
        <v>4495</v>
      </c>
    </row>
    <row r="43" spans="2:16" ht="23.25">
      <c r="C43" s="302"/>
      <c r="D43" s="191"/>
      <c r="F43" s="331"/>
    </row>
    <row r="44" spans="2:16">
      <c r="E44" s="257"/>
      <c r="F44" s="257"/>
      <c r="G44" s="258"/>
      <c r="H44" s="258"/>
      <c r="I44" s="258"/>
      <c r="J44" s="258"/>
      <c r="K44" s="258"/>
      <c r="L44" s="258"/>
      <c r="M44" s="258"/>
      <c r="N44" s="258"/>
      <c r="O44" s="258"/>
      <c r="P44" s="258"/>
    </row>
    <row r="45" spans="2:16">
      <c r="B45" s="1"/>
      <c r="C45" s="1"/>
    </row>
    <row r="46" spans="2:16">
      <c r="B46" s="1"/>
      <c r="C46" s="145"/>
      <c r="E46" s="259"/>
      <c r="F46" s="259" t="s">
        <v>4496</v>
      </c>
      <c r="J46" s="91" t="s">
        <v>4414</v>
      </c>
      <c r="N46" s="91" t="s">
        <v>4415</v>
      </c>
    </row>
    <row r="47" spans="2:16">
      <c r="E47" s="259"/>
      <c r="F47" s="259"/>
      <c r="G47" s="259"/>
      <c r="H47" s="259"/>
      <c r="I47" s="521" t="s">
        <v>4416</v>
      </c>
      <c r="J47" s="521"/>
      <c r="K47" s="521"/>
      <c r="L47" s="521"/>
      <c r="N47" s="521" t="s">
        <v>4417</v>
      </c>
      <c r="O47" s="521"/>
      <c r="P47" s="521"/>
    </row>
    <row r="48" spans="2:16">
      <c r="C48" s="332"/>
      <c r="E48" s="259"/>
      <c r="F48" s="259"/>
      <c r="G48" s="261" t="s">
        <v>4418</v>
      </c>
      <c r="H48" s="259"/>
      <c r="I48" s="261" t="s">
        <v>4419</v>
      </c>
      <c r="J48" s="261" t="s">
        <v>4497</v>
      </c>
      <c r="K48" s="262" t="s">
        <v>4421</v>
      </c>
      <c r="L48" s="261" t="s">
        <v>4422</v>
      </c>
      <c r="M48" s="263"/>
      <c r="N48" s="261" t="s">
        <v>4420</v>
      </c>
      <c r="O48" s="262" t="s">
        <v>4421</v>
      </c>
      <c r="P48" s="261" t="s">
        <v>4422</v>
      </c>
    </row>
    <row r="49" spans="3:19">
      <c r="G49" s="261" t="s">
        <v>4383</v>
      </c>
      <c r="I49" s="261" t="s">
        <v>4423</v>
      </c>
      <c r="J49" s="261" t="s">
        <v>4498</v>
      </c>
      <c r="K49" s="261" t="s">
        <v>4425</v>
      </c>
      <c r="L49" s="261" t="s">
        <v>4425</v>
      </c>
      <c r="M49" s="263"/>
      <c r="N49" s="261" t="s">
        <v>4424</v>
      </c>
      <c r="O49" s="261" t="s">
        <v>4425</v>
      </c>
      <c r="P49" s="261" t="s">
        <v>4425</v>
      </c>
    </row>
    <row r="50" spans="3:19">
      <c r="E50" s="264"/>
      <c r="F50" s="264" t="s">
        <v>4426</v>
      </c>
      <c r="G50" s="264"/>
      <c r="H50" s="264" t="s">
        <v>4426</v>
      </c>
      <c r="I50" s="264" t="s">
        <v>4427</v>
      </c>
      <c r="J50" s="264" t="s">
        <v>4427</v>
      </c>
      <c r="K50" s="264" t="s">
        <v>4427</v>
      </c>
      <c r="L50" s="264" t="s">
        <v>4427</v>
      </c>
      <c r="M50" s="264" t="s">
        <v>4499</v>
      </c>
      <c r="N50" s="264" t="s">
        <v>4427</v>
      </c>
      <c r="O50" s="264" t="s">
        <v>4427</v>
      </c>
      <c r="P50" s="264" t="s">
        <v>4427</v>
      </c>
    </row>
    <row r="51" spans="3:19">
      <c r="E51" s="333"/>
      <c r="F51" s="334" t="str">
        <f>D2</f>
        <v>Jumbo</v>
      </c>
      <c r="G51" s="335">
        <f t="shared" ref="G51:G56" si="5">1/6</f>
        <v>0.16666666666666666</v>
      </c>
      <c r="H51" s="334" t="str">
        <f t="shared" ref="H51:H56" si="6">F51</f>
        <v>Jumbo</v>
      </c>
      <c r="I51" s="336">
        <v>-0.32615433456244303</v>
      </c>
      <c r="J51" s="336">
        <v>4.0446014559936501E-3</v>
      </c>
      <c r="K51" s="336">
        <v>4.3801058852320799E-4</v>
      </c>
      <c r="L51" s="335">
        <v>8.4824788733190007E-2</v>
      </c>
      <c r="M51" s="265" t="str">
        <f t="shared" ref="M51:M56" si="7">H51</f>
        <v>Jumbo</v>
      </c>
      <c r="N51" s="336">
        <v>3.3455407344025702E-3</v>
      </c>
      <c r="O51" s="336">
        <v>0.24999403145412799</v>
      </c>
      <c r="P51" s="336">
        <v>0.24962980802287299</v>
      </c>
    </row>
    <row r="52" spans="3:19">
      <c r="E52" s="165"/>
      <c r="F52" s="334" t="str">
        <f>E2</f>
        <v>Gr Sarantis</v>
      </c>
      <c r="G52" s="337">
        <f t="shared" si="5"/>
        <v>0.16666666666666666</v>
      </c>
      <c r="H52" s="334" t="str">
        <f t="shared" si="6"/>
        <v>Gr Sarantis</v>
      </c>
      <c r="I52" s="338">
        <v>0.131345025193363</v>
      </c>
      <c r="J52" s="338">
        <v>0.12685760610039001</v>
      </c>
      <c r="K52" s="338">
        <v>0.213264074509152</v>
      </c>
      <c r="L52" s="337">
        <v>0.109883771489347</v>
      </c>
      <c r="M52" s="265" t="str">
        <f t="shared" si="7"/>
        <v>Gr Sarantis</v>
      </c>
      <c r="N52" s="338">
        <v>4.7603535474150101E-6</v>
      </c>
      <c r="O52" s="338">
        <v>5.1923276966417701E-4</v>
      </c>
      <c r="P52" s="338">
        <v>8.0252708789067706E-2</v>
      </c>
    </row>
    <row r="53" spans="3:19">
      <c r="E53" s="165"/>
      <c r="F53" s="334" t="str">
        <f>F2</f>
        <v>Mytilineos</v>
      </c>
      <c r="G53" s="337">
        <f t="shared" si="5"/>
        <v>0.16666666666666666</v>
      </c>
      <c r="H53" s="334" t="str">
        <f t="shared" si="6"/>
        <v>Mytilineos</v>
      </c>
      <c r="I53" s="338">
        <v>0.102332529225381</v>
      </c>
      <c r="J53" s="338">
        <v>4.0198890753444898E-2</v>
      </c>
      <c r="K53" s="338">
        <v>0.24033399709783801</v>
      </c>
      <c r="L53" s="337">
        <v>0.21565533808711401</v>
      </c>
      <c r="M53" s="265" t="str">
        <f t="shared" si="7"/>
        <v>Mytilineos</v>
      </c>
      <c r="N53" s="338">
        <v>0.66646557813649299</v>
      </c>
      <c r="O53" s="338">
        <v>0.24981779189887801</v>
      </c>
      <c r="P53" s="338">
        <v>0.24993750328738301</v>
      </c>
    </row>
    <row r="54" spans="3:19">
      <c r="E54" s="165"/>
      <c r="F54" s="334" t="str">
        <f>G2</f>
        <v>HELLENiQ ENERGY Holdings</v>
      </c>
      <c r="G54" s="337">
        <f t="shared" si="5"/>
        <v>0.16666666666666666</v>
      </c>
      <c r="H54" s="334" t="str">
        <f t="shared" si="6"/>
        <v>HELLENiQ ENERGY Holdings</v>
      </c>
      <c r="I54" s="338">
        <v>0.63656882215573096</v>
      </c>
      <c r="J54" s="338">
        <v>4.46380260385606E-3</v>
      </c>
      <c r="K54" s="338">
        <v>0.16874089225362399</v>
      </c>
      <c r="L54" s="337">
        <v>0.17159651202429599</v>
      </c>
      <c r="M54" s="265" t="str">
        <f t="shared" si="7"/>
        <v>HELLENiQ ENERGY Holdings</v>
      </c>
      <c r="N54" s="338">
        <v>1.3805248925233401E-4</v>
      </c>
      <c r="O54" s="338">
        <v>5.4716258362400402E-6</v>
      </c>
      <c r="P54" s="338">
        <v>8.00332233103907E-2</v>
      </c>
    </row>
    <row r="55" spans="3:19">
      <c r="E55" s="165"/>
      <c r="F55" s="334" t="str">
        <f>H2</f>
        <v>BLE Kedros</v>
      </c>
      <c r="G55" s="337">
        <f t="shared" si="5"/>
        <v>0.16666666666666666</v>
      </c>
      <c r="H55" s="334" t="str">
        <f t="shared" si="6"/>
        <v>BLE Kedros</v>
      </c>
      <c r="I55" s="338">
        <v>9.5372394795310497E-2</v>
      </c>
      <c r="J55" s="338">
        <v>0.45151564570305402</v>
      </c>
      <c r="K55" s="338">
        <v>0.132364074018928</v>
      </c>
      <c r="L55" s="337">
        <v>0.17786664343505901</v>
      </c>
      <c r="M55" s="265" t="str">
        <f t="shared" si="7"/>
        <v>BLE Kedros</v>
      </c>
      <c r="N55" s="338">
        <v>1.7388441301530901E-4</v>
      </c>
      <c r="O55" s="338">
        <v>0.249665090942984</v>
      </c>
      <c r="P55" s="338">
        <v>9.0165357448929007E-2</v>
      </c>
    </row>
    <row r="56" spans="3:19">
      <c r="E56" s="339"/>
      <c r="F56" s="334" t="str">
        <f>I2</f>
        <v>Petros Petropoulos</v>
      </c>
      <c r="G56" s="337">
        <f t="shared" si="5"/>
        <v>0.16666666666666666</v>
      </c>
      <c r="H56" s="334" t="str">
        <f t="shared" si="6"/>
        <v>Petros Petropoulos</v>
      </c>
      <c r="I56" s="338">
        <v>0.360535563192658</v>
      </c>
      <c r="J56" s="338">
        <v>0.37291945338326199</v>
      </c>
      <c r="K56" s="340">
        <v>0.24485895153193599</v>
      </c>
      <c r="L56" s="341">
        <v>0.240172946230994</v>
      </c>
      <c r="M56" s="270" t="str">
        <f t="shared" si="7"/>
        <v>Petros Petropoulos</v>
      </c>
      <c r="N56" s="338">
        <v>0.32987218387328898</v>
      </c>
      <c r="O56" s="338">
        <v>0.24999838130850899</v>
      </c>
      <c r="P56" s="338">
        <v>0.249981399141356</v>
      </c>
    </row>
    <row r="57" spans="3:19">
      <c r="E57" s="342"/>
      <c r="F57" s="343" t="s">
        <v>4428</v>
      </c>
      <c r="G57" s="344">
        <f>SUM(G51:G56)</f>
        <v>0.99999999999999989</v>
      </c>
      <c r="H57" s="343" t="s">
        <v>4428</v>
      </c>
      <c r="I57" s="344">
        <f>SUM(I51:I56)</f>
        <v>1.0000000000000004</v>
      </c>
      <c r="J57" s="344">
        <f>SUM(J51:J56)</f>
        <v>1.0000000000000007</v>
      </c>
      <c r="K57" s="345">
        <f>SUM(K51:K56)</f>
        <v>1.0000000000000011</v>
      </c>
      <c r="L57" s="345">
        <f>SUM(L51:L56)</f>
        <v>1</v>
      </c>
      <c r="M57" s="343" t="s">
        <v>4428</v>
      </c>
      <c r="N57" s="344">
        <f>SUM(N51:N56)</f>
        <v>0.99999999999999967</v>
      </c>
      <c r="O57" s="344">
        <f>SUM(O51:O56)</f>
        <v>0.99999999999999933</v>
      </c>
      <c r="P57" s="344">
        <f>SUM(P51:P56)</f>
        <v>0.99999999999999933</v>
      </c>
    </row>
    <row r="58" spans="3:19">
      <c r="F58" s="346"/>
      <c r="G58" s="345"/>
      <c r="H58" s="346"/>
      <c r="I58" s="345"/>
      <c r="J58" s="345"/>
      <c r="K58" s="345"/>
      <c r="L58" s="345"/>
      <c r="M58" s="346"/>
      <c r="N58" s="345"/>
      <c r="O58" s="345"/>
      <c r="P58" s="345"/>
      <c r="S58" s="347"/>
    </row>
    <row r="59" spans="3:19">
      <c r="C59" s="11"/>
      <c r="F59" s="346" t="s">
        <v>4500</v>
      </c>
      <c r="G59" s="348">
        <f t="array" ref="G59">MMULT($D$4:$I$4,G51:G56)</f>
        <v>1.6282580909820258E-3</v>
      </c>
      <c r="H59" s="349" t="s">
        <v>4501</v>
      </c>
      <c r="I59" s="348">
        <f t="array" ref="I59">MMULT($D$4:$I$4,I51:I56)</f>
        <v>7.0122922746314916E-4</v>
      </c>
      <c r="J59" s="348">
        <f t="array" ref="J59">MMULT($D$4:$I$4,J51:J56)</f>
        <v>1.6026859097755643E-3</v>
      </c>
      <c r="K59" s="348">
        <f t="array" ref="K59">MMULT($D$4:$I$4,K51:K56)</f>
        <v>1.6538143161046069E-3</v>
      </c>
      <c r="L59" s="348">
        <f t="array" ref="L59">MMULT($D$4:$I$4,L51:L56)</f>
        <v>1.7383604382514182E-3</v>
      </c>
      <c r="M59" s="349" t="s">
        <v>4501</v>
      </c>
      <c r="N59" s="348">
        <f t="array" ref="N59">MMULT($D$4:$I$4,N51:N56)</f>
        <v>2.8800018484059354E-3</v>
      </c>
      <c r="O59" s="348">
        <f t="array" ref="O59">MMULT($D$4:$I$4,O51:O56)</f>
        <v>2.2298916504592883E-3</v>
      </c>
      <c r="P59" s="348">
        <f t="array" ref="P59">MMULT($D$4:$I$4,P51:P56)</f>
        <v>2.1209637951965341E-3</v>
      </c>
    </row>
    <row r="60" spans="3:19">
      <c r="F60" s="346"/>
      <c r="G60" s="276"/>
      <c r="H60" s="130"/>
      <c r="I60" s="276"/>
      <c r="J60" s="276"/>
      <c r="K60" s="276"/>
      <c r="L60" s="276"/>
      <c r="M60" s="130"/>
      <c r="N60" s="276"/>
      <c r="O60" s="276"/>
      <c r="P60" s="276"/>
    </row>
    <row r="61" spans="3:19">
      <c r="F61" s="91" t="s">
        <v>4502</v>
      </c>
      <c r="G61" s="191">
        <f t="array" ref="G61">MMULT($D$12:$I$12,G51:G56)</f>
        <v>0.59995270655956057</v>
      </c>
      <c r="H61" s="91" t="s">
        <v>4502</v>
      </c>
      <c r="I61" s="191">
        <f t="array" ref="I61">MMULT($D$12:$I$12,I51:I56)</f>
        <v>0.54040553021759619</v>
      </c>
      <c r="J61" s="191">
        <f t="array" ref="J61">MMULT($D$12:$I$12,J51:J56)</f>
        <v>0.22756062959125353</v>
      </c>
      <c r="K61" s="191">
        <f t="array" ref="K61">MMULT($D$12:$I$12,K51:K56)</f>
        <v>0.59136761942121652</v>
      </c>
      <c r="L61" s="191">
        <f t="array" ref="L61">MMULT($D$12:$I$12,L51:L56)</f>
        <v>0.57570899074947945</v>
      </c>
      <c r="M61" s="91" t="s">
        <v>4502</v>
      </c>
      <c r="N61" s="191">
        <f t="array" ref="N61">MMULT($D$12:$I$12,N51:N56)</f>
        <v>0.81409312593110494</v>
      </c>
      <c r="O61" s="191">
        <f t="array" ref="O61">MMULT($D$12:$I$12,O51:O56)</f>
        <v>0.54611216867863133</v>
      </c>
      <c r="P61" s="191">
        <f t="array" ref="P61">MMULT($D$12:$I$12,P51:P56)</f>
        <v>0.65242130712414725</v>
      </c>
    </row>
    <row r="62" spans="3:19">
      <c r="F62" s="302" t="s">
        <v>4484</v>
      </c>
      <c r="G62" s="276">
        <f>(G61^2)*VarRm</f>
        <v>4.7788052070168236E-5</v>
      </c>
      <c r="H62" s="302" t="s">
        <v>4484</v>
      </c>
      <c r="I62" s="276">
        <f>(I61^2)*VarRm</f>
        <v>3.877259456185798E-5</v>
      </c>
      <c r="J62" s="276">
        <f>(J61^2)*VarRm</f>
        <v>6.8751083629393105E-6</v>
      </c>
      <c r="K62" s="276">
        <f>(K61^2)*VarRm</f>
        <v>4.6430180943614524E-5</v>
      </c>
      <c r="L62" s="276">
        <f>(L61^2)*VarRm</f>
        <v>4.4003915095896518E-5</v>
      </c>
      <c r="M62" s="302" t="s">
        <v>4484</v>
      </c>
      <c r="N62" s="276">
        <f>(N61^2)*VarRm</f>
        <v>8.7990030800555197E-5</v>
      </c>
      <c r="O62" s="276">
        <f>(O61^2)*VarRm</f>
        <v>3.959578905915849E-5</v>
      </c>
      <c r="P62" s="276">
        <f>(P61^2)*VarRm</f>
        <v>5.6512115668509768E-5</v>
      </c>
    </row>
    <row r="63" spans="3:19">
      <c r="F63" s="302"/>
      <c r="G63" s="191"/>
      <c r="H63" s="302"/>
      <c r="I63" s="191"/>
      <c r="J63" s="191"/>
      <c r="K63" s="191"/>
      <c r="L63" s="191"/>
      <c r="M63" s="302"/>
      <c r="N63" s="191"/>
      <c r="O63" s="191"/>
      <c r="P63" s="191"/>
    </row>
    <row r="64" spans="3:19">
      <c r="F64" s="302" t="s">
        <v>4486</v>
      </c>
      <c r="G64" s="191">
        <f>SQRT(G62)</f>
        <v>6.9128902833885796E-3</v>
      </c>
      <c r="H64" s="302" t="s">
        <v>4486</v>
      </c>
      <c r="I64" s="191">
        <f>SQRT(I62)</f>
        <v>6.2267643734011634E-3</v>
      </c>
      <c r="J64" s="191">
        <f>SQRT(J62)</f>
        <v>2.6220427843456923E-3</v>
      </c>
      <c r="K64" s="191">
        <f>SQRT(K62)</f>
        <v>6.8139695437838968E-3</v>
      </c>
      <c r="L64" s="191">
        <f>SQRT(L62)</f>
        <v>6.6335446856033552E-3</v>
      </c>
      <c r="M64" s="302" t="s">
        <v>4486</v>
      </c>
      <c r="N64" s="191">
        <f>SQRT(N62)</f>
        <v>9.3803001444812632E-3</v>
      </c>
      <c r="O64" s="191">
        <f>SQRT(O62)</f>
        <v>6.2925184989126963E-3</v>
      </c>
      <c r="P64" s="191">
        <f>SQRT(P62)</f>
        <v>7.5174540682673794E-3</v>
      </c>
    </row>
  </sheetData>
  <mergeCells count="2">
    <mergeCell ref="I47:L47"/>
    <mergeCell ref="N47:P47"/>
  </mergeCells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4"/>
  <sheetViews>
    <sheetView topLeftCell="B37" zoomScaleNormal="100" workbookViewId="0">
      <selection activeCell="P62" activeCellId="1" sqref="P37:P43 P62"/>
    </sheetView>
  </sheetViews>
  <sheetFormatPr defaultColWidth="8.7109375" defaultRowHeight="15"/>
  <cols>
    <col min="1" max="1" width="17.42578125" style="91" customWidth="1"/>
    <col min="2" max="2" width="20" style="91" customWidth="1"/>
    <col min="3" max="4" width="12.7109375" style="91" customWidth="1"/>
    <col min="5" max="5" width="18.140625" style="91" customWidth="1"/>
    <col min="6" max="6" width="22.42578125" style="91" customWidth="1"/>
    <col min="7" max="7" width="15.7109375" style="91" customWidth="1"/>
    <col min="8" max="8" width="17.28515625" style="91" customWidth="1"/>
    <col min="9" max="9" width="17.42578125" style="91" customWidth="1"/>
    <col min="10" max="11" width="10.5703125" style="91" customWidth="1"/>
    <col min="12" max="12" width="11.140625" style="91" customWidth="1"/>
    <col min="13" max="13" width="17.28515625" style="91" customWidth="1"/>
    <col min="14" max="14" width="20.5703125" style="91" customWidth="1"/>
    <col min="15" max="15" width="10.7109375" style="91" customWidth="1"/>
    <col min="16" max="16" width="10.28515625" style="91" customWidth="1"/>
    <col min="28" max="1025" width="8.42578125" style="91" customWidth="1"/>
  </cols>
  <sheetData>
    <row r="1" spans="1:21">
      <c r="A1" s="286" t="s">
        <v>4442</v>
      </c>
      <c r="B1" s="287" t="s">
        <v>4443</v>
      </c>
    </row>
    <row r="2" spans="1:21">
      <c r="A2" s="288">
        <v>44853</v>
      </c>
      <c r="B2" s="288">
        <v>45218</v>
      </c>
      <c r="D2" s="163" t="str">
        <f>'USA Markowitz'!R1</f>
        <v>Marathon Oil</v>
      </c>
      <c r="E2" s="163" t="str">
        <f>'USA Markowitz'!S1</f>
        <v>Abercrombie&amp;Fitch</v>
      </c>
      <c r="F2" s="163" t="str">
        <f>'USA Markowitz'!T1</f>
        <v>Exxon Mobil</v>
      </c>
      <c r="G2" s="163" t="str">
        <f>'USA Markowitz'!U1</f>
        <v>PC Connection</v>
      </c>
      <c r="H2" s="163" t="str">
        <f>'USA Markowitz'!V1</f>
        <v>Daktronics</v>
      </c>
      <c r="I2" s="163" t="str">
        <f>'USA Markowitz'!W1</f>
        <v>Activision Blizzard</v>
      </c>
    </row>
    <row r="3" spans="1:21">
      <c r="D3" s="289" t="s">
        <v>4444</v>
      </c>
      <c r="E3" s="289" t="s">
        <v>4445</v>
      </c>
      <c r="F3" s="289" t="s">
        <v>4446</v>
      </c>
      <c r="G3" s="289" t="s">
        <v>4447</v>
      </c>
      <c r="H3" s="289" t="s">
        <v>4448</v>
      </c>
      <c r="I3" s="289" t="s">
        <v>4449</v>
      </c>
    </row>
    <row r="4" spans="1:21">
      <c r="B4" s="165" t="s">
        <v>4356</v>
      </c>
      <c r="D4" s="290">
        <f>'USA Ret'!O7</f>
        <v>3.9470236691813074E-5</v>
      </c>
      <c r="E4" s="290">
        <f>'USA Ret'!P7</f>
        <v>5.3429999969735967E-3</v>
      </c>
      <c r="F4" s="290">
        <f>'USA Ret'!Q7</f>
        <v>2.8380694730883473E-4</v>
      </c>
      <c r="G4" s="290">
        <f>'USA Ret'!S7</f>
        <v>5.7776541309931403E-4</v>
      </c>
      <c r="H4" s="290">
        <f>'USA Ret'!T7</f>
        <v>4.7936145272706463E-3</v>
      </c>
      <c r="I4" s="290">
        <f>'USA Ret'!U7</f>
        <v>1.090139734370122E-3</v>
      </c>
    </row>
    <row r="5" spans="1:21">
      <c r="B5" s="165" t="s">
        <v>4358</v>
      </c>
      <c r="D5" s="290">
        <f>'USA Ret'!O8</f>
        <v>5.7529759775516503E-4</v>
      </c>
      <c r="E5" s="290">
        <f>'USA Ret'!P8</f>
        <v>1.355487365396042E-3</v>
      </c>
      <c r="F5" s="290">
        <f>'USA Ret'!Q8</f>
        <v>2.7417451462697224E-4</v>
      </c>
      <c r="G5" s="290">
        <f>'USA Ret'!S8</f>
        <v>4.1908118706740461E-4</v>
      </c>
      <c r="H5" s="290">
        <f>'USA Ret'!T8</f>
        <v>2.2581495610343536E-3</v>
      </c>
      <c r="I5" s="290">
        <f>'USA Ret'!U8</f>
        <v>2.1534156878998768E-4</v>
      </c>
    </row>
    <row r="6" spans="1:21">
      <c r="A6" s="11"/>
      <c r="B6" s="165" t="s">
        <v>4361</v>
      </c>
      <c r="D6" s="290">
        <f>'USA Ret'!O9</f>
        <v>2.3985362156014343E-2</v>
      </c>
      <c r="E6" s="290">
        <f>'USA Ret'!P9</f>
        <v>3.6816943998599909E-2</v>
      </c>
      <c r="F6" s="290">
        <f>'USA Ret'!Q9</f>
        <v>1.655821592524304E-2</v>
      </c>
      <c r="G6" s="290">
        <f>'USA Ret'!S9</f>
        <v>2.0471472518297375E-2</v>
      </c>
      <c r="H6" s="290">
        <f>'USA Ret'!T9</f>
        <v>4.7519991172498693E-2</v>
      </c>
      <c r="I6" s="290">
        <f>'USA Ret'!U9</f>
        <v>1.467452107531921E-2</v>
      </c>
    </row>
    <row r="7" spans="1:21">
      <c r="A7" s="11"/>
      <c r="B7" s="165"/>
      <c r="D7" s="290"/>
      <c r="E7" s="290"/>
      <c r="F7" s="290"/>
      <c r="G7" s="290"/>
      <c r="H7" s="290"/>
      <c r="I7" s="290"/>
    </row>
    <row r="8" spans="1:21">
      <c r="A8" s="11"/>
      <c r="B8" s="165" t="s">
        <v>4363</v>
      </c>
      <c r="D8" s="291">
        <f>'USA Ret'!O11</f>
        <v>607.68224784903282</v>
      </c>
      <c r="E8" s="291">
        <f>'USA Ret'!P11</f>
        <v>6.8906876323140382</v>
      </c>
      <c r="F8" s="291">
        <f>'USA Ret'!Q11</f>
        <v>58.343236775048432</v>
      </c>
      <c r="G8" s="291">
        <f>'USA Ret'!S11</f>
        <v>35.432153005632522</v>
      </c>
      <c r="H8" s="291">
        <f>'USA Ret'!T11</f>
        <v>9.9131857395207135</v>
      </c>
      <c r="I8" s="291">
        <f>'USA Ret'!U11</f>
        <v>13.461137698827285</v>
      </c>
    </row>
    <row r="9" spans="1:21">
      <c r="A9" s="11" t="s">
        <v>4450</v>
      </c>
      <c r="B9" s="292" t="s">
        <v>107</v>
      </c>
      <c r="D9" s="293">
        <f>'USA Ret'!O16</f>
        <v>249</v>
      </c>
      <c r="E9" s="293">
        <f>'USA Ret'!P16</f>
        <v>249</v>
      </c>
      <c r="F9" s="293">
        <f>'USA Ret'!Q16</f>
        <v>249</v>
      </c>
      <c r="G9" s="293">
        <f>'USA Ret'!S16</f>
        <v>249</v>
      </c>
      <c r="H9" s="293">
        <f>'USA Ret'!T16</f>
        <v>249</v>
      </c>
      <c r="I9" s="293">
        <f>'USA Ret'!U16</f>
        <v>246</v>
      </c>
    </row>
    <row r="10" spans="1:21">
      <c r="A10" s="11"/>
      <c r="B10" s="292"/>
      <c r="D10" s="294"/>
      <c r="E10" s="294"/>
      <c r="F10" s="294"/>
      <c r="G10" s="294"/>
      <c r="H10" s="294"/>
      <c r="I10" s="294"/>
    </row>
    <row r="11" spans="1:21" ht="18">
      <c r="A11" s="91" t="s">
        <v>4452</v>
      </c>
      <c r="B11" s="295" t="s">
        <v>4453</v>
      </c>
      <c r="D11" s="296">
        <f>'USA Ret'!O13</f>
        <v>-5.7649974533381589E-4</v>
      </c>
      <c r="E11" s="296">
        <f>'USA Ret'!P13</f>
        <v>4.6495824141127035E-3</v>
      </c>
      <c r="F11" s="296">
        <f>'USA Ret'!Q13</f>
        <v>-1.5233176829216937E-4</v>
      </c>
      <c r="G11" s="350">
        <f>'USA Ret'!S13</f>
        <v>8.7887248384404225E-5</v>
      </c>
      <c r="H11" s="350">
        <f>'USA Ret'!T13</f>
        <v>4.1689986897522156E-3</v>
      </c>
      <c r="I11" s="350">
        <f>'USA Ret'!U13</f>
        <v>8.1719627837035787E-4</v>
      </c>
    </row>
    <row r="12" spans="1:21" ht="18">
      <c r="A12" s="91" t="s">
        <v>4454</v>
      </c>
      <c r="B12" s="297" t="s">
        <v>4455</v>
      </c>
      <c r="D12" s="296">
        <f>'USA Ret'!O14</f>
        <v>1.3808302226389173</v>
      </c>
      <c r="E12" s="296">
        <f>'USA Ret'!P14</f>
        <v>1.554445806230389</v>
      </c>
      <c r="F12" s="296">
        <f>'USA Ret'!Q14</f>
        <v>7.961659465874063E-2</v>
      </c>
      <c r="G12" s="296">
        <f>'USA Ret'!S14</f>
        <v>0.51519083436845847</v>
      </c>
      <c r="H12" s="296">
        <f>'USA Ret'!T14</f>
        <v>0.65689058559723112</v>
      </c>
      <c r="I12" s="296">
        <f>'USA Ret'!U14</f>
        <v>0.2800566438352351</v>
      </c>
    </row>
    <row r="13" spans="1:21" ht="18">
      <c r="B13" s="297" t="s">
        <v>4456</v>
      </c>
      <c r="C13" s="351">
        <f>'ΟΜΟΛΟΓΑ USA'!C2</f>
        <v>4.6059999999999997E-2</v>
      </c>
      <c r="D13" s="299"/>
      <c r="F13" s="300"/>
      <c r="H13" s="300"/>
      <c r="I13" s="300"/>
      <c r="J13" s="300"/>
    </row>
    <row r="14" spans="1:21" ht="18">
      <c r="B14" s="297" t="s">
        <v>4503</v>
      </c>
      <c r="C14" s="255"/>
      <c r="D14" s="301">
        <f t="shared" ref="D14:I14" si="0">$C$13+D12*5%</f>
        <v>0.11510151113194586</v>
      </c>
      <c r="E14" s="301">
        <f t="shared" si="0"/>
        <v>0.12378229031151944</v>
      </c>
      <c r="F14" s="301">
        <f t="shared" si="0"/>
        <v>5.0040829732937026E-2</v>
      </c>
      <c r="G14" s="301">
        <f t="shared" si="0"/>
        <v>7.1819541718422919E-2</v>
      </c>
      <c r="H14" s="301">
        <f t="shared" si="0"/>
        <v>7.8904529279861552E-2</v>
      </c>
      <c r="I14" s="301">
        <f t="shared" si="0"/>
        <v>6.0062832191761756E-2</v>
      </c>
      <c r="L14" s="302"/>
      <c r="N14" s="302"/>
      <c r="S14" s="302"/>
      <c r="U14" s="302"/>
    </row>
    <row r="15" spans="1:21">
      <c r="B15" s="303" t="s">
        <v>4458</v>
      </c>
      <c r="D15" s="249"/>
    </row>
    <row r="16" spans="1:21">
      <c r="D16" s="304" t="s">
        <v>4459</v>
      </c>
      <c r="E16" s="305" t="s">
        <v>4460</v>
      </c>
      <c r="F16" s="305" t="s">
        <v>4461</v>
      </c>
      <c r="G16" s="305" t="s">
        <v>4462</v>
      </c>
      <c r="H16" s="305" t="s">
        <v>4463</v>
      </c>
      <c r="I16" s="305" t="s">
        <v>4464</v>
      </c>
      <c r="J16" s="305" t="s">
        <v>4465</v>
      </c>
    </row>
    <row r="17" spans="2:10">
      <c r="D17" s="306">
        <f t="array" ref="D17:I17">TRANSPOSE(G29:G34)</f>
        <v>0.16666666666666666</v>
      </c>
      <c r="E17" s="306">
        <v>0.16666666666666666</v>
      </c>
      <c r="F17" s="306">
        <v>0.16666666666666666</v>
      </c>
      <c r="G17" s="306">
        <v>0.16666666666666666</v>
      </c>
      <c r="H17" s="306">
        <v>0.16666666666666666</v>
      </c>
      <c r="I17" s="306">
        <v>0.16666666666666666</v>
      </c>
      <c r="J17" s="307">
        <f>SUM(D17:I17)</f>
        <v>0.99999999999999989</v>
      </c>
    </row>
    <row r="18" spans="2:10">
      <c r="B18" s="308" t="s">
        <v>4466</v>
      </c>
      <c r="C18" s="308"/>
      <c r="D18" s="309">
        <f t="shared" ref="D18:I18" si="1">D17*D4</f>
        <v>6.5783727819688454E-6</v>
      </c>
      <c r="E18" s="309">
        <f t="shared" si="1"/>
        <v>8.9049999949559946E-4</v>
      </c>
      <c r="F18" s="309">
        <f t="shared" si="1"/>
        <v>4.7301157884805788E-5</v>
      </c>
      <c r="G18" s="309">
        <f t="shared" si="1"/>
        <v>9.6294235516552329E-5</v>
      </c>
      <c r="H18" s="309">
        <f t="shared" si="1"/>
        <v>7.9893575454510768E-4</v>
      </c>
      <c r="I18" s="309">
        <f t="shared" si="1"/>
        <v>1.8168995572835365E-4</v>
      </c>
      <c r="J18" s="310">
        <f>SUM(D18:I18)</f>
        <v>2.0212994759523876E-3</v>
      </c>
    </row>
    <row r="19" spans="2:10">
      <c r="B19" s="308" t="s">
        <v>4467</v>
      </c>
      <c r="C19" s="308"/>
      <c r="D19" s="309">
        <f t="shared" ref="D19:I19" si="2">D17*D12</f>
        <v>0.23013837043981955</v>
      </c>
      <c r="E19" s="309">
        <f t="shared" si="2"/>
        <v>0.25907430103839812</v>
      </c>
      <c r="F19" s="309">
        <f t="shared" si="2"/>
        <v>1.3269432443123438E-2</v>
      </c>
      <c r="G19" s="309">
        <f t="shared" si="2"/>
        <v>8.5865139061409745E-2</v>
      </c>
      <c r="H19" s="309">
        <f t="shared" si="2"/>
        <v>0.10948176426620518</v>
      </c>
      <c r="I19" s="309">
        <f t="shared" si="2"/>
        <v>4.6676107305872516E-2</v>
      </c>
      <c r="J19" s="311">
        <f>SUM(D19:I19)</f>
        <v>0.74450511455482848</v>
      </c>
    </row>
    <row r="20" spans="2:10">
      <c r="B20" s="308" t="s">
        <v>4468</v>
      </c>
      <c r="C20" s="308"/>
      <c r="D20" s="309">
        <f t="shared" ref="D20:I20" si="3">D17*D11</f>
        <v>-9.6083290888969306E-5</v>
      </c>
      <c r="E20" s="309">
        <f t="shared" si="3"/>
        <v>7.7493040235211718E-4</v>
      </c>
      <c r="F20" s="309">
        <f t="shared" si="3"/>
        <v>-2.5388628048694894E-5</v>
      </c>
      <c r="G20" s="309">
        <f t="shared" si="3"/>
        <v>1.4647874730734037E-5</v>
      </c>
      <c r="H20" s="309">
        <f t="shared" si="3"/>
        <v>6.9483311495870256E-4</v>
      </c>
      <c r="I20" s="309">
        <f t="shared" si="3"/>
        <v>1.3619937972839298E-4</v>
      </c>
      <c r="J20" s="312">
        <f>SUM(D20:I20)</f>
        <v>1.4991388528322823E-3</v>
      </c>
    </row>
    <row r="21" spans="2:10">
      <c r="B21" s="313"/>
      <c r="C21" s="313"/>
      <c r="D21" s="314"/>
      <c r="E21" s="314"/>
      <c r="F21" s="314"/>
      <c r="G21" s="314"/>
      <c r="H21" s="314"/>
      <c r="I21" s="314"/>
      <c r="J21" s="305"/>
    </row>
    <row r="22" spans="2:10">
      <c r="B22" s="303" t="s">
        <v>4469</v>
      </c>
    </row>
    <row r="23" spans="2:10">
      <c r="D23" s="315">
        <f>J18</f>
        <v>2.0212994759523876E-3</v>
      </c>
      <c r="E23" s="302" t="s">
        <v>4470</v>
      </c>
    </row>
    <row r="24" spans="2:10">
      <c r="E24" s="302" t="s">
        <v>4471</v>
      </c>
      <c r="H24" s="11"/>
    </row>
    <row r="25" spans="2:10">
      <c r="B25" s="316" t="s">
        <v>4472</v>
      </c>
      <c r="C25" s="292" t="s">
        <v>4473</v>
      </c>
      <c r="D25" s="317">
        <f>J19</f>
        <v>0.74450511455482848</v>
      </c>
      <c r="E25" s="191"/>
      <c r="F25" s="91" t="s">
        <v>4474</v>
      </c>
    </row>
    <row r="26" spans="2:10">
      <c r="B26" s="316" t="s">
        <v>4475</v>
      </c>
      <c r="C26" s="292" t="s">
        <v>4476</v>
      </c>
      <c r="D26" s="318">
        <f>J20</f>
        <v>1.4991388528322823E-3</v>
      </c>
      <c r="E26" s="276"/>
    </row>
    <row r="27" spans="2:10" ht="15.75">
      <c r="B27" s="91" t="s">
        <v>4477</v>
      </c>
      <c r="C27" s="319" t="s">
        <v>4478</v>
      </c>
      <c r="D27" s="320">
        <f>('USA Ret'!N8+'USA Ret'!R8)/2</f>
        <v>1.2146626093919482E-4</v>
      </c>
      <c r="G27" s="91" t="s">
        <v>4479</v>
      </c>
    </row>
    <row r="28" spans="2:10">
      <c r="B28" s="91" t="s">
        <v>4480</v>
      </c>
      <c r="C28" s="319" t="s">
        <v>4481</v>
      </c>
      <c r="D28" s="321">
        <f>J18</f>
        <v>2.0212994759523876E-3</v>
      </c>
      <c r="E28" s="276"/>
    </row>
    <row r="29" spans="2:10">
      <c r="B29" s="322" t="s">
        <v>4482</v>
      </c>
      <c r="D29" s="2"/>
      <c r="G29" s="323">
        <f t="shared" ref="G29:G34" si="4">1/6</f>
        <v>0.16666666666666666</v>
      </c>
      <c r="H29" s="324" t="s">
        <v>4459</v>
      </c>
      <c r="J29" s="1" t="s">
        <v>4483</v>
      </c>
    </row>
    <row r="30" spans="2:10" ht="15.75">
      <c r="B30" s="302" t="s">
        <v>4484</v>
      </c>
      <c r="C30" s="319" t="s">
        <v>4485</v>
      </c>
      <c r="D30" s="276">
        <f>(D25^2)*VarRm</f>
        <v>6.7327274518192237E-5</v>
      </c>
      <c r="G30" s="325">
        <f t="shared" si="4"/>
        <v>0.16666666666666666</v>
      </c>
      <c r="H30" s="326" t="s">
        <v>4460</v>
      </c>
    </row>
    <row r="31" spans="2:10" ht="15.75">
      <c r="B31" s="302" t="s">
        <v>4486</v>
      </c>
      <c r="C31" s="319" t="s">
        <v>4487</v>
      </c>
      <c r="D31" s="327">
        <f>SQRT(D30)</f>
        <v>8.2053198912773809E-3</v>
      </c>
      <c r="E31" s="276"/>
      <c r="G31" s="325">
        <f t="shared" si="4"/>
        <v>0.16666666666666666</v>
      </c>
      <c r="H31" s="326" t="s">
        <v>4461</v>
      </c>
    </row>
    <row r="32" spans="2:10">
      <c r="G32" s="325">
        <f t="shared" si="4"/>
        <v>0.16666666666666666</v>
      </c>
      <c r="H32" s="326" t="s">
        <v>4462</v>
      </c>
    </row>
    <row r="33" spans="2:16">
      <c r="B33" s="91" t="s">
        <v>4488</v>
      </c>
      <c r="C33" s="302" t="s">
        <v>4414</v>
      </c>
      <c r="G33" s="325">
        <f t="shared" si="4"/>
        <v>0.16666666666666666</v>
      </c>
      <c r="H33" s="326" t="s">
        <v>4463</v>
      </c>
    </row>
    <row r="34" spans="2:16">
      <c r="C34" s="302" t="s">
        <v>4471</v>
      </c>
      <c r="G34" s="328">
        <f t="shared" si="4"/>
        <v>0.16666666666666666</v>
      </c>
      <c r="H34" s="326" t="s">
        <v>4464</v>
      </c>
    </row>
    <row r="35" spans="2:16">
      <c r="G35" s="329">
        <f>SUM(G29:G34)</f>
        <v>0.99999999999999989</v>
      </c>
      <c r="H35" s="330"/>
    </row>
    <row r="36" spans="2:16">
      <c r="J36" s="1" t="s">
        <v>4489</v>
      </c>
    </row>
    <row r="37" spans="2:16">
      <c r="C37" s="302" t="s">
        <v>4490</v>
      </c>
      <c r="J37" s="1" t="s">
        <v>4491</v>
      </c>
    </row>
    <row r="38" spans="2:16">
      <c r="C38" s="91" t="s">
        <v>4492</v>
      </c>
    </row>
    <row r="39" spans="2:16">
      <c r="C39" s="303" t="s">
        <v>4493</v>
      </c>
    </row>
    <row r="40" spans="2:16">
      <c r="D40" s="303" t="s">
        <v>4494</v>
      </c>
    </row>
    <row r="42" spans="2:16" ht="26.25">
      <c r="J42" s="331" t="s">
        <v>4495</v>
      </c>
    </row>
    <row r="43" spans="2:16" ht="23.25">
      <c r="C43" s="302"/>
      <c r="D43" s="191"/>
      <c r="F43" s="331"/>
    </row>
    <row r="44" spans="2:16">
      <c r="E44" s="257"/>
      <c r="F44" s="257"/>
      <c r="G44" s="258"/>
      <c r="H44" s="258"/>
      <c r="I44" s="258"/>
      <c r="J44" s="258"/>
      <c r="K44" s="258"/>
      <c r="L44" s="258"/>
      <c r="M44" s="258"/>
      <c r="N44" s="258"/>
      <c r="O44" s="258"/>
      <c r="P44" s="258"/>
    </row>
    <row r="45" spans="2:16">
      <c r="B45" s="1"/>
      <c r="C45" s="1"/>
    </row>
    <row r="46" spans="2:16">
      <c r="B46" s="1"/>
      <c r="C46" s="145"/>
      <c r="E46" s="259"/>
      <c r="F46" s="259" t="s">
        <v>4496</v>
      </c>
      <c r="J46" s="91" t="s">
        <v>4414</v>
      </c>
      <c r="N46" s="91" t="s">
        <v>4415</v>
      </c>
    </row>
    <row r="47" spans="2:16">
      <c r="E47" s="259"/>
      <c r="F47" s="259"/>
      <c r="G47" s="259"/>
      <c r="H47" s="259"/>
      <c r="I47" s="521" t="s">
        <v>4416</v>
      </c>
      <c r="J47" s="521"/>
      <c r="K47" s="521"/>
      <c r="L47" s="521"/>
      <c r="N47" s="521" t="s">
        <v>4417</v>
      </c>
      <c r="O47" s="521"/>
      <c r="P47" s="521"/>
    </row>
    <row r="48" spans="2:16">
      <c r="C48" s="332"/>
      <c r="E48" s="259"/>
      <c r="F48" s="259"/>
      <c r="G48" s="261" t="s">
        <v>4418</v>
      </c>
      <c r="H48" s="259"/>
      <c r="I48" s="261" t="s">
        <v>4419</v>
      </c>
      <c r="J48" s="261" t="s">
        <v>4497</v>
      </c>
      <c r="K48" s="262" t="s">
        <v>4421</v>
      </c>
      <c r="L48" s="261" t="s">
        <v>4422</v>
      </c>
      <c r="M48" s="263"/>
      <c r="N48" s="261" t="s">
        <v>4420</v>
      </c>
      <c r="O48" s="262" t="s">
        <v>4421</v>
      </c>
      <c r="P48" s="261" t="s">
        <v>4422</v>
      </c>
    </row>
    <row r="49" spans="5:16">
      <c r="G49" s="261" t="s">
        <v>4383</v>
      </c>
      <c r="I49" s="261" t="s">
        <v>4423</v>
      </c>
      <c r="J49" s="261" t="s">
        <v>4498</v>
      </c>
      <c r="K49" s="261" t="s">
        <v>4425</v>
      </c>
      <c r="L49" s="261" t="s">
        <v>4425</v>
      </c>
      <c r="M49" s="263"/>
      <c r="N49" s="261" t="s">
        <v>4424</v>
      </c>
      <c r="O49" s="261" t="s">
        <v>4425</v>
      </c>
      <c r="P49" s="261" t="s">
        <v>4425</v>
      </c>
    </row>
    <row r="50" spans="5:16">
      <c r="E50" s="264"/>
      <c r="F50" s="264" t="s">
        <v>4426</v>
      </c>
      <c r="G50" s="264"/>
      <c r="H50" s="264" t="s">
        <v>4426</v>
      </c>
      <c r="I50" s="264" t="s">
        <v>4427</v>
      </c>
      <c r="J50" s="264" t="s">
        <v>4427</v>
      </c>
      <c r="K50" s="264" t="s">
        <v>4427</v>
      </c>
      <c r="L50" s="264" t="s">
        <v>4427</v>
      </c>
      <c r="M50" s="264" t="s">
        <v>4499</v>
      </c>
      <c r="N50" s="264" t="s">
        <v>4427</v>
      </c>
      <c r="O50" s="264" t="s">
        <v>4427</v>
      </c>
      <c r="P50" s="264" t="s">
        <v>4427</v>
      </c>
    </row>
    <row r="51" spans="5:16">
      <c r="E51" s="333"/>
      <c r="F51" s="334" t="str">
        <f>D2</f>
        <v>Marathon Oil</v>
      </c>
      <c r="G51" s="352">
        <f t="shared" ref="G51:G56" si="5">1/6</f>
        <v>0.16666666666666666</v>
      </c>
      <c r="H51" s="334" t="str">
        <f t="shared" ref="H51:H56" si="6">F51</f>
        <v>Marathon Oil</v>
      </c>
      <c r="I51" s="353">
        <v>-0.232044139655081</v>
      </c>
      <c r="J51" s="353">
        <v>2.6624476378114699E-3</v>
      </c>
      <c r="K51" s="353">
        <v>1.2471309791756201E-3</v>
      </c>
      <c r="L51" s="352">
        <v>0.17735146922179301</v>
      </c>
      <c r="M51" s="265" t="str">
        <f t="shared" ref="M51:M56" si="7">H51</f>
        <v>Marathon Oil</v>
      </c>
      <c r="N51" s="353">
        <v>3.4185627152861601E-6</v>
      </c>
      <c r="O51" s="353">
        <v>9.9990449980017897E-5</v>
      </c>
      <c r="P51" s="352">
        <v>8.0047533736184798E-2</v>
      </c>
    </row>
    <row r="52" spans="5:16">
      <c r="E52" s="165"/>
      <c r="F52" s="334" t="str">
        <f>E2</f>
        <v>Abercrombie&amp;Fitch</v>
      </c>
      <c r="G52" s="354">
        <f t="shared" si="5"/>
        <v>0.16666666666666666</v>
      </c>
      <c r="H52" s="334" t="str">
        <f t="shared" si="6"/>
        <v>Abercrombie&amp;Fitch</v>
      </c>
      <c r="I52" s="355">
        <v>-0.30057147937564699</v>
      </c>
      <c r="J52" s="355">
        <v>3.86122000972267E-5</v>
      </c>
      <c r="K52" s="355">
        <v>6.6977371578915898E-4</v>
      </c>
      <c r="L52" s="354">
        <v>8.0177485766319306E-2</v>
      </c>
      <c r="M52" s="265" t="str">
        <f t="shared" si="7"/>
        <v>Abercrombie&amp;Fitch</v>
      </c>
      <c r="N52" s="355">
        <v>0.66638189674787895</v>
      </c>
      <c r="O52" s="355">
        <v>0.249928871731875</v>
      </c>
      <c r="P52" s="354">
        <v>0.24999729082286201</v>
      </c>
    </row>
    <row r="53" spans="5:16">
      <c r="E53" s="165"/>
      <c r="F53" s="334" t="str">
        <f>F2</f>
        <v>Exxon Mobil</v>
      </c>
      <c r="G53" s="354">
        <f t="shared" si="5"/>
        <v>0.16666666666666666</v>
      </c>
      <c r="H53" s="334" t="str">
        <f t="shared" si="6"/>
        <v>Exxon Mobil</v>
      </c>
      <c r="I53" s="355">
        <v>0.150132816159781</v>
      </c>
      <c r="J53" s="355">
        <v>0.21723900800680501</v>
      </c>
      <c r="K53" s="355">
        <v>0.249346743177776</v>
      </c>
      <c r="L53" s="354">
        <v>0.18828767767658899</v>
      </c>
      <c r="M53" s="265" t="str">
        <f t="shared" si="7"/>
        <v>Exxon Mobil</v>
      </c>
      <c r="N53" s="355">
        <v>6.1471751239914104E-6</v>
      </c>
      <c r="O53" s="355">
        <v>6.4215539879997096E-4</v>
      </c>
      <c r="P53" s="354">
        <v>8.0004971676539902E-2</v>
      </c>
    </row>
    <row r="54" spans="5:16">
      <c r="E54" s="165"/>
      <c r="F54" s="334" t="str">
        <f>G2</f>
        <v>PC Connection</v>
      </c>
      <c r="G54" s="354">
        <f t="shared" si="5"/>
        <v>0.16666666666666666</v>
      </c>
      <c r="H54" s="334" t="str">
        <f t="shared" si="6"/>
        <v>PC Connection</v>
      </c>
      <c r="I54" s="355">
        <v>0.58837683876672597</v>
      </c>
      <c r="J54" s="355">
        <v>0.18208356093966999</v>
      </c>
      <c r="K54" s="355">
        <v>0.249706317013245</v>
      </c>
      <c r="L54" s="354">
        <v>0.24408594476967199</v>
      </c>
      <c r="M54" s="265" t="str">
        <f t="shared" si="7"/>
        <v>PC Connection</v>
      </c>
      <c r="N54" s="355">
        <v>2.6971218196315999E-5</v>
      </c>
      <c r="O54" s="355">
        <v>0.249477944061335</v>
      </c>
      <c r="P54" s="354">
        <v>9.02487915712223E-2</v>
      </c>
    </row>
    <row r="55" spans="5:16">
      <c r="E55" s="165"/>
      <c r="F55" s="334" t="str">
        <f>H2</f>
        <v>Daktronics</v>
      </c>
      <c r="G55" s="354">
        <f t="shared" si="5"/>
        <v>0.16666666666666666</v>
      </c>
      <c r="H55" s="334" t="str">
        <f t="shared" si="6"/>
        <v>Daktronics</v>
      </c>
      <c r="I55" s="355">
        <v>0.66089398852625802</v>
      </c>
      <c r="J55" s="355">
        <v>5.5633331532434597E-5</v>
      </c>
      <c r="K55" s="355">
        <v>0.24926280953918001</v>
      </c>
      <c r="L55" s="354">
        <v>8.0018120430735501E-2</v>
      </c>
      <c r="M55" s="265" t="str">
        <f t="shared" si="7"/>
        <v>Daktronics</v>
      </c>
      <c r="N55" s="355">
        <v>0.33348960273099298</v>
      </c>
      <c r="O55" s="355">
        <v>0.249998041616185</v>
      </c>
      <c r="P55" s="354">
        <v>0.249903699469397</v>
      </c>
    </row>
    <row r="56" spans="5:16">
      <c r="E56" s="181"/>
      <c r="F56" s="334" t="str">
        <f>I2</f>
        <v>Activision Blizzard</v>
      </c>
      <c r="G56" s="356">
        <f t="shared" si="5"/>
        <v>0.16666666666666666</v>
      </c>
      <c r="H56" s="334" t="str">
        <f t="shared" si="6"/>
        <v>Activision Blizzard</v>
      </c>
      <c r="I56" s="357">
        <v>0.13321197557796399</v>
      </c>
      <c r="J56" s="357">
        <v>0.59792073788408395</v>
      </c>
      <c r="K56" s="357">
        <v>0.249767225574834</v>
      </c>
      <c r="L56" s="356">
        <v>0.230079302134892</v>
      </c>
      <c r="M56" s="270" t="str">
        <f t="shared" si="7"/>
        <v>Activision Blizzard</v>
      </c>
      <c r="N56" s="357">
        <v>9.1963565091970803E-5</v>
      </c>
      <c r="O56" s="357">
        <v>0.24985299674182401</v>
      </c>
      <c r="P56" s="356">
        <v>0.249797712723794</v>
      </c>
    </row>
    <row r="57" spans="5:16">
      <c r="F57" s="346" t="s">
        <v>4428</v>
      </c>
      <c r="G57" s="345">
        <f>SUM(G51:G56)</f>
        <v>0.99999999999999989</v>
      </c>
      <c r="H57" s="346" t="s">
        <v>4428</v>
      </c>
      <c r="I57" s="345">
        <f>SUM(I51:I56)</f>
        <v>1.0000000000000011</v>
      </c>
      <c r="J57" s="345">
        <f>SUM(J51:J56)</f>
        <v>1</v>
      </c>
      <c r="K57" s="345">
        <f>SUM(K51:K56)</f>
        <v>0.99999999999999978</v>
      </c>
      <c r="L57" s="345">
        <f>SUM(L51:L56)</f>
        <v>1.0000000000000009</v>
      </c>
      <c r="M57" s="346" t="s">
        <v>4428</v>
      </c>
      <c r="N57" s="345">
        <f>SUM(N51:N56)</f>
        <v>0.99999999999999956</v>
      </c>
      <c r="O57" s="345">
        <f>SUM(O51:O56)</f>
        <v>0.999999999999999</v>
      </c>
      <c r="P57" s="345">
        <f>SUM(P51:P56)</f>
        <v>1</v>
      </c>
    </row>
    <row r="58" spans="5:16">
      <c r="F58" s="346"/>
      <c r="G58" s="345"/>
      <c r="H58" s="346"/>
      <c r="I58" s="345"/>
      <c r="J58" s="345"/>
      <c r="K58" s="345"/>
      <c r="L58" s="345"/>
      <c r="M58" s="346"/>
      <c r="N58" s="273"/>
      <c r="O58" s="273"/>
      <c r="P58" s="273"/>
    </row>
    <row r="59" spans="5:16">
      <c r="F59" s="346" t="s">
        <v>4500</v>
      </c>
      <c r="G59" s="348">
        <f t="array" ref="G59">MMULT($D$4:$I$4,G51:G56)</f>
        <v>2.0212994759523876E-3</v>
      </c>
      <c r="H59" s="349" t="s">
        <v>4501</v>
      </c>
      <c r="I59" s="348">
        <f t="array" ref="I59">MMULT($D$4:$I$4,I51:I56)</f>
        <v>2.0807309651005375E-3</v>
      </c>
      <c r="J59" s="348">
        <f t="array" ref="J59">MMULT($D$4:$I$4,J51:J56)</f>
        <v>8.192507550447369E-4</v>
      </c>
      <c r="K59" s="348">
        <f t="array" ref="K59">MMULT($D$4:$I$4,K51:K56)</f>
        <v>1.6858168387795401E-3</v>
      </c>
      <c r="L59" s="348">
        <f t="array" ref="L59">MMULT($D$4:$I$4,L51:L56)</f>
        <v>1.264244792258528E-3</v>
      </c>
      <c r="M59" s="349" t="s">
        <v>4501</v>
      </c>
      <c r="N59" s="348">
        <f t="array" ref="N59">MMULT($D$4:$I$4,N51:N56)</f>
        <v>5.1592167923681116E-3</v>
      </c>
      <c r="O59" s="348">
        <f t="array" ref="O59">MMULT($D$4:$I$4,O51:O56)</f>
        <v>2.9504648067072135E-3</v>
      </c>
      <c r="P59" s="348">
        <f t="array" ref="P59">MMULT($D$4:$I$4,P51:P56)</f>
        <v>2.884000032728192E-3</v>
      </c>
    </row>
    <row r="60" spans="5:16">
      <c r="F60" s="346"/>
      <c r="G60" s="276"/>
      <c r="H60" s="130"/>
      <c r="I60" s="276"/>
      <c r="J60" s="276"/>
      <c r="K60" s="276"/>
      <c r="L60" s="276"/>
      <c r="M60" s="130"/>
      <c r="N60" s="276"/>
      <c r="O60" s="276"/>
      <c r="P60" s="276"/>
    </row>
    <row r="61" spans="5:16">
      <c r="F61" s="91" t="s">
        <v>4502</v>
      </c>
      <c r="G61" s="191">
        <f t="array" ref="G61">MMULT($D$12:$I$12,G51:G56)</f>
        <v>0.74450511455482848</v>
      </c>
      <c r="H61" s="91" t="s">
        <v>4502</v>
      </c>
      <c r="I61" s="191">
        <f t="array" ref="I61">MMULT($D$12:$I$12,I51:I56)</f>
        <v>-1.1142806137165798E-3</v>
      </c>
      <c r="J61" s="191">
        <f t="array" ref="J61">MMULT($D$12:$I$12,J51:J56)</f>
        <v>0.28232824060986039</v>
      </c>
      <c r="K61" s="191">
        <f t="array" ref="K61">MMULT($D$12:$I$12,K51:K56)</f>
        <v>0.3849491113417865</v>
      </c>
      <c r="L61" s="191">
        <f t="array" ref="L61">MMULT($D$12:$I$12,L51:L56)</f>
        <v>0.62726387765071911</v>
      </c>
      <c r="M61" s="91" t="s">
        <v>4502</v>
      </c>
      <c r="N61" s="191">
        <f t="array" ref="N61">MMULT($D$12:$I$12,N51:N56)</f>
        <v>1.254965585379809</v>
      </c>
      <c r="O61" s="191">
        <f t="array" ref="O61">MMULT($D$12:$I$12,O51:O56)</f>
        <v>0.75141318441350247</v>
      </c>
      <c r="P61" s="191">
        <f t="array" ref="P61">MMULT($D$12:$I$12,P51:P56)</f>
        <v>0.78612126430067786</v>
      </c>
    </row>
    <row r="62" spans="5:16">
      <c r="F62" s="302" t="s">
        <v>4484</v>
      </c>
      <c r="G62" s="276">
        <f>(G61^2)*VarRm</f>
        <v>6.7327274518192237E-5</v>
      </c>
      <c r="H62" s="302" t="s">
        <v>4484</v>
      </c>
      <c r="I62" s="276">
        <f>(I61^2)*VarRm</f>
        <v>1.5081509512563971E-10</v>
      </c>
      <c r="J62" s="276">
        <f>(J61^2)*VarRm</f>
        <v>9.6819827919304544E-6</v>
      </c>
      <c r="K62" s="276">
        <f>(K61^2)*VarRm</f>
        <v>1.7999577275889124E-5</v>
      </c>
      <c r="L62" s="276">
        <f>(L61^2)*VarRm</f>
        <v>4.7792111653031444E-5</v>
      </c>
      <c r="M62" s="302" t="s">
        <v>4484</v>
      </c>
      <c r="N62" s="276">
        <f>(N61^2)*VarRm</f>
        <v>1.9130190543937284E-4</v>
      </c>
      <c r="O62" s="276">
        <f>(O61^2)*VarRm</f>
        <v>6.8582495697463357E-5</v>
      </c>
      <c r="P62" s="276">
        <f>(P61^2)*VarRm</f>
        <v>7.5064526736664592E-5</v>
      </c>
    </row>
    <row r="63" spans="5:16">
      <c r="F63" s="302"/>
      <c r="G63" s="191"/>
      <c r="H63" s="302"/>
      <c r="I63" s="191"/>
      <c r="J63" s="191"/>
      <c r="K63" s="191"/>
      <c r="L63" s="191"/>
      <c r="M63" s="302"/>
      <c r="N63" s="191"/>
      <c r="O63" s="191"/>
      <c r="P63" s="191"/>
    </row>
    <row r="64" spans="5:16">
      <c r="F64" s="302" t="s">
        <v>4486</v>
      </c>
      <c r="G64" s="191">
        <f>SQRT(G62)</f>
        <v>8.2053198912773809E-3</v>
      </c>
      <c r="H64" s="302" t="s">
        <v>4486</v>
      </c>
      <c r="I64" s="191">
        <f>SQRT(I62)</f>
        <v>1.2280679750145743E-5</v>
      </c>
      <c r="J64" s="191">
        <f>SQRT(J62)</f>
        <v>3.1115884676368201E-3</v>
      </c>
      <c r="K64" s="191">
        <f>SQRT(K62)</f>
        <v>4.24259086831256E-3</v>
      </c>
      <c r="L64" s="191">
        <f>SQRT(L62)</f>
        <v>6.9131839012882799E-3</v>
      </c>
      <c r="M64" s="302" t="s">
        <v>4486</v>
      </c>
      <c r="N64" s="191">
        <f>SQRT(N62)</f>
        <v>1.3831193203746843E-2</v>
      </c>
      <c r="O64" s="191">
        <f>SQRT(O62)</f>
        <v>8.2814549263679118E-3</v>
      </c>
      <c r="P64" s="191">
        <f>SQRT(P62)</f>
        <v>8.6639786897628381E-3</v>
      </c>
    </row>
  </sheetData>
  <mergeCells count="2">
    <mergeCell ref="I47:L47"/>
    <mergeCell ref="N47:P47"/>
  </mergeCells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57"/>
  <sheetViews>
    <sheetView zoomScaleNormal="100" workbookViewId="0">
      <selection activeCell="D56" activeCellId="1" sqref="P37:P43 D56"/>
    </sheetView>
  </sheetViews>
  <sheetFormatPr defaultColWidth="8.7109375" defaultRowHeight="15"/>
  <cols>
    <col min="1" max="1" width="11.140625" style="91" customWidth="1"/>
    <col min="2" max="2" width="32.85546875" style="91" customWidth="1"/>
    <col min="3" max="3" width="25.5703125" style="91" customWidth="1"/>
    <col min="4" max="4" width="22.140625" style="91" customWidth="1"/>
    <col min="5" max="5" width="12.28515625" style="91" customWidth="1"/>
    <col min="6" max="6" width="12.42578125" style="91" customWidth="1"/>
    <col min="7" max="7" width="12.28515625" style="91" customWidth="1"/>
    <col min="8" max="8" width="9.42578125" style="91" customWidth="1"/>
    <col min="9" max="9" width="1.42578125" style="91" customWidth="1"/>
    <col min="10" max="257" width="9.140625" style="91" customWidth="1"/>
    <col min="258" max="258" width="32.85546875" style="91" customWidth="1"/>
    <col min="259" max="259" width="24.7109375" style="91" customWidth="1"/>
    <col min="260" max="260" width="16.5703125" style="91" customWidth="1"/>
    <col min="261" max="261" width="12.28515625" style="91" customWidth="1"/>
    <col min="262" max="262" width="12.42578125" style="91" customWidth="1"/>
    <col min="263" max="263" width="12.28515625" style="91" customWidth="1"/>
    <col min="264" max="264" width="9.42578125" style="91" customWidth="1"/>
    <col min="265" max="265" width="1.42578125" style="91" customWidth="1"/>
    <col min="266" max="513" width="9.140625" style="91" customWidth="1"/>
    <col min="514" max="514" width="32.85546875" style="91" customWidth="1"/>
    <col min="515" max="515" width="24.7109375" style="91" customWidth="1"/>
    <col min="516" max="516" width="16.5703125" style="91" customWidth="1"/>
    <col min="517" max="517" width="12.28515625" style="91" customWidth="1"/>
    <col min="518" max="518" width="12.42578125" style="91" customWidth="1"/>
    <col min="519" max="519" width="12.28515625" style="91" customWidth="1"/>
    <col min="520" max="520" width="9.42578125" style="91" customWidth="1"/>
    <col min="521" max="521" width="1.42578125" style="91" customWidth="1"/>
    <col min="522" max="769" width="9.140625" style="91" customWidth="1"/>
    <col min="770" max="770" width="32.85546875" style="91" customWidth="1"/>
    <col min="771" max="771" width="24.7109375" style="91" customWidth="1"/>
    <col min="772" max="772" width="16.5703125" style="91" customWidth="1"/>
    <col min="773" max="773" width="12.28515625" style="91" customWidth="1"/>
    <col min="774" max="774" width="12.42578125" style="91" customWidth="1"/>
    <col min="775" max="775" width="12.28515625" style="91" customWidth="1"/>
    <col min="776" max="776" width="9.42578125" style="91" customWidth="1"/>
    <col min="777" max="777" width="1.42578125" style="91" customWidth="1"/>
    <col min="778" max="1025" width="9.140625" style="91" customWidth="1"/>
  </cols>
  <sheetData>
    <row r="1" spans="1:12">
      <c r="B1" s="303" t="s">
        <v>4504</v>
      </c>
      <c r="D1" s="358" t="s">
        <v>4505</v>
      </c>
      <c r="J1" s="359" t="s">
        <v>4506</v>
      </c>
    </row>
    <row r="2" spans="1:12">
      <c r="B2" s="91" t="s">
        <v>4507</v>
      </c>
      <c r="J2" s="91" t="s">
        <v>4508</v>
      </c>
    </row>
    <row r="3" spans="1:12">
      <c r="B3" s="360" t="s">
        <v>4509</v>
      </c>
      <c r="J3" s="91" t="s">
        <v>4510</v>
      </c>
    </row>
    <row r="4" spans="1:12">
      <c r="B4" s="360" t="s">
        <v>4511</v>
      </c>
      <c r="J4" s="91" t="s">
        <v>4512</v>
      </c>
    </row>
    <row r="5" spans="1:12">
      <c r="A5" s="361" t="s">
        <v>4513</v>
      </c>
      <c r="B5" s="91" t="s">
        <v>4514</v>
      </c>
      <c r="C5" s="362">
        <f>'ΟΜΟΛΟΓΑ ΧΑΑ'!C2</f>
        <v>4.1880000000000001E-2</v>
      </c>
      <c r="D5" s="302" t="s">
        <v>4515</v>
      </c>
      <c r="J5" s="91" t="s">
        <v>4516</v>
      </c>
    </row>
    <row r="6" spans="1:12">
      <c r="C6" s="363"/>
    </row>
    <row r="7" spans="1:12">
      <c r="B7" s="364" t="s">
        <v>4517</v>
      </c>
      <c r="C7" s="365" t="s">
        <v>4518</v>
      </c>
      <c r="D7" s="364"/>
      <c r="E7" s="364"/>
    </row>
    <row r="8" spans="1:12">
      <c r="B8" s="11"/>
      <c r="C8" s="366"/>
      <c r="D8" s="367"/>
      <c r="E8" s="11"/>
      <c r="L8" s="91" t="s">
        <v>4519</v>
      </c>
    </row>
    <row r="9" spans="1:12">
      <c r="A9" s="91">
        <v>1</v>
      </c>
      <c r="B9" s="303" t="s">
        <v>4520</v>
      </c>
      <c r="C9" s="368">
        <f>'GREECE Sharpe'!P59</f>
        <v>2.1209637951965341E-3</v>
      </c>
      <c r="D9" s="369">
        <f>Ερωτηματολόγιο!E87</f>
        <v>0.55555555555555558</v>
      </c>
      <c r="E9" s="2" t="s">
        <v>4521</v>
      </c>
      <c r="F9" s="2" t="s">
        <v>4459</v>
      </c>
      <c r="G9" s="345">
        <f>'GREECE Sharpe'!P51</f>
        <v>0.24962980802287299</v>
      </c>
      <c r="H9" s="370">
        <f t="shared" ref="H9:H14" si="0">G9*$D$9</f>
        <v>0.13868322667937388</v>
      </c>
    </row>
    <row r="10" spans="1:12">
      <c r="A10" s="91">
        <v>2</v>
      </c>
      <c r="B10" s="303" t="s">
        <v>4514</v>
      </c>
      <c r="C10" s="276">
        <f>Ομολογα!C15</f>
        <v>1.6412056051229307E-4</v>
      </c>
      <c r="D10" s="371">
        <f>D11-D9</f>
        <v>0.44444444444444442</v>
      </c>
      <c r="E10" s="2" t="s">
        <v>4522</v>
      </c>
      <c r="F10" s="2" t="s">
        <v>4460</v>
      </c>
      <c r="G10" s="345">
        <f>'GREECE Sharpe'!P52</f>
        <v>8.0252708789067706E-2</v>
      </c>
      <c r="H10" s="370">
        <f t="shared" si="0"/>
        <v>4.4584838216148726E-2</v>
      </c>
    </row>
    <row r="11" spans="1:12">
      <c r="D11" s="363">
        <v>1</v>
      </c>
      <c r="F11" s="2" t="s">
        <v>4461</v>
      </c>
      <c r="G11" s="345">
        <f>'GREECE Sharpe'!P53</f>
        <v>0.24993750328738301</v>
      </c>
      <c r="H11" s="370">
        <f t="shared" si="0"/>
        <v>0.13885416849299057</v>
      </c>
      <c r="L11" s="91" t="s">
        <v>4523</v>
      </c>
    </row>
    <row r="12" spans="1:12">
      <c r="D12" s="372"/>
      <c r="F12" s="2" t="s">
        <v>4462</v>
      </c>
      <c r="G12" s="345">
        <f>'GREECE Sharpe'!P54</f>
        <v>8.00332233103907E-2</v>
      </c>
      <c r="H12" s="370">
        <f t="shared" si="0"/>
        <v>4.4462901839105944E-2</v>
      </c>
    </row>
    <row r="13" spans="1:12">
      <c r="B13" s="302"/>
      <c r="C13" s="249"/>
      <c r="D13" s="372"/>
      <c r="F13" s="2" t="s">
        <v>4463</v>
      </c>
      <c r="G13" s="345">
        <f>'GREECE Sharpe'!P55</f>
        <v>9.0165357448929007E-2</v>
      </c>
      <c r="H13" s="370">
        <f t="shared" si="0"/>
        <v>5.0091865249405003E-2</v>
      </c>
    </row>
    <row r="14" spans="1:12">
      <c r="B14" s="91" t="s">
        <v>4524</v>
      </c>
      <c r="C14" s="91" t="s">
        <v>4524</v>
      </c>
      <c r="E14" s="302" t="s">
        <v>4525</v>
      </c>
      <c r="F14" s="2" t="s">
        <v>4464</v>
      </c>
      <c r="G14" s="345">
        <f>'GREECE Sharpe'!P56</f>
        <v>0.249981399141356</v>
      </c>
      <c r="H14" s="370">
        <f t="shared" si="0"/>
        <v>0.13887855507853111</v>
      </c>
    </row>
    <row r="15" spans="1:12">
      <c r="B15" s="91" t="s">
        <v>4526</v>
      </c>
      <c r="C15" s="91" t="s">
        <v>4368</v>
      </c>
      <c r="E15" s="302" t="s">
        <v>4527</v>
      </c>
      <c r="F15" s="2"/>
      <c r="G15" s="243"/>
      <c r="H15" s="373">
        <f>SUM(H9:H14)</f>
        <v>0.55555555555555525</v>
      </c>
    </row>
    <row r="16" spans="1:12">
      <c r="B16" s="11"/>
      <c r="C16" s="374"/>
      <c r="D16" s="91" t="s">
        <v>4528</v>
      </c>
      <c r="F16" s="2"/>
    </row>
    <row r="18" spans="2:9">
      <c r="B18" s="375"/>
      <c r="C18" s="375"/>
      <c r="D18" s="375"/>
      <c r="E18" s="375"/>
      <c r="H18" s="376"/>
    </row>
    <row r="19" spans="2:9">
      <c r="B19" s="302" t="s">
        <v>4529</v>
      </c>
      <c r="C19" s="91" t="s">
        <v>4530</v>
      </c>
      <c r="D19" s="368">
        <f>'GREECE Sharpe'!P59</f>
        <v>2.1209637951965341E-3</v>
      </c>
      <c r="E19" s="377">
        <f t="shared" ref="E19:E24" si="1">D19</f>
        <v>2.1209637951965341E-3</v>
      </c>
    </row>
    <row r="20" spans="2:9" ht="13.5" customHeight="1">
      <c r="B20" s="91" t="s">
        <v>4531</v>
      </c>
      <c r="C20" s="91" t="s">
        <v>4530</v>
      </c>
      <c r="D20" s="368">
        <f>'GREECE Sharpe'!P62</f>
        <v>5.6512115668509768E-5</v>
      </c>
      <c r="E20" s="378">
        <f t="shared" si="1"/>
        <v>5.6512115668509768E-5</v>
      </c>
    </row>
    <row r="21" spans="2:9">
      <c r="B21" s="91" t="s">
        <v>4532</v>
      </c>
      <c r="C21" s="91" t="s">
        <v>4530</v>
      </c>
      <c r="D21" s="368">
        <f>'GREECE Sharpe'!P64</f>
        <v>7.5174540682673794E-3</v>
      </c>
      <c r="E21" s="378">
        <f t="shared" si="1"/>
        <v>7.5174540682673794E-3</v>
      </c>
    </row>
    <row r="22" spans="2:9">
      <c r="B22" s="91" t="s">
        <v>4533</v>
      </c>
      <c r="C22" s="379" t="s">
        <v>4534</v>
      </c>
      <c r="D22" s="276">
        <f>D9^2*D20</f>
        <v>1.7442011008799314E-5</v>
      </c>
      <c r="E22" s="378">
        <f t="shared" si="1"/>
        <v>1.7442011008799314E-5</v>
      </c>
    </row>
    <row r="23" spans="2:9">
      <c r="B23" s="380" t="s">
        <v>4535</v>
      </c>
      <c r="C23" s="380" t="s">
        <v>4534</v>
      </c>
      <c r="D23" s="276">
        <f>SQRT(D22)</f>
        <v>4.1763633712596556E-3</v>
      </c>
      <c r="E23" s="378">
        <f t="shared" si="1"/>
        <v>4.1763633712596556E-3</v>
      </c>
    </row>
    <row r="24" spans="2:9">
      <c r="B24" s="380" t="s">
        <v>4536</v>
      </c>
      <c r="C24" s="381" t="s">
        <v>4534</v>
      </c>
      <c r="D24" s="276">
        <f>(D9*C9)+(D10*C10)</f>
        <v>1.251255690892427E-3</v>
      </c>
      <c r="E24" s="378">
        <f t="shared" si="1"/>
        <v>1.251255690892427E-3</v>
      </c>
    </row>
    <row r="25" spans="2:9">
      <c r="B25" s="364"/>
      <c r="C25" s="382"/>
      <c r="D25" s="364"/>
      <c r="E25" s="364"/>
      <c r="F25" s="11"/>
      <c r="G25" s="11"/>
      <c r="H25" s="11"/>
    </row>
    <row r="26" spans="2:9" s="2" customFormat="1">
      <c r="F26" s="339"/>
      <c r="G26" s="339"/>
      <c r="H26" s="339"/>
    </row>
    <row r="27" spans="2:9">
      <c r="B27" s="1"/>
      <c r="C27" s="1"/>
      <c r="D27" s="1"/>
      <c r="E27" s="1"/>
      <c r="F27" s="1"/>
      <c r="G27" s="1"/>
      <c r="H27" s="1"/>
      <c r="I27" s="1"/>
    </row>
    <row r="28" spans="2:9">
      <c r="B28" s="1"/>
      <c r="C28" s="1"/>
      <c r="D28" s="1"/>
      <c r="E28" s="1"/>
      <c r="F28" s="1"/>
      <c r="G28" s="1"/>
      <c r="H28" s="1"/>
      <c r="I28" s="1"/>
    </row>
    <row r="29" spans="2:9">
      <c r="B29" s="1"/>
      <c r="C29" s="1"/>
      <c r="D29" s="1"/>
      <c r="E29" s="1"/>
      <c r="F29" s="1"/>
      <c r="G29" s="1"/>
      <c r="H29" s="1"/>
      <c r="I29" s="1"/>
    </row>
    <row r="30" spans="2:9">
      <c r="B30" s="1"/>
      <c r="C30" s="1"/>
      <c r="D30" s="1"/>
      <c r="E30" s="1"/>
      <c r="F30" s="1"/>
      <c r="G30" s="1"/>
      <c r="H30" s="1"/>
      <c r="I30" s="1"/>
    </row>
    <row r="33" spans="1:12">
      <c r="B33" s="303" t="s">
        <v>4504</v>
      </c>
      <c r="D33" s="358" t="s">
        <v>4505</v>
      </c>
      <c r="J33" s="359" t="s">
        <v>4506</v>
      </c>
    </row>
    <row r="34" spans="1:12">
      <c r="B34" s="91" t="s">
        <v>4507</v>
      </c>
      <c r="J34" s="91" t="s">
        <v>4508</v>
      </c>
    </row>
    <row r="35" spans="1:12">
      <c r="B35" s="360" t="s">
        <v>4509</v>
      </c>
      <c r="J35" s="91" t="s">
        <v>4510</v>
      </c>
    </row>
    <row r="36" spans="1:12">
      <c r="B36" s="360" t="s">
        <v>4511</v>
      </c>
      <c r="J36" s="91" t="s">
        <v>4512</v>
      </c>
    </row>
    <row r="37" spans="1:12">
      <c r="A37" s="361" t="s">
        <v>4537</v>
      </c>
      <c r="B37" s="91" t="s">
        <v>4514</v>
      </c>
      <c r="C37" s="362">
        <f>'ΟΜΟΛΟΓΑ USA'!C2</f>
        <v>4.6059999999999997E-2</v>
      </c>
      <c r="D37" s="302" t="s">
        <v>4515</v>
      </c>
      <c r="J37" s="91" t="s">
        <v>4516</v>
      </c>
    </row>
    <row r="38" spans="1:12">
      <c r="C38" s="363"/>
    </row>
    <row r="39" spans="1:12">
      <c r="B39" s="364" t="s">
        <v>4517</v>
      </c>
      <c r="C39" s="365" t="s">
        <v>4518</v>
      </c>
      <c r="D39" s="364"/>
      <c r="E39" s="364"/>
    </row>
    <row r="40" spans="1:12">
      <c r="B40" s="11"/>
      <c r="C40" s="366"/>
      <c r="D40" s="367"/>
      <c r="E40" s="11"/>
      <c r="L40" s="91" t="s">
        <v>4519</v>
      </c>
    </row>
    <row r="41" spans="1:12">
      <c r="A41" s="91">
        <v>1</v>
      </c>
      <c r="B41" s="303" t="s">
        <v>4520</v>
      </c>
      <c r="C41" s="383">
        <f>'USA Sharpe'!O59</f>
        <v>2.9504648067072135E-3</v>
      </c>
      <c r="D41" s="369">
        <f>Ερωτηματολόγιο!E87</f>
        <v>0.55555555555555558</v>
      </c>
      <c r="E41" s="2" t="s">
        <v>4521</v>
      </c>
      <c r="F41" s="2" t="s">
        <v>4459</v>
      </c>
      <c r="G41" s="345">
        <f>'USA Sharpe'!P51</f>
        <v>8.0047533736184798E-2</v>
      </c>
      <c r="H41" s="384">
        <f t="shared" ref="H41:H46" si="2">G41*$D$41</f>
        <v>4.4470852075658221E-2</v>
      </c>
    </row>
    <row r="42" spans="1:12">
      <c r="A42" s="91">
        <v>2</v>
      </c>
      <c r="B42" s="303" t="s">
        <v>4514</v>
      </c>
      <c r="C42" s="276">
        <f>Ομολογα!C16</f>
        <v>1.8013912460101977E-4</v>
      </c>
      <c r="D42" s="371">
        <f>D43-D41</f>
        <v>0.44444444444444442</v>
      </c>
      <c r="E42" s="2" t="s">
        <v>4522</v>
      </c>
      <c r="F42" s="2" t="s">
        <v>4460</v>
      </c>
      <c r="G42" s="345">
        <f>'USA Sharpe'!P52</f>
        <v>0.24999729082286201</v>
      </c>
      <c r="H42" s="384">
        <f t="shared" si="2"/>
        <v>0.13888738379047891</v>
      </c>
    </row>
    <row r="43" spans="1:12">
      <c r="D43" s="363">
        <v>1</v>
      </c>
      <c r="F43" s="2" t="s">
        <v>4461</v>
      </c>
      <c r="G43" s="345">
        <f>'USA Sharpe'!P53</f>
        <v>8.0004971676539902E-2</v>
      </c>
      <c r="H43" s="384">
        <f t="shared" si="2"/>
        <v>4.4447206486966616E-2</v>
      </c>
      <c r="L43" s="91" t="s">
        <v>4523</v>
      </c>
    </row>
    <row r="44" spans="1:12">
      <c r="D44" s="372"/>
      <c r="F44" s="2" t="s">
        <v>4462</v>
      </c>
      <c r="G44" s="345">
        <f>'USA Sharpe'!P54</f>
        <v>9.02487915712223E-2</v>
      </c>
      <c r="H44" s="384">
        <f t="shared" si="2"/>
        <v>5.0138217539567945E-2</v>
      </c>
    </row>
    <row r="45" spans="1:12">
      <c r="B45" s="302"/>
      <c r="C45" s="249"/>
      <c r="D45" s="372"/>
      <c r="F45" s="2" t="s">
        <v>4463</v>
      </c>
      <c r="G45" s="345">
        <f>'USA Sharpe'!P55</f>
        <v>0.249903699469397</v>
      </c>
      <c r="H45" s="384">
        <f t="shared" si="2"/>
        <v>0.13883538859410946</v>
      </c>
    </row>
    <row r="46" spans="1:12">
      <c r="B46" s="91" t="s">
        <v>4524</v>
      </c>
      <c r="C46" s="91" t="s">
        <v>4524</v>
      </c>
      <c r="E46" s="302" t="s">
        <v>4525</v>
      </c>
      <c r="F46" s="2" t="s">
        <v>4464</v>
      </c>
      <c r="G46" s="345">
        <f>'USA Sharpe'!P56</f>
        <v>0.249797712723794</v>
      </c>
      <c r="H46" s="384">
        <f t="shared" si="2"/>
        <v>0.13877650706877445</v>
      </c>
    </row>
    <row r="47" spans="1:12">
      <c r="B47" s="91" t="s">
        <v>4526</v>
      </c>
      <c r="C47" s="91" t="s">
        <v>4368</v>
      </c>
      <c r="E47" s="302" t="s">
        <v>4527</v>
      </c>
      <c r="F47" s="2"/>
      <c r="G47" s="243"/>
      <c r="H47" s="385">
        <f>SUM(H41:H46)</f>
        <v>0.55555555555555558</v>
      </c>
    </row>
    <row r="48" spans="1:12">
      <c r="B48" s="11"/>
      <c r="C48" s="374"/>
      <c r="D48" s="91" t="s">
        <v>4528</v>
      </c>
      <c r="F48" s="2"/>
    </row>
    <row r="50" spans="2:8">
      <c r="B50" s="375"/>
      <c r="C50" s="375"/>
      <c r="D50" s="375"/>
      <c r="E50" s="375"/>
      <c r="H50" s="376"/>
    </row>
    <row r="51" spans="2:8">
      <c r="B51" s="302" t="s">
        <v>4529</v>
      </c>
      <c r="C51" s="91" t="s">
        <v>4530</v>
      </c>
      <c r="D51" s="383">
        <f>'USA Sharpe'!P59</f>
        <v>2.884000032728192E-3</v>
      </c>
      <c r="E51" s="378">
        <f t="shared" ref="E51:E56" si="3">D51</f>
        <v>2.884000032728192E-3</v>
      </c>
    </row>
    <row r="52" spans="2:8">
      <c r="B52" s="91" t="s">
        <v>4531</v>
      </c>
      <c r="C52" s="91" t="s">
        <v>4530</v>
      </c>
      <c r="D52" s="383">
        <f>'USA Sharpe'!P62</f>
        <v>7.5064526736664592E-5</v>
      </c>
      <c r="E52" s="378">
        <f t="shared" si="3"/>
        <v>7.5064526736664592E-5</v>
      </c>
    </row>
    <row r="53" spans="2:8">
      <c r="B53" s="91" t="s">
        <v>4532</v>
      </c>
      <c r="C53" s="91" t="s">
        <v>4530</v>
      </c>
      <c r="D53" s="383">
        <f>'USA Sharpe'!P64</f>
        <v>8.6639786897628381E-3</v>
      </c>
      <c r="E53" s="378">
        <f t="shared" si="3"/>
        <v>8.6639786897628381E-3</v>
      </c>
    </row>
    <row r="54" spans="2:8">
      <c r="B54" s="91" t="s">
        <v>4533</v>
      </c>
      <c r="C54" s="379" t="s">
        <v>4534</v>
      </c>
      <c r="D54" s="276">
        <f>D41^2*D52</f>
        <v>2.316806380761253E-5</v>
      </c>
      <c r="E54" s="378">
        <f t="shared" si="3"/>
        <v>2.316806380761253E-5</v>
      </c>
    </row>
    <row r="55" spans="2:8">
      <c r="B55" s="380" t="s">
        <v>4535</v>
      </c>
      <c r="C55" s="380" t="s">
        <v>4534</v>
      </c>
      <c r="D55" s="276">
        <f>SQRT(D54)</f>
        <v>4.8133214943126886E-3</v>
      </c>
      <c r="E55" s="378">
        <f t="shared" si="3"/>
        <v>4.8133214943126886E-3</v>
      </c>
    </row>
    <row r="56" spans="2:8">
      <c r="B56" s="380" t="s">
        <v>4536</v>
      </c>
      <c r="C56" s="381" t="s">
        <v>4534</v>
      </c>
      <c r="D56" s="276">
        <f>(D41*C41)+(D42*C42)</f>
        <v>1.7192089479933497E-3</v>
      </c>
      <c r="E56" s="378">
        <f t="shared" si="3"/>
        <v>1.7192089479933497E-3</v>
      </c>
    </row>
    <row r="57" spans="2:8">
      <c r="B57" s="364"/>
      <c r="C57" s="382"/>
      <c r="D57" s="364"/>
      <c r="E57" s="364"/>
      <c r="F57" s="11"/>
      <c r="G57" s="11"/>
      <c r="H57" s="11"/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57"/>
  <sheetViews>
    <sheetView topLeftCell="J1" zoomScaleNormal="100" workbookViewId="0">
      <selection activeCell="V51" sqref="V51"/>
    </sheetView>
  </sheetViews>
  <sheetFormatPr defaultColWidth="8.7109375" defaultRowHeight="15"/>
  <cols>
    <col min="1" max="1" width="11.140625" style="1" customWidth="1"/>
    <col min="2" max="2" width="22" style="1" customWidth="1"/>
    <col min="3" max="3" width="28.7109375" style="1" customWidth="1"/>
    <col min="4" max="4" width="17.85546875" style="1" customWidth="1"/>
    <col min="5" max="5" width="18.28515625" style="1" customWidth="1"/>
    <col min="6" max="6" width="20.140625" style="1" customWidth="1"/>
    <col min="7" max="7" width="14.7109375" style="1" customWidth="1"/>
    <col min="8" max="8" width="12.85546875" style="1" customWidth="1"/>
    <col min="9" max="9" width="11.28515625" style="1" customWidth="1"/>
    <col min="10" max="10" width="9.5703125" style="1" customWidth="1"/>
    <col min="11" max="11" width="2.5703125" style="1" customWidth="1"/>
    <col min="12" max="12" width="11.85546875" style="1" customWidth="1"/>
    <col min="13" max="13" width="11" style="1" customWidth="1"/>
    <col min="14" max="14" width="14" style="1" customWidth="1"/>
    <col min="15" max="15" width="13.140625" style="1" customWidth="1"/>
    <col min="16" max="16" width="13.42578125" style="1" customWidth="1"/>
    <col min="17" max="17" width="2.7109375" style="1" customWidth="1"/>
    <col min="18" max="18" width="12.140625" style="1" customWidth="1"/>
    <col min="19" max="19" width="10.7109375" style="1" customWidth="1"/>
    <col min="20" max="20" width="14.5703125" style="1" customWidth="1"/>
    <col min="21" max="21" width="14.140625" style="1" customWidth="1"/>
    <col min="22" max="22" width="11" style="1" customWidth="1"/>
    <col min="23" max="23" width="2.140625" style="1" customWidth="1"/>
    <col min="24" max="257" width="9.140625" style="1" customWidth="1"/>
    <col min="258" max="258" width="33.140625" style="1" customWidth="1"/>
    <col min="259" max="259" width="12.28515625" style="1" customWidth="1"/>
    <col min="260" max="260" width="12.140625" style="1" customWidth="1"/>
    <col min="261" max="261" width="18.28515625" style="1" customWidth="1"/>
    <col min="262" max="262" width="20.140625" style="1" customWidth="1"/>
    <col min="263" max="263" width="14.7109375" style="1" customWidth="1"/>
    <col min="264" max="264" width="10" style="1" customWidth="1"/>
    <col min="265" max="265" width="9.140625" style="1" customWidth="1"/>
    <col min="266" max="266" width="9.5703125" style="1" customWidth="1"/>
    <col min="267" max="267" width="2.5703125" style="1" customWidth="1"/>
    <col min="268" max="268" width="11.85546875" style="1" customWidth="1"/>
    <col min="269" max="269" width="11" style="1" customWidth="1"/>
    <col min="270" max="270" width="12.7109375" style="1" customWidth="1"/>
    <col min="271" max="271" width="13.140625" style="1" customWidth="1"/>
    <col min="272" max="272" width="13.42578125" style="1" customWidth="1"/>
    <col min="273" max="273" width="2.7109375" style="1" customWidth="1"/>
    <col min="274" max="274" width="12.140625" style="1" customWidth="1"/>
    <col min="275" max="275" width="7" style="1" customWidth="1"/>
    <col min="276" max="276" width="14.5703125" style="1" customWidth="1"/>
    <col min="277" max="277" width="14.140625" style="1" customWidth="1"/>
    <col min="278" max="278" width="11" style="1" customWidth="1"/>
    <col min="279" max="279" width="2.140625" style="1" customWidth="1"/>
    <col min="280" max="513" width="9.140625" style="1" customWidth="1"/>
    <col min="514" max="514" width="33.140625" style="1" customWidth="1"/>
    <col min="515" max="515" width="12.28515625" style="1" customWidth="1"/>
    <col min="516" max="516" width="12.140625" style="1" customWidth="1"/>
    <col min="517" max="517" width="18.28515625" style="1" customWidth="1"/>
    <col min="518" max="518" width="20.140625" style="1" customWidth="1"/>
    <col min="519" max="519" width="14.7109375" style="1" customWidth="1"/>
    <col min="520" max="520" width="10" style="1" customWidth="1"/>
    <col min="521" max="521" width="9.140625" style="1" customWidth="1"/>
    <col min="522" max="522" width="9.5703125" style="1" customWidth="1"/>
    <col min="523" max="523" width="2.5703125" style="1" customWidth="1"/>
    <col min="524" max="524" width="11.85546875" style="1" customWidth="1"/>
    <col min="525" max="525" width="11" style="1" customWidth="1"/>
    <col min="526" max="526" width="12.7109375" style="1" customWidth="1"/>
    <col min="527" max="527" width="13.140625" style="1" customWidth="1"/>
    <col min="528" max="528" width="13.42578125" style="1" customWidth="1"/>
    <col min="529" max="529" width="2.7109375" style="1" customWidth="1"/>
    <col min="530" max="530" width="12.140625" style="1" customWidth="1"/>
    <col min="531" max="531" width="7" style="1" customWidth="1"/>
    <col min="532" max="532" width="14.5703125" style="1" customWidth="1"/>
    <col min="533" max="533" width="14.140625" style="1" customWidth="1"/>
    <col min="534" max="534" width="11" style="1" customWidth="1"/>
    <col min="535" max="535" width="2.140625" style="1" customWidth="1"/>
    <col min="536" max="769" width="9.140625" style="1" customWidth="1"/>
    <col min="770" max="770" width="33.140625" style="1" customWidth="1"/>
    <col min="771" max="771" width="12.28515625" style="1" customWidth="1"/>
    <col min="772" max="772" width="12.140625" style="1" customWidth="1"/>
    <col min="773" max="773" width="18.28515625" style="1" customWidth="1"/>
    <col min="774" max="774" width="20.140625" style="1" customWidth="1"/>
    <col min="775" max="775" width="14.7109375" style="1" customWidth="1"/>
    <col min="776" max="776" width="10" style="1" customWidth="1"/>
    <col min="777" max="777" width="9.140625" style="1" customWidth="1"/>
    <col min="778" max="778" width="9.5703125" style="1" customWidth="1"/>
    <col min="779" max="779" width="2.5703125" style="1" customWidth="1"/>
    <col min="780" max="780" width="11.85546875" style="1" customWidth="1"/>
    <col min="781" max="781" width="11" style="1" customWidth="1"/>
    <col min="782" max="782" width="12.7109375" style="1" customWidth="1"/>
    <col min="783" max="783" width="13.140625" style="1" customWidth="1"/>
    <col min="784" max="784" width="13.42578125" style="1" customWidth="1"/>
    <col min="785" max="785" width="2.7109375" style="1" customWidth="1"/>
    <col min="786" max="786" width="12.140625" style="1" customWidth="1"/>
    <col min="787" max="787" width="7" style="1" customWidth="1"/>
    <col min="788" max="788" width="14.5703125" style="1" customWidth="1"/>
    <col min="789" max="789" width="14.140625" style="1" customWidth="1"/>
    <col min="790" max="790" width="11" style="1" customWidth="1"/>
    <col min="791" max="791" width="2.140625" style="1" customWidth="1"/>
    <col min="792" max="1025" width="9.140625" style="1" customWidth="1"/>
  </cols>
  <sheetData>
    <row r="2" spans="1:25">
      <c r="F2" s="1">
        <f>G10*H10</f>
        <v>2780.8</v>
      </c>
    </row>
    <row r="3" spans="1:25" ht="15.75">
      <c r="A3" s="361" t="s">
        <v>4513</v>
      </c>
      <c r="B3" s="386" t="s">
        <v>4538</v>
      </c>
      <c r="C3" s="386"/>
      <c r="D3" s="387"/>
      <c r="E3" s="387"/>
      <c r="F3" s="388"/>
      <c r="L3" s="386" t="s">
        <v>4539</v>
      </c>
      <c r="M3" s="386"/>
      <c r="R3" s="386" t="s">
        <v>4540</v>
      </c>
      <c r="S3" s="386"/>
    </row>
    <row r="4" spans="1:25">
      <c r="B4" s="389">
        <v>20000</v>
      </c>
      <c r="C4" s="302" t="s">
        <v>4541</v>
      </c>
      <c r="G4" s="387"/>
      <c r="H4" s="387"/>
      <c r="I4" s="387"/>
      <c r="J4" s="387"/>
      <c r="L4" s="389">
        <v>20000</v>
      </c>
      <c r="M4" s="302" t="s">
        <v>4541</v>
      </c>
      <c r="R4" s="389">
        <v>20000</v>
      </c>
      <c r="S4" s="302" t="s">
        <v>4541</v>
      </c>
    </row>
    <row r="5" spans="1:25">
      <c r="B5" s="390">
        <v>45219</v>
      </c>
      <c r="C5" s="391"/>
      <c r="D5" s="392"/>
      <c r="E5" s="392"/>
      <c r="F5" s="392"/>
      <c r="G5" s="392"/>
      <c r="H5" s="392"/>
      <c r="I5" s="392"/>
      <c r="J5" s="392"/>
      <c r="L5" s="390">
        <v>45280</v>
      </c>
      <c r="M5" s="391"/>
      <c r="N5" s="9"/>
      <c r="O5" s="9"/>
      <c r="P5" s="9"/>
      <c r="R5" s="390">
        <v>45645</v>
      </c>
      <c r="S5" s="391"/>
      <c r="T5" s="9"/>
      <c r="U5" s="9"/>
      <c r="V5" s="9"/>
    </row>
    <row r="6" spans="1:25" ht="153">
      <c r="B6" s="393" t="s">
        <v>4542</v>
      </c>
      <c r="C6" s="394" t="s">
        <v>4543</v>
      </c>
      <c r="D6" s="395" t="s">
        <v>4544</v>
      </c>
      <c r="E6" s="396" t="s">
        <v>4545</v>
      </c>
      <c r="F6" s="396" t="s">
        <v>4546</v>
      </c>
      <c r="G6" s="396" t="s">
        <v>4547</v>
      </c>
      <c r="H6" s="397" t="s">
        <v>4548</v>
      </c>
      <c r="I6" s="397" t="s">
        <v>4549</v>
      </c>
      <c r="J6" s="397" t="s">
        <v>4550</v>
      </c>
      <c r="L6" s="398" t="s">
        <v>4546</v>
      </c>
      <c r="M6" s="399" t="s">
        <v>4551</v>
      </c>
      <c r="N6" s="397" t="s">
        <v>4548</v>
      </c>
      <c r="O6" s="397" t="s">
        <v>4550</v>
      </c>
      <c r="P6" s="397" t="s">
        <v>4552</v>
      </c>
      <c r="R6" s="398" t="s">
        <v>4546</v>
      </c>
      <c r="S6" s="399" t="s">
        <v>4551</v>
      </c>
      <c r="T6" s="397" t="s">
        <v>4548</v>
      </c>
      <c r="U6" s="397" t="s">
        <v>4550</v>
      </c>
      <c r="V6" s="397" t="s">
        <v>4552</v>
      </c>
    </row>
    <row r="7" spans="1:25">
      <c r="B7" s="400"/>
      <c r="C7" s="401"/>
      <c r="D7" s="402"/>
      <c r="E7" s="403"/>
      <c r="F7" s="402"/>
      <c r="G7" s="402"/>
      <c r="H7" s="402"/>
      <c r="I7" s="402"/>
      <c r="J7" s="402"/>
      <c r="L7" s="404"/>
      <c r="M7" s="402"/>
      <c r="N7" s="402"/>
      <c r="O7" s="402"/>
      <c r="P7" s="402"/>
      <c r="R7" s="404"/>
      <c r="S7" s="402"/>
      <c r="T7" s="402"/>
      <c r="U7" s="402"/>
      <c r="V7" s="402"/>
    </row>
    <row r="8" spans="1:25">
      <c r="B8" s="405" t="s">
        <v>4553</v>
      </c>
      <c r="C8" s="406" t="str">
        <f>'GREECE Ret'!O6</f>
        <v>Jumbo</v>
      </c>
      <c r="D8" s="407">
        <f t="array" ref="D8:D13">TRANSPOSE('GREECE Ret'!O14:T14)</f>
        <v>0.81212764997816134</v>
      </c>
      <c r="E8" s="408">
        <f>Composite!H9</f>
        <v>0.13868322667937388</v>
      </c>
      <c r="F8" s="409">
        <v>1</v>
      </c>
      <c r="G8" s="410">
        <f t="shared" ref="G8:G14" si="0">ROUND(I8/(F8*H8),0)</f>
        <v>116</v>
      </c>
      <c r="H8" s="411">
        <f>ΧΑΑ!B252</f>
        <v>23.9</v>
      </c>
      <c r="I8" s="412">
        <f t="shared" ref="I8:I14" si="1">$B$4*E8</f>
        <v>2773.6645335874778</v>
      </c>
      <c r="J8" s="412">
        <f t="shared" ref="J8:J14" si="2">F8*G8*H8</f>
        <v>2772.3999999999996</v>
      </c>
      <c r="L8" s="413">
        <f t="shared" ref="L8:M14" si="3">F8</f>
        <v>1</v>
      </c>
      <c r="M8" s="399">
        <f t="shared" si="3"/>
        <v>116</v>
      </c>
      <c r="N8" s="414">
        <f>ΧΑΑ!B297</f>
        <v>25.2</v>
      </c>
      <c r="O8" s="415">
        <f t="shared" ref="O8:O14" si="4">N8*M8*L8</f>
        <v>2923.2</v>
      </c>
      <c r="P8" s="416">
        <f t="shared" ref="P8:P14" si="5">LN(O8/J8)</f>
        <v>5.2965535579912723E-2</v>
      </c>
      <c r="R8" s="413">
        <v>1</v>
      </c>
      <c r="S8" s="399">
        <f>M8</f>
        <v>116</v>
      </c>
      <c r="T8" s="417">
        <f t="array" ref="T8:T13">TRANSPOSE('Forecasts Greece'!D33:I33)</f>
        <v>32.318664741016491</v>
      </c>
      <c r="U8" s="412">
        <f>T8*S8</f>
        <v>3748.9651099579128</v>
      </c>
      <c r="V8" s="512">
        <f>LN(U8/O8)</f>
        <v>0.24880092457590952</v>
      </c>
      <c r="X8" s="412"/>
    </row>
    <row r="9" spans="1:25">
      <c r="B9" s="405" t="s">
        <v>4554</v>
      </c>
      <c r="C9" s="406" t="str">
        <f>'GREECE Ret'!P6</f>
        <v>Gr Sarantis</v>
      </c>
      <c r="D9" s="407">
        <v>0.58148393560984246</v>
      </c>
      <c r="E9" s="408">
        <f>Composite!H10</f>
        <v>4.4584838216148726E-2</v>
      </c>
      <c r="F9" s="409">
        <v>1</v>
      </c>
      <c r="G9" s="410">
        <f t="shared" si="0"/>
        <v>119</v>
      </c>
      <c r="H9" s="418">
        <f>ΧΑΑ!J252</f>
        <v>7.52</v>
      </c>
      <c r="I9" s="412">
        <f t="shared" si="1"/>
        <v>891.69676432297456</v>
      </c>
      <c r="J9" s="412">
        <f t="shared" si="2"/>
        <v>894.88</v>
      </c>
      <c r="L9" s="413">
        <f t="shared" si="3"/>
        <v>1</v>
      </c>
      <c r="M9" s="399">
        <f t="shared" si="3"/>
        <v>119</v>
      </c>
      <c r="N9" s="414">
        <f>ΧΑΑ!J297</f>
        <v>8.11</v>
      </c>
      <c r="O9" s="415">
        <f t="shared" si="4"/>
        <v>965.08999999999992</v>
      </c>
      <c r="P9" s="416">
        <f t="shared" si="5"/>
        <v>7.5531730165573088E-2</v>
      </c>
      <c r="R9" s="413">
        <v>1</v>
      </c>
      <c r="S9" s="399">
        <f t="shared" ref="S9:S14" si="6">M9</f>
        <v>119</v>
      </c>
      <c r="T9" s="417">
        <v>8.1240940461425488</v>
      </c>
      <c r="U9" s="412">
        <f t="shared" ref="U9:U13" si="7">T9*S9</f>
        <v>966.76719149096334</v>
      </c>
      <c r="V9" s="512">
        <f t="shared" ref="V9:V14" si="8">LN(U9/O9)</f>
        <v>1.7363518584433445E-3</v>
      </c>
      <c r="X9" s="412"/>
    </row>
    <row r="10" spans="1:25">
      <c r="B10" s="405" t="s">
        <v>4555</v>
      </c>
      <c r="C10" s="406" t="str">
        <f>'GREECE Ret'!Q6</f>
        <v>Mytilineos</v>
      </c>
      <c r="D10" s="141">
        <v>1.1064022443040371</v>
      </c>
      <c r="E10" s="408">
        <f>Composite!H11</f>
        <v>0.13885416849299057</v>
      </c>
      <c r="F10" s="409">
        <v>1</v>
      </c>
      <c r="G10" s="410">
        <f t="shared" si="0"/>
        <v>79</v>
      </c>
      <c r="H10" s="419">
        <f>ΧΑΑ!R252</f>
        <v>35.200000000000003</v>
      </c>
      <c r="I10" s="412">
        <f t="shared" si="1"/>
        <v>2777.0833698598112</v>
      </c>
      <c r="J10" s="412">
        <f t="shared" si="2"/>
        <v>2780.8</v>
      </c>
      <c r="L10" s="413">
        <f t="shared" si="3"/>
        <v>1</v>
      </c>
      <c r="M10" s="399">
        <f t="shared" si="3"/>
        <v>79</v>
      </c>
      <c r="N10" s="414">
        <f>ΧΑΑ!R297</f>
        <v>36.94</v>
      </c>
      <c r="O10" s="415">
        <f t="shared" si="4"/>
        <v>2918.2599999999998</v>
      </c>
      <c r="P10" s="416">
        <f t="shared" si="5"/>
        <v>4.8248892167042395E-2</v>
      </c>
      <c r="R10" s="413">
        <v>1</v>
      </c>
      <c r="S10" s="399">
        <f t="shared" si="6"/>
        <v>79</v>
      </c>
      <c r="T10" s="417">
        <v>49.464298232523888</v>
      </c>
      <c r="U10" s="412">
        <f t="shared" si="7"/>
        <v>3907.6795603693872</v>
      </c>
      <c r="V10" s="512">
        <f t="shared" si="8"/>
        <v>0.29195618675140428</v>
      </c>
      <c r="X10" s="412"/>
    </row>
    <row r="11" spans="1:25">
      <c r="B11" s="405" t="s">
        <v>4556</v>
      </c>
      <c r="C11" s="406" t="str">
        <f>'GREECE Ret'!R6</f>
        <v>HELLENiQ ENERGY Holdings</v>
      </c>
      <c r="D11" s="420">
        <v>0.83412659120056121</v>
      </c>
      <c r="E11" s="408">
        <f>Composite!H12</f>
        <v>4.4462901839105944E-2</v>
      </c>
      <c r="F11" s="409">
        <v>1</v>
      </c>
      <c r="G11" s="410">
        <f t="shared" si="0"/>
        <v>129</v>
      </c>
      <c r="H11" s="418">
        <f>ΧΑΑ!Z252</f>
        <v>6.9</v>
      </c>
      <c r="I11" s="412">
        <f t="shared" si="1"/>
        <v>889.25803678211889</v>
      </c>
      <c r="J11" s="412">
        <f t="shared" si="2"/>
        <v>890.1</v>
      </c>
      <c r="L11" s="413">
        <f t="shared" si="3"/>
        <v>1</v>
      </c>
      <c r="M11" s="399">
        <f t="shared" si="3"/>
        <v>129</v>
      </c>
      <c r="N11" s="414">
        <f>ΧΑΑ!Z297</f>
        <v>7.16</v>
      </c>
      <c r="O11" s="415">
        <f t="shared" si="4"/>
        <v>923.64</v>
      </c>
      <c r="P11" s="416">
        <f t="shared" si="5"/>
        <v>3.6988569369340411E-2</v>
      </c>
      <c r="R11" s="413">
        <v>1</v>
      </c>
      <c r="S11" s="399">
        <f t="shared" si="6"/>
        <v>129</v>
      </c>
      <c r="T11" s="417">
        <v>5.2843885423277603</v>
      </c>
      <c r="U11" s="412">
        <f t="shared" si="7"/>
        <v>681.68612196028107</v>
      </c>
      <c r="V11" s="512">
        <f t="shared" si="8"/>
        <v>-0.30375306515968559</v>
      </c>
      <c r="X11" s="412"/>
    </row>
    <row r="12" spans="1:25">
      <c r="B12" s="405" t="s">
        <v>4557</v>
      </c>
      <c r="C12" s="406" t="str">
        <f>'GREECE Ret'!S6</f>
        <v>BLE Kedros</v>
      </c>
      <c r="D12" s="420">
        <v>4.1634694821966696E-2</v>
      </c>
      <c r="E12" s="408">
        <f>Composite!H13</f>
        <v>5.0091865249405003E-2</v>
      </c>
      <c r="F12" s="409">
        <v>1</v>
      </c>
      <c r="G12" s="410">
        <f t="shared" si="0"/>
        <v>355</v>
      </c>
      <c r="H12" s="419">
        <f>ΧΑΑ!AH252</f>
        <v>2.82</v>
      </c>
      <c r="I12" s="412">
        <f t="shared" si="1"/>
        <v>1001.8373049881001</v>
      </c>
      <c r="J12" s="412">
        <f t="shared" si="2"/>
        <v>1001.0999999999999</v>
      </c>
      <c r="L12" s="413">
        <f t="shared" si="3"/>
        <v>1</v>
      </c>
      <c r="M12" s="399">
        <f t="shared" si="3"/>
        <v>355</v>
      </c>
      <c r="N12" s="414">
        <f>ΧΑΑ!AH297</f>
        <v>3.11</v>
      </c>
      <c r="O12" s="415">
        <f t="shared" si="4"/>
        <v>1104.05</v>
      </c>
      <c r="P12" s="416">
        <f t="shared" si="5"/>
        <v>9.7885841241120625E-2</v>
      </c>
      <c r="R12" s="413">
        <v>1</v>
      </c>
      <c r="S12" s="399">
        <f t="shared" si="6"/>
        <v>355</v>
      </c>
      <c r="T12" s="417">
        <v>4.5189258970504209</v>
      </c>
      <c r="U12" s="412">
        <f t="shared" si="7"/>
        <v>1604.2186934528995</v>
      </c>
      <c r="V12" s="512">
        <f t="shared" si="8"/>
        <v>0.37365160601778324</v>
      </c>
      <c r="X12" s="412"/>
    </row>
    <row r="13" spans="1:25">
      <c r="B13" s="405" t="s">
        <v>4558</v>
      </c>
      <c r="C13" s="406" t="str">
        <f>'GREECE Ret'!T6</f>
        <v>Petros Petropoulos</v>
      </c>
      <c r="D13" s="420">
        <v>0.22394112344279427</v>
      </c>
      <c r="E13" s="408">
        <f>Composite!H14</f>
        <v>0.13887855507853111</v>
      </c>
      <c r="F13" s="409">
        <v>1</v>
      </c>
      <c r="G13" s="410">
        <f t="shared" si="0"/>
        <v>310</v>
      </c>
      <c r="H13" s="418">
        <f>ΧΑΑ!AP252</f>
        <v>8.9600000000000009</v>
      </c>
      <c r="I13" s="412">
        <f t="shared" si="1"/>
        <v>2777.5711015706224</v>
      </c>
      <c r="J13" s="412">
        <f t="shared" si="2"/>
        <v>2777.6000000000004</v>
      </c>
      <c r="L13" s="413">
        <f t="shared" si="3"/>
        <v>1</v>
      </c>
      <c r="M13" s="399">
        <f t="shared" si="3"/>
        <v>310</v>
      </c>
      <c r="N13" s="414">
        <f>ΧΑΑ!AP297</f>
        <v>9.02</v>
      </c>
      <c r="O13" s="415">
        <f t="shared" si="4"/>
        <v>2796.2</v>
      </c>
      <c r="P13" s="416">
        <f t="shared" si="5"/>
        <v>6.6741070876929973E-3</v>
      </c>
      <c r="R13" s="413">
        <v>1</v>
      </c>
      <c r="S13" s="399">
        <f t="shared" si="6"/>
        <v>310</v>
      </c>
      <c r="T13" s="417">
        <v>14.292050725614802</v>
      </c>
      <c r="U13" s="412">
        <f t="shared" si="7"/>
        <v>4430.5357249405888</v>
      </c>
      <c r="V13" s="512">
        <f t="shared" si="8"/>
        <v>0.46025915531170697</v>
      </c>
      <c r="X13" s="412"/>
    </row>
    <row r="14" spans="1:25">
      <c r="B14" s="421" t="s">
        <v>4559</v>
      </c>
      <c r="C14" s="422" t="s">
        <v>4560</v>
      </c>
      <c r="D14" s="423" t="s">
        <v>4561</v>
      </c>
      <c r="E14" s="424">
        <f>Composite!D10</f>
        <v>0.44444444444444442</v>
      </c>
      <c r="F14" s="425">
        <v>1000</v>
      </c>
      <c r="G14" s="410">
        <f t="shared" si="0"/>
        <v>9</v>
      </c>
      <c r="H14" s="426">
        <v>1</v>
      </c>
      <c r="I14" s="412">
        <f t="shared" si="1"/>
        <v>8888.8888888888887</v>
      </c>
      <c r="J14" s="412">
        <f t="shared" si="2"/>
        <v>9000</v>
      </c>
      <c r="L14" s="413">
        <f t="shared" si="3"/>
        <v>1000</v>
      </c>
      <c r="M14" s="399">
        <f t="shared" si="3"/>
        <v>9</v>
      </c>
      <c r="N14" s="427">
        <f>'ΟΜΟΛΟΓΑ ΧΑΑ'!J15</f>
        <v>1.0962865172662519</v>
      </c>
      <c r="O14" s="415">
        <f t="shared" si="4"/>
        <v>9866.578655396268</v>
      </c>
      <c r="P14" s="416">
        <f t="shared" si="5"/>
        <v>9.1928575224712511E-2</v>
      </c>
      <c r="R14" s="428">
        <v>1000</v>
      </c>
      <c r="S14" s="399">
        <f t="shared" si="6"/>
        <v>9</v>
      </c>
      <c r="T14" s="429">
        <f>'Εκτίμηση Ομολόγου'!C14</f>
        <v>1.1127194518200869</v>
      </c>
      <c r="U14" s="412">
        <f>T14*S14*R14</f>
        <v>10014.475066380783</v>
      </c>
      <c r="V14" s="512">
        <f t="shared" si="8"/>
        <v>1.4878400443337209E-2</v>
      </c>
      <c r="X14" s="412"/>
      <c r="Y14" s="121"/>
    </row>
    <row r="15" spans="1:25">
      <c r="B15" s="405" t="s">
        <v>4562</v>
      </c>
      <c r="C15" s="405"/>
      <c r="D15" s="430"/>
      <c r="E15" s="431">
        <f>SUM(E8:E14)</f>
        <v>0.99999999999999967</v>
      </c>
      <c r="F15" s="432"/>
      <c r="G15" s="433"/>
      <c r="H15" s="434"/>
      <c r="I15" s="435"/>
      <c r="J15" s="436"/>
      <c r="L15" s="431"/>
      <c r="M15" s="432"/>
      <c r="N15" s="437"/>
      <c r="O15" s="435"/>
      <c r="P15" s="412"/>
      <c r="R15" s="413"/>
      <c r="S15" s="399"/>
      <c r="T15" s="433"/>
      <c r="U15" s="435"/>
      <c r="V15" s="412"/>
    </row>
    <row r="16" spans="1:25">
      <c r="B16" s="438" t="s">
        <v>4465</v>
      </c>
      <c r="C16" s="438"/>
      <c r="E16" s="439"/>
      <c r="F16" s="440"/>
      <c r="G16" s="441"/>
      <c r="H16" s="440"/>
      <c r="I16" s="442">
        <f>SUM(I8:I14)</f>
        <v>19999.999999999993</v>
      </c>
      <c r="J16" s="443">
        <f>SUM(J8:J14)</f>
        <v>20116.88</v>
      </c>
      <c r="L16" s="439"/>
      <c r="M16" s="440"/>
      <c r="N16" s="441"/>
      <c r="O16" s="443">
        <f>SUM(O8:O15)</f>
        <v>21497.018655396267</v>
      </c>
      <c r="P16" s="444"/>
      <c r="R16" s="439"/>
      <c r="S16" s="440"/>
      <c r="T16" s="441"/>
      <c r="U16" s="443">
        <f>SUM(U8:U15)</f>
        <v>25354.327468552816</v>
      </c>
      <c r="V16" s="445"/>
    </row>
    <row r="17" spans="1:22">
      <c r="N17" s="1" t="s">
        <v>4563</v>
      </c>
      <c r="O17" s="189">
        <f>J16</f>
        <v>20116.88</v>
      </c>
      <c r="P17" s="446"/>
      <c r="T17" s="1" t="s">
        <v>4563</v>
      </c>
      <c r="U17" s="189">
        <f>J16</f>
        <v>20116.88</v>
      </c>
      <c r="V17" s="446"/>
    </row>
    <row r="18" spans="1:22">
      <c r="B18" s="364" t="s">
        <v>4564</v>
      </c>
      <c r="C18" s="364"/>
      <c r="D18" s="447"/>
      <c r="E18" s="364"/>
      <c r="F18" s="364"/>
      <c r="G18" s="364"/>
      <c r="H18" s="364"/>
      <c r="I18" s="364" t="s">
        <v>4565</v>
      </c>
      <c r="J18" s="448">
        <f>$B$4-J16</f>
        <v>-116.88000000000102</v>
      </c>
      <c r="L18" s="364"/>
      <c r="M18" s="364"/>
      <c r="N18" s="364" t="s">
        <v>4565</v>
      </c>
      <c r="O18" s="449">
        <f>J18</f>
        <v>-116.88000000000102</v>
      </c>
      <c r="P18" s="449"/>
      <c r="R18" s="364"/>
      <c r="S18" s="364"/>
      <c r="T18" s="364" t="s">
        <v>4565</v>
      </c>
      <c r="U18" s="449">
        <f>O18</f>
        <v>-116.88000000000102</v>
      </c>
      <c r="V18" s="449"/>
    </row>
    <row r="19" spans="1:22">
      <c r="D19" s="249"/>
      <c r="E19" s="2" t="s">
        <v>4566</v>
      </c>
      <c r="I19" s="11"/>
    </row>
    <row r="20" spans="1:22">
      <c r="D20" s="249"/>
      <c r="E20" s="2" t="s">
        <v>4567</v>
      </c>
      <c r="N20" s="1" t="s">
        <v>4568</v>
      </c>
      <c r="P20" s="450">
        <f>LN(O16/O17)</f>
        <v>6.6354994703059209E-2</v>
      </c>
      <c r="T20" s="1" t="s">
        <v>4568</v>
      </c>
      <c r="V20" s="450">
        <f>LN(U16/U17)</f>
        <v>0.23139016066224852</v>
      </c>
    </row>
    <row r="21" spans="1:22">
      <c r="D21" s="249"/>
      <c r="E21" s="2" t="s">
        <v>4569</v>
      </c>
      <c r="F21" s="302" t="s">
        <v>4570</v>
      </c>
      <c r="H21" s="380" t="s">
        <v>4571</v>
      </c>
      <c r="P21" s="451">
        <f>O16-O17</f>
        <v>1380.1386553962657</v>
      </c>
      <c r="V21" s="511">
        <f>U16-U17</f>
        <v>5237.4474685528148</v>
      </c>
    </row>
    <row r="22" spans="1:22">
      <c r="D22" s="249"/>
      <c r="F22" s="302" t="s">
        <v>4572</v>
      </c>
      <c r="G22" s="146"/>
      <c r="H22" s="380" t="s">
        <v>4573</v>
      </c>
      <c r="N22" s="380" t="s">
        <v>4571</v>
      </c>
      <c r="T22" s="452" t="s">
        <v>4574</v>
      </c>
    </row>
    <row r="23" spans="1:22">
      <c r="D23" s="249"/>
      <c r="E23" s="453" t="s">
        <v>4575</v>
      </c>
      <c r="H23" s="454">
        <f>B5</f>
        <v>45219</v>
      </c>
      <c r="N23" s="380" t="s">
        <v>4573</v>
      </c>
      <c r="T23" s="452" t="s">
        <v>4573</v>
      </c>
    </row>
    <row r="24" spans="1:22">
      <c r="E24" s="302" t="s">
        <v>4576</v>
      </c>
      <c r="N24" s="454">
        <f>L5</f>
        <v>45280</v>
      </c>
      <c r="T24" s="455">
        <f>R5</f>
        <v>45645</v>
      </c>
    </row>
    <row r="25" spans="1:22">
      <c r="E25" s="302" t="s">
        <v>4577</v>
      </c>
    </row>
    <row r="28" spans="1:22">
      <c r="H28" s="145"/>
      <c r="N28" s="456"/>
    </row>
    <row r="29" spans="1:22">
      <c r="H29" s="457"/>
    </row>
    <row r="30" spans="1:22">
      <c r="H30" s="457"/>
    </row>
    <row r="31" spans="1:22">
      <c r="H31" s="457"/>
    </row>
    <row r="32" spans="1:22" ht="15.75">
      <c r="A32" s="361" t="s">
        <v>4537</v>
      </c>
      <c r="B32" s="386" t="s">
        <v>4538</v>
      </c>
      <c r="C32" s="386"/>
      <c r="D32" s="387"/>
      <c r="E32" s="387"/>
      <c r="F32" s="388"/>
      <c r="L32" s="386" t="s">
        <v>4539</v>
      </c>
      <c r="M32" s="386"/>
      <c r="R32" s="386" t="s">
        <v>4540</v>
      </c>
      <c r="S32" s="386"/>
    </row>
    <row r="33" spans="2:22">
      <c r="B33" s="389">
        <v>20000</v>
      </c>
      <c r="C33" s="302" t="s">
        <v>4578</v>
      </c>
      <c r="G33" s="387"/>
      <c r="H33" s="387"/>
      <c r="I33" s="387"/>
      <c r="J33" s="387"/>
      <c r="L33" s="389">
        <v>20000</v>
      </c>
      <c r="M33" s="302"/>
      <c r="R33" s="389">
        <v>20000</v>
      </c>
      <c r="S33" s="302" t="s">
        <v>4578</v>
      </c>
    </row>
    <row r="34" spans="2:22">
      <c r="B34" s="390">
        <v>45219</v>
      </c>
      <c r="C34" s="391"/>
      <c r="D34" s="392"/>
      <c r="E34" s="392"/>
      <c r="F34" s="392"/>
      <c r="G34" s="392"/>
      <c r="H34" s="392"/>
      <c r="I34" s="392"/>
      <c r="J34" s="392"/>
      <c r="L34" s="390">
        <f>L5</f>
        <v>45280</v>
      </c>
      <c r="M34" s="391"/>
      <c r="N34" s="9"/>
      <c r="O34" s="9"/>
      <c r="P34" s="9"/>
      <c r="R34" s="390">
        <f>R5</f>
        <v>45645</v>
      </c>
      <c r="S34" s="391"/>
      <c r="T34" s="9"/>
      <c r="U34" s="9"/>
      <c r="V34" s="9"/>
    </row>
    <row r="35" spans="2:22" ht="153">
      <c r="B35" s="393" t="s">
        <v>4542</v>
      </c>
      <c r="C35" s="394" t="s">
        <v>4543</v>
      </c>
      <c r="D35" s="395" t="s">
        <v>4544</v>
      </c>
      <c r="E35" s="396" t="s">
        <v>4545</v>
      </c>
      <c r="F35" s="396" t="s">
        <v>4546</v>
      </c>
      <c r="G35" s="396" t="s">
        <v>4547</v>
      </c>
      <c r="H35" s="397" t="s">
        <v>4548</v>
      </c>
      <c r="I35" s="397" t="s">
        <v>4549</v>
      </c>
      <c r="J35" s="397" t="s">
        <v>4550</v>
      </c>
      <c r="L35" s="398" t="s">
        <v>4546</v>
      </c>
      <c r="M35" s="399" t="s">
        <v>4551</v>
      </c>
      <c r="N35" s="397" t="s">
        <v>4548</v>
      </c>
      <c r="O35" s="397" t="s">
        <v>4550</v>
      </c>
      <c r="P35" s="397" t="s">
        <v>4552</v>
      </c>
      <c r="R35" s="398" t="s">
        <v>4546</v>
      </c>
      <c r="S35" s="399" t="s">
        <v>4551</v>
      </c>
      <c r="T35" s="397" t="s">
        <v>4548</v>
      </c>
      <c r="U35" s="397" t="s">
        <v>4550</v>
      </c>
      <c r="V35" s="397" t="s">
        <v>4552</v>
      </c>
    </row>
    <row r="36" spans="2:22">
      <c r="B36" s="400"/>
      <c r="C36" s="401"/>
      <c r="D36" s="402"/>
      <c r="E36" s="403"/>
      <c r="F36" s="402"/>
      <c r="G36" s="402"/>
      <c r="H36" s="402"/>
      <c r="I36" s="402"/>
      <c r="J36" s="402"/>
      <c r="L36" s="404"/>
      <c r="M36" s="402"/>
      <c r="N36" s="402"/>
      <c r="O36" s="402"/>
      <c r="P36" s="402"/>
      <c r="R36" s="404"/>
      <c r="S36" s="402"/>
      <c r="T36" s="402"/>
      <c r="U36" s="402"/>
      <c r="V36" s="402"/>
    </row>
    <row r="37" spans="2:22">
      <c r="B37" s="405" t="s">
        <v>4553</v>
      </c>
      <c r="C37" s="406" t="str">
        <f>'USA Ret'!O6</f>
        <v>Marathon Oil</v>
      </c>
      <c r="D37" s="458">
        <f t="array" ref="D37:D39">TRANSPOSE('USA Ret'!O14:Q14)</f>
        <v>1.3808302226389173</v>
      </c>
      <c r="E37" s="459">
        <f>Composite!H9</f>
        <v>0.13868322667937388</v>
      </c>
      <c r="F37" s="409">
        <v>1</v>
      </c>
      <c r="G37" s="410">
        <f t="shared" ref="G37:G43" si="9">ROUND(I37/(F37*H37),0)</f>
        <v>96</v>
      </c>
      <c r="H37" s="411">
        <f>NYSE!B253</f>
        <v>28.85</v>
      </c>
      <c r="I37" s="399">
        <f t="shared" ref="I37:I43" si="10">$B$33*E37</f>
        <v>2773.6645335874778</v>
      </c>
      <c r="J37" s="412">
        <f t="shared" ref="J37:J43" si="11">F37*G37*H37</f>
        <v>2769.6000000000004</v>
      </c>
      <c r="L37" s="413">
        <f t="shared" ref="L37:M43" si="12">F37</f>
        <v>1</v>
      </c>
      <c r="M37" s="460">
        <f t="shared" si="12"/>
        <v>96</v>
      </c>
      <c r="N37" s="414">
        <f>NYSE!B297</f>
        <v>24.47</v>
      </c>
      <c r="O37" s="415">
        <f t="shared" ref="O37:O43" si="13">N37*M37*L37</f>
        <v>2349.12</v>
      </c>
      <c r="P37" s="461">
        <f t="shared" ref="P37:P43" si="14">LN(O37/J37)</f>
        <v>-0.1646621154995285</v>
      </c>
      <c r="R37" s="413">
        <v>1</v>
      </c>
      <c r="S37" s="399">
        <f>M37</f>
        <v>96</v>
      </c>
      <c r="T37" s="417">
        <f t="array" ref="T37:T42">TRANSPOSE('Forecasts USA'!D33:I33)</f>
        <v>18.825823034675896</v>
      </c>
      <c r="U37" s="412">
        <f>T37*S37</f>
        <v>1807.2790113288861</v>
      </c>
      <c r="V37" s="512">
        <f>LN(U37/O37)</f>
        <v>-0.26221838442281908</v>
      </c>
    </row>
    <row r="38" spans="2:22">
      <c r="B38" s="405" t="s">
        <v>4554</v>
      </c>
      <c r="C38" s="406" t="str">
        <f>'USA Ret'!P6</f>
        <v>Abercrombie &amp; Fitch</v>
      </c>
      <c r="D38" s="458">
        <v>1.554445806230389</v>
      </c>
      <c r="E38" s="459">
        <f>Composite!H10</f>
        <v>4.4584838216148726E-2</v>
      </c>
      <c r="F38" s="409">
        <v>1</v>
      </c>
      <c r="G38" s="410">
        <f t="shared" si="9"/>
        <v>14</v>
      </c>
      <c r="H38" s="411">
        <f>NYSE!J253</f>
        <v>63.24</v>
      </c>
      <c r="I38" s="399">
        <f t="shared" si="10"/>
        <v>891.69676432297456</v>
      </c>
      <c r="J38" s="412">
        <f t="shared" si="11"/>
        <v>885.36</v>
      </c>
      <c r="L38" s="413">
        <f t="shared" si="12"/>
        <v>1</v>
      </c>
      <c r="M38" s="460">
        <f t="shared" si="12"/>
        <v>14</v>
      </c>
      <c r="N38" s="414">
        <f>NYSE!J297</f>
        <v>89.89</v>
      </c>
      <c r="O38" s="415">
        <f t="shared" si="13"/>
        <v>1258.46</v>
      </c>
      <c r="P38" s="461">
        <f t="shared" si="14"/>
        <v>0.35164968824403664</v>
      </c>
      <c r="R38" s="413">
        <v>1</v>
      </c>
      <c r="S38" s="399">
        <f t="shared" ref="S38:S43" si="15">M38</f>
        <v>14</v>
      </c>
      <c r="T38" s="417">
        <v>325.88203734252761</v>
      </c>
      <c r="U38" s="412">
        <f t="shared" ref="U38:U42" si="16">T38*S38</f>
        <v>4562.3485227953861</v>
      </c>
      <c r="V38" s="512">
        <f t="shared" ref="V38:V43" si="17">LN(U38/O38)</f>
        <v>1.2879487666558291</v>
      </c>
    </row>
    <row r="39" spans="2:22">
      <c r="B39" s="405" t="s">
        <v>4555</v>
      </c>
      <c r="C39" s="406" t="str">
        <f>'USA Ret'!Q6</f>
        <v>Exxon Mobil</v>
      </c>
      <c r="D39" s="458">
        <v>7.961659465874063E-2</v>
      </c>
      <c r="E39" s="459">
        <f>Composite!H11</f>
        <v>0.13885416849299057</v>
      </c>
      <c r="F39" s="409">
        <v>1</v>
      </c>
      <c r="G39" s="410">
        <f t="shared" si="9"/>
        <v>25</v>
      </c>
      <c r="H39" s="462">
        <f>NYSE!R253</f>
        <v>112.95</v>
      </c>
      <c r="I39" s="399">
        <f t="shared" si="10"/>
        <v>2777.0833698598112</v>
      </c>
      <c r="J39" s="412">
        <f t="shared" si="11"/>
        <v>2823.75</v>
      </c>
      <c r="L39" s="413">
        <f t="shared" si="12"/>
        <v>1</v>
      </c>
      <c r="M39" s="460">
        <f t="shared" si="12"/>
        <v>25</v>
      </c>
      <c r="N39" s="414">
        <f>NYSE!R297</f>
        <v>101.27</v>
      </c>
      <c r="O39" s="415">
        <f t="shared" si="13"/>
        <v>2531.75</v>
      </c>
      <c r="P39" s="461">
        <f t="shared" si="14"/>
        <v>-0.10915502556981863</v>
      </c>
      <c r="R39" s="413">
        <v>1</v>
      </c>
      <c r="S39" s="399">
        <f t="shared" si="15"/>
        <v>25</v>
      </c>
      <c r="T39" s="417">
        <v>87.405518360166084</v>
      </c>
      <c r="U39" s="412">
        <f t="shared" si="16"/>
        <v>2185.137959004152</v>
      </c>
      <c r="V39" s="512">
        <f t="shared" si="17"/>
        <v>-0.14723179754356003</v>
      </c>
    </row>
    <row r="40" spans="2:22">
      <c r="B40" s="405" t="s">
        <v>4556</v>
      </c>
      <c r="C40" s="406" t="str">
        <f>'USA Ret'!S6</f>
        <v>PC Connection</v>
      </c>
      <c r="D40" s="463">
        <f t="array" ref="D40:D42">TRANSPOSE('USA Ret'!S14:U14)</f>
        <v>0.51519083436845847</v>
      </c>
      <c r="E40" s="459">
        <f>Composite!H12</f>
        <v>4.4462901839105944E-2</v>
      </c>
      <c r="F40" s="409">
        <v>1</v>
      </c>
      <c r="G40" s="410">
        <f t="shared" si="9"/>
        <v>16</v>
      </c>
      <c r="H40" s="411">
        <f>NASDAQ!B253</f>
        <v>54.26</v>
      </c>
      <c r="I40" s="399">
        <f t="shared" si="10"/>
        <v>889.25803678211889</v>
      </c>
      <c r="J40" s="412">
        <f t="shared" si="11"/>
        <v>868.16</v>
      </c>
      <c r="L40" s="413">
        <f t="shared" si="12"/>
        <v>1</v>
      </c>
      <c r="M40" s="460">
        <f t="shared" si="12"/>
        <v>16</v>
      </c>
      <c r="N40" s="414">
        <f>NASDAQ!B297</f>
        <v>68.69</v>
      </c>
      <c r="O40" s="415">
        <f t="shared" si="13"/>
        <v>1099.04</v>
      </c>
      <c r="P40" s="461">
        <f t="shared" si="14"/>
        <v>0.23581632099500457</v>
      </c>
      <c r="R40" s="413">
        <v>1</v>
      </c>
      <c r="S40" s="399">
        <f t="shared" si="15"/>
        <v>16</v>
      </c>
      <c r="T40" s="417">
        <v>83.653578798164716</v>
      </c>
      <c r="U40" s="412">
        <f t="shared" si="16"/>
        <v>1338.4572607706355</v>
      </c>
      <c r="V40" s="512">
        <f t="shared" si="17"/>
        <v>0.19708058129444306</v>
      </c>
    </row>
    <row r="41" spans="2:22">
      <c r="B41" s="405" t="s">
        <v>4557</v>
      </c>
      <c r="C41" s="406" t="str">
        <f>'USA Ret'!T6</f>
        <v>Daktronics</v>
      </c>
      <c r="D41" s="463">
        <v>0.65689058559723112</v>
      </c>
      <c r="E41" s="459">
        <f>Composite!H13</f>
        <v>5.0091865249405003E-2</v>
      </c>
      <c r="F41" s="409">
        <v>1</v>
      </c>
      <c r="G41" s="410">
        <f t="shared" si="9"/>
        <v>108</v>
      </c>
      <c r="H41" s="462">
        <f>NASDAQ!J253</f>
        <v>9.26</v>
      </c>
      <c r="I41" s="399">
        <f t="shared" si="10"/>
        <v>1001.8373049881001</v>
      </c>
      <c r="J41" s="412">
        <f t="shared" si="11"/>
        <v>1000.0799999999999</v>
      </c>
      <c r="L41" s="413">
        <f t="shared" si="12"/>
        <v>1</v>
      </c>
      <c r="M41" s="460">
        <f t="shared" si="12"/>
        <v>108</v>
      </c>
      <c r="N41" s="414">
        <f>NASDAQ!J297</f>
        <v>8.6</v>
      </c>
      <c r="O41" s="415">
        <f t="shared" si="13"/>
        <v>928.8</v>
      </c>
      <c r="P41" s="461">
        <f t="shared" si="14"/>
        <v>-7.3941845398625944E-2</v>
      </c>
      <c r="R41" s="413">
        <v>1</v>
      </c>
      <c r="S41" s="399">
        <f t="shared" si="15"/>
        <v>108</v>
      </c>
      <c r="T41" s="417">
        <v>19.492395232623593</v>
      </c>
      <c r="U41" s="412">
        <f t="shared" si="16"/>
        <v>2105.1786851233483</v>
      </c>
      <c r="V41" s="512">
        <f t="shared" si="17"/>
        <v>0.81826219817452961</v>
      </c>
    </row>
    <row r="42" spans="2:22">
      <c r="B42" s="405" t="s">
        <v>4558</v>
      </c>
      <c r="C42" s="406" t="str">
        <f>'USA Ret'!U6</f>
        <v>Activision Blizzard</v>
      </c>
      <c r="D42" s="463">
        <v>0.2800566438352351</v>
      </c>
      <c r="E42" s="459">
        <f>Composite!H14</f>
        <v>0.13887855507853111</v>
      </c>
      <c r="F42" s="409">
        <v>1</v>
      </c>
      <c r="G42" s="410">
        <f t="shared" si="9"/>
        <v>29</v>
      </c>
      <c r="H42" s="411">
        <f>NASDAQ!R249</f>
        <v>94.42</v>
      </c>
      <c r="I42" s="399">
        <f t="shared" si="10"/>
        <v>2777.5711015706224</v>
      </c>
      <c r="J42" s="412">
        <f t="shared" si="11"/>
        <v>2738.18</v>
      </c>
      <c r="L42" s="413">
        <f t="shared" si="12"/>
        <v>1</v>
      </c>
      <c r="M42" s="460">
        <f t="shared" si="12"/>
        <v>29</v>
      </c>
      <c r="N42" s="414">
        <f>NASDAQ!R254</f>
        <v>94.42</v>
      </c>
      <c r="O42" s="415">
        <f t="shared" si="13"/>
        <v>2738.18</v>
      </c>
      <c r="P42" s="461">
        <f t="shared" si="14"/>
        <v>0</v>
      </c>
      <c r="R42" s="413">
        <v>1</v>
      </c>
      <c r="S42" s="399">
        <f t="shared" si="15"/>
        <v>29</v>
      </c>
      <c r="T42" s="417">
        <v>113.7324345606047</v>
      </c>
      <c r="U42" s="412">
        <f t="shared" si="16"/>
        <v>3298.2406022575365</v>
      </c>
      <c r="V42" s="512">
        <f t="shared" si="17"/>
        <v>0.18609570934346689</v>
      </c>
    </row>
    <row r="43" spans="2:22">
      <c r="B43" s="421" t="s">
        <v>4559</v>
      </c>
      <c r="C43" s="422" t="s">
        <v>4560</v>
      </c>
      <c r="D43" s="423" t="s">
        <v>4561</v>
      </c>
      <c r="E43" s="464">
        <f>Composite!D10</f>
        <v>0.44444444444444442</v>
      </c>
      <c r="F43" s="425">
        <v>1000</v>
      </c>
      <c r="G43" s="410">
        <f t="shared" si="9"/>
        <v>9</v>
      </c>
      <c r="H43" s="426">
        <v>1</v>
      </c>
      <c r="I43" s="399">
        <f t="shared" si="10"/>
        <v>8888.8888888888887</v>
      </c>
      <c r="J43" s="412">
        <f t="shared" si="11"/>
        <v>9000</v>
      </c>
      <c r="L43" s="413">
        <f t="shared" si="12"/>
        <v>1000</v>
      </c>
      <c r="M43" s="460">
        <f t="shared" si="12"/>
        <v>9</v>
      </c>
      <c r="N43" s="427">
        <f>'ΟΜΟΛΟΓΑ USA'!J15</f>
        <v>1.060846476406671</v>
      </c>
      <c r="O43" s="415">
        <f t="shared" si="13"/>
        <v>9547.6182876600378</v>
      </c>
      <c r="P43" s="461">
        <f t="shared" si="14"/>
        <v>5.9067152090274147E-2</v>
      </c>
      <c r="R43" s="428">
        <v>1000</v>
      </c>
      <c r="S43" s="399">
        <f t="shared" si="15"/>
        <v>9</v>
      </c>
      <c r="T43" s="429">
        <f>'Εκτίμηση Ομολόγου'!C45</f>
        <v>1.1142076772908818</v>
      </c>
      <c r="U43" s="412">
        <f>T43*S43*R43</f>
        <v>10027.869095617936</v>
      </c>
      <c r="V43" s="512">
        <f t="shared" si="17"/>
        <v>4.9076396897028925E-2</v>
      </c>
    </row>
    <row r="44" spans="2:22">
      <c r="B44" s="405" t="s">
        <v>4562</v>
      </c>
      <c r="C44" s="405"/>
      <c r="D44" s="430"/>
      <c r="E44" s="431"/>
      <c r="F44" s="432"/>
      <c r="G44" s="433"/>
      <c r="H44" s="434"/>
      <c r="I44" s="435"/>
      <c r="J44" s="436"/>
      <c r="L44" s="431"/>
      <c r="M44" s="432"/>
      <c r="N44" s="433"/>
      <c r="O44" s="435"/>
      <c r="P44" s="412"/>
      <c r="R44" s="413"/>
      <c r="S44" s="399"/>
      <c r="T44" s="410"/>
      <c r="U44" s="436"/>
      <c r="V44" s="412"/>
    </row>
    <row r="45" spans="2:22">
      <c r="B45" s="438" t="s">
        <v>4465</v>
      </c>
      <c r="C45" s="438"/>
      <c r="D45" s="441"/>
      <c r="E45" s="439">
        <f>SUM(E37:E44)</f>
        <v>0.99999999999999967</v>
      </c>
      <c r="F45" s="440"/>
      <c r="G45" s="441"/>
      <c r="H45" s="440"/>
      <c r="I45" s="442">
        <f>SUM(I37:I43)</f>
        <v>19999.999999999993</v>
      </c>
      <c r="J45" s="443">
        <f>SUM(J37:J43)</f>
        <v>20085.13</v>
      </c>
      <c r="L45" s="439"/>
      <c r="M45" s="440"/>
      <c r="N45" s="441"/>
      <c r="O45" s="443">
        <f>SUM(O37:O43)</f>
        <v>20452.968287660038</v>
      </c>
      <c r="P45" s="444"/>
      <c r="R45" s="439"/>
      <c r="S45" s="440"/>
      <c r="T45" s="465"/>
      <c r="U45" s="443">
        <f>SUM(U37:U43)</f>
        <v>25324.511136897883</v>
      </c>
      <c r="V45" s="466"/>
    </row>
    <row r="46" spans="2:22">
      <c r="N46" s="1" t="s">
        <v>4563</v>
      </c>
      <c r="O46" s="189">
        <f>J45</f>
        <v>20085.13</v>
      </c>
      <c r="P46" s="446"/>
      <c r="T46" s="1" t="s">
        <v>4563</v>
      </c>
      <c r="U46" s="189">
        <f>J45</f>
        <v>20085.13</v>
      </c>
      <c r="V46" s="446"/>
    </row>
    <row r="47" spans="2:22">
      <c r="B47" s="364" t="s">
        <v>4564</v>
      </c>
      <c r="C47" s="364"/>
      <c r="D47" s="447"/>
      <c r="E47" s="364"/>
      <c r="F47" s="364"/>
      <c r="G47" s="364"/>
      <c r="H47" s="364"/>
      <c r="I47" s="364" t="s">
        <v>4565</v>
      </c>
      <c r="J47" s="448">
        <f>$B$4-J45</f>
        <v>-85.130000000001019</v>
      </c>
      <c r="L47" s="364"/>
      <c r="M47" s="364"/>
      <c r="N47" s="364" t="s">
        <v>4565</v>
      </c>
      <c r="O47" s="449">
        <f>J47</f>
        <v>-85.130000000001019</v>
      </c>
      <c r="P47" s="449"/>
      <c r="R47" s="364"/>
      <c r="S47" s="364"/>
      <c r="T47" s="364" t="s">
        <v>4565</v>
      </c>
      <c r="U47" s="449">
        <f>O47</f>
        <v>-85.130000000001019</v>
      </c>
      <c r="V47" s="449"/>
    </row>
    <row r="48" spans="2:22">
      <c r="D48" s="249"/>
      <c r="E48" s="2" t="s">
        <v>4566</v>
      </c>
      <c r="I48" s="11"/>
    </row>
    <row r="49" spans="4:22">
      <c r="D49" s="249"/>
      <c r="E49" s="2" t="s">
        <v>4567</v>
      </c>
      <c r="N49" s="1" t="s">
        <v>4568</v>
      </c>
      <c r="P49" s="450">
        <f>LN(O45/O46)</f>
        <v>1.8148280214405232E-2</v>
      </c>
      <c r="T49" s="1" t="s">
        <v>4568</v>
      </c>
      <c r="V49" s="450">
        <f>LN(U45/U46)</f>
        <v>0.23179300608864592</v>
      </c>
    </row>
    <row r="50" spans="4:22">
      <c r="D50" s="249"/>
      <c r="E50" s="2" t="s">
        <v>4569</v>
      </c>
      <c r="F50" s="302" t="s">
        <v>4570</v>
      </c>
      <c r="H50" s="380" t="s">
        <v>4571</v>
      </c>
      <c r="P50" s="451">
        <f>O45-O46</f>
        <v>367.83828766003717</v>
      </c>
      <c r="V50" s="511">
        <f>U45-U46</f>
        <v>5239.3811368978822</v>
      </c>
    </row>
    <row r="51" spans="4:22">
      <c r="D51" s="249"/>
      <c r="F51" s="302" t="s">
        <v>4572</v>
      </c>
      <c r="H51" s="380" t="s">
        <v>4573</v>
      </c>
      <c r="N51" s="380" t="s">
        <v>4571</v>
      </c>
      <c r="T51" s="452" t="s">
        <v>4574</v>
      </c>
    </row>
    <row r="52" spans="4:22">
      <c r="D52" s="249"/>
      <c r="E52" s="453" t="s">
        <v>4575</v>
      </c>
      <c r="H52" s="454">
        <f>B34</f>
        <v>45219</v>
      </c>
      <c r="N52" s="380" t="s">
        <v>4573</v>
      </c>
      <c r="P52" s="451">
        <f>P50/1.1</f>
        <v>334.3984433273065</v>
      </c>
      <c r="T52" s="452" t="s">
        <v>4573</v>
      </c>
    </row>
    <row r="53" spans="4:22">
      <c r="E53" s="302" t="s">
        <v>4576</v>
      </c>
      <c r="N53" s="454">
        <f>L34</f>
        <v>45280</v>
      </c>
      <c r="T53" s="455">
        <f>R34</f>
        <v>45645</v>
      </c>
    </row>
    <row r="54" spans="4:22">
      <c r="E54" s="302" t="s">
        <v>4577</v>
      </c>
      <c r="P54" s="451">
        <f>P52+P21</f>
        <v>1714.5370987235722</v>
      </c>
    </row>
    <row r="57" spans="4:22">
      <c r="H57" s="145"/>
      <c r="N57" s="456"/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3"/>
  <sheetViews>
    <sheetView zoomScaleNormal="100" workbookViewId="0">
      <selection activeCell="D33" sqref="D33"/>
    </sheetView>
  </sheetViews>
  <sheetFormatPr defaultColWidth="8.7109375" defaultRowHeight="15"/>
  <cols>
    <col min="1" max="1" width="25.5703125" style="1" customWidth="1"/>
    <col min="2" max="2" width="36.5703125" style="1" customWidth="1"/>
    <col min="3" max="3" width="12.28515625" style="1" customWidth="1"/>
    <col min="4" max="5" width="12.5703125" style="1" customWidth="1"/>
    <col min="6" max="6" width="10.28515625" style="1" customWidth="1"/>
    <col min="7" max="7" width="27.85546875" style="1" customWidth="1"/>
    <col min="8" max="8" width="11.5703125" style="1" customWidth="1"/>
    <col min="9" max="9" width="19.28515625" style="1" customWidth="1"/>
    <col min="10" max="10" width="2.85546875" style="1" customWidth="1"/>
    <col min="11" max="11" width="12.85546875" style="1" customWidth="1"/>
    <col min="12" max="12" width="10.140625" style="1" customWidth="1"/>
    <col min="13" max="13" width="2" style="1" customWidth="1"/>
    <col min="14" max="14" width="27.85546875" style="1" customWidth="1"/>
    <col min="15" max="256" width="9.140625" style="1" customWidth="1"/>
    <col min="257" max="257" width="25.5703125" style="1" customWidth="1"/>
    <col min="258" max="258" width="36.5703125" style="1" customWidth="1"/>
    <col min="259" max="259" width="12.28515625" style="1" customWidth="1"/>
    <col min="260" max="261" width="12.5703125" style="1" customWidth="1"/>
    <col min="262" max="262" width="10.28515625" style="1" customWidth="1"/>
    <col min="263" max="265" width="10" style="1" customWidth="1"/>
    <col min="266" max="266" width="2.28515625" style="1" customWidth="1"/>
    <col min="267" max="267" width="12.85546875" style="1" customWidth="1"/>
    <col min="268" max="268" width="10.140625" style="1" customWidth="1"/>
    <col min="269" max="269" width="2" style="1" customWidth="1"/>
    <col min="270" max="270" width="27.85546875" style="1" customWidth="1"/>
    <col min="271" max="512" width="9.140625" style="1" customWidth="1"/>
    <col min="513" max="513" width="25.5703125" style="1" customWidth="1"/>
    <col min="514" max="514" width="36.5703125" style="1" customWidth="1"/>
    <col min="515" max="515" width="12.28515625" style="1" customWidth="1"/>
    <col min="516" max="517" width="12.5703125" style="1" customWidth="1"/>
    <col min="518" max="518" width="10.28515625" style="1" customWidth="1"/>
    <col min="519" max="521" width="10" style="1" customWidth="1"/>
    <col min="522" max="522" width="2.28515625" style="1" customWidth="1"/>
    <col min="523" max="523" width="12.85546875" style="1" customWidth="1"/>
    <col min="524" max="524" width="10.140625" style="1" customWidth="1"/>
    <col min="525" max="525" width="2" style="1" customWidth="1"/>
    <col min="526" max="526" width="27.85546875" style="1" customWidth="1"/>
    <col min="527" max="768" width="9.140625" style="1" customWidth="1"/>
    <col min="769" max="769" width="25.5703125" style="1" customWidth="1"/>
    <col min="770" max="770" width="36.5703125" style="1" customWidth="1"/>
    <col min="771" max="771" width="12.28515625" style="1" customWidth="1"/>
    <col min="772" max="773" width="12.5703125" style="1" customWidth="1"/>
    <col min="774" max="774" width="10.28515625" style="1" customWidth="1"/>
    <col min="775" max="777" width="10" style="1" customWidth="1"/>
    <col min="778" max="778" width="2.28515625" style="1" customWidth="1"/>
    <col min="779" max="779" width="12.85546875" style="1" customWidth="1"/>
    <col min="780" max="780" width="10.140625" style="1" customWidth="1"/>
    <col min="781" max="781" width="2" style="1" customWidth="1"/>
    <col min="782" max="782" width="27.85546875" style="1" customWidth="1"/>
    <col min="783" max="1025" width="9.140625" style="1" customWidth="1"/>
  </cols>
  <sheetData>
    <row r="1" spans="1:14">
      <c r="A1" s="467" t="s">
        <v>4579</v>
      </c>
      <c r="B1" s="468" t="s">
        <v>4580</v>
      </c>
    </row>
    <row r="3" spans="1:14">
      <c r="A3" s="469" t="s">
        <v>4442</v>
      </c>
      <c r="B3" s="390">
        <v>44916</v>
      </c>
      <c r="C3" s="470" t="s">
        <v>4443</v>
      </c>
      <c r="D3" s="470">
        <v>45280</v>
      </c>
    </row>
    <row r="4" spans="1:14">
      <c r="A4" s="471"/>
      <c r="B4" s="472"/>
      <c r="C4" s="473"/>
      <c r="D4" s="473"/>
      <c r="E4" s="473"/>
      <c r="F4" s="473"/>
      <c r="G4" s="474"/>
      <c r="H4" s="474"/>
      <c r="I4" s="474"/>
    </row>
    <row r="5" spans="1:14">
      <c r="A5" s="471"/>
      <c r="B5" s="472"/>
      <c r="C5" s="289" t="s">
        <v>4581</v>
      </c>
      <c r="D5" s="289" t="s">
        <v>4444</v>
      </c>
      <c r="E5" s="289" t="s">
        <v>4445</v>
      </c>
      <c r="F5" s="289" t="s">
        <v>4446</v>
      </c>
      <c r="G5" s="289" t="s">
        <v>4447</v>
      </c>
      <c r="H5" s="289" t="s">
        <v>4448</v>
      </c>
      <c r="I5" s="289" t="s">
        <v>4449</v>
      </c>
    </row>
    <row r="6" spans="1:14">
      <c r="A6" s="2" t="s">
        <v>4582</v>
      </c>
      <c r="B6" s="292" t="s">
        <v>107</v>
      </c>
      <c r="C6" s="502">
        <f>COUNT('GREECE Ret'!B51:B301)</f>
        <v>251</v>
      </c>
      <c r="D6" s="502">
        <f>COUNT('GREECE Ret'!C51:C301)</f>
        <v>251</v>
      </c>
      <c r="E6" s="502">
        <f>COUNT('GREECE Ret'!D51:D301)</f>
        <v>251</v>
      </c>
      <c r="F6" s="502">
        <f>COUNT('GREECE Ret'!E51:E301)</f>
        <v>251</v>
      </c>
      <c r="G6" s="502">
        <f>COUNT('GREECE Ret'!F51:F301)</f>
        <v>251</v>
      </c>
      <c r="H6" s="502">
        <f>COUNT('GREECE Ret'!G51:G301)</f>
        <v>251</v>
      </c>
      <c r="I6" s="502">
        <f>COUNT('GREECE Ret'!H51:H301)</f>
        <v>251</v>
      </c>
    </row>
    <row r="7" spans="1:14">
      <c r="A7" s="475" t="s">
        <v>4355</v>
      </c>
      <c r="B7" s="292" t="s">
        <v>4583</v>
      </c>
      <c r="C7" s="476">
        <f>AVERAGE('GREECE Ret'!B51:B301)</f>
        <v>1.4025083495318948E-3</v>
      </c>
      <c r="D7" s="476">
        <f>AVERAGE('GREECE Ret'!C51:C301)</f>
        <v>1.9311333855071911E-3</v>
      </c>
      <c r="E7" s="476">
        <f>AVERAGE('GREECE Ret'!D51:D301)</f>
        <v>7.5497576551287278E-4</v>
      </c>
      <c r="F7" s="476">
        <f>AVERAGE('GREECE Ret'!E51:E301)</f>
        <v>2.5905445640983754E-3</v>
      </c>
      <c r="G7" s="476">
        <f>AVERAGE('GREECE Ret'!F51:F301)</f>
        <v>-1.5818347178850228E-4</v>
      </c>
      <c r="H7" s="476">
        <f>AVERAGE('GREECE Ret'!G51:G301)</f>
        <v>1.4338468471664352E-3</v>
      </c>
      <c r="I7" s="476">
        <f>AVERAGE('GREECE Ret'!H51:H301)</f>
        <v>1.9276742064224706E-3</v>
      </c>
    </row>
    <row r="8" spans="1:14" ht="18">
      <c r="A8" s="1" t="s">
        <v>4452</v>
      </c>
      <c r="B8" s="477" t="s">
        <v>4453</v>
      </c>
      <c r="C8" s="289"/>
      <c r="D8" s="478">
        <f>INTERCEPT('GREECE Ret'!C51:C301,'GREECE Ret'!$B$51:$B$301)</f>
        <v>8.5285181383217392E-4</v>
      </c>
      <c r="E8" s="478">
        <f>INTERCEPT('GREECE Ret'!D51:D301,'GREECE Ret'!$B$51:$B$301)</f>
        <v>-1.2724290781376206E-4</v>
      </c>
      <c r="F8" s="478">
        <f>INTERCEPT('GREECE Ret'!E51:E301,'GREECE Ret'!$B$51:$B$301)</f>
        <v>1.012956022572783E-3</v>
      </c>
      <c r="G8" s="478">
        <f>INTERCEPT('GREECE Ret'!F51:F301,'GREECE Ret'!$B$51:$B$301)</f>
        <v>-1.351075764813881E-3</v>
      </c>
      <c r="H8" s="478">
        <f>INTERCEPT('GREECE Ret'!G51:G301,'GREECE Ret'!$B$51:$B$301)</f>
        <v>1.3754220164705236E-3</v>
      </c>
      <c r="I8" s="478">
        <f>INTERCEPT('GREECE Ret'!H51:H301,'GREECE Ret'!$B$51:$B$301)</f>
        <v>1.717391652910694E-3</v>
      </c>
    </row>
    <row r="9" spans="1:14" ht="18">
      <c r="A9" s="1" t="s">
        <v>4454</v>
      </c>
      <c r="B9" s="479" t="s">
        <v>4455</v>
      </c>
      <c r="C9" s="255"/>
      <c r="D9" s="480">
        <f>SLOPE('GREECE Ret'!C51:C301,'GREECE Ret'!$B$51:$B$301)</f>
        <v>0.76882363804458465</v>
      </c>
      <c r="E9" s="480">
        <f>SLOPE('GREECE Ret'!D51:D301,'GREECE Ret'!$B$51:$B$301)</f>
        <v>0.62902917734577957</v>
      </c>
      <c r="F9" s="480">
        <f>SLOPE('GREECE Ret'!E51:E301,'GREECE Ret'!$B$51:$B$301)</f>
        <v>1.124833618318303</v>
      </c>
      <c r="G9" s="480">
        <f>SLOPE('GREECE Ret'!F51:F301,'GREECE Ret'!$B$51:$B$301)</f>
        <v>0.85054202595194672</v>
      </c>
      <c r="H9" s="480">
        <f>SLOPE('GREECE Ret'!G51:G301,'GREECE Ret'!$B$51:$B$301)</f>
        <v>4.1657385295004921E-2</v>
      </c>
      <c r="I9" s="480">
        <f>SLOPE('GREECE Ret'!H51:H301,'GREECE Ret'!$B$51:$B$301)</f>
        <v>0.14993319190004192</v>
      </c>
    </row>
    <row r="10" spans="1:14" ht="18">
      <c r="B10" s="297"/>
      <c r="C10" s="255"/>
      <c r="D10" s="300"/>
      <c r="E10" s="300"/>
      <c r="F10" s="300"/>
      <c r="G10" s="300"/>
      <c r="H10" s="300"/>
      <c r="I10" s="300"/>
    </row>
    <row r="11" spans="1:14">
      <c r="A11" s="467" t="s">
        <v>4584</v>
      </c>
      <c r="E11" s="300"/>
      <c r="F11" s="300"/>
      <c r="G11" s="300"/>
      <c r="H11" s="300"/>
      <c r="I11" s="300"/>
    </row>
    <row r="12" spans="1:14">
      <c r="E12" s="300"/>
      <c r="F12" s="300"/>
      <c r="G12" s="300"/>
      <c r="H12" s="300"/>
      <c r="I12" s="300"/>
    </row>
    <row r="13" spans="1:14">
      <c r="A13" s="481" t="s">
        <v>4442</v>
      </c>
      <c r="B13" s="482">
        <f>D3</f>
        <v>45280</v>
      </c>
      <c r="C13" s="470" t="s">
        <v>4443</v>
      </c>
      <c r="D13" s="470">
        <f>B13+365</f>
        <v>45645</v>
      </c>
      <c r="K13" s="483" t="s">
        <v>4585</v>
      </c>
      <c r="L13" s="484"/>
      <c r="M13" s="484"/>
      <c r="N13" s="484"/>
    </row>
    <row r="14" spans="1:14">
      <c r="A14" s="471"/>
      <c r="B14" s="472"/>
      <c r="C14" s="472"/>
      <c r="D14" s="472"/>
      <c r="K14" s="485" t="s">
        <v>4586</v>
      </c>
      <c r="L14" s="486" t="s">
        <v>4587</v>
      </c>
      <c r="M14" s="486"/>
      <c r="N14" s="486"/>
    </row>
    <row r="15" spans="1:14" ht="17.25">
      <c r="A15" s="471"/>
      <c r="B15" s="483" t="s">
        <v>4588</v>
      </c>
      <c r="C15" s="472"/>
      <c r="D15" s="472"/>
      <c r="E15" s="14" t="s">
        <v>4589</v>
      </c>
      <c r="K15" s="485"/>
      <c r="L15" s="486"/>
      <c r="M15" s="486"/>
      <c r="N15" s="486"/>
    </row>
    <row r="16" spans="1:14">
      <c r="B16" s="487" t="s">
        <v>4590</v>
      </c>
      <c r="C16" s="28">
        <f>N21</f>
        <v>3.7500000000000006E-2</v>
      </c>
      <c r="K16" s="488">
        <v>0.25</v>
      </c>
      <c r="L16" s="489">
        <v>0.05</v>
      </c>
      <c r="M16" s="486"/>
      <c r="N16" s="490">
        <f>K16*L16</f>
        <v>1.2500000000000001E-2</v>
      </c>
    </row>
    <row r="17" spans="2:14">
      <c r="B17" s="484" t="s">
        <v>4591</v>
      </c>
      <c r="C17" s="506">
        <f>((1+C16)^(1/C6))-1</f>
        <v>1.4667997208372974E-4</v>
      </c>
      <c r="D17" s="2" t="s">
        <v>4592</v>
      </c>
      <c r="E17" s="506">
        <f>C16/C6</f>
        <v>1.4940239043824703E-4</v>
      </c>
      <c r="K17" s="488">
        <v>0.25</v>
      </c>
      <c r="L17" s="489">
        <v>7.0000000000000007E-2</v>
      </c>
      <c r="M17" s="486"/>
      <c r="N17" s="490">
        <f t="shared" ref="N17:N19" si="0">K17*L17</f>
        <v>1.7500000000000002E-2</v>
      </c>
    </row>
    <row r="18" spans="2:14">
      <c r="K18" s="488">
        <v>0.25</v>
      </c>
      <c r="L18" s="489">
        <v>0.02</v>
      </c>
      <c r="M18" s="486"/>
      <c r="N18" s="490">
        <f t="shared" si="0"/>
        <v>5.0000000000000001E-3</v>
      </c>
    </row>
    <row r="19" spans="2:14">
      <c r="B19" s="492" t="s">
        <v>4593</v>
      </c>
      <c r="D19" s="2" t="s">
        <v>4497</v>
      </c>
      <c r="K19" s="488">
        <v>0.25</v>
      </c>
      <c r="L19" s="489">
        <v>0.01</v>
      </c>
      <c r="M19" s="486"/>
      <c r="N19" s="490">
        <f t="shared" si="0"/>
        <v>2.5000000000000001E-3</v>
      </c>
    </row>
    <row r="20" spans="2:14">
      <c r="B20" s="493" t="s">
        <v>4590</v>
      </c>
      <c r="C20" s="28">
        <f>N30</f>
        <v>2.8750000000000005E-2</v>
      </c>
      <c r="D20" s="29">
        <f>1-C20</f>
        <v>0.97124999999999995</v>
      </c>
      <c r="K20" s="488"/>
      <c r="L20" s="486"/>
      <c r="M20" s="486"/>
      <c r="N20" s="491"/>
    </row>
    <row r="21" spans="2:14">
      <c r="B21" s="493" t="s">
        <v>4594</v>
      </c>
      <c r="C21" s="505">
        <f>((1+C20)^(1/C6))-1</f>
        <v>1.1293256368927196E-4</v>
      </c>
      <c r="D21" s="2" t="s">
        <v>4595</v>
      </c>
      <c r="E21" s="505">
        <f>C20/C6</f>
        <v>1.1454183266932273E-4</v>
      </c>
      <c r="K21" s="488">
        <f>SUM(K16:K19)</f>
        <v>1</v>
      </c>
      <c r="L21" s="486"/>
      <c r="M21" s="486"/>
      <c r="N21" s="504">
        <f>SUM(N16:N19)</f>
        <v>3.7500000000000006E-2</v>
      </c>
    </row>
    <row r="23" spans="2:14">
      <c r="B23" s="467" t="s">
        <v>4596</v>
      </c>
      <c r="K23" s="492" t="s">
        <v>4597</v>
      </c>
      <c r="L23" s="493"/>
      <c r="M23" s="493"/>
      <c r="N23" s="493"/>
    </row>
    <row r="24" spans="2:14">
      <c r="B24" s="1" t="s">
        <v>4590</v>
      </c>
      <c r="K24" s="492" t="s">
        <v>4586</v>
      </c>
      <c r="L24" s="493" t="s">
        <v>4587</v>
      </c>
      <c r="M24" s="493"/>
      <c r="N24" s="493"/>
    </row>
    <row r="25" spans="2:14">
      <c r="K25" s="494">
        <v>0.25</v>
      </c>
      <c r="L25" s="495">
        <v>0.04</v>
      </c>
      <c r="M25" s="496"/>
      <c r="N25" s="507">
        <f>K25*L25</f>
        <v>0.01</v>
      </c>
    </row>
    <row r="26" spans="2:14">
      <c r="B26" s="1" t="s">
        <v>4598</v>
      </c>
      <c r="D26" s="300">
        <f>(D8+D9*($C$17-$C$21))+$C$21</f>
        <v>9.9173018281784931E-4</v>
      </c>
      <c r="E26" s="300">
        <f t="shared" ref="E26:I26" si="1">(E8+E9*($C$17-$C$21))+$C$21</f>
        <v>6.9177604154277298E-6</v>
      </c>
      <c r="F26" s="300">
        <f t="shared" si="1"/>
        <v>1.1638488057552584E-3</v>
      </c>
      <c r="G26" s="300">
        <f t="shared" si="1"/>
        <v>-1.2094396120181593E-3</v>
      </c>
      <c r="H26" s="300">
        <f t="shared" si="1"/>
        <v>1.4897604089539912E-3</v>
      </c>
      <c r="I26" s="300">
        <f t="shared" si="1"/>
        <v>1.8353840732589013E-3</v>
      </c>
      <c r="K26" s="494">
        <v>0.25</v>
      </c>
      <c r="L26" s="495">
        <v>0.03</v>
      </c>
      <c r="M26" s="496"/>
      <c r="N26" s="507">
        <f t="shared" ref="N26:N28" si="2">K26*L26</f>
        <v>7.4999999999999997E-3</v>
      </c>
    </row>
    <row r="27" spans="2:14">
      <c r="B27" s="1" t="s">
        <v>4599</v>
      </c>
      <c r="C27" s="14" t="s">
        <v>4600</v>
      </c>
      <c r="D27" s="508">
        <f>((1+D26)^D6)-1</f>
        <v>0.2824866960720831</v>
      </c>
      <c r="E27" s="508">
        <f t="shared" ref="E27:I27" si="3">((1+E26)^E6)-1</f>
        <v>1.7378601902033886E-3</v>
      </c>
      <c r="F27" s="508">
        <f t="shared" si="3"/>
        <v>0.3390443484711394</v>
      </c>
      <c r="G27" s="508">
        <f t="shared" si="3"/>
        <v>-0.26195690749612288</v>
      </c>
      <c r="H27" s="508">
        <f t="shared" si="3"/>
        <v>0.45303083506444408</v>
      </c>
      <c r="I27" s="508">
        <f t="shared" si="3"/>
        <v>0.58448455938079857</v>
      </c>
      <c r="K27" s="494">
        <v>0.25</v>
      </c>
      <c r="L27" s="495">
        <v>0.02</v>
      </c>
      <c r="M27" s="496"/>
      <c r="N27" s="507">
        <f t="shared" si="2"/>
        <v>5.0000000000000001E-3</v>
      </c>
    </row>
    <row r="28" spans="2:14">
      <c r="D28" s="509" t="str">
        <f t="array" ref="D28:I28">TRANSPOSE(Investment!C8:C13)</f>
        <v>Jumbo</v>
      </c>
      <c r="E28" s="509" t="str">
        <v>Gr Sarantis</v>
      </c>
      <c r="F28" s="509" t="str">
        <v>Mytilineos</v>
      </c>
      <c r="G28" s="509" t="str">
        <v>HELLENiQ ENERGY Holdings</v>
      </c>
      <c r="H28" s="509" t="str">
        <v>BLE Kedros</v>
      </c>
      <c r="I28" s="509" t="str">
        <v>Petros Petropoulos</v>
      </c>
      <c r="K28" s="494">
        <v>0.25</v>
      </c>
      <c r="L28" s="495">
        <v>2.5000000000000001E-2</v>
      </c>
      <c r="M28" s="496"/>
      <c r="N28" s="507">
        <f t="shared" si="2"/>
        <v>6.2500000000000003E-3</v>
      </c>
    </row>
    <row r="29" spans="2:14">
      <c r="B29" s="14" t="s">
        <v>4601</v>
      </c>
      <c r="D29" s="499"/>
      <c r="E29" s="499"/>
      <c r="F29" s="499"/>
      <c r="G29" s="499"/>
      <c r="H29" s="499"/>
      <c r="I29" s="499"/>
      <c r="K29" s="494"/>
      <c r="L29" s="496"/>
      <c r="M29" s="496"/>
      <c r="N29" s="497"/>
    </row>
    <row r="30" spans="2:14">
      <c r="B30" s="500">
        <f>B13</f>
        <v>45280</v>
      </c>
      <c r="D30" s="1">
        <f t="array" ref="D30:I30">TRANSPOSE(Investment!N8:N13)</f>
        <v>25.2</v>
      </c>
      <c r="E30" s="1">
        <v>8.11</v>
      </c>
      <c r="F30" s="1">
        <v>36.94</v>
      </c>
      <c r="G30" s="1">
        <v>7.16</v>
      </c>
      <c r="H30" s="1">
        <v>3.11</v>
      </c>
      <c r="I30" s="1">
        <v>9.02</v>
      </c>
      <c r="K30" s="494">
        <f>SUM(K25:K28)</f>
        <v>1</v>
      </c>
      <c r="L30" s="496"/>
      <c r="M30" s="496"/>
      <c r="N30" s="507">
        <f>SUM(N25:N28)</f>
        <v>2.8750000000000005E-2</v>
      </c>
    </row>
    <row r="31" spans="2:14">
      <c r="B31" s="2"/>
    </row>
    <row r="32" spans="2:14">
      <c r="B32" s="14" t="s">
        <v>4601</v>
      </c>
      <c r="D32" s="499"/>
      <c r="E32" s="499"/>
      <c r="F32" s="499"/>
      <c r="G32" s="499"/>
      <c r="H32" s="499"/>
      <c r="I32" s="499"/>
    </row>
    <row r="33" spans="2:9">
      <c r="B33" s="501">
        <f>D13</f>
        <v>45645</v>
      </c>
      <c r="D33" s="451">
        <f>D30*(1+D27)</f>
        <v>32.318664741016491</v>
      </c>
      <c r="E33" s="451">
        <f t="shared" ref="E33:I33" si="4">E30*(1+E27)</f>
        <v>8.1240940461425488</v>
      </c>
      <c r="F33" s="451">
        <f t="shared" si="4"/>
        <v>49.464298232523888</v>
      </c>
      <c r="G33" s="451">
        <f t="shared" si="4"/>
        <v>5.2843885423277603</v>
      </c>
      <c r="H33" s="451">
        <f t="shared" si="4"/>
        <v>4.5189258970504209</v>
      </c>
      <c r="I33" s="451">
        <f t="shared" si="4"/>
        <v>14.292050725614802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3"/>
  <sheetViews>
    <sheetView topLeftCell="B1" zoomScaleNormal="100" workbookViewId="0">
      <selection activeCell="D33" sqref="D33:I33"/>
    </sheetView>
  </sheetViews>
  <sheetFormatPr defaultColWidth="8.7109375" defaultRowHeight="15"/>
  <cols>
    <col min="1" max="1" width="25.5703125" style="1" customWidth="1"/>
    <col min="2" max="2" width="36.5703125" style="1" customWidth="1"/>
    <col min="3" max="3" width="12.28515625" style="1" customWidth="1"/>
    <col min="4" max="5" width="12.5703125" style="1" customWidth="1"/>
    <col min="6" max="6" width="10.28515625" style="1" customWidth="1"/>
    <col min="7" max="9" width="10" style="1" customWidth="1"/>
    <col min="10" max="10" width="2.85546875" style="1" customWidth="1"/>
    <col min="11" max="11" width="12.85546875" style="1" customWidth="1"/>
    <col min="12" max="12" width="10.140625" style="1" customWidth="1"/>
    <col min="13" max="13" width="2" style="1" customWidth="1"/>
    <col min="14" max="14" width="27.85546875" style="1" customWidth="1"/>
    <col min="15" max="256" width="9.140625" style="1" customWidth="1"/>
    <col min="257" max="257" width="25.5703125" style="1" customWidth="1"/>
    <col min="258" max="258" width="36.5703125" style="1" customWidth="1"/>
    <col min="259" max="259" width="12.28515625" style="1" customWidth="1"/>
    <col min="260" max="261" width="12.5703125" style="1" customWidth="1"/>
    <col min="262" max="262" width="10.28515625" style="1" customWidth="1"/>
    <col min="263" max="265" width="10" style="1" customWidth="1"/>
    <col min="266" max="266" width="2.28515625" style="1" customWidth="1"/>
    <col min="267" max="267" width="12.85546875" style="1" customWidth="1"/>
    <col min="268" max="268" width="10.140625" style="1" customWidth="1"/>
    <col min="269" max="269" width="2" style="1" customWidth="1"/>
    <col min="270" max="270" width="27.85546875" style="1" customWidth="1"/>
    <col min="271" max="512" width="9.140625" style="1" customWidth="1"/>
    <col min="513" max="513" width="25.5703125" style="1" customWidth="1"/>
    <col min="514" max="514" width="36.5703125" style="1" customWidth="1"/>
    <col min="515" max="515" width="12.28515625" style="1" customWidth="1"/>
    <col min="516" max="517" width="12.5703125" style="1" customWidth="1"/>
    <col min="518" max="518" width="10.28515625" style="1" customWidth="1"/>
    <col min="519" max="521" width="10" style="1" customWidth="1"/>
    <col min="522" max="522" width="2.28515625" style="1" customWidth="1"/>
    <col min="523" max="523" width="12.85546875" style="1" customWidth="1"/>
    <col min="524" max="524" width="10.140625" style="1" customWidth="1"/>
    <col min="525" max="525" width="2" style="1" customWidth="1"/>
    <col min="526" max="526" width="27.85546875" style="1" customWidth="1"/>
    <col min="527" max="768" width="9.140625" style="1" customWidth="1"/>
    <col min="769" max="769" width="25.5703125" style="1" customWidth="1"/>
    <col min="770" max="770" width="36.5703125" style="1" customWidth="1"/>
    <col min="771" max="771" width="12.28515625" style="1" customWidth="1"/>
    <col min="772" max="773" width="12.5703125" style="1" customWidth="1"/>
    <col min="774" max="774" width="10.28515625" style="1" customWidth="1"/>
    <col min="775" max="777" width="10" style="1" customWidth="1"/>
    <col min="778" max="778" width="2.28515625" style="1" customWidth="1"/>
    <col min="779" max="779" width="12.85546875" style="1" customWidth="1"/>
    <col min="780" max="780" width="10.140625" style="1" customWidth="1"/>
    <col min="781" max="781" width="2" style="1" customWidth="1"/>
    <col min="782" max="782" width="27.85546875" style="1" customWidth="1"/>
    <col min="783" max="1025" width="9.140625" style="1" customWidth="1"/>
  </cols>
  <sheetData>
    <row r="1" spans="1:14">
      <c r="A1" s="467" t="s">
        <v>4579</v>
      </c>
      <c r="B1" s="468" t="s">
        <v>176</v>
      </c>
    </row>
    <row r="3" spans="1:14">
      <c r="A3" s="469" t="s">
        <v>4442</v>
      </c>
      <c r="B3" s="390">
        <v>44855</v>
      </c>
      <c r="C3" s="470" t="s">
        <v>4443</v>
      </c>
      <c r="D3" s="470">
        <v>45280</v>
      </c>
    </row>
    <row r="4" spans="1:14">
      <c r="A4" s="471"/>
      <c r="B4" s="472"/>
      <c r="C4" s="473"/>
      <c r="D4" s="473"/>
      <c r="E4" s="473"/>
      <c r="F4" s="473"/>
      <c r="G4" s="474"/>
      <c r="H4" s="474"/>
      <c r="I4" s="474"/>
    </row>
    <row r="5" spans="1:14">
      <c r="A5" s="471"/>
      <c r="B5" s="472"/>
      <c r="C5" s="289" t="s">
        <v>4581</v>
      </c>
      <c r="D5" s="289" t="s">
        <v>4444</v>
      </c>
      <c r="E5" s="289" t="s">
        <v>4445</v>
      </c>
      <c r="F5" s="289" t="s">
        <v>4446</v>
      </c>
      <c r="G5" s="289" t="s">
        <v>4447</v>
      </c>
      <c r="H5" s="289" t="s">
        <v>4448</v>
      </c>
      <c r="I5" s="289" t="s">
        <v>4449</v>
      </c>
    </row>
    <row r="6" spans="1:14">
      <c r="A6" s="2" t="s">
        <v>4582</v>
      </c>
      <c r="B6" s="292" t="s">
        <v>107</v>
      </c>
      <c r="C6" s="502">
        <f>COUNT('USA Ret'!B51:B301)</f>
        <v>251</v>
      </c>
      <c r="D6" s="502">
        <f>COUNT('USA Ret'!C51:C301)</f>
        <v>251</v>
      </c>
      <c r="E6" s="502">
        <f>COUNT('USA Ret'!D51:D301)</f>
        <v>251</v>
      </c>
      <c r="F6" s="502">
        <f>COUNT('USA Ret'!E51:E301)</f>
        <v>251</v>
      </c>
      <c r="G6" s="502">
        <f>COUNT('USA Ret'!F51:F301)</f>
        <v>251</v>
      </c>
      <c r="H6" s="502">
        <f>COUNT('USA Ret'!G51:G301)</f>
        <v>251</v>
      </c>
      <c r="I6" s="502">
        <f>COUNT('USA Ret'!H51:H301)</f>
        <v>251</v>
      </c>
    </row>
    <row r="7" spans="1:14">
      <c r="A7" s="475" t="s">
        <v>4355</v>
      </c>
      <c r="B7" s="292" t="s">
        <v>4583</v>
      </c>
      <c r="C7" s="28">
        <f>(AVERAGE('USA Ret'!B51:B301)+AVERAGE('USA Ret'!F51:F301))/2</f>
        <v>9.1331076342629199E-4</v>
      </c>
      <c r="D7" s="28">
        <f>AVERAGE('USA Ret'!C51:C301)</f>
        <v>-4.1406043396559729E-4</v>
      </c>
      <c r="E7" s="28">
        <f>AVERAGE('USA Ret'!D51:D301)</f>
        <v>5.6790060958825201E-3</v>
      </c>
      <c r="F7" s="28">
        <f>AVERAGE('USA Ret'!E51:E301)</f>
        <v>-2.0771799147081984E-4</v>
      </c>
      <c r="G7" s="28">
        <f>AVERAGE('USA Ret'!F51:F301)</f>
        <v>1.3437595200110829E-3</v>
      </c>
      <c r="H7" s="28">
        <f>AVERAGE('USA Ret'!G51:G301)</f>
        <v>1.3644950538001207E-3</v>
      </c>
      <c r="I7" s="28">
        <f>AVERAGE('USA Ret'!H51:H301)</f>
        <v>4.2763052665692157E-3</v>
      </c>
    </row>
    <row r="8" spans="1:14" ht="18">
      <c r="A8" s="1" t="s">
        <v>4452</v>
      </c>
      <c r="B8" s="477" t="s">
        <v>4453</v>
      </c>
      <c r="C8" s="289"/>
      <c r="D8" s="478">
        <f>INTERCEPT('USA Ret'!C51:C301,'USA Ret'!$B$51:$B$301)</f>
        <v>-1.0961240898271509E-3</v>
      </c>
      <c r="E8" s="478">
        <f>INTERCEPT('USA Ret'!D51:D301,'USA Ret'!$B$51:$B$301)</f>
        <v>5.0829659950961678E-3</v>
      </c>
      <c r="F8" s="478">
        <f>INTERCEPT('USA Ret'!E51:E301,'USA Ret'!$B$51:$B$301)</f>
        <v>-6.6342520300817975E-4</v>
      </c>
      <c r="G8" s="478">
        <f>INTERCEPT('USA Ret'!G51:G301,'USA Ret'!$F$51:$F$301)</f>
        <v>6.8506851358529771E-4</v>
      </c>
      <c r="H8" s="478">
        <f>INTERCEPT('USA Ret'!H51:H301,'USA Ret'!$F$51:$F$301)</f>
        <v>3.1814225421194896E-3</v>
      </c>
      <c r="I8" s="478">
        <f>INTERCEPT('USA Ret'!I51:I301,'USA Ret'!$F$51:$F$301)</f>
        <v>6.3332269440771337E-4</v>
      </c>
    </row>
    <row r="9" spans="1:14" ht="18">
      <c r="A9" s="1" t="s">
        <v>4454</v>
      </c>
      <c r="B9" s="479" t="s">
        <v>4455</v>
      </c>
      <c r="C9" s="255"/>
      <c r="D9" s="478">
        <f>SLOPE('USA Ret'!C51:C301,'USA Ret'!$B$51:$B$301)</f>
        <v>1.4125436381360199</v>
      </c>
      <c r="E9" s="478">
        <f>SLOPE('USA Ret'!D51:D301,'USA Ret'!$B$51:$B$301)</f>
        <v>1.2343901411609752</v>
      </c>
      <c r="F9" s="478">
        <f>SLOPE('USA Ret'!E51:E301,'USA Ret'!$B$51:$B$301)</f>
        <v>0.94376282474207018</v>
      </c>
      <c r="G9" s="478">
        <f>SLOPE('USA Ret'!G51:G301,'USA Ret'!$F$51:$F$301)</f>
        <v>0.50561616873919468</v>
      </c>
      <c r="H9" s="478">
        <f>SLOPE('USA Ret'!H51:H301,'USA Ret'!$F$51:$F$301)</f>
        <v>0.8147906735877084</v>
      </c>
      <c r="I9" s="478">
        <f>SLOPE('USA Ret'!I51:I301,'USA Ret'!$F$51:$F$301)</f>
        <v>0.35682894204231103</v>
      </c>
    </row>
    <row r="10" spans="1:14" ht="18">
      <c r="B10" s="297"/>
      <c r="C10" s="255"/>
      <c r="D10" s="300"/>
      <c r="E10" s="300"/>
      <c r="F10" s="300"/>
      <c r="G10" s="300"/>
      <c r="H10" s="300"/>
      <c r="I10" s="300"/>
    </row>
    <row r="11" spans="1:14">
      <c r="A11" s="467" t="s">
        <v>4584</v>
      </c>
      <c r="E11" s="300"/>
      <c r="F11" s="300"/>
      <c r="G11" s="300"/>
      <c r="H11" s="300"/>
      <c r="I11" s="300"/>
    </row>
    <row r="12" spans="1:14">
      <c r="E12" s="300"/>
      <c r="F12" s="300"/>
      <c r="G12" s="300"/>
      <c r="H12" s="300"/>
      <c r="I12" s="300"/>
    </row>
    <row r="13" spans="1:14">
      <c r="A13" s="481" t="s">
        <v>4442</v>
      </c>
      <c r="B13" s="482">
        <f>D3</f>
        <v>45280</v>
      </c>
      <c r="C13" s="470" t="s">
        <v>4443</v>
      </c>
      <c r="D13" s="470">
        <f>B13+365</f>
        <v>45645</v>
      </c>
      <c r="K13" s="483" t="s">
        <v>4585</v>
      </c>
      <c r="L13" s="484"/>
      <c r="M13" s="484"/>
      <c r="N13" s="484"/>
    </row>
    <row r="14" spans="1:14">
      <c r="A14" s="471"/>
      <c r="B14" s="472"/>
      <c r="C14" s="472"/>
      <c r="D14" s="472"/>
      <c r="K14" s="485" t="s">
        <v>4586</v>
      </c>
      <c r="L14" s="486" t="s">
        <v>4587</v>
      </c>
      <c r="M14" s="486"/>
      <c r="N14" s="486"/>
    </row>
    <row r="15" spans="1:14" ht="17.25">
      <c r="A15" s="471"/>
      <c r="B15" s="483" t="s">
        <v>4588</v>
      </c>
      <c r="C15" s="472"/>
      <c r="D15" s="472"/>
      <c r="E15" s="14" t="s">
        <v>4589</v>
      </c>
      <c r="K15" s="485"/>
      <c r="L15" s="486"/>
      <c r="M15" s="486"/>
      <c r="N15" s="486"/>
    </row>
    <row r="16" spans="1:14">
      <c r="B16" s="487" t="s">
        <v>4590</v>
      </c>
      <c r="C16" s="28">
        <f>N21</f>
        <v>1.8750000000000003E-2</v>
      </c>
      <c r="K16" s="488">
        <v>0.25</v>
      </c>
      <c r="L16" s="489">
        <v>0.03</v>
      </c>
      <c r="M16" s="486"/>
      <c r="N16" s="490">
        <f>K16*L16</f>
        <v>7.4999999999999997E-3</v>
      </c>
    </row>
    <row r="17" spans="2:14">
      <c r="B17" s="484" t="s">
        <v>4591</v>
      </c>
      <c r="C17" s="505">
        <f>((1+C16)^(1/C6))-1</f>
        <v>7.4012243045595838E-5</v>
      </c>
      <c r="D17" s="2" t="s">
        <v>4592</v>
      </c>
      <c r="E17" s="505">
        <f>C16/C6</f>
        <v>7.4701195219123516E-5</v>
      </c>
      <c r="K17" s="488">
        <v>0.25</v>
      </c>
      <c r="L17" s="489">
        <v>0.02</v>
      </c>
      <c r="M17" s="486"/>
      <c r="N17" s="490">
        <f t="shared" ref="N17:N19" si="0">K17*L17</f>
        <v>5.0000000000000001E-3</v>
      </c>
    </row>
    <row r="18" spans="2:14">
      <c r="K18" s="488">
        <v>0.25</v>
      </c>
      <c r="L18" s="489">
        <v>0.01</v>
      </c>
      <c r="M18" s="486"/>
      <c r="N18" s="490">
        <f t="shared" si="0"/>
        <v>2.5000000000000001E-3</v>
      </c>
    </row>
    <row r="19" spans="2:14">
      <c r="B19" s="492" t="s">
        <v>4593</v>
      </c>
      <c r="D19" s="2" t="s">
        <v>4497</v>
      </c>
      <c r="K19" s="488">
        <v>0.25</v>
      </c>
      <c r="L19" s="489">
        <v>1.4999999999999999E-2</v>
      </c>
      <c r="M19" s="486"/>
      <c r="N19" s="490">
        <f t="shared" si="0"/>
        <v>3.7499999999999999E-3</v>
      </c>
    </row>
    <row r="20" spans="2:14">
      <c r="B20" s="493" t="s">
        <v>4590</v>
      </c>
      <c r="C20" s="28">
        <f>N30</f>
        <v>3.2500000000000001E-2</v>
      </c>
      <c r="D20" s="29"/>
      <c r="K20" s="488"/>
      <c r="L20" s="486"/>
      <c r="M20" s="486"/>
      <c r="N20" s="491"/>
    </row>
    <row r="21" spans="2:14">
      <c r="B21" s="493" t="s">
        <v>4594</v>
      </c>
      <c r="C21" s="505">
        <f>((1+C20)^(1/C6))-1</f>
        <v>1.2743061202913353E-4</v>
      </c>
      <c r="D21" s="2" t="s">
        <v>4595</v>
      </c>
      <c r="E21" s="505">
        <f>C20/C6</f>
        <v>1.294820717131474E-4</v>
      </c>
      <c r="K21" s="488">
        <f>SUM(K16:K19)</f>
        <v>1</v>
      </c>
      <c r="L21" s="486"/>
      <c r="M21" s="486"/>
      <c r="N21" s="490">
        <f>SUM(N16:N19)</f>
        <v>1.8750000000000003E-2</v>
      </c>
    </row>
    <row r="23" spans="2:14">
      <c r="B23" s="467" t="s">
        <v>4596</v>
      </c>
      <c r="K23" s="492" t="s">
        <v>4597</v>
      </c>
      <c r="L23" s="493"/>
      <c r="M23" s="493"/>
      <c r="N23" s="493"/>
    </row>
    <row r="24" spans="2:14">
      <c r="B24" s="1" t="s">
        <v>4590</v>
      </c>
      <c r="K24" s="492" t="s">
        <v>4586</v>
      </c>
      <c r="L24" s="493" t="s">
        <v>4587</v>
      </c>
      <c r="M24" s="493"/>
      <c r="N24" s="493"/>
    </row>
    <row r="25" spans="2:14">
      <c r="K25" s="494">
        <v>0.25</v>
      </c>
      <c r="L25" s="495">
        <v>0.04</v>
      </c>
      <c r="M25" s="496"/>
      <c r="N25" s="507">
        <f>K25*L25</f>
        <v>0.01</v>
      </c>
    </row>
    <row r="26" spans="2:14">
      <c r="B26" s="1" t="s">
        <v>4598</v>
      </c>
      <c r="D26" s="300">
        <f>(D8+D9*($C$17-$C$21))+$C$21</f>
        <v>-1.0441492550653159E-3</v>
      </c>
      <c r="E26" s="300">
        <f t="shared" ref="E26:I26" si="1">(E8+E9*($C$17-$C$21))+$C$21</f>
        <v>5.1444574990951236E-3</v>
      </c>
      <c r="F26" s="300">
        <f t="shared" si="1"/>
        <v>-5.8640886178406388E-4</v>
      </c>
      <c r="G26" s="300">
        <f t="shared" si="1"/>
        <v>7.8548993454867825E-4</v>
      </c>
      <c r="H26" s="300">
        <f t="shared" si="1"/>
        <v>3.2653283653025699E-3</v>
      </c>
      <c r="I26" s="300">
        <f t="shared" si="1"/>
        <v>7.4169208634682537E-4</v>
      </c>
      <c r="K26" s="494">
        <v>0.25</v>
      </c>
      <c r="L26" s="495">
        <v>3.5000000000000003E-2</v>
      </c>
      <c r="M26" s="496"/>
      <c r="N26" s="507">
        <f t="shared" ref="N26:N28" si="2">K26*L26</f>
        <v>8.7500000000000008E-3</v>
      </c>
    </row>
    <row r="27" spans="2:14" ht="15.75" thickBot="1">
      <c r="B27" s="1" t="s">
        <v>4599</v>
      </c>
      <c r="C27" s="14" t="s">
        <v>4600</v>
      </c>
      <c r="D27" s="498">
        <f>((1+D26)^D6)-1</f>
        <v>-0.23065700716485915</v>
      </c>
      <c r="E27" s="498">
        <f t="shared" ref="E27:I27" si="3">((1+E26)^E6)-1</f>
        <v>2.6253425001949897</v>
      </c>
      <c r="F27" s="498">
        <f t="shared" si="3"/>
        <v>-0.13690610881637122</v>
      </c>
      <c r="G27" s="498">
        <f t="shared" si="3"/>
        <v>0.21784217205073109</v>
      </c>
      <c r="H27" s="498">
        <f t="shared" si="3"/>
        <v>1.26655758518879</v>
      </c>
      <c r="I27" s="498">
        <f t="shared" si="3"/>
        <v>0.20453754035802474</v>
      </c>
      <c r="K27" s="494">
        <v>0.25</v>
      </c>
      <c r="L27" s="495">
        <v>0.03</v>
      </c>
      <c r="M27" s="496"/>
      <c r="N27" s="507">
        <f t="shared" si="2"/>
        <v>7.4999999999999997E-3</v>
      </c>
    </row>
    <row r="28" spans="2:14" ht="15.75" thickBot="1">
      <c r="D28" s="517" t="str">
        <f t="array" ref="D28:I28">TRANSPOSE(Investment!C37:C42)</f>
        <v>Marathon Oil</v>
      </c>
      <c r="E28" s="517" t="str">
        <v>Abercrombie &amp; Fitch</v>
      </c>
      <c r="F28" s="517" t="str">
        <v>Exxon Mobil</v>
      </c>
      <c r="G28" s="517" t="str">
        <v>PC Connection</v>
      </c>
      <c r="H28" s="517" t="str">
        <v>Daktronics</v>
      </c>
      <c r="I28" s="517" t="str">
        <v>Activision Blizzard</v>
      </c>
      <c r="K28" s="494">
        <v>0.25</v>
      </c>
      <c r="L28" s="495">
        <v>2.5000000000000001E-2</v>
      </c>
      <c r="M28" s="496"/>
      <c r="N28" s="507">
        <f t="shared" si="2"/>
        <v>6.2500000000000003E-3</v>
      </c>
    </row>
    <row r="29" spans="2:14">
      <c r="B29" s="14" t="s">
        <v>4601</v>
      </c>
      <c r="D29" s="516"/>
      <c r="E29" s="516"/>
      <c r="F29" s="516"/>
      <c r="G29" s="516"/>
      <c r="H29" s="516"/>
      <c r="I29" s="516"/>
      <c r="J29" s="3"/>
      <c r="K29" s="515"/>
      <c r="L29" s="496"/>
      <c r="M29" s="496"/>
      <c r="N29" s="497"/>
    </row>
    <row r="30" spans="2:14">
      <c r="B30" s="500">
        <f>B13</f>
        <v>45280</v>
      </c>
      <c r="D30" s="1">
        <f t="array" ref="D30:I30">TRANSPOSE(Investment!N37:N42)</f>
        <v>24.47</v>
      </c>
      <c r="E30" s="1">
        <v>89.89</v>
      </c>
      <c r="F30" s="1">
        <v>101.27</v>
      </c>
      <c r="G30" s="1">
        <v>68.69</v>
      </c>
      <c r="H30" s="1">
        <v>8.6</v>
      </c>
      <c r="I30" s="1">
        <v>94.42</v>
      </c>
      <c r="K30" s="494">
        <f>SUM(K25:K28)</f>
        <v>1</v>
      </c>
      <c r="L30" s="496"/>
      <c r="M30" s="496"/>
      <c r="N30" s="507">
        <f>SUM(N25:N28)</f>
        <v>3.2500000000000001E-2</v>
      </c>
    </row>
    <row r="31" spans="2:14">
      <c r="B31" s="2"/>
    </row>
    <row r="32" spans="2:14">
      <c r="B32" s="14" t="s">
        <v>4601</v>
      </c>
      <c r="D32" s="499"/>
      <c r="E32" s="499"/>
      <c r="F32" s="499"/>
      <c r="G32" s="499"/>
      <c r="H32" s="499"/>
      <c r="I32" s="499"/>
    </row>
    <row r="33" spans="2:9">
      <c r="B33" s="501">
        <f>D13</f>
        <v>45645</v>
      </c>
      <c r="D33" s="451">
        <f>D30*(1+D27)</f>
        <v>18.825823034675896</v>
      </c>
      <c r="E33" s="451">
        <f t="shared" ref="E33:I33" si="4">E30*(1+E27)</f>
        <v>325.88203734252761</v>
      </c>
      <c r="F33" s="451">
        <f t="shared" si="4"/>
        <v>87.405518360166084</v>
      </c>
      <c r="G33" s="451">
        <f t="shared" si="4"/>
        <v>83.653578798164716</v>
      </c>
      <c r="H33" s="451">
        <f t="shared" si="4"/>
        <v>19.492395232623593</v>
      </c>
      <c r="I33" s="451">
        <f t="shared" si="4"/>
        <v>113.7324345606047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00"/>
  <sheetViews>
    <sheetView zoomScale="85" zoomScaleNormal="85" workbookViewId="0">
      <selection activeCell="W10" sqref="W10"/>
    </sheetView>
  </sheetViews>
  <sheetFormatPr defaultRowHeight="15"/>
  <cols>
    <col min="3" max="3" width="10.85546875" customWidth="1"/>
    <col min="4" max="4" width="10.28515625" customWidth="1"/>
    <col min="5" max="5" width="24.28515625" customWidth="1"/>
    <col min="6" max="6" width="10.28515625" customWidth="1"/>
    <col min="7" max="7" width="18.140625" customWidth="1"/>
    <col min="11" max="11" width="12.28515625" customWidth="1"/>
    <col min="12" max="12" width="19.5703125" customWidth="1"/>
    <col min="13" max="13" width="12" customWidth="1"/>
    <col min="14" max="14" width="11.42578125" style="91" customWidth="1"/>
    <col min="16" max="16" width="8.7109375" customWidth="1"/>
    <col min="17" max="17" width="13.42578125" customWidth="1"/>
    <col min="18" max="18" width="10" customWidth="1"/>
    <col min="19" max="19" width="17.140625" customWidth="1"/>
    <col min="20" max="20" width="10.140625" style="91" customWidth="1"/>
  </cols>
  <sheetData>
    <row r="1" spans="1:20" ht="15.75" thickBot="1">
      <c r="B1" s="525" t="s">
        <v>177</v>
      </c>
      <c r="C1" s="525" t="s">
        <v>178</v>
      </c>
      <c r="D1" s="525" t="s">
        <v>179</v>
      </c>
      <c r="E1" s="525" t="s">
        <v>4604</v>
      </c>
      <c r="F1" s="525" t="s">
        <v>181</v>
      </c>
      <c r="G1" s="525" t="s">
        <v>182</v>
      </c>
      <c r="H1" s="526" t="s">
        <v>4354</v>
      </c>
      <c r="K1" s="525" t="s">
        <v>2475</v>
      </c>
      <c r="L1" s="525" t="s">
        <v>4378</v>
      </c>
      <c r="M1" s="525" t="s">
        <v>2477</v>
      </c>
      <c r="N1" s="527" t="s">
        <v>2478</v>
      </c>
      <c r="Q1" s="525" t="s">
        <v>3376</v>
      </c>
      <c r="R1" s="525" t="s">
        <v>3377</v>
      </c>
      <c r="S1" s="525" t="s">
        <v>3378</v>
      </c>
      <c r="T1" s="527" t="s">
        <v>3379</v>
      </c>
    </row>
    <row r="2" spans="1:20">
      <c r="A2" s="91" t="s">
        <v>94</v>
      </c>
      <c r="B2" s="91" t="s">
        <v>4603</v>
      </c>
      <c r="C2" t="s">
        <v>4603</v>
      </c>
      <c r="D2" s="91" t="s">
        <v>4603</v>
      </c>
      <c r="E2" s="91" t="s">
        <v>4603</v>
      </c>
      <c r="F2" s="91" t="s">
        <v>4603</v>
      </c>
      <c r="G2" s="91" t="s">
        <v>4603</v>
      </c>
      <c r="H2" s="91" t="s">
        <v>4603</v>
      </c>
      <c r="J2" s="91" t="s">
        <v>94</v>
      </c>
      <c r="K2" s="91" t="s">
        <v>4603</v>
      </c>
      <c r="L2" s="91" t="s">
        <v>4603</v>
      </c>
      <c r="M2" s="91" t="s">
        <v>4603</v>
      </c>
      <c r="N2" s="91" t="s">
        <v>4603</v>
      </c>
      <c r="P2" s="91" t="s">
        <v>94</v>
      </c>
      <c r="Q2" s="91" t="s">
        <v>4603</v>
      </c>
      <c r="R2" s="91" t="s">
        <v>4603</v>
      </c>
      <c r="S2" s="91" t="s">
        <v>4603</v>
      </c>
      <c r="T2" s="91" t="s">
        <v>4603</v>
      </c>
    </row>
    <row r="3" spans="1:20">
      <c r="A3" s="91" t="s">
        <v>186</v>
      </c>
      <c r="B3" s="91">
        <v>13.73</v>
      </c>
      <c r="C3" s="91">
        <v>6.3</v>
      </c>
      <c r="D3" s="91">
        <v>16.04</v>
      </c>
      <c r="E3" s="91">
        <v>6.76</v>
      </c>
      <c r="F3" s="91">
        <v>2.14</v>
      </c>
      <c r="G3" s="91">
        <v>4.9400000000000004</v>
      </c>
      <c r="H3" s="91">
        <v>848.17</v>
      </c>
      <c r="J3" s="91" t="s">
        <v>186</v>
      </c>
      <c r="K3" s="91">
        <v>28.35</v>
      </c>
      <c r="L3" s="91">
        <v>16.649999999999999</v>
      </c>
      <c r="M3" s="91">
        <v>103.79</v>
      </c>
      <c r="N3" s="146">
        <v>30423.81</v>
      </c>
      <c r="P3" s="91" t="s">
        <v>186</v>
      </c>
      <c r="Q3" s="91">
        <v>47.18</v>
      </c>
      <c r="R3" s="91">
        <v>2.91</v>
      </c>
      <c r="S3" s="91">
        <v>72.209999999999994</v>
      </c>
      <c r="T3" s="146">
        <v>10680.51</v>
      </c>
    </row>
    <row r="4" spans="1:20">
      <c r="A4" s="91" t="s">
        <v>194</v>
      </c>
      <c r="B4" s="91">
        <v>13.75</v>
      </c>
      <c r="C4" s="91">
        <v>6.28</v>
      </c>
      <c r="D4" s="91">
        <v>16.2</v>
      </c>
      <c r="E4" s="91">
        <v>6.84</v>
      </c>
      <c r="F4" s="91">
        <v>2.14</v>
      </c>
      <c r="G4" s="91">
        <v>5</v>
      </c>
      <c r="H4" s="91">
        <v>854.8</v>
      </c>
      <c r="J4" s="91" t="s">
        <v>194</v>
      </c>
      <c r="K4" s="91">
        <v>28.23</v>
      </c>
      <c r="L4" s="91">
        <v>16.52</v>
      </c>
      <c r="M4" s="91">
        <v>103.93</v>
      </c>
      <c r="N4" s="146">
        <v>30333.59</v>
      </c>
      <c r="P4" s="91" t="s">
        <v>194</v>
      </c>
      <c r="Q4" s="91">
        <v>47.25</v>
      </c>
      <c r="R4" s="91">
        <v>3.02</v>
      </c>
      <c r="S4" s="91">
        <v>73.31</v>
      </c>
      <c r="T4" s="146">
        <v>10614.84</v>
      </c>
    </row>
    <row r="5" spans="1:20">
      <c r="A5" s="91" t="s">
        <v>202</v>
      </c>
      <c r="B5" s="91">
        <v>13.61</v>
      </c>
      <c r="C5" s="91">
        <v>6.54</v>
      </c>
      <c r="D5" s="91">
        <v>16.399999999999999</v>
      </c>
      <c r="E5" s="91">
        <v>6.75</v>
      </c>
      <c r="F5" s="91">
        <v>2.14</v>
      </c>
      <c r="G5" s="91">
        <v>5.0199999999999996</v>
      </c>
      <c r="H5" s="91">
        <v>854.99</v>
      </c>
      <c r="J5" s="91" t="s">
        <v>202</v>
      </c>
      <c r="K5" s="91">
        <v>29.15</v>
      </c>
      <c r="L5" s="91">
        <v>16.940000000000001</v>
      </c>
      <c r="M5" s="91">
        <v>105.86</v>
      </c>
      <c r="N5" s="146">
        <v>31082.560000000001</v>
      </c>
      <c r="P5" s="91" t="s">
        <v>202</v>
      </c>
      <c r="Q5" s="91">
        <v>49.33</v>
      </c>
      <c r="R5" s="91">
        <v>3.07</v>
      </c>
      <c r="S5" s="91">
        <v>72.709999999999994</v>
      </c>
      <c r="T5" s="146">
        <v>10859.72</v>
      </c>
    </row>
    <row r="6" spans="1:20">
      <c r="A6" s="91" t="s">
        <v>210</v>
      </c>
      <c r="B6" s="91">
        <v>13.91</v>
      </c>
      <c r="C6" s="91">
        <v>6.38</v>
      </c>
      <c r="D6" s="91">
        <v>16.760000000000002</v>
      </c>
      <c r="E6" s="91">
        <v>6.84</v>
      </c>
      <c r="F6" s="91">
        <v>2.14</v>
      </c>
      <c r="G6" s="91">
        <v>5.28</v>
      </c>
      <c r="H6" s="91">
        <v>866.25</v>
      </c>
      <c r="J6" s="91" t="s">
        <v>210</v>
      </c>
      <c r="K6" s="91">
        <v>29.47</v>
      </c>
      <c r="L6" s="91">
        <v>17.329999999999998</v>
      </c>
      <c r="M6" s="91">
        <v>106.6</v>
      </c>
      <c r="N6" s="146">
        <v>31499.62</v>
      </c>
      <c r="P6" s="91" t="s">
        <v>210</v>
      </c>
      <c r="Q6" s="91">
        <v>50.76</v>
      </c>
      <c r="R6" s="91">
        <v>3.12</v>
      </c>
      <c r="S6" s="91">
        <v>72.510000000000005</v>
      </c>
      <c r="T6" s="146">
        <v>10952.61</v>
      </c>
    </row>
    <row r="7" spans="1:20">
      <c r="A7" s="91" t="s">
        <v>218</v>
      </c>
      <c r="B7" s="91">
        <v>13.73</v>
      </c>
      <c r="C7" s="91">
        <v>6.3</v>
      </c>
      <c r="D7" s="91">
        <v>16.75</v>
      </c>
      <c r="E7" s="91">
        <v>6.84</v>
      </c>
      <c r="F7" s="91">
        <v>2.15</v>
      </c>
      <c r="G7" s="91">
        <v>5.34</v>
      </c>
      <c r="H7" s="91">
        <v>863.35</v>
      </c>
      <c r="J7" s="91" t="s">
        <v>218</v>
      </c>
      <c r="K7" s="91">
        <v>29.65</v>
      </c>
      <c r="L7" s="91">
        <v>18.190000000000001</v>
      </c>
      <c r="M7" s="91">
        <v>105.88</v>
      </c>
      <c r="N7" s="146">
        <v>31836.74</v>
      </c>
      <c r="P7" s="91" t="s">
        <v>218</v>
      </c>
      <c r="Q7" s="91">
        <v>51.85</v>
      </c>
      <c r="R7" s="91">
        <v>3.25</v>
      </c>
      <c r="S7" s="91">
        <v>72.5</v>
      </c>
      <c r="T7" s="146">
        <v>11199.12</v>
      </c>
    </row>
    <row r="8" spans="1:20">
      <c r="A8" s="91" t="s">
        <v>226</v>
      </c>
      <c r="B8" s="91">
        <v>13.92</v>
      </c>
      <c r="C8" s="91">
        <v>6.45</v>
      </c>
      <c r="D8" s="91">
        <v>16.7</v>
      </c>
      <c r="E8" s="91">
        <v>6.86</v>
      </c>
      <c r="F8" s="91">
        <v>2.15</v>
      </c>
      <c r="G8" s="91">
        <v>5.34</v>
      </c>
      <c r="H8" s="91">
        <v>862.76</v>
      </c>
      <c r="J8" s="91" t="s">
        <v>226</v>
      </c>
      <c r="K8" s="91">
        <v>30.18</v>
      </c>
      <c r="L8" s="91">
        <v>18.149999999999999</v>
      </c>
      <c r="M8" s="91">
        <v>107.14</v>
      </c>
      <c r="N8" s="146">
        <v>31839.11</v>
      </c>
      <c r="P8" s="91" t="s">
        <v>226</v>
      </c>
      <c r="Q8" s="91">
        <v>51.71</v>
      </c>
      <c r="R8" s="91">
        <v>3.33</v>
      </c>
      <c r="S8" s="91">
        <v>72.48</v>
      </c>
      <c r="T8" s="146">
        <v>10970.99</v>
      </c>
    </row>
    <row r="9" spans="1:20">
      <c r="A9" s="91" t="s">
        <v>234</v>
      </c>
      <c r="B9" s="91">
        <v>13.86</v>
      </c>
      <c r="C9" s="91">
        <v>6.47</v>
      </c>
      <c r="D9" s="91">
        <v>16.72</v>
      </c>
      <c r="E9" s="91">
        <v>6.88</v>
      </c>
      <c r="F9" s="91">
        <v>2.14</v>
      </c>
      <c r="G9" s="91">
        <v>5.36</v>
      </c>
      <c r="H9" s="91">
        <v>860.76</v>
      </c>
      <c r="J9" s="91" t="s">
        <v>234</v>
      </c>
      <c r="K9" s="91">
        <v>30.52</v>
      </c>
      <c r="L9" s="91">
        <v>18.079999999999998</v>
      </c>
      <c r="M9" s="91">
        <v>107.55</v>
      </c>
      <c r="N9" s="146">
        <v>32033.279999999999</v>
      </c>
      <c r="P9" s="91" t="s">
        <v>234</v>
      </c>
      <c r="Q9" s="91">
        <v>51.26</v>
      </c>
      <c r="R9" s="91">
        <v>3.34</v>
      </c>
      <c r="S9" s="91">
        <v>72.5</v>
      </c>
      <c r="T9" s="146">
        <v>10792.67</v>
      </c>
    </row>
    <row r="10" spans="1:20">
      <c r="A10" s="91" t="s">
        <v>242</v>
      </c>
      <c r="B10" s="91">
        <v>14.39</v>
      </c>
      <c r="C10" s="91">
        <v>6.35</v>
      </c>
      <c r="D10" s="91">
        <v>16.98</v>
      </c>
      <c r="E10" s="91">
        <v>6.91</v>
      </c>
      <c r="F10" s="91">
        <v>2.14</v>
      </c>
      <c r="G10" s="91">
        <v>5.42</v>
      </c>
      <c r="H10" s="91">
        <v>874.27</v>
      </c>
      <c r="J10" s="91" t="s">
        <v>2503</v>
      </c>
      <c r="K10" s="91">
        <v>30.16</v>
      </c>
      <c r="L10" s="91">
        <v>18.71</v>
      </c>
      <c r="M10" s="91">
        <v>110.7</v>
      </c>
      <c r="N10" s="146">
        <v>32861.800000000003</v>
      </c>
      <c r="P10" s="91" t="s">
        <v>2503</v>
      </c>
      <c r="Q10" s="91">
        <v>52.35</v>
      </c>
      <c r="R10" s="91">
        <v>3.39</v>
      </c>
      <c r="S10" s="91">
        <v>72.849999999999994</v>
      </c>
      <c r="T10" s="146">
        <v>11102.45</v>
      </c>
    </row>
    <row r="11" spans="1:20">
      <c r="A11" s="91" t="s">
        <v>250</v>
      </c>
      <c r="B11" s="91">
        <v>14.27</v>
      </c>
      <c r="C11" s="91">
        <v>6.3</v>
      </c>
      <c r="D11" s="91">
        <v>16.61</v>
      </c>
      <c r="E11" s="91">
        <v>6.52</v>
      </c>
      <c r="F11" s="91">
        <v>2.14</v>
      </c>
      <c r="G11" s="91">
        <v>5.44</v>
      </c>
      <c r="H11" s="91">
        <v>868.25</v>
      </c>
      <c r="J11" s="91" t="s">
        <v>242</v>
      </c>
      <c r="K11" s="91">
        <v>30.45</v>
      </c>
      <c r="L11" s="91">
        <v>17.579999999999998</v>
      </c>
      <c r="M11" s="91">
        <v>110.81</v>
      </c>
      <c r="N11" s="146">
        <v>32732.95</v>
      </c>
      <c r="P11" s="91" t="s">
        <v>242</v>
      </c>
      <c r="Q11" s="91">
        <v>53.14</v>
      </c>
      <c r="R11" s="91">
        <v>3.42</v>
      </c>
      <c r="S11" s="91">
        <v>72.8</v>
      </c>
      <c r="T11" s="146">
        <v>10988.15</v>
      </c>
    </row>
    <row r="12" spans="1:20">
      <c r="A12" s="91" t="s">
        <v>258</v>
      </c>
      <c r="B12" s="91">
        <v>14.15</v>
      </c>
      <c r="C12" s="91">
        <v>6.25</v>
      </c>
      <c r="D12" s="91">
        <v>16.940000000000001</v>
      </c>
      <c r="E12" s="91">
        <v>6.51</v>
      </c>
      <c r="F12" s="91">
        <v>2.14</v>
      </c>
      <c r="G12" s="91">
        <v>5.54</v>
      </c>
      <c r="H12" s="91">
        <v>874.04</v>
      </c>
      <c r="J12" s="91" t="s">
        <v>250</v>
      </c>
      <c r="K12" s="91">
        <v>30.93</v>
      </c>
      <c r="L12" s="91">
        <v>17.739999999999998</v>
      </c>
      <c r="M12" s="91">
        <v>111.91</v>
      </c>
      <c r="N12" s="146">
        <v>32653.200000000001</v>
      </c>
      <c r="P12" s="91" t="s">
        <v>250</v>
      </c>
      <c r="Q12" s="91">
        <v>53.05</v>
      </c>
      <c r="R12" s="91">
        <v>3.43</v>
      </c>
      <c r="S12" s="91">
        <v>73.31</v>
      </c>
      <c r="T12" s="146">
        <v>10890.84</v>
      </c>
    </row>
    <row r="13" spans="1:20">
      <c r="A13" s="91" t="s">
        <v>266</v>
      </c>
      <c r="B13" s="91">
        <v>14.07</v>
      </c>
      <c r="C13" s="91">
        <v>6.37</v>
      </c>
      <c r="D13" s="91">
        <v>16.82</v>
      </c>
      <c r="E13" s="91">
        <v>6.42</v>
      </c>
      <c r="F13" s="91">
        <v>2.14</v>
      </c>
      <c r="G13" s="91">
        <v>5.5</v>
      </c>
      <c r="H13" s="91">
        <v>861.76</v>
      </c>
      <c r="J13" s="91" t="s">
        <v>258</v>
      </c>
      <c r="K13" s="91">
        <v>29.76</v>
      </c>
      <c r="L13" s="91">
        <v>16.54</v>
      </c>
      <c r="M13" s="91">
        <v>109.61</v>
      </c>
      <c r="N13" s="146">
        <v>32147.759999999998</v>
      </c>
      <c r="P13" s="91" t="s">
        <v>258</v>
      </c>
      <c r="Q13" s="91">
        <v>51.88</v>
      </c>
      <c r="R13" s="91">
        <v>3.48</v>
      </c>
      <c r="S13" s="91">
        <v>72.66</v>
      </c>
      <c r="T13" s="146">
        <v>10524.8</v>
      </c>
    </row>
    <row r="14" spans="1:20">
      <c r="A14" s="91" t="s">
        <v>274</v>
      </c>
      <c r="B14" s="91">
        <v>15</v>
      </c>
      <c r="C14" s="91">
        <v>6.33</v>
      </c>
      <c r="D14" s="91">
        <v>17.010000000000002</v>
      </c>
      <c r="E14" s="91">
        <v>6.53</v>
      </c>
      <c r="F14" s="91">
        <v>2.14</v>
      </c>
      <c r="G14" s="91">
        <v>5.62</v>
      </c>
      <c r="H14" s="91">
        <v>879.1</v>
      </c>
      <c r="J14" s="91" t="s">
        <v>266</v>
      </c>
      <c r="K14" s="91">
        <v>31.42</v>
      </c>
      <c r="L14" s="91">
        <v>17.25</v>
      </c>
      <c r="M14" s="91">
        <v>111.1</v>
      </c>
      <c r="N14" s="146">
        <v>32001.25</v>
      </c>
      <c r="P14" s="91" t="s">
        <v>266</v>
      </c>
      <c r="Q14" s="91">
        <v>51.74</v>
      </c>
      <c r="R14" s="91">
        <v>3.42</v>
      </c>
      <c r="S14" s="91">
        <v>71.900000000000006</v>
      </c>
      <c r="T14" s="146">
        <v>10342.94</v>
      </c>
    </row>
    <row r="15" spans="1:20">
      <c r="A15" s="91" t="s">
        <v>282</v>
      </c>
      <c r="B15" s="91">
        <v>15</v>
      </c>
      <c r="C15" s="91">
        <v>6.3</v>
      </c>
      <c r="D15" s="91">
        <v>17.079999999999998</v>
      </c>
      <c r="E15" s="91">
        <v>6.6</v>
      </c>
      <c r="F15" s="91">
        <v>2.15</v>
      </c>
      <c r="G15" s="91">
        <v>5.58</v>
      </c>
      <c r="H15" s="91">
        <v>885.3</v>
      </c>
      <c r="J15" s="91" t="s">
        <v>274</v>
      </c>
      <c r="K15" s="91">
        <v>32.03</v>
      </c>
      <c r="L15" s="91">
        <v>17.149999999999999</v>
      </c>
      <c r="M15" s="91">
        <v>112.31</v>
      </c>
      <c r="N15" s="146">
        <v>32403.22</v>
      </c>
      <c r="P15" s="91" t="s">
        <v>274</v>
      </c>
      <c r="Q15" s="91">
        <v>48.06</v>
      </c>
      <c r="R15" s="91">
        <v>3.58</v>
      </c>
      <c r="S15" s="91">
        <v>71.959999999999994</v>
      </c>
      <c r="T15" s="146">
        <v>10475.25</v>
      </c>
    </row>
    <row r="16" spans="1:20">
      <c r="A16" s="91" t="s">
        <v>290</v>
      </c>
      <c r="B16" s="91">
        <v>14.73</v>
      </c>
      <c r="C16" s="91">
        <v>6.23</v>
      </c>
      <c r="D16" s="91">
        <v>16.989999999999998</v>
      </c>
      <c r="E16" s="91">
        <v>6.7</v>
      </c>
      <c r="F16" s="91">
        <v>2.15</v>
      </c>
      <c r="G16" s="91">
        <v>5.48</v>
      </c>
      <c r="H16" s="91">
        <v>887.54</v>
      </c>
      <c r="J16" s="91" t="s">
        <v>282</v>
      </c>
      <c r="K16" s="91">
        <v>33.03</v>
      </c>
      <c r="L16" s="91">
        <v>17.309999999999999</v>
      </c>
      <c r="M16" s="91">
        <v>113.64</v>
      </c>
      <c r="N16" s="146">
        <v>32827</v>
      </c>
      <c r="P16" s="91" t="s">
        <v>282</v>
      </c>
      <c r="Q16" s="91">
        <v>49.79</v>
      </c>
      <c r="R16" s="91">
        <v>3.51</v>
      </c>
      <c r="S16" s="91">
        <v>71.099999999999994</v>
      </c>
      <c r="T16" s="146">
        <v>10564.52</v>
      </c>
    </row>
    <row r="17" spans="1:20">
      <c r="A17" s="91" t="s">
        <v>298</v>
      </c>
      <c r="B17" s="91">
        <v>15.22</v>
      </c>
      <c r="C17" s="91">
        <v>6.2</v>
      </c>
      <c r="D17" s="91">
        <v>17.010000000000002</v>
      </c>
      <c r="E17" s="91">
        <v>6.8</v>
      </c>
      <c r="F17" s="91">
        <v>2.15</v>
      </c>
      <c r="G17" s="91">
        <v>5.76</v>
      </c>
      <c r="H17" s="91">
        <v>891.8</v>
      </c>
      <c r="J17" s="91" t="s">
        <v>290</v>
      </c>
      <c r="K17" s="91">
        <v>32.729999999999997</v>
      </c>
      <c r="L17" s="91">
        <v>17.61</v>
      </c>
      <c r="M17" s="91">
        <v>114</v>
      </c>
      <c r="N17" s="146">
        <v>33160.83</v>
      </c>
      <c r="P17" s="91" t="s">
        <v>290</v>
      </c>
      <c r="Q17" s="91">
        <v>49.11</v>
      </c>
      <c r="R17" s="91">
        <v>3.51</v>
      </c>
      <c r="S17" s="91">
        <v>72</v>
      </c>
      <c r="T17" s="146">
        <v>10616.2</v>
      </c>
    </row>
    <row r="18" spans="1:20">
      <c r="A18" s="91" t="s">
        <v>306</v>
      </c>
      <c r="B18" s="91">
        <v>15.19</v>
      </c>
      <c r="C18" s="91">
        <v>6.27</v>
      </c>
      <c r="D18" s="91">
        <v>17.059999999999999</v>
      </c>
      <c r="E18" s="91">
        <v>6.87</v>
      </c>
      <c r="F18" s="91">
        <v>2.14</v>
      </c>
      <c r="G18" s="91">
        <v>5.8</v>
      </c>
      <c r="H18" s="91">
        <v>898.94</v>
      </c>
      <c r="J18" s="91" t="s">
        <v>298</v>
      </c>
      <c r="K18" s="91">
        <v>30.63</v>
      </c>
      <c r="L18" s="91">
        <v>16.89</v>
      </c>
      <c r="M18" s="91">
        <v>108.9</v>
      </c>
      <c r="N18" s="146">
        <v>32513.94</v>
      </c>
      <c r="P18" s="91" t="s">
        <v>298</v>
      </c>
      <c r="Q18" s="91">
        <v>48.54</v>
      </c>
      <c r="R18" s="91">
        <v>3.5</v>
      </c>
      <c r="S18" s="91">
        <v>71.66</v>
      </c>
      <c r="T18" s="146">
        <v>10353.17</v>
      </c>
    </row>
    <row r="19" spans="1:20">
      <c r="A19" s="91" t="s">
        <v>314</v>
      </c>
      <c r="B19" s="91">
        <v>14.92</v>
      </c>
      <c r="C19" s="91">
        <v>6.21</v>
      </c>
      <c r="D19" s="91">
        <v>16.989999999999998</v>
      </c>
      <c r="E19" s="91">
        <v>6.85</v>
      </c>
      <c r="F19" s="91">
        <v>2.13</v>
      </c>
      <c r="G19" s="91">
        <v>5.7</v>
      </c>
      <c r="H19" s="91">
        <v>897.78</v>
      </c>
      <c r="J19" s="91" t="s">
        <v>306</v>
      </c>
      <c r="K19" s="91">
        <v>31.6</v>
      </c>
      <c r="L19" s="91">
        <v>19.05</v>
      </c>
      <c r="M19" s="91">
        <v>110.5</v>
      </c>
      <c r="N19" s="146">
        <v>33715.370000000003</v>
      </c>
      <c r="P19" s="91" t="s">
        <v>306</v>
      </c>
      <c r="Q19" s="91">
        <v>50.81</v>
      </c>
      <c r="R19" s="91">
        <v>3.6</v>
      </c>
      <c r="S19" s="91">
        <v>73.62</v>
      </c>
      <c r="T19" s="146">
        <v>11114.15</v>
      </c>
    </row>
    <row r="20" spans="1:20">
      <c r="A20" s="91" t="s">
        <v>322</v>
      </c>
      <c r="B20" s="91">
        <v>14.85</v>
      </c>
      <c r="C20" s="91">
        <v>6.24</v>
      </c>
      <c r="D20" s="91">
        <v>16.989999999999998</v>
      </c>
      <c r="E20" s="91">
        <v>6.88</v>
      </c>
      <c r="F20" s="91">
        <v>2.14</v>
      </c>
      <c r="G20" s="91">
        <v>5.72</v>
      </c>
      <c r="H20" s="91">
        <v>900.3</v>
      </c>
      <c r="J20" s="91" t="s">
        <v>314</v>
      </c>
      <c r="K20" s="91">
        <v>32.880000000000003</v>
      </c>
      <c r="L20" s="91">
        <v>18.97</v>
      </c>
      <c r="M20" s="91">
        <v>113.95</v>
      </c>
      <c r="N20" s="146">
        <v>33747.86</v>
      </c>
      <c r="P20" s="91" t="s">
        <v>314</v>
      </c>
      <c r="Q20" s="91">
        <v>50.81</v>
      </c>
      <c r="R20" s="91">
        <v>3.66</v>
      </c>
      <c r="S20" s="91">
        <v>74.14</v>
      </c>
      <c r="T20" s="146">
        <v>11323.33</v>
      </c>
    </row>
    <row r="21" spans="1:20">
      <c r="A21" s="91" t="s">
        <v>329</v>
      </c>
      <c r="B21" s="91">
        <v>14.83</v>
      </c>
      <c r="C21" s="91">
        <v>6.24</v>
      </c>
      <c r="D21" s="91">
        <v>16.98</v>
      </c>
      <c r="E21" s="91">
        <v>6.85</v>
      </c>
      <c r="F21" s="91">
        <v>2.15</v>
      </c>
      <c r="G21" s="91">
        <v>5.72</v>
      </c>
      <c r="H21" s="91">
        <v>903.87</v>
      </c>
      <c r="J21" s="91" t="s">
        <v>322</v>
      </c>
      <c r="K21" s="91">
        <v>32.5</v>
      </c>
      <c r="L21" s="91">
        <v>18.829999999999998</v>
      </c>
      <c r="M21" s="91">
        <v>113.37</v>
      </c>
      <c r="N21" s="146">
        <v>33536.699999999997</v>
      </c>
      <c r="P21" s="91" t="s">
        <v>322</v>
      </c>
      <c r="Q21" s="91">
        <v>50.91</v>
      </c>
      <c r="R21" s="91">
        <v>3.59</v>
      </c>
      <c r="S21" s="91">
        <v>73.959999999999994</v>
      </c>
      <c r="T21" s="146">
        <v>11196.22</v>
      </c>
    </row>
    <row r="22" spans="1:20">
      <c r="A22" s="91" t="s">
        <v>337</v>
      </c>
      <c r="B22" s="91">
        <v>14.43</v>
      </c>
      <c r="C22" s="91">
        <v>6.04</v>
      </c>
      <c r="D22" s="91">
        <v>16.940000000000001</v>
      </c>
      <c r="E22" s="91">
        <v>6.84</v>
      </c>
      <c r="F22" s="91">
        <v>2.17</v>
      </c>
      <c r="G22" s="91">
        <v>5.62</v>
      </c>
      <c r="H22" s="91">
        <v>887.09</v>
      </c>
      <c r="J22" s="91" t="s">
        <v>329</v>
      </c>
      <c r="K22" s="91">
        <v>32.94</v>
      </c>
      <c r="L22" s="91">
        <v>19.3</v>
      </c>
      <c r="M22" s="91">
        <v>114.13</v>
      </c>
      <c r="N22" s="146">
        <v>33592.92</v>
      </c>
      <c r="P22" s="91" t="s">
        <v>329</v>
      </c>
      <c r="Q22" s="91">
        <v>52.31</v>
      </c>
      <c r="R22" s="91">
        <v>3.66</v>
      </c>
      <c r="S22" s="91">
        <v>73.88</v>
      </c>
      <c r="T22" s="146">
        <v>11358.41</v>
      </c>
    </row>
    <row r="23" spans="1:20">
      <c r="A23" s="91" t="s">
        <v>345</v>
      </c>
      <c r="B23" s="91">
        <v>14.5</v>
      </c>
      <c r="C23" s="91">
        <v>6.09</v>
      </c>
      <c r="D23" s="91">
        <v>16.850000000000001</v>
      </c>
      <c r="E23" s="91">
        <v>6.79</v>
      </c>
      <c r="F23" s="91">
        <v>2.16</v>
      </c>
      <c r="G23" s="91">
        <v>5.48</v>
      </c>
      <c r="H23" s="91">
        <v>883.28</v>
      </c>
      <c r="J23" s="91" t="s">
        <v>337</v>
      </c>
      <c r="K23" s="91">
        <v>31.45</v>
      </c>
      <c r="L23" s="91">
        <v>17.88</v>
      </c>
      <c r="M23" s="91">
        <v>112.91</v>
      </c>
      <c r="N23" s="146">
        <v>33553.83</v>
      </c>
      <c r="P23" s="91" t="s">
        <v>337</v>
      </c>
      <c r="Q23" s="91">
        <v>52.81</v>
      </c>
      <c r="R23" s="91">
        <v>3.65</v>
      </c>
      <c r="S23" s="91">
        <v>74.349999999999994</v>
      </c>
      <c r="T23" s="146">
        <v>11183.66</v>
      </c>
    </row>
    <row r="24" spans="1:20">
      <c r="A24" s="91" t="s">
        <v>353</v>
      </c>
      <c r="B24" s="91">
        <v>15.07</v>
      </c>
      <c r="C24" s="91">
        <v>5.98</v>
      </c>
      <c r="D24" s="91">
        <v>16.940000000000001</v>
      </c>
      <c r="E24" s="91">
        <v>6.76</v>
      </c>
      <c r="F24" s="91">
        <v>2.17</v>
      </c>
      <c r="G24" s="91">
        <v>5.54</v>
      </c>
      <c r="H24" s="91">
        <v>889.9</v>
      </c>
      <c r="J24" s="91" t="s">
        <v>345</v>
      </c>
      <c r="K24" s="91">
        <v>31.3</v>
      </c>
      <c r="L24" s="91">
        <v>18.59</v>
      </c>
      <c r="M24" s="91">
        <v>113.06</v>
      </c>
      <c r="N24" s="146">
        <v>33546.32</v>
      </c>
      <c r="P24" s="91" t="s">
        <v>345</v>
      </c>
      <c r="Q24" s="91">
        <v>53.26</v>
      </c>
      <c r="R24" s="91">
        <v>3.64</v>
      </c>
      <c r="S24" s="91">
        <v>73.81</v>
      </c>
      <c r="T24" s="146">
        <v>11144.96</v>
      </c>
    </row>
    <row r="25" spans="1:20">
      <c r="A25" s="91" t="s">
        <v>361</v>
      </c>
      <c r="B25" s="91">
        <v>15.04</v>
      </c>
      <c r="C25" s="91">
        <v>6.03</v>
      </c>
      <c r="D25" s="91">
        <v>17.059999999999999</v>
      </c>
      <c r="E25" s="91">
        <v>6.76</v>
      </c>
      <c r="F25" s="91">
        <v>2.16</v>
      </c>
      <c r="G25" s="91">
        <v>5.6</v>
      </c>
      <c r="H25" s="91">
        <v>891.81</v>
      </c>
      <c r="J25" s="91" t="s">
        <v>353</v>
      </c>
      <c r="K25" s="91">
        <v>30.8</v>
      </c>
      <c r="L25" s="91">
        <v>18.78</v>
      </c>
      <c r="M25" s="91">
        <v>112.08</v>
      </c>
      <c r="N25" s="146">
        <v>33745.69</v>
      </c>
      <c r="P25" s="91" t="s">
        <v>353</v>
      </c>
      <c r="Q25" s="91">
        <v>53.93</v>
      </c>
      <c r="R25" s="91">
        <v>3.64</v>
      </c>
      <c r="S25" s="91">
        <v>74.099999999999994</v>
      </c>
      <c r="T25" s="146">
        <v>11146.06</v>
      </c>
    </row>
    <row r="26" spans="1:20">
      <c r="A26" s="91" t="s">
        <v>369</v>
      </c>
      <c r="B26" s="91">
        <v>14.8</v>
      </c>
      <c r="C26" s="91">
        <v>6.19</v>
      </c>
      <c r="D26" s="91">
        <v>17.16</v>
      </c>
      <c r="E26" s="91">
        <v>6.78</v>
      </c>
      <c r="F26" s="91">
        <v>2.17</v>
      </c>
      <c r="G26" s="91">
        <v>5.58</v>
      </c>
      <c r="H26" s="91">
        <v>900.07</v>
      </c>
      <c r="J26" s="91" t="s">
        <v>361</v>
      </c>
      <c r="K26" s="91">
        <v>30.04</v>
      </c>
      <c r="L26" s="91">
        <v>18.63</v>
      </c>
      <c r="M26" s="91">
        <v>110.97</v>
      </c>
      <c r="N26" s="146">
        <v>33700.28</v>
      </c>
      <c r="P26" s="91" t="s">
        <v>361</v>
      </c>
      <c r="Q26" s="91">
        <v>54.13</v>
      </c>
      <c r="R26" s="91">
        <v>3.6</v>
      </c>
      <c r="S26" s="91">
        <v>74.8</v>
      </c>
      <c r="T26" s="146">
        <v>11024.51</v>
      </c>
    </row>
    <row r="27" spans="1:20">
      <c r="A27" s="91" t="s">
        <v>377</v>
      </c>
      <c r="B27" s="91">
        <v>14.9</v>
      </c>
      <c r="C27" s="91">
        <v>6.01</v>
      </c>
      <c r="D27" s="91">
        <v>17.29</v>
      </c>
      <c r="E27" s="91">
        <v>6.89</v>
      </c>
      <c r="F27" s="91">
        <v>2.19</v>
      </c>
      <c r="G27" s="91">
        <v>5.64</v>
      </c>
      <c r="H27" s="91">
        <v>906.4</v>
      </c>
      <c r="J27" s="91" t="s">
        <v>369</v>
      </c>
      <c r="K27" s="91">
        <v>31.19</v>
      </c>
      <c r="L27" s="91">
        <v>22.62</v>
      </c>
      <c r="M27" s="91">
        <v>114.18</v>
      </c>
      <c r="N27" s="146">
        <v>34098.1</v>
      </c>
      <c r="P27" s="91" t="s">
        <v>369</v>
      </c>
      <c r="Q27" s="91">
        <v>55.2</v>
      </c>
      <c r="R27" s="91">
        <v>3.47</v>
      </c>
      <c r="S27" s="91">
        <v>75.88</v>
      </c>
      <c r="T27" s="146">
        <v>11174.41</v>
      </c>
    </row>
    <row r="28" spans="1:20">
      <c r="A28" s="91" t="s">
        <v>385</v>
      </c>
      <c r="B28" s="91">
        <v>14.96</v>
      </c>
      <c r="C28" s="91">
        <v>6.22</v>
      </c>
      <c r="D28" s="91">
        <v>17.489999999999998</v>
      </c>
      <c r="E28" s="91">
        <v>6.94</v>
      </c>
      <c r="F28" s="91">
        <v>2.2000000000000002</v>
      </c>
      <c r="G28" s="91">
        <v>5.7</v>
      </c>
      <c r="H28" s="91">
        <v>919.78</v>
      </c>
      <c r="J28" s="91" t="s">
        <v>377</v>
      </c>
      <c r="K28" s="91">
        <v>30.65</v>
      </c>
      <c r="L28" s="91">
        <v>23.98</v>
      </c>
      <c r="M28" s="91">
        <v>113.61</v>
      </c>
      <c r="N28" s="146">
        <v>34194.06</v>
      </c>
      <c r="P28" s="91" t="s">
        <v>377</v>
      </c>
      <c r="Q28" s="91">
        <v>55.77</v>
      </c>
      <c r="R28" s="91">
        <v>3.55</v>
      </c>
      <c r="S28" s="91">
        <v>76.59</v>
      </c>
      <c r="T28" s="146">
        <v>11285.32</v>
      </c>
    </row>
    <row r="29" spans="1:20">
      <c r="A29" s="91" t="s">
        <v>393</v>
      </c>
      <c r="B29" s="91">
        <v>15.02</v>
      </c>
      <c r="C29" s="91">
        <v>6.22</v>
      </c>
      <c r="D29" s="91">
        <v>17.77</v>
      </c>
      <c r="E29" s="91">
        <v>6.87</v>
      </c>
      <c r="F29" s="91">
        <v>2.23</v>
      </c>
      <c r="G29" s="91">
        <v>5.6</v>
      </c>
      <c r="H29" s="91">
        <v>917.64</v>
      </c>
      <c r="J29" s="91" t="s">
        <v>393</v>
      </c>
      <c r="K29" s="91">
        <v>30.38</v>
      </c>
      <c r="L29" s="91">
        <v>23.77</v>
      </c>
      <c r="M29" s="91">
        <v>113.21</v>
      </c>
      <c r="N29" s="146">
        <v>34347.03</v>
      </c>
      <c r="P29" s="91" t="s">
        <v>393</v>
      </c>
      <c r="Q29" s="91">
        <v>55.57</v>
      </c>
      <c r="R29" s="91">
        <v>3.54</v>
      </c>
      <c r="S29" s="91">
        <v>73.47</v>
      </c>
      <c r="T29" s="146">
        <v>11226.36</v>
      </c>
    </row>
    <row r="30" spans="1:20">
      <c r="A30" s="91" t="s">
        <v>401</v>
      </c>
      <c r="B30" s="91">
        <v>14.89</v>
      </c>
      <c r="C30" s="91">
        <v>6.12</v>
      </c>
      <c r="D30" s="91">
        <v>17.62</v>
      </c>
      <c r="E30" s="91">
        <v>6.85</v>
      </c>
      <c r="F30" s="91">
        <v>2.21</v>
      </c>
      <c r="G30" s="91">
        <v>5.62</v>
      </c>
      <c r="H30" s="91">
        <v>907.06</v>
      </c>
      <c r="J30" s="91" t="s">
        <v>401</v>
      </c>
      <c r="K30" s="91">
        <v>29.81</v>
      </c>
      <c r="L30" s="91">
        <v>24.08</v>
      </c>
      <c r="M30" s="91">
        <v>109.81</v>
      </c>
      <c r="N30" s="146">
        <v>33849.46</v>
      </c>
      <c r="P30" s="91" t="s">
        <v>401</v>
      </c>
      <c r="Q30" s="91">
        <v>53.88</v>
      </c>
      <c r="R30" s="91">
        <v>3.41</v>
      </c>
      <c r="S30" s="91">
        <v>74.72</v>
      </c>
      <c r="T30" s="146">
        <v>11049.5</v>
      </c>
    </row>
    <row r="31" spans="1:20">
      <c r="A31" s="91" t="s">
        <v>409</v>
      </c>
      <c r="B31" s="91">
        <v>14.97</v>
      </c>
      <c r="C31" s="91">
        <v>6.3</v>
      </c>
      <c r="D31" s="91">
        <v>17.89</v>
      </c>
      <c r="E31" s="91">
        <v>7.09</v>
      </c>
      <c r="F31" s="91">
        <v>2.1800000000000002</v>
      </c>
      <c r="G31" s="91">
        <v>5.58</v>
      </c>
      <c r="H31" s="91">
        <v>911.91</v>
      </c>
      <c r="J31" s="91" t="s">
        <v>409</v>
      </c>
      <c r="K31" s="91">
        <v>30.35</v>
      </c>
      <c r="L31" s="91">
        <v>23.78</v>
      </c>
      <c r="M31" s="91">
        <v>110.54</v>
      </c>
      <c r="N31" s="146">
        <v>33852.53</v>
      </c>
      <c r="P31" s="91" t="s">
        <v>409</v>
      </c>
      <c r="Q31" s="91">
        <v>54.54</v>
      </c>
      <c r="R31" s="91">
        <v>3.33</v>
      </c>
      <c r="S31" s="91">
        <v>74.34</v>
      </c>
      <c r="T31" s="146">
        <v>10983.78</v>
      </c>
    </row>
    <row r="32" spans="1:20">
      <c r="A32" s="91" t="s">
        <v>417</v>
      </c>
      <c r="B32" s="91">
        <v>15.19</v>
      </c>
      <c r="C32" s="91">
        <v>6.48</v>
      </c>
      <c r="D32" s="91">
        <v>17.940000000000001</v>
      </c>
      <c r="E32" s="91">
        <v>7.07</v>
      </c>
      <c r="F32" s="91">
        <v>2.2200000000000002</v>
      </c>
      <c r="G32" s="91">
        <v>5.6</v>
      </c>
      <c r="H32" s="91">
        <v>912.33</v>
      </c>
      <c r="J32" s="91" t="s">
        <v>417</v>
      </c>
      <c r="K32" s="91">
        <v>30.63</v>
      </c>
      <c r="L32" s="91">
        <v>23.98</v>
      </c>
      <c r="M32" s="91">
        <v>111.34</v>
      </c>
      <c r="N32" s="146">
        <v>34589.769999999997</v>
      </c>
      <c r="P32" s="91" t="s">
        <v>417</v>
      </c>
      <c r="Q32" s="91">
        <v>55.55</v>
      </c>
      <c r="R32" s="91">
        <v>3.45</v>
      </c>
      <c r="S32" s="91">
        <v>73.95</v>
      </c>
      <c r="T32" s="146">
        <v>11468</v>
      </c>
    </row>
    <row r="33" spans="1:20">
      <c r="A33" s="91" t="s">
        <v>425</v>
      </c>
      <c r="B33" s="91">
        <v>15.21</v>
      </c>
      <c r="C33" s="91">
        <v>6.48</v>
      </c>
      <c r="D33" s="91">
        <v>18.04</v>
      </c>
      <c r="E33" s="91">
        <v>7.21</v>
      </c>
      <c r="F33" s="91">
        <v>2.19</v>
      </c>
      <c r="G33" s="91">
        <v>5.6</v>
      </c>
      <c r="H33" s="91">
        <v>922.42</v>
      </c>
      <c r="J33" s="91" t="s">
        <v>425</v>
      </c>
      <c r="K33" s="91">
        <v>30.09</v>
      </c>
      <c r="L33" s="91">
        <v>23.88</v>
      </c>
      <c r="M33" s="91">
        <v>110.8</v>
      </c>
      <c r="N33" s="146">
        <v>34395.01</v>
      </c>
      <c r="P33" s="91" t="s">
        <v>425</v>
      </c>
      <c r="Q33" s="91">
        <v>55.58</v>
      </c>
      <c r="R33" s="91">
        <v>3.42</v>
      </c>
      <c r="S33" s="91">
        <v>75.19</v>
      </c>
      <c r="T33" s="146">
        <v>11482.45</v>
      </c>
    </row>
    <row r="34" spans="1:20">
      <c r="A34" s="91" t="s">
        <v>433</v>
      </c>
      <c r="B34" s="91">
        <v>14.98</v>
      </c>
      <c r="C34" s="91">
        <v>6.52</v>
      </c>
      <c r="D34" s="91">
        <v>18</v>
      </c>
      <c r="E34" s="91">
        <v>7.15</v>
      </c>
      <c r="F34" s="91">
        <v>2.1800000000000002</v>
      </c>
      <c r="G34" s="91">
        <v>5.6</v>
      </c>
      <c r="H34" s="91">
        <v>903.97</v>
      </c>
      <c r="J34" s="91" t="s">
        <v>433</v>
      </c>
      <c r="K34" s="91">
        <v>29.74</v>
      </c>
      <c r="L34" s="91">
        <v>24.31</v>
      </c>
      <c r="M34" s="91">
        <v>109.86</v>
      </c>
      <c r="N34" s="146">
        <v>34429.879999999997</v>
      </c>
      <c r="P34" s="91" t="s">
        <v>433</v>
      </c>
      <c r="Q34" s="91">
        <v>54.75</v>
      </c>
      <c r="R34" s="91">
        <v>3.5</v>
      </c>
      <c r="S34" s="91">
        <v>75.760000000000005</v>
      </c>
      <c r="T34" s="146">
        <v>11461.5</v>
      </c>
    </row>
    <row r="35" spans="1:20">
      <c r="A35" s="91" t="s">
        <v>441</v>
      </c>
      <c r="B35" s="91">
        <v>14.79</v>
      </c>
      <c r="C35" s="91">
        <v>6.68</v>
      </c>
      <c r="D35" s="91">
        <v>18.309999999999999</v>
      </c>
      <c r="E35" s="91">
        <v>7.2</v>
      </c>
      <c r="F35" s="91">
        <v>2.16</v>
      </c>
      <c r="G35" s="91">
        <v>5.56</v>
      </c>
      <c r="H35" s="91">
        <v>903.25</v>
      </c>
      <c r="J35" s="91" t="s">
        <v>441</v>
      </c>
      <c r="K35" s="91">
        <v>28.52</v>
      </c>
      <c r="L35" s="91">
        <v>22.87</v>
      </c>
      <c r="M35" s="91">
        <v>106.85</v>
      </c>
      <c r="N35" s="146">
        <v>33947.1</v>
      </c>
      <c r="P35" s="91" t="s">
        <v>441</v>
      </c>
      <c r="Q35" s="91">
        <v>53.68</v>
      </c>
      <c r="R35" s="91">
        <v>3.32</v>
      </c>
      <c r="S35" s="91">
        <v>76.33</v>
      </c>
      <c r="T35" s="146">
        <v>11239.94</v>
      </c>
    </row>
    <row r="36" spans="1:20">
      <c r="A36" s="91" t="s">
        <v>449</v>
      </c>
      <c r="B36" s="91">
        <v>15.15</v>
      </c>
      <c r="C36" s="91">
        <v>6.58</v>
      </c>
      <c r="D36" s="91">
        <v>18.489999999999998</v>
      </c>
      <c r="E36" s="91">
        <v>7.21</v>
      </c>
      <c r="F36" s="91">
        <v>2.13</v>
      </c>
      <c r="G36" s="91">
        <v>5.5</v>
      </c>
      <c r="H36" s="91">
        <v>904.09</v>
      </c>
      <c r="J36" s="91" t="s">
        <v>449</v>
      </c>
      <c r="K36" s="91">
        <v>27.45</v>
      </c>
      <c r="L36" s="91">
        <v>22.9</v>
      </c>
      <c r="M36" s="91">
        <v>103.88</v>
      </c>
      <c r="N36" s="146">
        <v>33596.339999999997</v>
      </c>
      <c r="P36" s="91" t="s">
        <v>449</v>
      </c>
      <c r="Q36" s="91">
        <v>53</v>
      </c>
      <c r="R36" s="91">
        <v>3.32</v>
      </c>
      <c r="S36" s="91">
        <v>76.11</v>
      </c>
      <c r="T36" s="146">
        <v>11014.89</v>
      </c>
    </row>
    <row r="37" spans="1:20">
      <c r="A37" s="91" t="s">
        <v>457</v>
      </c>
      <c r="B37" s="91">
        <v>15.21</v>
      </c>
      <c r="C37" s="91">
        <v>6.7</v>
      </c>
      <c r="D37" s="91">
        <v>18.78</v>
      </c>
      <c r="E37" s="91">
        <v>7.52</v>
      </c>
      <c r="F37" s="91">
        <v>2.13</v>
      </c>
      <c r="G37" s="91">
        <v>5.58</v>
      </c>
      <c r="H37" s="91">
        <v>910.29</v>
      </c>
      <c r="J37" s="91" t="s">
        <v>457</v>
      </c>
      <c r="K37" s="91">
        <v>27.41</v>
      </c>
      <c r="L37" s="91">
        <v>23.71</v>
      </c>
      <c r="M37" s="91">
        <v>103.65</v>
      </c>
      <c r="N37" s="146">
        <v>33597.919999999998</v>
      </c>
      <c r="P37" s="91" t="s">
        <v>457</v>
      </c>
      <c r="Q37" s="91">
        <v>52.1</v>
      </c>
      <c r="R37" s="91">
        <v>2.02</v>
      </c>
      <c r="S37" s="91">
        <v>75.930000000000007</v>
      </c>
      <c r="T37" s="146">
        <v>10958.55</v>
      </c>
    </row>
    <row r="38" spans="1:20">
      <c r="A38" s="91" t="s">
        <v>465</v>
      </c>
      <c r="B38" s="91">
        <v>15.3</v>
      </c>
      <c r="C38" s="91">
        <v>6.84</v>
      </c>
      <c r="D38" s="91">
        <v>18.940000000000001</v>
      </c>
      <c r="E38" s="91">
        <v>7.6</v>
      </c>
      <c r="F38" s="91">
        <v>2.11</v>
      </c>
      <c r="G38" s="91">
        <v>5.54</v>
      </c>
      <c r="H38" s="91">
        <v>915.4</v>
      </c>
      <c r="J38" s="91" t="s">
        <v>465</v>
      </c>
      <c r="K38" s="91">
        <v>26.84</v>
      </c>
      <c r="L38" s="91">
        <v>24.17</v>
      </c>
      <c r="M38" s="91">
        <v>104.42</v>
      </c>
      <c r="N38" s="146">
        <v>33781.480000000003</v>
      </c>
      <c r="P38" s="91" t="s">
        <v>465</v>
      </c>
      <c r="Q38" s="91">
        <v>49.72</v>
      </c>
      <c r="R38" s="91">
        <v>1.75</v>
      </c>
      <c r="S38" s="91">
        <v>74.760000000000005</v>
      </c>
      <c r="T38" s="146">
        <v>11082</v>
      </c>
    </row>
    <row r="39" spans="1:20">
      <c r="A39" s="91" t="s">
        <v>473</v>
      </c>
      <c r="B39" s="91">
        <v>15.16</v>
      </c>
      <c r="C39" s="91">
        <v>6.69</v>
      </c>
      <c r="D39" s="91">
        <v>18.86</v>
      </c>
      <c r="E39" s="91">
        <v>7.56</v>
      </c>
      <c r="F39" s="91">
        <v>2.14</v>
      </c>
      <c r="G39" s="91">
        <v>5.6</v>
      </c>
      <c r="H39" s="91">
        <v>915.99</v>
      </c>
      <c r="J39" s="91" t="s">
        <v>473</v>
      </c>
      <c r="K39" s="91">
        <v>26.17</v>
      </c>
      <c r="L39" s="91">
        <v>23.59</v>
      </c>
      <c r="M39" s="91">
        <v>103.54</v>
      </c>
      <c r="N39" s="146">
        <v>33476.46</v>
      </c>
      <c r="P39" s="91" t="s">
        <v>473</v>
      </c>
      <c r="Q39" s="91">
        <v>50.89</v>
      </c>
      <c r="R39" s="91">
        <v>1.98</v>
      </c>
      <c r="S39" s="91">
        <v>75.16</v>
      </c>
      <c r="T39" s="146">
        <v>11004.62</v>
      </c>
    </row>
    <row r="40" spans="1:20">
      <c r="A40" s="91" t="s">
        <v>481</v>
      </c>
      <c r="B40" s="91">
        <v>14.88</v>
      </c>
      <c r="C40" s="91">
        <v>6.5</v>
      </c>
      <c r="D40" s="91">
        <v>18.899999999999999</v>
      </c>
      <c r="E40" s="91">
        <v>7.49</v>
      </c>
      <c r="F40" s="91">
        <v>2.17</v>
      </c>
      <c r="G40" s="91">
        <v>5.52</v>
      </c>
      <c r="H40" s="91">
        <v>912.94</v>
      </c>
      <c r="J40" s="91" t="s">
        <v>481</v>
      </c>
      <c r="K40" s="91">
        <v>27.18</v>
      </c>
      <c r="L40" s="91">
        <v>23.15</v>
      </c>
      <c r="M40" s="91">
        <v>106.09</v>
      </c>
      <c r="N40" s="146">
        <v>34005.040000000001</v>
      </c>
      <c r="P40" s="91" t="s">
        <v>481</v>
      </c>
      <c r="Q40" s="91">
        <v>50.96</v>
      </c>
      <c r="R40" s="91">
        <v>2.36</v>
      </c>
      <c r="S40" s="91">
        <v>77.36</v>
      </c>
      <c r="T40" s="146">
        <v>11143.74</v>
      </c>
    </row>
    <row r="41" spans="1:20">
      <c r="A41" s="91" t="s">
        <v>489</v>
      </c>
      <c r="B41" s="91">
        <v>15.06</v>
      </c>
      <c r="C41" s="91">
        <v>6.76</v>
      </c>
      <c r="D41" s="91">
        <v>19.47</v>
      </c>
      <c r="E41" s="91">
        <v>7.6</v>
      </c>
      <c r="F41" s="91">
        <v>2.16</v>
      </c>
      <c r="G41" s="91">
        <v>5.56</v>
      </c>
      <c r="H41" s="91">
        <v>920.53</v>
      </c>
      <c r="J41" s="91" t="s">
        <v>489</v>
      </c>
      <c r="K41" s="91">
        <v>27.68</v>
      </c>
      <c r="L41" s="91">
        <v>23.11</v>
      </c>
      <c r="M41" s="91">
        <v>107.25</v>
      </c>
      <c r="N41" s="146">
        <v>34108.639999999999</v>
      </c>
      <c r="P41" s="91" t="s">
        <v>489</v>
      </c>
      <c r="Q41" s="91">
        <v>51.52</v>
      </c>
      <c r="R41" s="91">
        <v>2.29</v>
      </c>
      <c r="S41" s="91">
        <v>76.73</v>
      </c>
      <c r="T41" s="146">
        <v>11256.81</v>
      </c>
    </row>
    <row r="42" spans="1:20">
      <c r="A42" s="91" t="s">
        <v>497</v>
      </c>
      <c r="B42" s="91">
        <v>16</v>
      </c>
      <c r="C42" s="91">
        <v>6.7</v>
      </c>
      <c r="D42" s="91">
        <v>19.940000000000001</v>
      </c>
      <c r="E42" s="91">
        <v>7.5</v>
      </c>
      <c r="F42" s="91">
        <v>2.16</v>
      </c>
      <c r="G42" s="91">
        <v>5.56</v>
      </c>
      <c r="H42" s="91">
        <v>923.63</v>
      </c>
      <c r="J42" s="91" t="s">
        <v>497</v>
      </c>
      <c r="K42" s="91">
        <v>27.47</v>
      </c>
      <c r="L42" s="91">
        <v>23.21</v>
      </c>
      <c r="M42" s="91">
        <v>106.46</v>
      </c>
      <c r="N42" s="146">
        <v>33966.35</v>
      </c>
      <c r="P42" s="91" t="s">
        <v>497</v>
      </c>
      <c r="Q42" s="91">
        <v>50.62</v>
      </c>
      <c r="R42" s="91">
        <v>2.35</v>
      </c>
      <c r="S42" s="91">
        <v>77.040000000000006</v>
      </c>
      <c r="T42" s="146">
        <v>11170.89</v>
      </c>
    </row>
    <row r="43" spans="1:20">
      <c r="A43" s="91" t="s">
        <v>505</v>
      </c>
      <c r="B43" s="91">
        <v>15.73</v>
      </c>
      <c r="C43" s="91">
        <v>6.5</v>
      </c>
      <c r="D43" s="91">
        <v>19.66</v>
      </c>
      <c r="E43" s="91">
        <v>7.46</v>
      </c>
      <c r="F43" s="91">
        <v>2.15</v>
      </c>
      <c r="G43" s="91">
        <v>5.5</v>
      </c>
      <c r="H43" s="91">
        <v>917.1</v>
      </c>
      <c r="J43" s="91" t="s">
        <v>505</v>
      </c>
      <c r="K43" s="91">
        <v>27.86</v>
      </c>
      <c r="L43" s="91">
        <v>21.78</v>
      </c>
      <c r="M43" s="91">
        <v>105.44</v>
      </c>
      <c r="N43" s="146">
        <v>33202.22</v>
      </c>
      <c r="P43" s="91" t="s">
        <v>505</v>
      </c>
      <c r="Q43" s="91">
        <v>48.97</v>
      </c>
      <c r="R43" s="91">
        <v>2.4300000000000002</v>
      </c>
      <c r="S43" s="91">
        <v>76.37</v>
      </c>
      <c r="T43" s="146">
        <v>10810.53</v>
      </c>
    </row>
    <row r="44" spans="1:20">
      <c r="A44" s="91" t="s">
        <v>513</v>
      </c>
      <c r="B44" s="91">
        <v>15.74</v>
      </c>
      <c r="C44" s="91">
        <v>6.56</v>
      </c>
      <c r="D44" s="91">
        <v>19.52</v>
      </c>
      <c r="E44" s="91">
        <v>7.61</v>
      </c>
      <c r="F44" s="91">
        <v>2.12</v>
      </c>
      <c r="G44" s="91">
        <v>5.5</v>
      </c>
      <c r="H44" s="91">
        <v>911.85</v>
      </c>
      <c r="J44" s="91" t="s">
        <v>513</v>
      </c>
      <c r="K44" s="91">
        <v>27.33</v>
      </c>
      <c r="L44" s="91">
        <v>21.78</v>
      </c>
      <c r="M44" s="91">
        <v>104.7</v>
      </c>
      <c r="N44" s="146">
        <v>32920.46</v>
      </c>
      <c r="P44" s="91" t="s">
        <v>513</v>
      </c>
      <c r="Q44" s="91">
        <v>48.42</v>
      </c>
      <c r="R44" s="91">
        <v>2.54</v>
      </c>
      <c r="S44" s="91">
        <v>76.08</v>
      </c>
      <c r="T44" s="146">
        <v>10705.41</v>
      </c>
    </row>
    <row r="45" spans="1:20">
      <c r="A45" s="91" t="s">
        <v>521</v>
      </c>
      <c r="B45" s="91">
        <v>15.8</v>
      </c>
      <c r="C45" s="91">
        <v>6.68</v>
      </c>
      <c r="D45" s="91">
        <v>19.329999999999998</v>
      </c>
      <c r="E45" s="91">
        <v>7.5</v>
      </c>
      <c r="F45" s="91">
        <v>2.17</v>
      </c>
      <c r="G45" s="91">
        <v>5.5</v>
      </c>
      <c r="H45" s="91">
        <v>916.48</v>
      </c>
      <c r="J45" s="91" t="s">
        <v>521</v>
      </c>
      <c r="K45" s="91">
        <v>27.03</v>
      </c>
      <c r="L45" s="91">
        <v>21.71</v>
      </c>
      <c r="M45" s="91">
        <v>105.17</v>
      </c>
      <c r="N45" s="146">
        <v>32757.54</v>
      </c>
      <c r="P45" s="91" t="s">
        <v>521</v>
      </c>
      <c r="Q45" s="91">
        <v>48.7</v>
      </c>
      <c r="R45" s="91">
        <v>2.74</v>
      </c>
      <c r="S45" s="91">
        <v>75.989999999999995</v>
      </c>
      <c r="T45" s="146">
        <v>10546.03</v>
      </c>
    </row>
    <row r="46" spans="1:20">
      <c r="A46" s="91" t="s">
        <v>529</v>
      </c>
      <c r="B46" s="91">
        <v>15.52</v>
      </c>
      <c r="C46" s="91">
        <v>6.71</v>
      </c>
      <c r="D46" s="91">
        <v>19.28</v>
      </c>
      <c r="E46" s="91">
        <v>7.45</v>
      </c>
      <c r="F46" s="91">
        <v>2.17</v>
      </c>
      <c r="G46" s="91">
        <v>5.56</v>
      </c>
      <c r="H46" s="91">
        <v>915.51</v>
      </c>
      <c r="J46" s="91" t="s">
        <v>529</v>
      </c>
      <c r="K46" s="91">
        <v>27.15</v>
      </c>
      <c r="L46" s="91">
        <v>21.61</v>
      </c>
      <c r="M46" s="91">
        <v>106.69</v>
      </c>
      <c r="N46" s="146">
        <v>32849.74</v>
      </c>
      <c r="P46" s="91" t="s">
        <v>529</v>
      </c>
      <c r="Q46" s="91">
        <v>48.77</v>
      </c>
      <c r="R46" s="91">
        <v>2.94</v>
      </c>
      <c r="S46" s="91">
        <v>75.88</v>
      </c>
      <c r="T46" s="146">
        <v>10547.11</v>
      </c>
    </row>
    <row r="47" spans="1:20">
      <c r="A47" s="91" t="s">
        <v>537</v>
      </c>
      <c r="B47" s="91">
        <v>15.72</v>
      </c>
      <c r="C47" s="91">
        <v>6.56</v>
      </c>
      <c r="D47" s="91">
        <v>19.86</v>
      </c>
      <c r="E47" s="91">
        <v>7.4</v>
      </c>
      <c r="F47" s="91">
        <v>2.13</v>
      </c>
      <c r="G47" s="91">
        <v>5.6</v>
      </c>
      <c r="H47" s="91">
        <v>923.86</v>
      </c>
      <c r="J47" s="91" t="s">
        <v>537</v>
      </c>
      <c r="K47" s="91">
        <v>27.74</v>
      </c>
      <c r="L47" s="91">
        <v>21.92</v>
      </c>
      <c r="M47" s="91">
        <v>108.06</v>
      </c>
      <c r="N47" s="146">
        <v>33376.480000000003</v>
      </c>
      <c r="P47" s="91" t="s">
        <v>537</v>
      </c>
      <c r="Q47" s="91">
        <v>49.32</v>
      </c>
      <c r="R47" s="91">
        <v>2.9</v>
      </c>
      <c r="S47" s="91">
        <v>75.89</v>
      </c>
      <c r="T47" s="146">
        <v>10709.37</v>
      </c>
    </row>
    <row r="48" spans="1:20">
      <c r="A48" s="91" t="s">
        <v>545</v>
      </c>
      <c r="B48" s="91">
        <v>15.8</v>
      </c>
      <c r="C48" s="91">
        <v>6.55</v>
      </c>
      <c r="D48" s="91">
        <v>19.84</v>
      </c>
      <c r="E48" s="91">
        <v>7.33</v>
      </c>
      <c r="F48" s="91">
        <v>2.12</v>
      </c>
      <c r="G48" s="91">
        <v>5.76</v>
      </c>
      <c r="H48" s="91">
        <v>924.2</v>
      </c>
      <c r="J48" s="91" t="s">
        <v>545</v>
      </c>
      <c r="K48" s="91">
        <v>26.7</v>
      </c>
      <c r="L48" s="91">
        <v>21.44</v>
      </c>
      <c r="M48" s="91">
        <v>105.88</v>
      </c>
      <c r="N48" s="146">
        <v>33027.49</v>
      </c>
      <c r="P48" s="91" t="s">
        <v>545</v>
      </c>
      <c r="Q48" s="91">
        <v>47.74</v>
      </c>
      <c r="R48" s="91">
        <v>2.81</v>
      </c>
      <c r="S48" s="91">
        <v>75.7</v>
      </c>
      <c r="T48" s="146">
        <v>10476.120000000001</v>
      </c>
    </row>
    <row r="49" spans="1:20">
      <c r="A49" s="91" t="s">
        <v>552</v>
      </c>
      <c r="B49" s="91">
        <v>15.63</v>
      </c>
      <c r="C49" s="91">
        <v>6.61</v>
      </c>
      <c r="D49" s="91">
        <v>19.78</v>
      </c>
      <c r="E49" s="91">
        <v>7.47</v>
      </c>
      <c r="F49" s="91">
        <v>2.13</v>
      </c>
      <c r="G49" s="91">
        <v>5.78</v>
      </c>
      <c r="H49" s="91">
        <v>921.25</v>
      </c>
      <c r="J49" s="91" t="s">
        <v>552</v>
      </c>
      <c r="K49" s="91">
        <v>27.44</v>
      </c>
      <c r="L49" s="91">
        <v>22.26</v>
      </c>
      <c r="M49" s="91">
        <v>108.68</v>
      </c>
      <c r="N49" s="146">
        <v>33203.93</v>
      </c>
      <c r="P49" s="91" t="s">
        <v>552</v>
      </c>
      <c r="Q49" s="91">
        <v>47.71</v>
      </c>
      <c r="R49" s="91">
        <v>2.97</v>
      </c>
      <c r="S49" s="91">
        <v>75.95</v>
      </c>
      <c r="T49" s="146">
        <v>10497.86</v>
      </c>
    </row>
    <row r="50" spans="1:20">
      <c r="A50" s="91" t="s">
        <v>560</v>
      </c>
      <c r="B50" s="91">
        <v>15.68</v>
      </c>
      <c r="C50" s="91">
        <v>6.65</v>
      </c>
      <c r="D50" s="91">
        <v>19.98</v>
      </c>
      <c r="E50" s="91">
        <v>7.5</v>
      </c>
      <c r="F50" s="91">
        <v>2.16</v>
      </c>
      <c r="G50" s="91">
        <v>5.92</v>
      </c>
      <c r="H50" s="91">
        <v>923.26</v>
      </c>
      <c r="J50" s="91" t="s">
        <v>560</v>
      </c>
      <c r="K50" s="91">
        <v>27.65</v>
      </c>
      <c r="L50" s="91">
        <v>22.06</v>
      </c>
      <c r="M50" s="91">
        <v>110.19</v>
      </c>
      <c r="N50" s="146">
        <v>33241.56</v>
      </c>
      <c r="P50" s="91" t="s">
        <v>560</v>
      </c>
      <c r="Q50" s="91">
        <v>47.52</v>
      </c>
      <c r="R50" s="91">
        <v>2.81</v>
      </c>
      <c r="S50" s="91">
        <v>75.790000000000006</v>
      </c>
      <c r="T50" s="146">
        <v>10353.23</v>
      </c>
    </row>
    <row r="51" spans="1:20">
      <c r="A51" s="91" t="s">
        <v>568</v>
      </c>
      <c r="B51" s="91">
        <v>15.57</v>
      </c>
      <c r="C51" s="91">
        <v>6.64</v>
      </c>
      <c r="D51" s="91">
        <v>19.78</v>
      </c>
      <c r="E51" s="91">
        <v>7.51</v>
      </c>
      <c r="F51" s="91">
        <v>2.19</v>
      </c>
      <c r="G51" s="91">
        <v>5.86</v>
      </c>
      <c r="H51" s="91">
        <v>923.79</v>
      </c>
      <c r="J51" s="91" t="s">
        <v>568</v>
      </c>
      <c r="K51" s="91">
        <v>26.58</v>
      </c>
      <c r="L51" s="91">
        <v>22.36</v>
      </c>
      <c r="M51" s="91">
        <v>108.38</v>
      </c>
      <c r="N51" s="146">
        <v>32875.71</v>
      </c>
      <c r="P51" s="91" t="s">
        <v>568</v>
      </c>
      <c r="Q51" s="91">
        <v>45.98</v>
      </c>
      <c r="R51" s="91">
        <v>2.65</v>
      </c>
      <c r="S51" s="91">
        <v>76.05</v>
      </c>
      <c r="T51" s="146">
        <v>10213.290000000001</v>
      </c>
    </row>
    <row r="52" spans="1:20">
      <c r="A52" s="91" t="s">
        <v>576</v>
      </c>
      <c r="B52" s="91">
        <v>15.7</v>
      </c>
      <c r="C52" s="91">
        <v>6.54</v>
      </c>
      <c r="D52" s="91">
        <v>19.8</v>
      </c>
      <c r="E52" s="91">
        <v>7.4</v>
      </c>
      <c r="F52" s="91">
        <v>2.2200000000000002</v>
      </c>
      <c r="G52" s="91">
        <v>5.9</v>
      </c>
      <c r="H52" s="91">
        <v>920.82</v>
      </c>
      <c r="J52" s="91" t="s">
        <v>576</v>
      </c>
      <c r="K52" s="91">
        <v>26.78</v>
      </c>
      <c r="L52" s="91">
        <v>22.88</v>
      </c>
      <c r="M52" s="91">
        <v>109.2</v>
      </c>
      <c r="N52" s="146">
        <v>33220.800000000003</v>
      </c>
      <c r="P52" s="91" t="s">
        <v>576</v>
      </c>
      <c r="Q52" s="91">
        <v>47.27</v>
      </c>
      <c r="R52" s="91">
        <v>2.66</v>
      </c>
      <c r="S52" s="91">
        <v>76.760000000000005</v>
      </c>
      <c r="T52" s="146">
        <v>10478.09</v>
      </c>
    </row>
    <row r="53" spans="1:20">
      <c r="A53" s="91" t="s">
        <v>584</v>
      </c>
      <c r="B53" s="91">
        <v>15.98</v>
      </c>
      <c r="C53" s="91">
        <v>6.49</v>
      </c>
      <c r="D53" s="91">
        <v>20.3</v>
      </c>
      <c r="E53" s="91">
        <v>7.59</v>
      </c>
      <c r="F53" s="91">
        <v>2.27</v>
      </c>
      <c r="G53" s="91">
        <v>6</v>
      </c>
      <c r="H53" s="91">
        <v>929.79</v>
      </c>
      <c r="J53" s="91" t="s">
        <v>584</v>
      </c>
      <c r="K53" s="91">
        <v>27.07</v>
      </c>
      <c r="L53" s="91">
        <v>22.91</v>
      </c>
      <c r="M53" s="91">
        <v>110.3</v>
      </c>
      <c r="N53" s="146">
        <v>33147.25</v>
      </c>
      <c r="P53" s="91" t="s">
        <v>584</v>
      </c>
      <c r="Q53" s="91">
        <v>46.9</v>
      </c>
      <c r="R53" s="91">
        <v>2.82</v>
      </c>
      <c r="S53" s="91">
        <v>76.55</v>
      </c>
      <c r="T53" s="146">
        <v>10466.48</v>
      </c>
    </row>
    <row r="54" spans="1:20">
      <c r="A54" s="91" t="s">
        <v>592</v>
      </c>
      <c r="B54" s="91">
        <v>15.94</v>
      </c>
      <c r="C54" s="91">
        <v>6.59</v>
      </c>
      <c r="D54" s="91">
        <v>20.18</v>
      </c>
      <c r="E54" s="91">
        <v>7.58</v>
      </c>
      <c r="F54" s="91">
        <v>2.2799999999999998</v>
      </c>
      <c r="G54" s="91">
        <v>6.12</v>
      </c>
      <c r="H54" s="91">
        <v>936.15</v>
      </c>
      <c r="J54" s="91" t="s">
        <v>600</v>
      </c>
      <c r="K54" s="91">
        <v>25.64</v>
      </c>
      <c r="L54" s="91">
        <v>23.6</v>
      </c>
      <c r="M54" s="91">
        <v>106.51</v>
      </c>
      <c r="N54" s="146">
        <v>33136.370000000003</v>
      </c>
      <c r="P54" s="91" t="s">
        <v>600</v>
      </c>
      <c r="Q54" s="91">
        <v>50.29</v>
      </c>
      <c r="R54" s="91">
        <v>2.92</v>
      </c>
      <c r="S54" s="91">
        <v>76.88</v>
      </c>
      <c r="T54" s="146">
        <v>10386.99</v>
      </c>
    </row>
    <row r="55" spans="1:20">
      <c r="A55" s="91" t="s">
        <v>600</v>
      </c>
      <c r="B55" s="91">
        <v>15.93</v>
      </c>
      <c r="C55" s="91">
        <v>6.74</v>
      </c>
      <c r="D55" s="91">
        <v>20.399999999999999</v>
      </c>
      <c r="E55" s="91">
        <v>7.71</v>
      </c>
      <c r="F55" s="91">
        <v>2.2599999999999998</v>
      </c>
      <c r="G55" s="91">
        <v>6.24</v>
      </c>
      <c r="H55" s="91">
        <v>943.82</v>
      </c>
      <c r="J55" s="91" t="s">
        <v>608</v>
      </c>
      <c r="K55" s="91">
        <v>25.32</v>
      </c>
      <c r="L55" s="91">
        <v>25.21</v>
      </c>
      <c r="M55" s="91">
        <v>106.82</v>
      </c>
      <c r="N55" s="146">
        <v>33269.769999999997</v>
      </c>
      <c r="P55" s="91" t="s">
        <v>608</v>
      </c>
      <c r="Q55" s="91">
        <v>47.41</v>
      </c>
      <c r="R55" s="91">
        <v>2.93</v>
      </c>
      <c r="S55" s="91">
        <v>76.84</v>
      </c>
      <c r="T55" s="146">
        <v>10458.76</v>
      </c>
    </row>
    <row r="56" spans="1:20">
      <c r="A56" s="91" t="s">
        <v>608</v>
      </c>
      <c r="B56" s="91">
        <v>15.61</v>
      </c>
      <c r="C56" s="91">
        <v>6.75</v>
      </c>
      <c r="D56" s="91">
        <v>20.18</v>
      </c>
      <c r="E56" s="91">
        <v>7.76</v>
      </c>
      <c r="F56" s="91">
        <v>2.25</v>
      </c>
      <c r="G56" s="91">
        <v>6.24</v>
      </c>
      <c r="H56" s="91">
        <v>946.1</v>
      </c>
      <c r="J56" s="91" t="s">
        <v>616</v>
      </c>
      <c r="K56" s="91">
        <v>25.87</v>
      </c>
      <c r="L56" s="91">
        <v>24.74</v>
      </c>
      <c r="M56" s="91">
        <v>109.21</v>
      </c>
      <c r="N56" s="146">
        <v>32930.080000000002</v>
      </c>
      <c r="P56" s="91" t="s">
        <v>616</v>
      </c>
      <c r="Q56" s="91">
        <v>46.5</v>
      </c>
      <c r="R56" s="91">
        <v>2.76</v>
      </c>
      <c r="S56" s="91">
        <v>76.959999999999994</v>
      </c>
      <c r="T56" s="146">
        <v>10305.24</v>
      </c>
    </row>
    <row r="57" spans="1:20">
      <c r="A57" s="91" t="s">
        <v>616</v>
      </c>
      <c r="B57" s="91">
        <v>15.87</v>
      </c>
      <c r="C57" s="91">
        <v>6.75</v>
      </c>
      <c r="D57" s="91">
        <v>20.399999999999999</v>
      </c>
      <c r="E57" s="91">
        <v>7.7</v>
      </c>
      <c r="F57" s="91">
        <v>2.25</v>
      </c>
      <c r="G57" s="91">
        <v>6.16</v>
      </c>
      <c r="H57" s="91">
        <v>951.45</v>
      </c>
      <c r="J57" s="91" t="s">
        <v>2672</v>
      </c>
      <c r="K57" s="91">
        <v>26.6</v>
      </c>
      <c r="L57" s="91">
        <v>25.2</v>
      </c>
      <c r="M57" s="91">
        <v>110.53</v>
      </c>
      <c r="N57" s="146">
        <v>33630.61</v>
      </c>
      <c r="P57" s="91" t="s">
        <v>2672</v>
      </c>
      <c r="Q57" s="91">
        <v>47.17</v>
      </c>
      <c r="R57" s="91">
        <v>2.91</v>
      </c>
      <c r="S57" s="91">
        <v>77.59</v>
      </c>
      <c r="T57" s="146">
        <v>10569.29</v>
      </c>
    </row>
    <row r="58" spans="1:20">
      <c r="A58" s="91" t="s">
        <v>624</v>
      </c>
      <c r="B58" s="91">
        <v>15.86</v>
      </c>
      <c r="C58" s="91">
        <v>6.83</v>
      </c>
      <c r="D58" s="91">
        <v>20.18</v>
      </c>
      <c r="E58" s="91">
        <v>7.7</v>
      </c>
      <c r="F58" s="91">
        <v>2.2200000000000002</v>
      </c>
      <c r="G58" s="91">
        <v>6.16</v>
      </c>
      <c r="H58" s="91">
        <v>962.84</v>
      </c>
      <c r="J58" s="91" t="s">
        <v>624</v>
      </c>
      <c r="K58" s="91">
        <v>27.03</v>
      </c>
      <c r="L58" s="91">
        <v>27.4</v>
      </c>
      <c r="M58" s="91">
        <v>108.47</v>
      </c>
      <c r="N58" s="146">
        <v>33517.65</v>
      </c>
      <c r="P58" s="91" t="s">
        <v>624</v>
      </c>
      <c r="Q58" s="91">
        <v>46.81</v>
      </c>
      <c r="R58" s="91">
        <v>2.99</v>
      </c>
      <c r="S58" s="91">
        <v>77.22</v>
      </c>
      <c r="T58" s="146">
        <v>10635.65</v>
      </c>
    </row>
    <row r="59" spans="1:20">
      <c r="A59" s="91" t="s">
        <v>632</v>
      </c>
      <c r="B59" s="91">
        <v>15.84</v>
      </c>
      <c r="C59" s="91">
        <v>6.97</v>
      </c>
      <c r="D59" s="91">
        <v>20.059999999999999</v>
      </c>
      <c r="E59" s="91">
        <v>7.72</v>
      </c>
      <c r="F59" s="91">
        <v>2.25</v>
      </c>
      <c r="G59" s="91">
        <v>6.16</v>
      </c>
      <c r="H59" s="91">
        <v>962.22</v>
      </c>
      <c r="J59" s="91" t="s">
        <v>632</v>
      </c>
      <c r="K59" s="91">
        <v>27.01</v>
      </c>
      <c r="L59" s="91">
        <v>27.8</v>
      </c>
      <c r="M59" s="91">
        <v>110.09</v>
      </c>
      <c r="N59" s="146">
        <v>33704.1</v>
      </c>
      <c r="P59" s="91" t="s">
        <v>632</v>
      </c>
      <c r="Q59" s="91">
        <v>47.55</v>
      </c>
      <c r="R59" s="91">
        <v>3.12</v>
      </c>
      <c r="S59" s="91">
        <v>77.69</v>
      </c>
      <c r="T59" s="146">
        <v>10742.63</v>
      </c>
    </row>
    <row r="60" spans="1:20">
      <c r="A60" s="91" t="s">
        <v>640</v>
      </c>
      <c r="B60" s="91">
        <v>16.5</v>
      </c>
      <c r="C60" s="91">
        <v>6.76</v>
      </c>
      <c r="D60" s="91">
        <v>20.18</v>
      </c>
      <c r="E60" s="91">
        <v>7.47</v>
      </c>
      <c r="F60" s="91">
        <v>2.2599999999999998</v>
      </c>
      <c r="G60" s="91">
        <v>6.12</v>
      </c>
      <c r="H60" s="91">
        <v>963.7</v>
      </c>
      <c r="J60" s="91" t="s">
        <v>640</v>
      </c>
      <c r="K60" s="91">
        <v>27.05</v>
      </c>
      <c r="L60" s="91">
        <v>27.23</v>
      </c>
      <c r="M60" s="91">
        <v>111.37</v>
      </c>
      <c r="N60" s="146">
        <v>33973.01</v>
      </c>
      <c r="P60" s="91" t="s">
        <v>640</v>
      </c>
      <c r="Q60" s="91">
        <v>48.19</v>
      </c>
      <c r="R60" s="91">
        <v>3.13</v>
      </c>
      <c r="S60" s="91">
        <v>77</v>
      </c>
      <c r="T60" s="146">
        <v>10931.67</v>
      </c>
    </row>
    <row r="61" spans="1:20">
      <c r="A61" s="91" t="s">
        <v>647</v>
      </c>
      <c r="B61" s="91">
        <v>16.7</v>
      </c>
      <c r="C61" s="91">
        <v>6.71</v>
      </c>
      <c r="D61" s="91">
        <v>20.079999999999998</v>
      </c>
      <c r="E61" s="91">
        <v>7.43</v>
      </c>
      <c r="F61" s="91">
        <v>2.25</v>
      </c>
      <c r="G61" s="91">
        <v>6.16</v>
      </c>
      <c r="H61" s="91">
        <v>964.26</v>
      </c>
      <c r="J61" s="91" t="s">
        <v>647</v>
      </c>
      <c r="K61" s="91">
        <v>27.38</v>
      </c>
      <c r="L61" s="91">
        <v>26.91</v>
      </c>
      <c r="M61" s="91">
        <v>113.22</v>
      </c>
      <c r="N61" s="146">
        <v>34189.97</v>
      </c>
      <c r="P61" s="91" t="s">
        <v>647</v>
      </c>
      <c r="Q61" s="91">
        <v>48.9</v>
      </c>
      <c r="R61" s="91">
        <v>3.16</v>
      </c>
      <c r="S61" s="91">
        <v>76.900000000000006</v>
      </c>
      <c r="T61" s="146">
        <v>11001.11</v>
      </c>
    </row>
    <row r="62" spans="1:20">
      <c r="A62" s="91" t="s">
        <v>655</v>
      </c>
      <c r="B62" s="91">
        <v>16.34</v>
      </c>
      <c r="C62" s="91">
        <v>7.04</v>
      </c>
      <c r="D62" s="91">
        <v>20.34</v>
      </c>
      <c r="E62" s="91">
        <v>7.45</v>
      </c>
      <c r="F62" s="91">
        <v>2.25</v>
      </c>
      <c r="G62" s="91">
        <v>6.12</v>
      </c>
      <c r="H62" s="91">
        <v>968.38</v>
      </c>
      <c r="J62" s="91" t="s">
        <v>655</v>
      </c>
      <c r="K62" s="91">
        <v>27.08</v>
      </c>
      <c r="L62" s="91">
        <v>27.98</v>
      </c>
      <c r="M62" s="91">
        <v>113.15</v>
      </c>
      <c r="N62" s="146">
        <v>34302.61</v>
      </c>
      <c r="P62" s="91" t="s">
        <v>655</v>
      </c>
      <c r="Q62" s="91">
        <v>49.76</v>
      </c>
      <c r="R62" s="91">
        <v>3.21</v>
      </c>
      <c r="S62" s="91">
        <v>76.66</v>
      </c>
      <c r="T62" s="146">
        <v>11079.16</v>
      </c>
    </row>
    <row r="63" spans="1:20">
      <c r="A63" s="91" t="s">
        <v>663</v>
      </c>
      <c r="B63" s="91">
        <v>16.670000000000002</v>
      </c>
      <c r="C63" s="91">
        <v>7.1</v>
      </c>
      <c r="D63" s="91">
        <v>21.08</v>
      </c>
      <c r="E63" s="91">
        <v>7.42</v>
      </c>
      <c r="F63" s="91">
        <v>2.25</v>
      </c>
      <c r="G63" s="91">
        <v>6.14</v>
      </c>
      <c r="H63" s="91">
        <v>981.26</v>
      </c>
      <c r="J63" s="91" t="s">
        <v>671</v>
      </c>
      <c r="K63" s="91">
        <v>26.8</v>
      </c>
      <c r="L63" s="91">
        <v>27.11</v>
      </c>
      <c r="M63" s="91">
        <v>112.93</v>
      </c>
      <c r="N63" s="146">
        <v>33910.85</v>
      </c>
      <c r="P63" s="91" t="s">
        <v>671</v>
      </c>
      <c r="Q63" s="91">
        <v>50</v>
      </c>
      <c r="R63" s="91">
        <v>3.24</v>
      </c>
      <c r="S63" s="91">
        <v>74.56</v>
      </c>
      <c r="T63" s="146">
        <v>11095.11</v>
      </c>
    </row>
    <row r="64" spans="1:20">
      <c r="A64" s="91" t="s">
        <v>671</v>
      </c>
      <c r="B64" s="91">
        <v>16.7</v>
      </c>
      <c r="C64" s="91">
        <v>7.12</v>
      </c>
      <c r="D64" s="91">
        <v>21.38</v>
      </c>
      <c r="E64" s="91">
        <v>7.38</v>
      </c>
      <c r="F64" s="91">
        <v>2.25</v>
      </c>
      <c r="G64" s="91">
        <v>6.18</v>
      </c>
      <c r="H64" s="91">
        <v>987.01</v>
      </c>
      <c r="J64" s="91" t="s">
        <v>679</v>
      </c>
      <c r="K64" s="91">
        <v>26.88</v>
      </c>
      <c r="L64" s="91">
        <v>27.13</v>
      </c>
      <c r="M64" s="91">
        <v>110.61</v>
      </c>
      <c r="N64" s="146">
        <v>33296.959999999999</v>
      </c>
      <c r="P64" s="91" t="s">
        <v>679</v>
      </c>
      <c r="Q64" s="91">
        <v>49.98</v>
      </c>
      <c r="R64" s="91">
        <v>3.21</v>
      </c>
      <c r="S64" s="91">
        <v>74.48</v>
      </c>
      <c r="T64" s="146">
        <v>10957.01</v>
      </c>
    </row>
    <row r="65" spans="1:20">
      <c r="A65" s="91" t="s">
        <v>679</v>
      </c>
      <c r="B65" s="91">
        <v>16.7</v>
      </c>
      <c r="C65" s="91">
        <v>7.31</v>
      </c>
      <c r="D65" s="91">
        <v>21.54</v>
      </c>
      <c r="E65" s="91">
        <v>7.3</v>
      </c>
      <c r="F65" s="91">
        <v>2.25</v>
      </c>
      <c r="G65" s="91">
        <v>6.2</v>
      </c>
      <c r="H65" s="91">
        <v>989.58</v>
      </c>
      <c r="J65" s="91" t="s">
        <v>687</v>
      </c>
      <c r="K65" s="91">
        <v>27.39</v>
      </c>
      <c r="L65" s="91">
        <v>27.06</v>
      </c>
      <c r="M65" s="91">
        <v>111.32</v>
      </c>
      <c r="N65" s="146">
        <v>33044.559999999998</v>
      </c>
      <c r="P65" s="91" t="s">
        <v>687</v>
      </c>
      <c r="Q65" s="91">
        <v>49.78</v>
      </c>
      <c r="R65" s="91">
        <v>3.02</v>
      </c>
      <c r="S65" s="91">
        <v>73.760000000000005</v>
      </c>
      <c r="T65" s="146">
        <v>10852.27</v>
      </c>
    </row>
    <row r="66" spans="1:20">
      <c r="A66" s="91" t="s">
        <v>687</v>
      </c>
      <c r="B66" s="91">
        <v>16.170000000000002</v>
      </c>
      <c r="C66" s="91">
        <v>7.42</v>
      </c>
      <c r="D66" s="91">
        <v>21.42</v>
      </c>
      <c r="E66" s="91">
        <v>7.01</v>
      </c>
      <c r="F66" s="91">
        <v>2.25</v>
      </c>
      <c r="G66" s="91">
        <v>6.08</v>
      </c>
      <c r="H66" s="91">
        <v>967.76</v>
      </c>
      <c r="J66" s="91" t="s">
        <v>695</v>
      </c>
      <c r="K66" s="91">
        <v>27.88</v>
      </c>
      <c r="L66" s="91">
        <v>27.79</v>
      </c>
      <c r="M66" s="91">
        <v>113.35</v>
      </c>
      <c r="N66" s="146">
        <v>33375.49</v>
      </c>
      <c r="P66" s="91" t="s">
        <v>695</v>
      </c>
      <c r="Q66" s="91">
        <v>49.87</v>
      </c>
      <c r="R66" s="91">
        <v>3.2</v>
      </c>
      <c r="S66" s="91">
        <v>73.84</v>
      </c>
      <c r="T66" s="146">
        <v>11140.43</v>
      </c>
    </row>
    <row r="67" spans="1:20">
      <c r="A67" s="91" t="s">
        <v>695</v>
      </c>
      <c r="B67" s="91">
        <v>16.600000000000001</v>
      </c>
      <c r="C67" s="91">
        <v>7.55</v>
      </c>
      <c r="D67" s="91">
        <v>22.2</v>
      </c>
      <c r="E67" s="91">
        <v>7.22</v>
      </c>
      <c r="F67" s="91">
        <v>2.25</v>
      </c>
      <c r="G67" s="91">
        <v>5.98</v>
      </c>
      <c r="H67" s="91">
        <v>979.06</v>
      </c>
      <c r="J67" s="91" t="s">
        <v>703</v>
      </c>
      <c r="K67" s="91">
        <v>28.1</v>
      </c>
      <c r="L67" s="91">
        <v>28.86</v>
      </c>
      <c r="M67" s="91">
        <v>112.76</v>
      </c>
      <c r="N67" s="146">
        <v>33629.56</v>
      </c>
      <c r="P67" s="91" t="s">
        <v>703</v>
      </c>
      <c r="Q67" s="91">
        <v>49.55</v>
      </c>
      <c r="R67" s="91">
        <v>3.35</v>
      </c>
      <c r="S67" s="91">
        <v>75.22</v>
      </c>
      <c r="T67" s="146">
        <v>11364.41</v>
      </c>
    </row>
    <row r="68" spans="1:20">
      <c r="A68" s="91" t="s">
        <v>703</v>
      </c>
      <c r="B68" s="91">
        <v>16.399999999999999</v>
      </c>
      <c r="C68" s="91">
        <v>7.98</v>
      </c>
      <c r="D68" s="91">
        <v>22.66</v>
      </c>
      <c r="E68" s="91">
        <v>7.26</v>
      </c>
      <c r="F68" s="91">
        <v>2.25</v>
      </c>
      <c r="G68" s="91">
        <v>6.16</v>
      </c>
      <c r="H68" s="91">
        <v>997.81</v>
      </c>
      <c r="J68" s="91" t="s">
        <v>711</v>
      </c>
      <c r="K68" s="91">
        <v>27.85</v>
      </c>
      <c r="L68" s="91">
        <v>28.09</v>
      </c>
      <c r="M68" s="91">
        <v>113.81</v>
      </c>
      <c r="N68" s="146">
        <v>33733.96</v>
      </c>
      <c r="P68" s="91" t="s">
        <v>711</v>
      </c>
      <c r="Q68" s="91">
        <v>48.92</v>
      </c>
      <c r="R68" s="91">
        <v>3.33</v>
      </c>
      <c r="S68" s="91">
        <v>75.11</v>
      </c>
      <c r="T68" s="146">
        <v>11334.27</v>
      </c>
    </row>
    <row r="69" spans="1:20">
      <c r="A69" s="91" t="s">
        <v>711</v>
      </c>
      <c r="B69" s="91">
        <v>16.3</v>
      </c>
      <c r="C69" s="91">
        <v>7.81</v>
      </c>
      <c r="D69" s="91">
        <v>22.76</v>
      </c>
      <c r="E69" s="91">
        <v>7.15</v>
      </c>
      <c r="F69" s="91">
        <v>2.25</v>
      </c>
      <c r="G69" s="91">
        <v>6.2</v>
      </c>
      <c r="H69" s="91">
        <v>993.91</v>
      </c>
      <c r="J69" s="91" t="s">
        <v>719</v>
      </c>
      <c r="K69" s="91">
        <v>27.86</v>
      </c>
      <c r="L69" s="91">
        <v>27.99</v>
      </c>
      <c r="M69" s="91">
        <v>113.21</v>
      </c>
      <c r="N69" s="146">
        <v>33743.839999999997</v>
      </c>
      <c r="P69" s="91" t="s">
        <v>719</v>
      </c>
      <c r="Q69" s="91">
        <v>48.41</v>
      </c>
      <c r="R69" s="91">
        <v>3.3</v>
      </c>
      <c r="S69" s="91">
        <v>74.64</v>
      </c>
      <c r="T69" s="146">
        <v>11313.36</v>
      </c>
    </row>
    <row r="70" spans="1:20">
      <c r="A70" s="91" t="s">
        <v>719</v>
      </c>
      <c r="B70" s="91">
        <v>16.43</v>
      </c>
      <c r="C70" s="91">
        <v>7.65</v>
      </c>
      <c r="D70" s="91">
        <v>22.86</v>
      </c>
      <c r="E70" s="91">
        <v>7.31</v>
      </c>
      <c r="F70" s="91">
        <v>2.25</v>
      </c>
      <c r="G70" s="91">
        <v>6.12</v>
      </c>
      <c r="H70" s="91">
        <v>993.86</v>
      </c>
      <c r="J70" s="91" t="s">
        <v>727</v>
      </c>
      <c r="K70" s="91">
        <v>28.76</v>
      </c>
      <c r="L70" s="91">
        <v>27.84</v>
      </c>
      <c r="M70" s="91">
        <v>117.76</v>
      </c>
      <c r="N70" s="146">
        <v>33949.410000000003</v>
      </c>
      <c r="P70" s="91" t="s">
        <v>727</v>
      </c>
      <c r="Q70" s="91">
        <v>48.4</v>
      </c>
      <c r="R70" s="91">
        <v>3.62</v>
      </c>
      <c r="S70" s="91">
        <v>75.599999999999994</v>
      </c>
      <c r="T70" s="146">
        <v>11512.41</v>
      </c>
    </row>
    <row r="71" spans="1:20">
      <c r="A71" s="91" t="s">
        <v>727</v>
      </c>
      <c r="B71" s="91">
        <v>16.510000000000002</v>
      </c>
      <c r="C71" s="91">
        <v>7.5</v>
      </c>
      <c r="D71" s="91">
        <v>23.12</v>
      </c>
      <c r="E71" s="91">
        <v>7.4</v>
      </c>
      <c r="F71" s="91">
        <v>2.2400000000000002</v>
      </c>
      <c r="G71" s="91">
        <v>6.12</v>
      </c>
      <c r="H71" s="146">
        <v>1004</v>
      </c>
      <c r="J71" s="91" t="s">
        <v>735</v>
      </c>
      <c r="K71" s="91">
        <v>28.31</v>
      </c>
      <c r="L71" s="91">
        <v>27.31</v>
      </c>
      <c r="M71" s="91">
        <v>115.61</v>
      </c>
      <c r="N71" s="146">
        <v>33978.080000000002</v>
      </c>
      <c r="P71" s="91" t="s">
        <v>735</v>
      </c>
      <c r="Q71" s="91">
        <v>47.98</v>
      </c>
      <c r="R71" s="91">
        <v>3.7</v>
      </c>
      <c r="S71" s="91">
        <v>76.61</v>
      </c>
      <c r="T71" s="146">
        <v>11621.71</v>
      </c>
    </row>
    <row r="72" spans="1:20">
      <c r="A72" s="91" t="s">
        <v>735</v>
      </c>
      <c r="B72" s="91">
        <v>16.77</v>
      </c>
      <c r="C72" s="91">
        <v>7.45</v>
      </c>
      <c r="D72" s="91">
        <v>23.8</v>
      </c>
      <c r="E72" s="91">
        <v>7.62</v>
      </c>
      <c r="F72" s="91">
        <v>2.25</v>
      </c>
      <c r="G72" s="91">
        <v>6.1</v>
      </c>
      <c r="H72" s="146">
        <v>1015.48</v>
      </c>
      <c r="J72" s="91" t="s">
        <v>743</v>
      </c>
      <c r="K72" s="91">
        <v>27.09</v>
      </c>
      <c r="L72" s="91">
        <v>27.59</v>
      </c>
      <c r="M72" s="91">
        <v>113.56</v>
      </c>
      <c r="N72" s="146">
        <v>33717.089999999997</v>
      </c>
      <c r="P72" s="91" t="s">
        <v>743</v>
      </c>
      <c r="Q72" s="91">
        <v>48.13</v>
      </c>
      <c r="R72" s="91">
        <v>4.01</v>
      </c>
      <c r="S72" s="91">
        <v>75.959999999999994</v>
      </c>
      <c r="T72" s="146">
        <v>11393.81</v>
      </c>
    </row>
    <row r="73" spans="1:20">
      <c r="A73" s="91" t="s">
        <v>743</v>
      </c>
      <c r="B73" s="91">
        <v>16.97</v>
      </c>
      <c r="C73" s="91">
        <v>7.3</v>
      </c>
      <c r="D73" s="91">
        <v>24.5</v>
      </c>
      <c r="E73" s="91">
        <v>7.78</v>
      </c>
      <c r="F73" s="91">
        <v>2.25</v>
      </c>
      <c r="G73" s="91">
        <v>6.1</v>
      </c>
      <c r="H73" s="146">
        <v>1024.75</v>
      </c>
      <c r="J73" s="91" t="s">
        <v>751</v>
      </c>
      <c r="K73" s="91">
        <v>27.47</v>
      </c>
      <c r="L73" s="91">
        <v>28.96</v>
      </c>
      <c r="M73" s="91">
        <v>116.01</v>
      </c>
      <c r="N73" s="146">
        <v>34086.04</v>
      </c>
      <c r="P73" s="91" t="s">
        <v>751</v>
      </c>
      <c r="Q73" s="91">
        <v>49.03</v>
      </c>
      <c r="R73" s="91">
        <v>4.17</v>
      </c>
      <c r="S73" s="91">
        <v>76.569999999999993</v>
      </c>
      <c r="T73" s="146">
        <v>11584.55</v>
      </c>
    </row>
    <row r="74" spans="1:20">
      <c r="A74" s="91" t="s">
        <v>751</v>
      </c>
      <c r="B74" s="91">
        <v>16.48</v>
      </c>
      <c r="C74" s="91">
        <v>7.7</v>
      </c>
      <c r="D74" s="91">
        <v>23.7</v>
      </c>
      <c r="E74" s="91">
        <v>7.74</v>
      </c>
      <c r="F74" s="91">
        <v>2.25</v>
      </c>
      <c r="G74" s="91">
        <v>6.12</v>
      </c>
      <c r="H74" s="146">
        <v>1022.82</v>
      </c>
      <c r="J74" s="91" t="s">
        <v>759</v>
      </c>
      <c r="K74" s="91">
        <v>26.78</v>
      </c>
      <c r="L74" s="91">
        <v>29.23</v>
      </c>
      <c r="M74" s="91">
        <v>114.74</v>
      </c>
      <c r="N74" s="146">
        <v>34092.959999999999</v>
      </c>
      <c r="P74" s="91" t="s">
        <v>759</v>
      </c>
      <c r="Q74" s="91">
        <v>49.63</v>
      </c>
      <c r="R74" s="91">
        <v>4.1900000000000004</v>
      </c>
      <c r="S74" s="91">
        <v>76.7</v>
      </c>
      <c r="T74" s="146">
        <v>11816.32</v>
      </c>
    </row>
    <row r="75" spans="1:20">
      <c r="A75" s="91" t="s">
        <v>759</v>
      </c>
      <c r="B75" s="91">
        <v>16.3</v>
      </c>
      <c r="C75" s="91">
        <v>7.5</v>
      </c>
      <c r="D75" s="91">
        <v>23.8</v>
      </c>
      <c r="E75" s="91">
        <v>7.68</v>
      </c>
      <c r="F75" s="91">
        <v>2.25</v>
      </c>
      <c r="G75" s="91">
        <v>6.1</v>
      </c>
      <c r="H75" s="146">
        <v>1027.25</v>
      </c>
      <c r="J75" s="91" t="s">
        <v>767</v>
      </c>
      <c r="K75" s="91">
        <v>26.19</v>
      </c>
      <c r="L75" s="91">
        <v>29.87</v>
      </c>
      <c r="M75" s="91">
        <v>111.15</v>
      </c>
      <c r="N75" s="146">
        <v>34053.94</v>
      </c>
      <c r="P75" s="91" t="s">
        <v>767</v>
      </c>
      <c r="Q75" s="91">
        <v>51.39</v>
      </c>
      <c r="R75" s="91">
        <v>4.1399999999999997</v>
      </c>
      <c r="S75" s="91">
        <v>77.11</v>
      </c>
      <c r="T75" s="146">
        <v>12200.82</v>
      </c>
    </row>
    <row r="76" spans="1:20">
      <c r="A76" s="91" t="s">
        <v>767</v>
      </c>
      <c r="B76" s="91">
        <v>16.5</v>
      </c>
      <c r="C76" s="91">
        <v>7.7</v>
      </c>
      <c r="D76" s="91">
        <v>24.12</v>
      </c>
      <c r="E76" s="91">
        <v>7.69</v>
      </c>
      <c r="F76" s="91">
        <v>2.25</v>
      </c>
      <c r="G76" s="91">
        <v>6.1</v>
      </c>
      <c r="H76" s="146">
        <v>1029.68</v>
      </c>
      <c r="J76" s="91" t="s">
        <v>775</v>
      </c>
      <c r="K76" s="91">
        <v>26.03</v>
      </c>
      <c r="L76" s="91">
        <v>30.07</v>
      </c>
      <c r="M76" s="91">
        <v>111.92</v>
      </c>
      <c r="N76" s="146">
        <v>33926.01</v>
      </c>
      <c r="P76" s="91" t="s">
        <v>775</v>
      </c>
      <c r="Q76" s="91">
        <v>51.67</v>
      </c>
      <c r="R76" s="91">
        <v>4.0999999999999996</v>
      </c>
      <c r="S76" s="91">
        <v>75.239999999999995</v>
      </c>
      <c r="T76" s="146">
        <v>12006.96</v>
      </c>
    </row>
    <row r="77" spans="1:20">
      <c r="A77" s="91" t="s">
        <v>775</v>
      </c>
      <c r="B77" s="91">
        <v>16.809999999999999</v>
      </c>
      <c r="C77" s="91">
        <v>7.81</v>
      </c>
      <c r="D77" s="91">
        <v>24</v>
      </c>
      <c r="E77" s="91">
        <v>7.73</v>
      </c>
      <c r="F77" s="91">
        <v>2.25</v>
      </c>
      <c r="G77" s="91">
        <v>6.18</v>
      </c>
      <c r="H77" s="146">
        <v>1033.44</v>
      </c>
      <c r="J77" s="91" t="s">
        <v>783</v>
      </c>
      <c r="K77" s="91">
        <v>25.79</v>
      </c>
      <c r="L77" s="91">
        <v>30.51</v>
      </c>
      <c r="M77" s="91">
        <v>111.73</v>
      </c>
      <c r="N77" s="146">
        <v>33891.019999999997</v>
      </c>
      <c r="P77" s="91" t="s">
        <v>783</v>
      </c>
      <c r="Q77" s="91">
        <v>48.34</v>
      </c>
      <c r="R77" s="91">
        <v>4.03</v>
      </c>
      <c r="S77" s="91">
        <v>71.58</v>
      </c>
      <c r="T77" s="146">
        <v>11887.45</v>
      </c>
    </row>
    <row r="78" spans="1:20">
      <c r="A78" s="91" t="s">
        <v>783</v>
      </c>
      <c r="B78" s="91">
        <v>16.899999999999999</v>
      </c>
      <c r="C78" s="91">
        <v>7.6</v>
      </c>
      <c r="D78" s="91">
        <v>23.92</v>
      </c>
      <c r="E78" s="91">
        <v>7.78</v>
      </c>
      <c r="F78" s="91">
        <v>2.25</v>
      </c>
      <c r="G78" s="91">
        <v>6.14</v>
      </c>
      <c r="H78" s="146">
        <v>1033.02</v>
      </c>
      <c r="J78" s="91" t="s">
        <v>791</v>
      </c>
      <c r="K78" s="91">
        <v>26.87</v>
      </c>
      <c r="L78" s="91">
        <v>31.25</v>
      </c>
      <c r="M78" s="91">
        <v>114.92</v>
      </c>
      <c r="N78" s="146">
        <v>34156.69</v>
      </c>
      <c r="P78" s="91" t="s">
        <v>791</v>
      </c>
      <c r="Q78" s="91">
        <v>48.67</v>
      </c>
      <c r="R78" s="91">
        <v>4.05</v>
      </c>
      <c r="S78" s="91">
        <v>75.599999999999994</v>
      </c>
      <c r="T78" s="146">
        <v>12113.79</v>
      </c>
    </row>
    <row r="79" spans="1:20">
      <c r="A79" s="91" t="s">
        <v>791</v>
      </c>
      <c r="B79" s="91">
        <v>17.8</v>
      </c>
      <c r="C79" s="91">
        <v>7.69</v>
      </c>
      <c r="D79" s="91">
        <v>24.32</v>
      </c>
      <c r="E79" s="91">
        <v>7.66</v>
      </c>
      <c r="F79" s="91">
        <v>2.25</v>
      </c>
      <c r="G79" s="91">
        <v>6.16</v>
      </c>
      <c r="H79" s="146">
        <v>1041.51</v>
      </c>
      <c r="J79" s="91" t="s">
        <v>798</v>
      </c>
      <c r="K79" s="91">
        <v>26.6</v>
      </c>
      <c r="L79" s="91">
        <v>30.1</v>
      </c>
      <c r="M79" s="91">
        <v>113.92</v>
      </c>
      <c r="N79" s="146">
        <v>33949.01</v>
      </c>
      <c r="P79" s="91" t="s">
        <v>798</v>
      </c>
      <c r="Q79" s="91">
        <v>48.44</v>
      </c>
      <c r="R79" s="91">
        <v>4.04</v>
      </c>
      <c r="S79" s="91">
        <v>72.89</v>
      </c>
      <c r="T79" s="146">
        <v>11910.52</v>
      </c>
    </row>
    <row r="80" spans="1:20">
      <c r="A80" s="91" t="s">
        <v>798</v>
      </c>
      <c r="B80" s="91">
        <v>17.899999999999999</v>
      </c>
      <c r="C80" s="91">
        <v>7.75</v>
      </c>
      <c r="D80" s="91">
        <v>24.5</v>
      </c>
      <c r="E80" s="91">
        <v>7.76</v>
      </c>
      <c r="F80" s="91">
        <v>2.25</v>
      </c>
      <c r="G80" s="91">
        <v>6.14</v>
      </c>
      <c r="H80" s="146">
        <v>1064.43</v>
      </c>
      <c r="J80" s="91" t="s">
        <v>806</v>
      </c>
      <c r="K80" s="91">
        <v>26.13</v>
      </c>
      <c r="L80" s="91">
        <v>30.41</v>
      </c>
      <c r="M80" s="91">
        <v>114.35</v>
      </c>
      <c r="N80" s="146">
        <v>33699.879999999997</v>
      </c>
      <c r="P80" s="91" t="s">
        <v>806</v>
      </c>
      <c r="Q80" s="91">
        <v>48.31</v>
      </c>
      <c r="R80" s="91">
        <v>3.89</v>
      </c>
      <c r="S80" s="91">
        <v>75.260000000000005</v>
      </c>
      <c r="T80" s="146">
        <v>11789.58</v>
      </c>
    </row>
    <row r="81" spans="1:20">
      <c r="A81" s="91" t="s">
        <v>806</v>
      </c>
      <c r="B81" s="91">
        <v>19</v>
      </c>
      <c r="C81" s="91">
        <v>7.76</v>
      </c>
      <c r="D81" s="91">
        <v>24.52</v>
      </c>
      <c r="E81" s="91">
        <v>7.8</v>
      </c>
      <c r="F81" s="91">
        <v>2.25</v>
      </c>
      <c r="G81" s="91">
        <v>6.16</v>
      </c>
      <c r="H81" s="146">
        <v>1074.8699999999999</v>
      </c>
      <c r="J81" s="91" t="s">
        <v>814</v>
      </c>
      <c r="K81" s="91">
        <v>27.75</v>
      </c>
      <c r="L81" s="91">
        <v>30.49</v>
      </c>
      <c r="M81" s="91">
        <v>119.17</v>
      </c>
      <c r="N81" s="146">
        <v>33869.269999999997</v>
      </c>
      <c r="P81" s="91" t="s">
        <v>814</v>
      </c>
      <c r="Q81" s="91">
        <v>41.55</v>
      </c>
      <c r="R81" s="91">
        <v>3.94</v>
      </c>
      <c r="S81" s="91">
        <v>75.45</v>
      </c>
      <c r="T81" s="146">
        <v>11718.12</v>
      </c>
    </row>
    <row r="82" spans="1:20">
      <c r="A82" s="91" t="s">
        <v>814</v>
      </c>
      <c r="B82" s="91">
        <v>18.73</v>
      </c>
      <c r="C82" s="91">
        <v>7.5</v>
      </c>
      <c r="D82" s="91">
        <v>24.5</v>
      </c>
      <c r="E82" s="91">
        <v>7.73</v>
      </c>
      <c r="F82" s="91">
        <v>2.25</v>
      </c>
      <c r="G82" s="91">
        <v>6.16</v>
      </c>
      <c r="H82" s="146">
        <v>1068.1199999999999</v>
      </c>
      <c r="J82" s="91" t="s">
        <v>822</v>
      </c>
      <c r="K82" s="91">
        <v>27.33</v>
      </c>
      <c r="L82" s="91">
        <v>31.05</v>
      </c>
      <c r="M82" s="91">
        <v>117.8</v>
      </c>
      <c r="N82" s="146">
        <v>34245.93</v>
      </c>
      <c r="P82" s="91" t="s">
        <v>822</v>
      </c>
      <c r="Q82" s="91">
        <v>42.27</v>
      </c>
      <c r="R82" s="91">
        <v>4.1100000000000003</v>
      </c>
      <c r="S82" s="91">
        <v>76.59</v>
      </c>
      <c r="T82" s="146">
        <v>11891.79</v>
      </c>
    </row>
    <row r="83" spans="1:20">
      <c r="A83" s="91" t="s">
        <v>822</v>
      </c>
      <c r="B83" s="91">
        <v>18.899999999999999</v>
      </c>
      <c r="C83" s="91">
        <v>7.65</v>
      </c>
      <c r="D83" s="91">
        <v>24.6</v>
      </c>
      <c r="E83" s="91">
        <v>8.1</v>
      </c>
      <c r="F83" s="91">
        <v>2.25</v>
      </c>
      <c r="G83" s="91">
        <v>6.2</v>
      </c>
      <c r="H83" s="146">
        <v>1092.9100000000001</v>
      </c>
      <c r="J83" s="91" t="s">
        <v>830</v>
      </c>
      <c r="K83" s="91">
        <v>27.16</v>
      </c>
      <c r="L83" s="91">
        <v>31.01</v>
      </c>
      <c r="M83" s="91">
        <v>116.42</v>
      </c>
      <c r="N83" s="146">
        <v>34089.269999999997</v>
      </c>
      <c r="P83" s="91" t="s">
        <v>830</v>
      </c>
      <c r="Q83" s="91">
        <v>41.88</v>
      </c>
      <c r="R83" s="91">
        <v>4.0999999999999996</v>
      </c>
      <c r="S83" s="91">
        <v>76.78</v>
      </c>
      <c r="T83" s="146">
        <v>11960.14</v>
      </c>
    </row>
    <row r="84" spans="1:20">
      <c r="A84" s="91" t="s">
        <v>830</v>
      </c>
      <c r="B84" s="91">
        <v>18.8</v>
      </c>
      <c r="C84" s="91">
        <v>7.58</v>
      </c>
      <c r="D84" s="91">
        <v>24.3</v>
      </c>
      <c r="E84" s="91">
        <v>8.1</v>
      </c>
      <c r="F84" s="91">
        <v>2.25</v>
      </c>
      <c r="G84" s="91">
        <v>6.26</v>
      </c>
      <c r="H84" s="146">
        <v>1093.97</v>
      </c>
      <c r="J84" s="91" t="s">
        <v>838</v>
      </c>
      <c r="K84" s="91">
        <v>26.07</v>
      </c>
      <c r="L84" s="91">
        <v>30.8</v>
      </c>
      <c r="M84" s="91">
        <v>116.07</v>
      </c>
      <c r="N84" s="146">
        <v>34128.050000000003</v>
      </c>
      <c r="P84" s="91" t="s">
        <v>838</v>
      </c>
      <c r="Q84" s="91">
        <v>42.02</v>
      </c>
      <c r="R84" s="91">
        <v>4.18</v>
      </c>
      <c r="S84" s="91">
        <v>77.7</v>
      </c>
      <c r="T84" s="146">
        <v>12070.59</v>
      </c>
    </row>
    <row r="85" spans="1:20">
      <c r="A85" s="91" t="s">
        <v>838</v>
      </c>
      <c r="B85" s="91">
        <v>18.8</v>
      </c>
      <c r="C85" s="91">
        <v>7.65</v>
      </c>
      <c r="D85" s="91">
        <v>24.3</v>
      </c>
      <c r="E85" s="91">
        <v>8.3000000000000007</v>
      </c>
      <c r="F85" s="91">
        <v>2.25</v>
      </c>
      <c r="G85" s="91">
        <v>6.26</v>
      </c>
      <c r="H85" s="146">
        <v>1093.1500000000001</v>
      </c>
      <c r="J85" s="91" t="s">
        <v>846</v>
      </c>
      <c r="K85" s="91">
        <v>26.78</v>
      </c>
      <c r="L85" s="91">
        <v>30.09</v>
      </c>
      <c r="M85" s="91">
        <v>115.73</v>
      </c>
      <c r="N85" s="146">
        <v>33696.85</v>
      </c>
      <c r="P85" s="91" t="s">
        <v>846</v>
      </c>
      <c r="Q85" s="91">
        <v>43.53</v>
      </c>
      <c r="R85" s="91">
        <v>4.1100000000000003</v>
      </c>
      <c r="S85" s="91">
        <v>77.510000000000005</v>
      </c>
      <c r="T85" s="146">
        <v>11855.83</v>
      </c>
    </row>
    <row r="86" spans="1:20">
      <c r="A86" s="91" t="s">
        <v>846</v>
      </c>
      <c r="B86" s="91">
        <v>18.77</v>
      </c>
      <c r="C86" s="91">
        <v>7.59</v>
      </c>
      <c r="D86" s="91">
        <v>24.6</v>
      </c>
      <c r="E86" s="91">
        <v>8.23</v>
      </c>
      <c r="F86" s="91">
        <v>2.25</v>
      </c>
      <c r="G86" s="91">
        <v>6.28</v>
      </c>
      <c r="H86" s="146">
        <v>1091.6199999999999</v>
      </c>
      <c r="J86" s="91" t="s">
        <v>854</v>
      </c>
      <c r="K86" s="91">
        <v>25.86</v>
      </c>
      <c r="L86" s="91">
        <v>31.19</v>
      </c>
      <c r="M86" s="91">
        <v>111.28</v>
      </c>
      <c r="N86" s="146">
        <v>33826.69</v>
      </c>
      <c r="P86" s="91" t="s">
        <v>854</v>
      </c>
      <c r="Q86" s="91">
        <v>43.45</v>
      </c>
      <c r="R86" s="91">
        <v>4.0599999999999996</v>
      </c>
      <c r="S86" s="91">
        <v>77.569999999999993</v>
      </c>
      <c r="T86" s="146">
        <v>11787.27</v>
      </c>
    </row>
    <row r="87" spans="1:20">
      <c r="A87" s="91" t="s">
        <v>854</v>
      </c>
      <c r="B87" s="91">
        <v>18.68</v>
      </c>
      <c r="C87" s="91">
        <v>7.5</v>
      </c>
      <c r="D87" s="91">
        <v>25.08</v>
      </c>
      <c r="E87" s="91">
        <v>8.26</v>
      </c>
      <c r="F87" s="91">
        <v>2.2400000000000002</v>
      </c>
      <c r="G87" s="91">
        <v>6.3</v>
      </c>
      <c r="H87" s="146">
        <v>1102.76</v>
      </c>
      <c r="J87" s="91" t="s">
        <v>870</v>
      </c>
      <c r="K87" s="91">
        <v>25.42</v>
      </c>
      <c r="L87" s="91">
        <v>28.9</v>
      </c>
      <c r="M87" s="91">
        <v>111.17</v>
      </c>
      <c r="N87" s="146">
        <v>33129.589999999997</v>
      </c>
      <c r="P87" s="91" t="s">
        <v>870</v>
      </c>
      <c r="Q87" s="91">
        <v>42.98</v>
      </c>
      <c r="R87" s="91">
        <v>3.96</v>
      </c>
      <c r="S87" s="91">
        <v>77</v>
      </c>
      <c r="T87" s="146">
        <v>11492.3</v>
      </c>
    </row>
    <row r="88" spans="1:20">
      <c r="A88" s="91" t="s">
        <v>862</v>
      </c>
      <c r="B88" s="91">
        <v>18.899999999999999</v>
      </c>
      <c r="C88" s="91">
        <v>7.39</v>
      </c>
      <c r="D88" s="91">
        <v>25.46</v>
      </c>
      <c r="E88" s="91">
        <v>8.4700000000000006</v>
      </c>
      <c r="F88" s="91">
        <v>2.2400000000000002</v>
      </c>
      <c r="G88" s="91">
        <v>6.3</v>
      </c>
      <c r="H88" s="146">
        <v>1123.23</v>
      </c>
      <c r="J88" s="91" t="s">
        <v>878</v>
      </c>
      <c r="K88" s="91">
        <v>25.11</v>
      </c>
      <c r="L88" s="91">
        <v>29.31</v>
      </c>
      <c r="M88" s="91">
        <v>109.73</v>
      </c>
      <c r="N88" s="146">
        <v>33045.089999999997</v>
      </c>
      <c r="P88" s="91" t="s">
        <v>878</v>
      </c>
      <c r="Q88" s="91">
        <v>43.49</v>
      </c>
      <c r="R88" s="91">
        <v>4.03</v>
      </c>
      <c r="S88" s="91">
        <v>77.12</v>
      </c>
      <c r="T88" s="146">
        <v>11507.07</v>
      </c>
    </row>
    <row r="89" spans="1:20">
      <c r="A89" s="91" t="s">
        <v>870</v>
      </c>
      <c r="B89" s="91">
        <v>19</v>
      </c>
      <c r="C89" s="91">
        <v>7.16</v>
      </c>
      <c r="D89" s="91">
        <v>25.2</v>
      </c>
      <c r="E89" s="91">
        <v>8.44</v>
      </c>
      <c r="F89" s="91">
        <v>2.2400000000000002</v>
      </c>
      <c r="G89" s="91">
        <v>6.28</v>
      </c>
      <c r="H89" s="146">
        <v>1121.74</v>
      </c>
      <c r="J89" s="91" t="s">
        <v>885</v>
      </c>
      <c r="K89" s="91">
        <v>25.48</v>
      </c>
      <c r="L89" s="91">
        <v>28.96</v>
      </c>
      <c r="M89" s="91">
        <v>110.74</v>
      </c>
      <c r="N89" s="146">
        <v>33153.910000000003</v>
      </c>
      <c r="P89" s="91" t="s">
        <v>885</v>
      </c>
      <c r="Q89" s="91">
        <v>43.16</v>
      </c>
      <c r="R89" s="91">
        <v>4.12</v>
      </c>
      <c r="S89" s="91">
        <v>77.069999999999993</v>
      </c>
      <c r="T89" s="146">
        <v>11590.4</v>
      </c>
    </row>
    <row r="90" spans="1:20">
      <c r="A90" s="91" t="s">
        <v>878</v>
      </c>
      <c r="B90" s="91">
        <v>18.760000000000002</v>
      </c>
      <c r="C90" s="91">
        <v>7.14</v>
      </c>
      <c r="D90" s="91">
        <v>24.88</v>
      </c>
      <c r="E90" s="91">
        <v>8.3699999999999992</v>
      </c>
      <c r="F90" s="91">
        <v>2.2400000000000002</v>
      </c>
      <c r="G90" s="91">
        <v>6.22</v>
      </c>
      <c r="H90" s="146">
        <v>1101.3</v>
      </c>
      <c r="J90" s="91" t="s">
        <v>892</v>
      </c>
      <c r="K90" s="91">
        <v>25.59</v>
      </c>
      <c r="L90" s="91">
        <v>28.99</v>
      </c>
      <c r="M90" s="91">
        <v>110.75</v>
      </c>
      <c r="N90" s="146">
        <v>32816.92</v>
      </c>
      <c r="P90" s="91" t="s">
        <v>892</v>
      </c>
      <c r="Q90" s="91">
        <v>42.99</v>
      </c>
      <c r="R90" s="91">
        <v>4.01</v>
      </c>
      <c r="S90" s="91">
        <v>76.819999999999993</v>
      </c>
      <c r="T90" s="146">
        <v>11394.94</v>
      </c>
    </row>
    <row r="91" spans="1:20">
      <c r="A91" s="91" t="s">
        <v>885</v>
      </c>
      <c r="B91" s="91">
        <v>19.3</v>
      </c>
      <c r="C91" s="91">
        <v>7.13</v>
      </c>
      <c r="D91" s="91">
        <v>24.9</v>
      </c>
      <c r="E91" s="91">
        <v>8.6</v>
      </c>
      <c r="F91" s="91">
        <v>2.2400000000000002</v>
      </c>
      <c r="G91" s="91">
        <v>6.34</v>
      </c>
      <c r="H91" s="146">
        <v>1119.25</v>
      </c>
      <c r="J91" s="91" t="s">
        <v>2785</v>
      </c>
      <c r="K91" s="91">
        <v>25.83</v>
      </c>
      <c r="L91" s="91">
        <v>28.73</v>
      </c>
      <c r="M91" s="91">
        <v>110.55</v>
      </c>
      <c r="N91" s="146">
        <v>32889.089999999997</v>
      </c>
      <c r="P91" s="91" t="s">
        <v>2785</v>
      </c>
      <c r="Q91" s="91">
        <v>43.28</v>
      </c>
      <c r="R91" s="91">
        <v>4.05</v>
      </c>
      <c r="S91" s="91">
        <v>76.739999999999995</v>
      </c>
      <c r="T91" s="146">
        <v>11466.98</v>
      </c>
    </row>
    <row r="92" spans="1:20">
      <c r="A92" s="91" t="s">
        <v>892</v>
      </c>
      <c r="B92" s="91">
        <v>19.23</v>
      </c>
      <c r="C92" s="91">
        <v>7.03</v>
      </c>
      <c r="D92" s="91">
        <v>25</v>
      </c>
      <c r="E92" s="91">
        <v>8.41</v>
      </c>
      <c r="F92" s="91">
        <v>2.2400000000000002</v>
      </c>
      <c r="G92" s="91">
        <v>6.3</v>
      </c>
      <c r="H92" s="146">
        <v>1113.3599999999999</v>
      </c>
      <c r="J92" s="91" t="s">
        <v>900</v>
      </c>
      <c r="K92" s="91">
        <v>25.15</v>
      </c>
      <c r="L92" s="91">
        <v>29.41</v>
      </c>
      <c r="M92" s="91">
        <v>109.91</v>
      </c>
      <c r="N92" s="146">
        <v>32656.7</v>
      </c>
      <c r="P92" s="91" t="s">
        <v>900</v>
      </c>
      <c r="Q92" s="91">
        <v>43.8</v>
      </c>
      <c r="R92" s="91">
        <v>4.0599999999999996</v>
      </c>
      <c r="S92" s="91">
        <v>76.25</v>
      </c>
      <c r="T92" s="146">
        <v>11455.54</v>
      </c>
    </row>
    <row r="93" spans="1:20">
      <c r="A93" s="91" t="s">
        <v>900</v>
      </c>
      <c r="B93" s="91">
        <v>18.86</v>
      </c>
      <c r="C93" s="91">
        <v>7.32</v>
      </c>
      <c r="D93" s="91">
        <v>25.52</v>
      </c>
      <c r="E93" s="91">
        <v>8.36</v>
      </c>
      <c r="F93" s="91">
        <v>2.2400000000000002</v>
      </c>
      <c r="G93" s="91">
        <v>6.32</v>
      </c>
      <c r="H93" s="146">
        <v>1129.25</v>
      </c>
      <c r="J93" s="91" t="s">
        <v>908</v>
      </c>
      <c r="K93" s="91">
        <v>25.79</v>
      </c>
      <c r="L93" s="91">
        <v>29.23</v>
      </c>
      <c r="M93" s="91">
        <v>110.89</v>
      </c>
      <c r="N93" s="146">
        <v>32661.84</v>
      </c>
      <c r="P93" s="91" t="s">
        <v>908</v>
      </c>
      <c r="Q93" s="91">
        <v>43.87</v>
      </c>
      <c r="R93" s="91">
        <v>4.0599999999999996</v>
      </c>
      <c r="S93" s="91">
        <v>75.72</v>
      </c>
      <c r="T93" s="146">
        <v>11379.48</v>
      </c>
    </row>
    <row r="94" spans="1:20">
      <c r="A94" s="91" t="s">
        <v>908</v>
      </c>
      <c r="B94" s="91">
        <v>18.89</v>
      </c>
      <c r="C94" s="91">
        <v>7.32</v>
      </c>
      <c r="D94" s="91">
        <v>25.18</v>
      </c>
      <c r="E94" s="91">
        <v>8.3000000000000007</v>
      </c>
      <c r="F94" s="91">
        <v>2.2200000000000002</v>
      </c>
      <c r="G94" s="91">
        <v>6.38</v>
      </c>
      <c r="H94" s="146">
        <v>1133.1099999999999</v>
      </c>
      <c r="J94" s="91" t="s">
        <v>916</v>
      </c>
      <c r="K94" s="91">
        <v>26.1</v>
      </c>
      <c r="L94" s="91">
        <v>28.34</v>
      </c>
      <c r="M94" s="91">
        <v>111.4</v>
      </c>
      <c r="N94" s="146">
        <v>33003.57</v>
      </c>
      <c r="P94" s="91" t="s">
        <v>916</v>
      </c>
      <c r="Q94" s="91">
        <v>44.42</v>
      </c>
      <c r="R94" s="91">
        <v>4.04</v>
      </c>
      <c r="S94" s="91">
        <v>77.709999999999994</v>
      </c>
      <c r="T94" s="146">
        <v>11462.98</v>
      </c>
    </row>
    <row r="95" spans="1:20">
      <c r="A95" s="91" t="s">
        <v>916</v>
      </c>
      <c r="B95" s="91">
        <v>19.5</v>
      </c>
      <c r="C95" s="91">
        <v>7.19</v>
      </c>
      <c r="D95" s="91">
        <v>24.7</v>
      </c>
      <c r="E95" s="91">
        <v>8.15</v>
      </c>
      <c r="F95" s="91">
        <v>2.2400000000000002</v>
      </c>
      <c r="G95" s="91">
        <v>6.36</v>
      </c>
      <c r="H95" s="146">
        <v>1118.79</v>
      </c>
      <c r="J95" s="91" t="s">
        <v>924</v>
      </c>
      <c r="K95" s="91">
        <v>26.53</v>
      </c>
      <c r="L95" s="91">
        <v>28.52</v>
      </c>
      <c r="M95" s="91">
        <v>112.81</v>
      </c>
      <c r="N95" s="146">
        <v>33390.97</v>
      </c>
      <c r="P95" s="91" t="s">
        <v>924</v>
      </c>
      <c r="Q95" s="91">
        <v>44.66</v>
      </c>
      <c r="R95" s="91">
        <v>4.2</v>
      </c>
      <c r="S95" s="91">
        <v>79.39</v>
      </c>
      <c r="T95" s="146">
        <v>11689.01</v>
      </c>
    </row>
    <row r="96" spans="1:20">
      <c r="A96" s="91" t="s">
        <v>924</v>
      </c>
      <c r="B96" s="91">
        <v>20.239999999999998</v>
      </c>
      <c r="C96" s="91">
        <v>7.25</v>
      </c>
      <c r="D96" s="91">
        <v>24.8</v>
      </c>
      <c r="E96" s="91">
        <v>8.08</v>
      </c>
      <c r="F96" s="91">
        <v>2.25</v>
      </c>
      <c r="G96" s="91">
        <v>6.38</v>
      </c>
      <c r="H96" s="146">
        <v>1114.68</v>
      </c>
      <c r="J96" s="91" t="s">
        <v>932</v>
      </c>
      <c r="K96" s="91">
        <v>26.24</v>
      </c>
      <c r="L96" s="91">
        <v>27.73</v>
      </c>
      <c r="M96" s="91">
        <v>113.81</v>
      </c>
      <c r="N96" s="146">
        <v>33431.440000000002</v>
      </c>
      <c r="P96" s="91" t="s">
        <v>932</v>
      </c>
      <c r="Q96" s="91">
        <v>43.89</v>
      </c>
      <c r="R96" s="91">
        <v>4.09</v>
      </c>
      <c r="S96" s="91">
        <v>79.63</v>
      </c>
      <c r="T96" s="146">
        <v>11675.74</v>
      </c>
    </row>
    <row r="97" spans="1:20">
      <c r="A97" s="91" t="s">
        <v>932</v>
      </c>
      <c r="B97" s="91">
        <v>20</v>
      </c>
      <c r="C97" s="91">
        <v>6.95</v>
      </c>
      <c r="D97" s="91">
        <v>24.02</v>
      </c>
      <c r="E97" s="91">
        <v>7.86</v>
      </c>
      <c r="F97" s="91">
        <v>2.25</v>
      </c>
      <c r="G97" s="91">
        <v>6.26</v>
      </c>
      <c r="H97" s="146">
        <v>1082.0999999999999</v>
      </c>
      <c r="J97" s="91" t="s">
        <v>940</v>
      </c>
      <c r="K97" s="91">
        <v>25.66</v>
      </c>
      <c r="L97" s="91">
        <v>28.36</v>
      </c>
      <c r="M97" s="91">
        <v>111.61</v>
      </c>
      <c r="N97" s="146">
        <v>32856.46</v>
      </c>
      <c r="P97" s="91" t="s">
        <v>940</v>
      </c>
      <c r="Q97" s="91">
        <v>42.82</v>
      </c>
      <c r="R97" s="91">
        <v>4</v>
      </c>
      <c r="S97" s="91">
        <v>79.260000000000005</v>
      </c>
      <c r="T97" s="146">
        <v>11530.33</v>
      </c>
    </row>
    <row r="98" spans="1:20">
      <c r="A98" s="91" t="s">
        <v>940</v>
      </c>
      <c r="B98" s="91">
        <v>20</v>
      </c>
      <c r="C98" s="91">
        <v>6.99</v>
      </c>
      <c r="D98" s="91">
        <v>24.18</v>
      </c>
      <c r="E98" s="91">
        <v>7.9</v>
      </c>
      <c r="F98" s="91">
        <v>2.25</v>
      </c>
      <c r="G98" s="91">
        <v>6.26</v>
      </c>
      <c r="H98" s="146">
        <v>1078.69</v>
      </c>
      <c r="J98" s="91" t="s">
        <v>948</v>
      </c>
      <c r="K98" s="91">
        <v>25.39</v>
      </c>
      <c r="L98" s="91">
        <v>27.68</v>
      </c>
      <c r="M98" s="91">
        <v>109.98</v>
      </c>
      <c r="N98" s="146">
        <v>32798.400000000001</v>
      </c>
      <c r="P98" s="91" t="s">
        <v>948</v>
      </c>
      <c r="Q98" s="91">
        <v>42.77</v>
      </c>
      <c r="R98" s="91">
        <v>4.42</v>
      </c>
      <c r="S98" s="91">
        <v>79.48</v>
      </c>
      <c r="T98" s="146">
        <v>11576</v>
      </c>
    </row>
    <row r="99" spans="1:20">
      <c r="A99" s="91" t="s">
        <v>948</v>
      </c>
      <c r="B99" s="91">
        <v>20.98</v>
      </c>
      <c r="C99" s="91">
        <v>6.95</v>
      </c>
      <c r="D99" s="91">
        <v>24.54</v>
      </c>
      <c r="E99" s="91">
        <v>7.9</v>
      </c>
      <c r="F99" s="91">
        <v>2.25</v>
      </c>
      <c r="G99" s="91">
        <v>6.46</v>
      </c>
      <c r="H99" s="146">
        <v>1076.3599999999999</v>
      </c>
      <c r="J99" s="91" t="s">
        <v>956</v>
      </c>
      <c r="K99" s="91">
        <v>24.58</v>
      </c>
      <c r="L99" s="91">
        <v>27.03</v>
      </c>
      <c r="M99" s="91">
        <v>109.13</v>
      </c>
      <c r="N99" s="146">
        <v>32254.86</v>
      </c>
      <c r="P99" s="91" t="s">
        <v>956</v>
      </c>
      <c r="Q99" s="91">
        <v>43.24</v>
      </c>
      <c r="R99" s="91">
        <v>4.47</v>
      </c>
      <c r="S99" s="91">
        <v>78.37</v>
      </c>
      <c r="T99" s="146">
        <v>11338.36</v>
      </c>
    </row>
    <row r="100" spans="1:20">
      <c r="A100" s="91" t="s">
        <v>956</v>
      </c>
      <c r="B100" s="91">
        <v>21.6</v>
      </c>
      <c r="C100" s="91">
        <v>6.99</v>
      </c>
      <c r="D100" s="91">
        <v>24.8</v>
      </c>
      <c r="E100" s="91">
        <v>7.85</v>
      </c>
      <c r="F100" s="91">
        <v>2.25</v>
      </c>
      <c r="G100" s="91">
        <v>6.48</v>
      </c>
      <c r="H100" s="146">
        <v>1083.22</v>
      </c>
      <c r="J100" s="91" t="s">
        <v>964</v>
      </c>
      <c r="K100" s="91">
        <v>23.97</v>
      </c>
      <c r="L100" s="91">
        <v>26.97</v>
      </c>
      <c r="M100" s="91">
        <v>107.78</v>
      </c>
      <c r="N100" s="146">
        <v>31909.64</v>
      </c>
      <c r="P100" s="91" t="s">
        <v>964</v>
      </c>
      <c r="Q100" s="91">
        <v>42.95</v>
      </c>
      <c r="R100" s="91">
        <v>4.6500000000000004</v>
      </c>
      <c r="S100" s="91">
        <v>77.97</v>
      </c>
      <c r="T100" s="146">
        <v>11138.89</v>
      </c>
    </row>
    <row r="101" spans="1:20">
      <c r="A101" s="91" t="s">
        <v>964</v>
      </c>
      <c r="B101" s="91">
        <v>21</v>
      </c>
      <c r="C101" s="91">
        <v>6.71</v>
      </c>
      <c r="D101" s="91">
        <v>24.18</v>
      </c>
      <c r="E101" s="91">
        <v>7.8</v>
      </c>
      <c r="F101" s="91">
        <v>2.25</v>
      </c>
      <c r="G101" s="91">
        <v>6.48</v>
      </c>
      <c r="H101" s="146">
        <v>1056.26</v>
      </c>
      <c r="J101" s="91" t="s">
        <v>972</v>
      </c>
      <c r="K101" s="91">
        <v>22.95</v>
      </c>
      <c r="L101" s="91">
        <v>25.62</v>
      </c>
      <c r="M101" s="91">
        <v>106.54</v>
      </c>
      <c r="N101" s="146">
        <v>31819.14</v>
      </c>
      <c r="P101" s="91" t="s">
        <v>972</v>
      </c>
      <c r="Q101" s="91">
        <v>41.8</v>
      </c>
      <c r="R101" s="91">
        <v>4.54</v>
      </c>
      <c r="S101" s="91">
        <v>78.14</v>
      </c>
      <c r="T101" s="146">
        <v>11188.84</v>
      </c>
    </row>
    <row r="102" spans="1:20">
      <c r="A102" s="91" t="s">
        <v>972</v>
      </c>
      <c r="B102" s="91">
        <v>21.14</v>
      </c>
      <c r="C102" s="91">
        <v>7</v>
      </c>
      <c r="D102" s="91">
        <v>23.46</v>
      </c>
      <c r="E102" s="91">
        <v>7.72</v>
      </c>
      <c r="F102" s="91">
        <v>2.25</v>
      </c>
      <c r="G102" s="91">
        <v>6.32</v>
      </c>
      <c r="H102" s="146">
        <v>1049.55</v>
      </c>
      <c r="J102" s="91" t="s">
        <v>980</v>
      </c>
      <c r="K102" s="91">
        <v>23.23</v>
      </c>
      <c r="L102" s="91">
        <v>26.79</v>
      </c>
      <c r="M102" s="91">
        <v>106.94</v>
      </c>
      <c r="N102" s="146">
        <v>32155.4</v>
      </c>
      <c r="P102" s="91" t="s">
        <v>980</v>
      </c>
      <c r="Q102" s="91">
        <v>42.72</v>
      </c>
      <c r="R102" s="91">
        <v>4.63</v>
      </c>
      <c r="S102" s="91">
        <v>79.09</v>
      </c>
      <c r="T102" s="146">
        <v>11428.15</v>
      </c>
    </row>
    <row r="103" spans="1:20">
      <c r="A103" s="91" t="s">
        <v>980</v>
      </c>
      <c r="B103" s="91">
        <v>20.98</v>
      </c>
      <c r="C103" s="91">
        <v>7.08</v>
      </c>
      <c r="D103" s="91">
        <v>24.72</v>
      </c>
      <c r="E103" s="91">
        <v>7.81</v>
      </c>
      <c r="F103" s="91">
        <v>2.25</v>
      </c>
      <c r="G103" s="91">
        <v>6.54</v>
      </c>
      <c r="H103" s="146">
        <v>1074.07</v>
      </c>
      <c r="J103" s="91" t="s">
        <v>986</v>
      </c>
      <c r="K103" s="91">
        <v>21.26</v>
      </c>
      <c r="L103" s="91">
        <v>26.6</v>
      </c>
      <c r="M103" s="91">
        <v>101.62</v>
      </c>
      <c r="N103" s="146">
        <v>31874.57</v>
      </c>
      <c r="P103" s="91" t="s">
        <v>986</v>
      </c>
      <c r="Q103" s="91">
        <v>42.73</v>
      </c>
      <c r="R103" s="91">
        <v>4.83</v>
      </c>
      <c r="S103" s="91">
        <v>79.260000000000005</v>
      </c>
      <c r="T103" s="146">
        <v>11434.05</v>
      </c>
    </row>
    <row r="104" spans="1:20">
      <c r="A104" s="91" t="s">
        <v>986</v>
      </c>
      <c r="B104" s="91">
        <v>20.66</v>
      </c>
      <c r="C104" s="91">
        <v>6.65</v>
      </c>
      <c r="D104" s="91">
        <v>23.56</v>
      </c>
      <c r="E104" s="91">
        <v>7.34</v>
      </c>
      <c r="F104" s="91">
        <v>2.23</v>
      </c>
      <c r="G104" s="91">
        <v>6.5</v>
      </c>
      <c r="H104" s="146">
        <v>1025.22</v>
      </c>
      <c r="J104" s="91" t="s">
        <v>994</v>
      </c>
      <c r="K104" s="91">
        <v>22.01</v>
      </c>
      <c r="L104" s="91">
        <v>26.61</v>
      </c>
      <c r="M104" s="91">
        <v>101.03</v>
      </c>
      <c r="N104" s="146">
        <v>32246.55</v>
      </c>
      <c r="P104" s="91" t="s">
        <v>994</v>
      </c>
      <c r="Q104" s="91">
        <v>43.35</v>
      </c>
      <c r="R104" s="91">
        <v>4.8</v>
      </c>
      <c r="S104" s="91">
        <v>79.87</v>
      </c>
      <c r="T104" s="146">
        <v>11717.28</v>
      </c>
    </row>
    <row r="105" spans="1:20">
      <c r="A105" s="91" t="s">
        <v>994</v>
      </c>
      <c r="B105" s="91">
        <v>20.94</v>
      </c>
      <c r="C105" s="91">
        <v>6.72</v>
      </c>
      <c r="D105" s="91">
        <v>23.88</v>
      </c>
      <c r="E105" s="91">
        <v>7.29</v>
      </c>
      <c r="F105" s="91">
        <v>2.25</v>
      </c>
      <c r="G105" s="91">
        <v>6.34</v>
      </c>
      <c r="H105" s="146">
        <v>1031.9100000000001</v>
      </c>
      <c r="J105" s="91" t="s">
        <v>1002</v>
      </c>
      <c r="K105" s="91">
        <v>21.2</v>
      </c>
      <c r="L105" s="91">
        <v>25.96</v>
      </c>
      <c r="M105" s="91">
        <v>99.84</v>
      </c>
      <c r="N105" s="146">
        <v>31861.98</v>
      </c>
      <c r="P105" s="91" t="s">
        <v>1002</v>
      </c>
      <c r="Q105" s="91">
        <v>42.67</v>
      </c>
      <c r="R105" s="91">
        <v>4.8600000000000003</v>
      </c>
      <c r="S105" s="91">
        <v>78.989999999999995</v>
      </c>
      <c r="T105" s="146">
        <v>11630.51</v>
      </c>
    </row>
    <row r="106" spans="1:20">
      <c r="A106" s="91" t="s">
        <v>1002</v>
      </c>
      <c r="B106" s="91">
        <v>21.36</v>
      </c>
      <c r="C106" s="91">
        <v>6.97</v>
      </c>
      <c r="D106" s="91">
        <v>24</v>
      </c>
      <c r="E106" s="91">
        <v>7.2</v>
      </c>
      <c r="F106" s="91">
        <v>2.25</v>
      </c>
      <c r="G106" s="91">
        <v>6.5</v>
      </c>
      <c r="H106" s="146">
        <v>1020.19</v>
      </c>
      <c r="J106" s="91" t="s">
        <v>1010</v>
      </c>
      <c r="K106" s="91">
        <v>21.74</v>
      </c>
      <c r="L106" s="91">
        <v>26.06</v>
      </c>
      <c r="M106" s="91">
        <v>102.45</v>
      </c>
      <c r="N106" s="146">
        <v>32244.58</v>
      </c>
      <c r="P106" s="91" t="s">
        <v>1010</v>
      </c>
      <c r="Q106" s="91">
        <v>42.73</v>
      </c>
      <c r="R106" s="91">
        <v>4.91</v>
      </c>
      <c r="S106" s="91">
        <v>79.34</v>
      </c>
      <c r="T106" s="146">
        <v>11675.54</v>
      </c>
    </row>
    <row r="107" spans="1:20">
      <c r="A107" s="91" t="s">
        <v>1010</v>
      </c>
      <c r="B107" s="91">
        <v>21.18</v>
      </c>
      <c r="C107" s="91">
        <v>6.69</v>
      </c>
      <c r="D107" s="91">
        <v>24.7</v>
      </c>
      <c r="E107" s="91">
        <v>7.5</v>
      </c>
      <c r="F107" s="91">
        <v>2.25</v>
      </c>
      <c r="G107" s="91">
        <v>6.52</v>
      </c>
      <c r="H107" s="146">
        <v>1027.47</v>
      </c>
      <c r="J107" s="91" t="s">
        <v>1018</v>
      </c>
      <c r="K107" s="91">
        <v>22.96</v>
      </c>
      <c r="L107" s="91">
        <v>25.83</v>
      </c>
      <c r="M107" s="91">
        <v>107.04</v>
      </c>
      <c r="N107" s="146">
        <v>32560.6</v>
      </c>
      <c r="P107" s="91" t="s">
        <v>1018</v>
      </c>
      <c r="Q107" s="91">
        <v>43.41</v>
      </c>
      <c r="R107" s="91">
        <v>5.29</v>
      </c>
      <c r="S107" s="91">
        <v>79.75</v>
      </c>
      <c r="T107" s="146">
        <v>11860.11</v>
      </c>
    </row>
    <row r="108" spans="1:20">
      <c r="A108" s="91" t="s">
        <v>1018</v>
      </c>
      <c r="B108" s="91">
        <v>19.72</v>
      </c>
      <c r="C108" s="91">
        <v>6.75</v>
      </c>
      <c r="D108" s="91">
        <v>24.94</v>
      </c>
      <c r="E108" s="91">
        <v>7.66</v>
      </c>
      <c r="F108" s="91">
        <v>2.25</v>
      </c>
      <c r="G108" s="91">
        <v>6.52</v>
      </c>
      <c r="H108" s="146">
        <v>1049.7</v>
      </c>
      <c r="J108" s="91" t="s">
        <v>1026</v>
      </c>
      <c r="K108" s="91">
        <v>22.28</v>
      </c>
      <c r="L108" s="91">
        <v>25.31</v>
      </c>
      <c r="M108" s="91">
        <v>104.59</v>
      </c>
      <c r="N108" s="146">
        <v>32030.11</v>
      </c>
      <c r="P108" s="91" t="s">
        <v>1026</v>
      </c>
      <c r="Q108" s="91">
        <v>42.66</v>
      </c>
      <c r="R108" s="91">
        <v>5.28</v>
      </c>
      <c r="S108" s="91">
        <v>78.64</v>
      </c>
      <c r="T108" s="146">
        <v>11669.96</v>
      </c>
    </row>
    <row r="109" spans="1:20">
      <c r="A109" s="91" t="s">
        <v>1026</v>
      </c>
      <c r="B109" s="91">
        <v>19.3</v>
      </c>
      <c r="C109" s="91">
        <v>6.61</v>
      </c>
      <c r="D109" s="91">
        <v>25</v>
      </c>
      <c r="E109" s="91">
        <v>7.66</v>
      </c>
      <c r="F109" s="91">
        <v>2.25</v>
      </c>
      <c r="G109" s="91">
        <v>6.52</v>
      </c>
      <c r="H109" s="146">
        <v>1044.96</v>
      </c>
      <c r="J109" s="91" t="s">
        <v>1033</v>
      </c>
      <c r="K109" s="91">
        <v>22</v>
      </c>
      <c r="L109" s="91">
        <v>24.62</v>
      </c>
      <c r="M109" s="91">
        <v>103.41</v>
      </c>
      <c r="N109" s="146">
        <v>32105.25</v>
      </c>
      <c r="P109" s="91" t="s">
        <v>1033</v>
      </c>
      <c r="Q109" s="91">
        <v>42.61</v>
      </c>
      <c r="R109" s="91">
        <v>5.13</v>
      </c>
      <c r="S109" s="91">
        <v>79.680000000000007</v>
      </c>
      <c r="T109" s="146">
        <v>11787.4</v>
      </c>
    </row>
    <row r="110" spans="1:20">
      <c r="A110" s="91" t="s">
        <v>1033</v>
      </c>
      <c r="B110" s="91">
        <v>19.5</v>
      </c>
      <c r="C110" s="91">
        <v>6.62</v>
      </c>
      <c r="D110" s="91">
        <v>25.34</v>
      </c>
      <c r="E110" s="91">
        <v>7.5</v>
      </c>
      <c r="F110" s="91">
        <v>2.25</v>
      </c>
      <c r="G110" s="91">
        <v>6.54</v>
      </c>
      <c r="H110" s="146">
        <v>1052.43</v>
      </c>
      <c r="J110" s="91" t="s">
        <v>1041</v>
      </c>
      <c r="K110" s="91">
        <v>22.16</v>
      </c>
      <c r="L110" s="91">
        <v>24.62</v>
      </c>
      <c r="M110" s="91">
        <v>103.53</v>
      </c>
      <c r="N110" s="146">
        <v>32237.53</v>
      </c>
      <c r="P110" s="91" t="s">
        <v>1041</v>
      </c>
      <c r="Q110" s="91">
        <v>42.89</v>
      </c>
      <c r="R110" s="91">
        <v>5.3</v>
      </c>
      <c r="S110" s="91">
        <v>84.39</v>
      </c>
      <c r="T110" s="146">
        <v>11823.96</v>
      </c>
    </row>
    <row r="111" spans="1:20">
      <c r="A111" s="91" t="s">
        <v>1041</v>
      </c>
      <c r="B111" s="91">
        <v>18.670000000000002</v>
      </c>
      <c r="C111" s="91">
        <v>6.45</v>
      </c>
      <c r="D111" s="91">
        <v>24.66</v>
      </c>
      <c r="E111" s="91">
        <v>7.28</v>
      </c>
      <c r="F111" s="91">
        <v>2.2599999999999998</v>
      </c>
      <c r="G111" s="91">
        <v>6.54</v>
      </c>
      <c r="H111" s="146">
        <v>1021.16</v>
      </c>
      <c r="J111" s="91" t="s">
        <v>1049</v>
      </c>
      <c r="K111" s="91">
        <v>22.9</v>
      </c>
      <c r="L111" s="91">
        <v>25.2</v>
      </c>
      <c r="M111" s="91">
        <v>105.8</v>
      </c>
      <c r="N111" s="146">
        <v>32432.080000000002</v>
      </c>
      <c r="P111" s="91" t="s">
        <v>1049</v>
      </c>
      <c r="Q111" s="91">
        <v>43.34</v>
      </c>
      <c r="R111" s="91">
        <v>5.31</v>
      </c>
      <c r="S111" s="91">
        <v>84.33</v>
      </c>
      <c r="T111" s="146">
        <v>11768.84</v>
      </c>
    </row>
    <row r="112" spans="1:20">
      <c r="A112" s="91" t="s">
        <v>1049</v>
      </c>
      <c r="B112" s="91">
        <v>19.2</v>
      </c>
      <c r="C112" s="91">
        <v>6.54</v>
      </c>
      <c r="D112" s="91">
        <v>25.14</v>
      </c>
      <c r="E112" s="91">
        <v>7.27</v>
      </c>
      <c r="F112" s="91">
        <v>2.25</v>
      </c>
      <c r="G112" s="91">
        <v>6.56</v>
      </c>
      <c r="H112" s="146">
        <v>1035.72</v>
      </c>
      <c r="J112" s="91" t="s">
        <v>1056</v>
      </c>
      <c r="K112" s="91">
        <v>23.27</v>
      </c>
      <c r="L112" s="91">
        <v>25.73</v>
      </c>
      <c r="M112" s="91">
        <v>107.12</v>
      </c>
      <c r="N112" s="146">
        <v>32394.25</v>
      </c>
      <c r="P112" s="91" t="s">
        <v>1056</v>
      </c>
      <c r="Q112" s="91">
        <v>43.34</v>
      </c>
      <c r="R112" s="91">
        <v>5.32</v>
      </c>
      <c r="S112" s="91">
        <v>84.35</v>
      </c>
      <c r="T112" s="146">
        <v>11716.08</v>
      </c>
    </row>
    <row r="113" spans="1:20">
      <c r="A113" s="91" t="s">
        <v>1056</v>
      </c>
      <c r="B113" s="91">
        <v>19.13</v>
      </c>
      <c r="C113" s="91">
        <v>6.67</v>
      </c>
      <c r="D113" s="91">
        <v>25.06</v>
      </c>
      <c r="E113" s="91">
        <v>7.21</v>
      </c>
      <c r="F113" s="91">
        <v>2.25</v>
      </c>
      <c r="G113" s="91">
        <v>6.7</v>
      </c>
      <c r="H113" s="146">
        <v>1023.44</v>
      </c>
      <c r="J113" s="91" t="s">
        <v>1063</v>
      </c>
      <c r="K113" s="91">
        <v>23.64</v>
      </c>
      <c r="L113" s="91">
        <v>26.16</v>
      </c>
      <c r="M113" s="91">
        <v>108.96</v>
      </c>
      <c r="N113" s="146">
        <v>32717.599999999999</v>
      </c>
      <c r="P113" s="91" t="s">
        <v>1063</v>
      </c>
      <c r="Q113" s="91">
        <v>43.76</v>
      </c>
      <c r="R113" s="91">
        <v>5.38</v>
      </c>
      <c r="S113" s="91">
        <v>84.54</v>
      </c>
      <c r="T113" s="146">
        <v>11926.24</v>
      </c>
    </row>
    <row r="114" spans="1:20">
      <c r="A114" s="91" t="s">
        <v>1063</v>
      </c>
      <c r="B114" s="91">
        <v>19.3</v>
      </c>
      <c r="C114" s="91">
        <v>6.51</v>
      </c>
      <c r="D114" s="91">
        <v>25.28</v>
      </c>
      <c r="E114" s="91">
        <v>7.2</v>
      </c>
      <c r="F114" s="91">
        <v>2.25</v>
      </c>
      <c r="G114" s="91">
        <v>6.68</v>
      </c>
      <c r="H114" s="146">
        <v>1030.6500000000001</v>
      </c>
      <c r="J114" s="91" t="s">
        <v>1071</v>
      </c>
      <c r="K114" s="91">
        <v>23.71</v>
      </c>
      <c r="L114" s="91">
        <v>26.75</v>
      </c>
      <c r="M114" s="91">
        <v>109.49</v>
      </c>
      <c r="N114" s="146">
        <v>32859.03</v>
      </c>
      <c r="P114" s="91" t="s">
        <v>1071</v>
      </c>
      <c r="Q114" s="91">
        <v>44.02</v>
      </c>
      <c r="R114" s="91">
        <v>5.54</v>
      </c>
      <c r="S114" s="91">
        <v>84.89</v>
      </c>
      <c r="T114" s="146">
        <v>12013.47</v>
      </c>
    </row>
    <row r="115" spans="1:20">
      <c r="A115" s="91" t="s">
        <v>1071</v>
      </c>
      <c r="B115" s="91">
        <v>19.43</v>
      </c>
      <c r="C115" s="91">
        <v>6.8</v>
      </c>
      <c r="D115" s="91">
        <v>25.8</v>
      </c>
      <c r="E115" s="91">
        <v>7.4</v>
      </c>
      <c r="F115" s="91">
        <v>2.2599999999999998</v>
      </c>
      <c r="G115" s="91">
        <v>6.74</v>
      </c>
      <c r="H115" s="146">
        <v>1045.8399999999999</v>
      </c>
      <c r="J115" s="91" t="s">
        <v>1079</v>
      </c>
      <c r="K115" s="91">
        <v>23.96</v>
      </c>
      <c r="L115" s="91">
        <v>27.75</v>
      </c>
      <c r="M115" s="91">
        <v>109.66</v>
      </c>
      <c r="N115" s="146">
        <v>33274.15</v>
      </c>
      <c r="P115" s="91" t="s">
        <v>1079</v>
      </c>
      <c r="Q115" s="91">
        <v>44.96</v>
      </c>
      <c r="R115" s="91">
        <v>5.67</v>
      </c>
      <c r="S115" s="91">
        <v>85.59</v>
      </c>
      <c r="T115" s="146">
        <v>12221.91</v>
      </c>
    </row>
    <row r="116" spans="1:20">
      <c r="A116" s="91" t="s">
        <v>1079</v>
      </c>
      <c r="B116" s="91">
        <v>19.5</v>
      </c>
      <c r="C116" s="91">
        <v>6.83</v>
      </c>
      <c r="D116" s="91">
        <v>26.2</v>
      </c>
      <c r="E116" s="91">
        <v>7.56</v>
      </c>
      <c r="F116" s="91">
        <v>2.2799999999999998</v>
      </c>
      <c r="G116" s="91">
        <v>6.8</v>
      </c>
      <c r="H116" s="146">
        <v>1054.5899999999999</v>
      </c>
      <c r="J116" s="91" t="s">
        <v>1087</v>
      </c>
      <c r="K116" s="91">
        <v>26.33</v>
      </c>
      <c r="L116" s="91">
        <v>27.9</v>
      </c>
      <c r="M116" s="91">
        <v>116.13</v>
      </c>
      <c r="N116" s="146">
        <v>33601.15</v>
      </c>
      <c r="P116" s="91" t="s">
        <v>1087</v>
      </c>
      <c r="Q116" s="91">
        <v>44.72</v>
      </c>
      <c r="R116" s="91">
        <v>5.59</v>
      </c>
      <c r="S116" s="91">
        <v>85.33</v>
      </c>
      <c r="T116" s="146">
        <v>12189.45</v>
      </c>
    </row>
    <row r="117" spans="1:20">
      <c r="A117" s="91" t="s">
        <v>1087</v>
      </c>
      <c r="B117" s="91">
        <v>19.55</v>
      </c>
      <c r="C117" s="91">
        <v>6.9</v>
      </c>
      <c r="D117" s="91">
        <v>26.7</v>
      </c>
      <c r="E117" s="91">
        <v>7.72</v>
      </c>
      <c r="F117" s="91">
        <v>2.2799999999999998</v>
      </c>
      <c r="G117" s="91">
        <v>6.8</v>
      </c>
      <c r="H117" s="146">
        <v>1068.24</v>
      </c>
      <c r="J117" s="91" t="s">
        <v>1095</v>
      </c>
      <c r="K117" s="91">
        <v>25.73</v>
      </c>
      <c r="L117" s="91">
        <v>27.55</v>
      </c>
      <c r="M117" s="91">
        <v>115.02</v>
      </c>
      <c r="N117" s="146">
        <v>33402.379999999997</v>
      </c>
      <c r="P117" s="91" t="s">
        <v>1095</v>
      </c>
      <c r="Q117" s="91">
        <v>44.76</v>
      </c>
      <c r="R117" s="91">
        <v>5.49</v>
      </c>
      <c r="S117" s="91">
        <v>85.11</v>
      </c>
      <c r="T117" s="146">
        <v>12126.33</v>
      </c>
    </row>
    <row r="118" spans="1:20">
      <c r="A118" s="91" t="s">
        <v>1095</v>
      </c>
      <c r="B118" s="91">
        <v>19.38</v>
      </c>
      <c r="C118" s="91">
        <v>6.8</v>
      </c>
      <c r="D118" s="91">
        <v>27.18</v>
      </c>
      <c r="E118" s="91">
        <v>7.69</v>
      </c>
      <c r="F118" s="91">
        <v>2.2799999999999998</v>
      </c>
      <c r="G118" s="91">
        <v>6.86</v>
      </c>
      <c r="H118" s="146">
        <v>1069.32</v>
      </c>
      <c r="J118" s="91" t="s">
        <v>1103</v>
      </c>
      <c r="K118" s="91">
        <v>25.7</v>
      </c>
      <c r="L118" s="91">
        <v>26.6</v>
      </c>
      <c r="M118" s="91">
        <v>116.99</v>
      </c>
      <c r="N118" s="146">
        <v>33482.720000000001</v>
      </c>
      <c r="P118" s="91" t="s">
        <v>1103</v>
      </c>
      <c r="Q118" s="91">
        <v>44.89</v>
      </c>
      <c r="R118" s="91">
        <v>5.29</v>
      </c>
      <c r="S118" s="91">
        <v>85.38</v>
      </c>
      <c r="T118" s="146">
        <v>11996.86</v>
      </c>
    </row>
    <row r="119" spans="1:20">
      <c r="A119" s="91" t="s">
        <v>1103</v>
      </c>
      <c r="B119" s="91">
        <v>19.23</v>
      </c>
      <c r="C119" s="91">
        <v>6.8</v>
      </c>
      <c r="D119" s="91">
        <v>27</v>
      </c>
      <c r="E119" s="91">
        <v>7.55</v>
      </c>
      <c r="F119" s="91">
        <v>2.2799999999999998</v>
      </c>
      <c r="G119" s="91">
        <v>6.84</v>
      </c>
      <c r="H119" s="146">
        <v>1069.73</v>
      </c>
      <c r="J119" s="91" t="s">
        <v>1110</v>
      </c>
      <c r="K119" s="91">
        <v>25.52</v>
      </c>
      <c r="L119" s="91">
        <v>26.34</v>
      </c>
      <c r="M119" s="91">
        <v>115.05</v>
      </c>
      <c r="N119" s="146">
        <v>33485.29</v>
      </c>
      <c r="P119" s="91" t="s">
        <v>1110</v>
      </c>
      <c r="Q119" s="91">
        <v>44.79</v>
      </c>
      <c r="R119" s="91">
        <v>5.32</v>
      </c>
      <c r="S119" s="91">
        <v>85.22</v>
      </c>
      <c r="T119" s="146">
        <v>12087.96</v>
      </c>
    </row>
    <row r="120" spans="1:20">
      <c r="A120" s="91" t="s">
        <v>1110</v>
      </c>
      <c r="B120" s="91">
        <v>19.3</v>
      </c>
      <c r="C120" s="91">
        <v>6.81</v>
      </c>
      <c r="D120" s="91">
        <v>27.48</v>
      </c>
      <c r="E120" s="91">
        <v>7.6</v>
      </c>
      <c r="F120" s="91">
        <v>2.2799999999999998</v>
      </c>
      <c r="G120" s="91">
        <v>6.86</v>
      </c>
      <c r="H120" s="146">
        <v>1074</v>
      </c>
      <c r="J120" s="91" t="s">
        <v>2876</v>
      </c>
      <c r="K120" s="91">
        <v>25.76</v>
      </c>
      <c r="L120" s="91">
        <v>27.28</v>
      </c>
      <c r="M120" s="91">
        <v>114.54</v>
      </c>
      <c r="N120" s="146">
        <v>33586.519999999997</v>
      </c>
      <c r="P120" s="91" t="s">
        <v>2876</v>
      </c>
      <c r="Q120" s="91">
        <v>44.53</v>
      </c>
      <c r="R120" s="91">
        <v>5.7</v>
      </c>
      <c r="S120" s="91">
        <v>85.48</v>
      </c>
      <c r="T120" s="146">
        <v>12084.36</v>
      </c>
    </row>
    <row r="121" spans="1:20">
      <c r="A121" s="91" t="s">
        <v>1118</v>
      </c>
      <c r="B121" s="91">
        <v>19.64</v>
      </c>
      <c r="C121" s="91">
        <v>6.85</v>
      </c>
      <c r="D121" s="91">
        <v>28.12</v>
      </c>
      <c r="E121" s="91">
        <v>7.69</v>
      </c>
      <c r="F121" s="91">
        <v>2.2799999999999998</v>
      </c>
      <c r="G121" s="91">
        <v>6.86</v>
      </c>
      <c r="H121" s="146">
        <v>1092.75</v>
      </c>
      <c r="J121" s="91" t="s">
        <v>1118</v>
      </c>
      <c r="K121" s="91">
        <v>26.11</v>
      </c>
      <c r="L121" s="91">
        <v>27.43</v>
      </c>
      <c r="M121" s="91">
        <v>115.35</v>
      </c>
      <c r="N121" s="146">
        <v>33684.79</v>
      </c>
      <c r="P121" s="91" t="s">
        <v>1118</v>
      </c>
      <c r="Q121" s="91">
        <v>44.86</v>
      </c>
      <c r="R121" s="91">
        <v>5.73</v>
      </c>
      <c r="S121" s="91">
        <v>85.09</v>
      </c>
      <c r="T121" s="146">
        <v>12031.88</v>
      </c>
    </row>
    <row r="122" spans="1:20">
      <c r="A122" s="91" t="s">
        <v>1125</v>
      </c>
      <c r="B122" s="91">
        <v>20.440000000000001</v>
      </c>
      <c r="C122" s="91">
        <v>6.7</v>
      </c>
      <c r="D122" s="91">
        <v>27.88</v>
      </c>
      <c r="E122" s="91">
        <v>7.6</v>
      </c>
      <c r="F122" s="91">
        <v>2.2599999999999998</v>
      </c>
      <c r="G122" s="91">
        <v>6.88</v>
      </c>
      <c r="H122" s="146">
        <v>1095.9100000000001</v>
      </c>
      <c r="J122" s="91" t="s">
        <v>1125</v>
      </c>
      <c r="K122" s="91">
        <v>25.62</v>
      </c>
      <c r="L122" s="91">
        <v>25.6</v>
      </c>
      <c r="M122" s="91">
        <v>115.23</v>
      </c>
      <c r="N122" s="146">
        <v>33646.5</v>
      </c>
      <c r="P122" s="91" t="s">
        <v>1125</v>
      </c>
      <c r="Q122" s="91">
        <v>44.74</v>
      </c>
      <c r="R122" s="91">
        <v>5.75</v>
      </c>
      <c r="S122" s="91">
        <v>84.95</v>
      </c>
      <c r="T122" s="146">
        <v>11929.34</v>
      </c>
    </row>
    <row r="123" spans="1:20">
      <c r="A123" s="91" t="s">
        <v>1133</v>
      </c>
      <c r="B123" s="91">
        <v>21</v>
      </c>
      <c r="C123" s="91">
        <v>6.79</v>
      </c>
      <c r="D123" s="91">
        <v>28</v>
      </c>
      <c r="E123" s="91">
        <v>7.7</v>
      </c>
      <c r="F123" s="91">
        <v>2.2999999999999998</v>
      </c>
      <c r="G123" s="91">
        <v>6.9</v>
      </c>
      <c r="H123" s="146">
        <v>1102.79</v>
      </c>
      <c r="J123" s="91" t="s">
        <v>1133</v>
      </c>
      <c r="K123" s="91">
        <v>25.66</v>
      </c>
      <c r="L123" s="91">
        <v>25.49</v>
      </c>
      <c r="M123" s="91">
        <v>115.77</v>
      </c>
      <c r="N123" s="146">
        <v>34029.69</v>
      </c>
      <c r="P123" s="91" t="s">
        <v>1133</v>
      </c>
      <c r="Q123" s="91">
        <v>45.54</v>
      </c>
      <c r="R123" s="91">
        <v>5.63</v>
      </c>
      <c r="S123" s="91">
        <v>85.58</v>
      </c>
      <c r="T123" s="146">
        <v>12166.27</v>
      </c>
    </row>
    <row r="124" spans="1:20">
      <c r="A124" s="91" t="s">
        <v>1141</v>
      </c>
      <c r="B124" s="91">
        <v>21</v>
      </c>
      <c r="C124" s="91">
        <v>6.9</v>
      </c>
      <c r="D124" s="91">
        <v>27.66</v>
      </c>
      <c r="E124" s="91">
        <v>7.8</v>
      </c>
      <c r="F124" s="91">
        <v>2.34</v>
      </c>
      <c r="G124" s="91">
        <v>6.92</v>
      </c>
      <c r="H124" s="146">
        <v>1120.29</v>
      </c>
      <c r="J124" s="91" t="s">
        <v>2889</v>
      </c>
      <c r="K124" s="91">
        <v>25.73</v>
      </c>
      <c r="L124" s="91">
        <v>25.56</v>
      </c>
      <c r="M124" s="91">
        <v>116.05</v>
      </c>
      <c r="N124" s="146">
        <v>33886.47</v>
      </c>
      <c r="P124" s="91" t="s">
        <v>2889</v>
      </c>
      <c r="Q124" s="91">
        <v>45.29</v>
      </c>
      <c r="R124" s="91">
        <v>5.66</v>
      </c>
      <c r="S124" s="91">
        <v>85.27</v>
      </c>
      <c r="T124" s="146">
        <v>12123.46</v>
      </c>
    </row>
    <row r="125" spans="1:20">
      <c r="A125" s="91" t="s">
        <v>1149</v>
      </c>
      <c r="B125" s="91">
        <v>21.14</v>
      </c>
      <c r="C125" s="91">
        <v>7</v>
      </c>
      <c r="D125" s="91">
        <v>27.38</v>
      </c>
      <c r="E125" s="91">
        <v>7.65</v>
      </c>
      <c r="F125" s="91">
        <v>2.35</v>
      </c>
      <c r="G125" s="91">
        <v>6.98</v>
      </c>
      <c r="H125" s="146">
        <v>1111.1099999999999</v>
      </c>
      <c r="J125" s="91" t="s">
        <v>2893</v>
      </c>
      <c r="K125" s="91">
        <v>24.8</v>
      </c>
      <c r="L125" s="91">
        <v>24.89</v>
      </c>
      <c r="M125" s="91">
        <v>114.7</v>
      </c>
      <c r="N125" s="146">
        <v>33987.18</v>
      </c>
      <c r="P125" s="91" t="s">
        <v>2893</v>
      </c>
      <c r="Q125" s="91">
        <v>45.11</v>
      </c>
      <c r="R125" s="91">
        <v>5.8</v>
      </c>
      <c r="S125" s="91">
        <v>85.5</v>
      </c>
      <c r="T125" s="146">
        <v>12157.72</v>
      </c>
    </row>
    <row r="126" spans="1:20">
      <c r="A126" s="91" t="s">
        <v>1156</v>
      </c>
      <c r="B126" s="91">
        <v>20.9</v>
      </c>
      <c r="C126" s="91">
        <v>6.75</v>
      </c>
      <c r="D126" s="91">
        <v>27.14</v>
      </c>
      <c r="E126" s="91">
        <v>7.58</v>
      </c>
      <c r="F126" s="91">
        <v>2.35</v>
      </c>
      <c r="G126" s="91">
        <v>6.96</v>
      </c>
      <c r="H126" s="146">
        <v>1106.57</v>
      </c>
      <c r="J126" s="91" t="s">
        <v>1141</v>
      </c>
      <c r="K126" s="91">
        <v>24.74</v>
      </c>
      <c r="L126" s="91">
        <v>25.15</v>
      </c>
      <c r="M126" s="91">
        <v>116.94</v>
      </c>
      <c r="N126" s="146">
        <v>33976.629999999997</v>
      </c>
      <c r="P126" s="91" t="s">
        <v>1141</v>
      </c>
      <c r="Q126" s="91">
        <v>44.92</v>
      </c>
      <c r="R126" s="91">
        <v>5.66</v>
      </c>
      <c r="S126" s="91">
        <v>85.55</v>
      </c>
      <c r="T126" s="146">
        <v>12153.41</v>
      </c>
    </row>
    <row r="127" spans="1:20">
      <c r="A127" s="91" t="s">
        <v>1164</v>
      </c>
      <c r="B127" s="91">
        <v>21.28</v>
      </c>
      <c r="C127" s="91">
        <v>6.75</v>
      </c>
      <c r="D127" s="91">
        <v>27.66</v>
      </c>
      <c r="E127" s="91">
        <v>7.4</v>
      </c>
      <c r="F127" s="91">
        <v>2.35</v>
      </c>
      <c r="G127" s="91">
        <v>7.08</v>
      </c>
      <c r="H127" s="146">
        <v>1111.33</v>
      </c>
      <c r="J127" s="91" t="s">
        <v>1149</v>
      </c>
      <c r="K127" s="91">
        <v>24.66</v>
      </c>
      <c r="L127" s="91">
        <v>24.67</v>
      </c>
      <c r="M127" s="91">
        <v>116.57</v>
      </c>
      <c r="N127" s="146">
        <v>33897.01</v>
      </c>
      <c r="P127" s="91" t="s">
        <v>1149</v>
      </c>
      <c r="Q127" s="91">
        <v>42.44</v>
      </c>
      <c r="R127" s="91">
        <v>5.58</v>
      </c>
      <c r="S127" s="91">
        <v>85.5</v>
      </c>
      <c r="T127" s="146">
        <v>12157.23</v>
      </c>
    </row>
    <row r="128" spans="1:20">
      <c r="A128" s="91" t="s">
        <v>1172</v>
      </c>
      <c r="B128" s="91">
        <v>21.6</v>
      </c>
      <c r="C128" s="91">
        <v>6.83</v>
      </c>
      <c r="D128" s="91">
        <v>27.18</v>
      </c>
      <c r="E128" s="91">
        <v>7.29</v>
      </c>
      <c r="F128" s="91">
        <v>2.35</v>
      </c>
      <c r="G128" s="91">
        <v>7.36</v>
      </c>
      <c r="H128" s="146">
        <v>1105.42</v>
      </c>
      <c r="J128" s="91" t="s">
        <v>1156</v>
      </c>
      <c r="K128" s="91">
        <v>24.27</v>
      </c>
      <c r="L128" s="91">
        <v>24.35</v>
      </c>
      <c r="M128" s="91">
        <v>115.64</v>
      </c>
      <c r="N128" s="146">
        <v>33786.620000000003</v>
      </c>
      <c r="P128" s="91" t="s">
        <v>1156</v>
      </c>
      <c r="Q128" s="91">
        <v>42.7</v>
      </c>
      <c r="R128" s="91">
        <v>5.55</v>
      </c>
      <c r="S128" s="91">
        <v>85.57</v>
      </c>
      <c r="T128" s="146">
        <v>12059.56</v>
      </c>
    </row>
    <row r="129" spans="1:20">
      <c r="A129" s="91" t="s">
        <v>1180</v>
      </c>
      <c r="B129" s="91">
        <v>21.36</v>
      </c>
      <c r="C129" s="91">
        <v>6.76</v>
      </c>
      <c r="D129" s="91">
        <v>26.94</v>
      </c>
      <c r="E129" s="91">
        <v>7.25</v>
      </c>
      <c r="F129" s="91">
        <v>2.35</v>
      </c>
      <c r="G129" s="91">
        <v>7.46</v>
      </c>
      <c r="H129" s="146">
        <v>1090.53</v>
      </c>
      <c r="J129" s="91" t="s">
        <v>1164</v>
      </c>
      <c r="K129" s="91">
        <v>24.09</v>
      </c>
      <c r="L129" s="91">
        <v>24.24</v>
      </c>
      <c r="M129" s="91">
        <v>116.01</v>
      </c>
      <c r="N129" s="146">
        <v>33808.959999999999</v>
      </c>
      <c r="P129" s="91" t="s">
        <v>1164</v>
      </c>
      <c r="Q129" s="91">
        <v>40.590000000000003</v>
      </c>
      <c r="R129" s="91">
        <v>5.45</v>
      </c>
      <c r="S129" s="91">
        <v>85.53</v>
      </c>
      <c r="T129" s="146">
        <v>12072.46</v>
      </c>
    </row>
    <row r="130" spans="1:20">
      <c r="A130" s="91" t="s">
        <v>1185</v>
      </c>
      <c r="B130" s="91">
        <v>21.14</v>
      </c>
      <c r="C130" s="91">
        <v>6.94</v>
      </c>
      <c r="D130" s="91">
        <v>26.52</v>
      </c>
      <c r="E130" s="91">
        <v>7.25</v>
      </c>
      <c r="F130" s="91">
        <v>2.35</v>
      </c>
      <c r="G130" s="91">
        <v>7.44</v>
      </c>
      <c r="H130" s="146">
        <v>1096.42</v>
      </c>
      <c r="J130" s="91" t="s">
        <v>1172</v>
      </c>
      <c r="K130" s="91">
        <v>24.73</v>
      </c>
      <c r="L130" s="91">
        <v>24.2</v>
      </c>
      <c r="M130" s="91">
        <v>118.2</v>
      </c>
      <c r="N130" s="146">
        <v>33875.4</v>
      </c>
      <c r="P130" s="91" t="s">
        <v>1172</v>
      </c>
      <c r="Q130" s="91">
        <v>40.96</v>
      </c>
      <c r="R130" s="91">
        <v>5.41</v>
      </c>
      <c r="S130" s="91">
        <v>86.09</v>
      </c>
      <c r="T130" s="146">
        <v>12037.2</v>
      </c>
    </row>
    <row r="131" spans="1:20">
      <c r="A131" s="91" t="s">
        <v>1193</v>
      </c>
      <c r="B131" s="91">
        <v>21</v>
      </c>
      <c r="C131" s="91">
        <v>6.9</v>
      </c>
      <c r="D131" s="91">
        <v>26.58</v>
      </c>
      <c r="E131" s="91">
        <v>7.25</v>
      </c>
      <c r="F131" s="91">
        <v>2.35</v>
      </c>
      <c r="G131" s="91">
        <v>7.48</v>
      </c>
      <c r="H131" s="146">
        <v>1096.01</v>
      </c>
      <c r="J131" s="91" t="s">
        <v>1180</v>
      </c>
      <c r="K131" s="91">
        <v>23.74</v>
      </c>
      <c r="L131" s="91">
        <v>22.96</v>
      </c>
      <c r="M131" s="91">
        <v>116.52</v>
      </c>
      <c r="N131" s="146">
        <v>33530.83</v>
      </c>
      <c r="P131" s="91" t="s">
        <v>1180</v>
      </c>
      <c r="Q131" s="91">
        <v>39.71</v>
      </c>
      <c r="R131" s="91">
        <v>5.1100000000000003</v>
      </c>
      <c r="S131" s="91">
        <v>86.74</v>
      </c>
      <c r="T131" s="146">
        <v>11799.16</v>
      </c>
    </row>
    <row r="132" spans="1:20">
      <c r="A132" s="91" t="s">
        <v>1200</v>
      </c>
      <c r="B132" s="91">
        <v>20.9</v>
      </c>
      <c r="C132" s="91">
        <v>7.18</v>
      </c>
      <c r="D132" s="91">
        <v>26.3</v>
      </c>
      <c r="E132" s="91">
        <v>7.2</v>
      </c>
      <c r="F132" s="91">
        <v>2.38</v>
      </c>
      <c r="G132" s="91">
        <v>7.46</v>
      </c>
      <c r="H132" s="146">
        <v>1085.1099999999999</v>
      </c>
      <c r="J132" s="91" t="s">
        <v>1185</v>
      </c>
      <c r="K132" s="91">
        <v>23.29</v>
      </c>
      <c r="L132" s="91">
        <v>23</v>
      </c>
      <c r="M132" s="91">
        <v>115.45</v>
      </c>
      <c r="N132" s="146">
        <v>33301.870000000003</v>
      </c>
      <c r="P132" s="91" t="s">
        <v>1185</v>
      </c>
      <c r="Q132" s="91">
        <v>39.520000000000003</v>
      </c>
      <c r="R132" s="91">
        <v>4.9000000000000004</v>
      </c>
      <c r="S132" s="91">
        <v>76.81</v>
      </c>
      <c r="T132" s="146">
        <v>11854.35</v>
      </c>
    </row>
    <row r="133" spans="1:20">
      <c r="A133" s="91" t="s">
        <v>1208</v>
      </c>
      <c r="B133" s="91">
        <v>21.02</v>
      </c>
      <c r="C133" s="91">
        <v>7.28</v>
      </c>
      <c r="D133" s="91">
        <v>26</v>
      </c>
      <c r="E133" s="91">
        <v>7.23</v>
      </c>
      <c r="F133" s="91">
        <v>2.37</v>
      </c>
      <c r="G133" s="91">
        <v>7.46</v>
      </c>
      <c r="H133" s="146">
        <v>1087.49</v>
      </c>
      <c r="J133" s="91" t="s">
        <v>1193</v>
      </c>
      <c r="K133" s="91">
        <v>23.48</v>
      </c>
      <c r="L133" s="91">
        <v>23.39</v>
      </c>
      <c r="M133" s="91">
        <v>116.83</v>
      </c>
      <c r="N133" s="146">
        <v>33826.160000000003</v>
      </c>
      <c r="P133" s="91" t="s">
        <v>1193</v>
      </c>
      <c r="Q133" s="91">
        <v>40.090000000000003</v>
      </c>
      <c r="R133" s="91">
        <v>4.82</v>
      </c>
      <c r="S133" s="91">
        <v>77.61</v>
      </c>
      <c r="T133" s="146">
        <v>12142.24</v>
      </c>
    </row>
    <row r="134" spans="1:20">
      <c r="A134" s="91" t="s">
        <v>1215</v>
      </c>
      <c r="B134" s="91">
        <v>21.3</v>
      </c>
      <c r="C134" s="91">
        <v>7.07</v>
      </c>
      <c r="D134" s="91">
        <v>25.8</v>
      </c>
      <c r="E134" s="91">
        <v>7.15</v>
      </c>
      <c r="F134" s="91">
        <v>2.39</v>
      </c>
      <c r="G134" s="91">
        <v>7.48</v>
      </c>
      <c r="H134" s="146">
        <v>1095.96</v>
      </c>
      <c r="J134" s="91" t="s">
        <v>1200</v>
      </c>
      <c r="K134" s="91">
        <v>24.16</v>
      </c>
      <c r="L134" s="91">
        <v>23.54</v>
      </c>
      <c r="M134" s="91">
        <v>118.34</v>
      </c>
      <c r="N134" s="146">
        <v>34098.160000000003</v>
      </c>
      <c r="P134" s="91" t="s">
        <v>1200</v>
      </c>
      <c r="Q134" s="91">
        <v>40.270000000000003</v>
      </c>
      <c r="R134" s="91">
        <v>4.8099999999999996</v>
      </c>
      <c r="S134" s="91">
        <v>77.709999999999994</v>
      </c>
      <c r="T134" s="146">
        <v>12226.58</v>
      </c>
    </row>
    <row r="135" spans="1:20">
      <c r="A135" s="91" t="s">
        <v>1223</v>
      </c>
      <c r="B135" s="91">
        <v>21.3</v>
      </c>
      <c r="C135" s="91">
        <v>6.96</v>
      </c>
      <c r="D135" s="91">
        <v>26.18</v>
      </c>
      <c r="E135" s="91">
        <v>7.13</v>
      </c>
      <c r="F135" s="91">
        <v>2.4</v>
      </c>
      <c r="G135" s="91">
        <v>7.46</v>
      </c>
      <c r="H135" s="146">
        <v>1098.57</v>
      </c>
      <c r="J135" s="91" t="s">
        <v>2926</v>
      </c>
      <c r="K135" s="91">
        <v>24.04</v>
      </c>
      <c r="L135" s="91">
        <v>23.3</v>
      </c>
      <c r="M135" s="91">
        <v>114.67</v>
      </c>
      <c r="N135" s="146">
        <v>34051.699999999997</v>
      </c>
      <c r="P135" s="91" t="s">
        <v>2926</v>
      </c>
      <c r="Q135" s="91">
        <v>40.29</v>
      </c>
      <c r="R135" s="91">
        <v>4.7699999999999996</v>
      </c>
      <c r="S135" s="91">
        <v>77.430000000000007</v>
      </c>
      <c r="T135" s="146">
        <v>12212.6</v>
      </c>
    </row>
    <row r="136" spans="1:20">
      <c r="A136" s="91" t="s">
        <v>1230</v>
      </c>
      <c r="B136" s="91">
        <v>22.06</v>
      </c>
      <c r="C136" s="91">
        <v>7.24</v>
      </c>
      <c r="D136" s="91">
        <v>25.98</v>
      </c>
      <c r="E136" s="91">
        <v>7.22</v>
      </c>
      <c r="F136" s="91">
        <v>2.4</v>
      </c>
      <c r="G136" s="91">
        <v>7.46</v>
      </c>
      <c r="H136" s="146">
        <v>1111.24</v>
      </c>
      <c r="J136" s="91" t="s">
        <v>1208</v>
      </c>
      <c r="K136" s="91">
        <v>22.74</v>
      </c>
      <c r="L136" s="91">
        <v>23.06</v>
      </c>
      <c r="M136" s="91">
        <v>110.1</v>
      </c>
      <c r="N136" s="146">
        <v>33684.53</v>
      </c>
      <c r="P136" s="91" t="s">
        <v>1208</v>
      </c>
      <c r="Q136" s="91">
        <v>39.4</v>
      </c>
      <c r="R136" s="91">
        <v>4.8099999999999996</v>
      </c>
      <c r="S136" s="91">
        <v>76</v>
      </c>
      <c r="T136" s="146">
        <v>12080.51</v>
      </c>
    </row>
    <row r="137" spans="1:20">
      <c r="A137" s="91" t="s">
        <v>1238</v>
      </c>
      <c r="B137" s="91">
        <v>21.9</v>
      </c>
      <c r="C137" s="91">
        <v>7.27</v>
      </c>
      <c r="D137" s="91">
        <v>25.76</v>
      </c>
      <c r="E137" s="91">
        <v>7.11</v>
      </c>
      <c r="F137" s="91">
        <v>2.42</v>
      </c>
      <c r="G137" s="91">
        <v>7.4</v>
      </c>
      <c r="H137" s="146">
        <v>1121.9000000000001</v>
      </c>
      <c r="J137" s="91" t="s">
        <v>1215</v>
      </c>
      <c r="K137" s="91">
        <v>22.27</v>
      </c>
      <c r="L137" s="91">
        <v>22.77</v>
      </c>
      <c r="M137" s="91">
        <v>107.93</v>
      </c>
      <c r="N137" s="146">
        <v>33414.239999999998</v>
      </c>
      <c r="P137" s="91" t="s">
        <v>1215</v>
      </c>
      <c r="Q137" s="91">
        <v>39.71</v>
      </c>
      <c r="R137" s="91">
        <v>4.8600000000000003</v>
      </c>
      <c r="S137" s="91">
        <v>75.23</v>
      </c>
      <c r="T137" s="146">
        <v>12025.33</v>
      </c>
    </row>
    <row r="138" spans="1:20">
      <c r="A138" s="91" t="s">
        <v>1245</v>
      </c>
      <c r="B138" s="91">
        <v>22.34</v>
      </c>
      <c r="C138" s="91">
        <v>7.15</v>
      </c>
      <c r="D138" s="91">
        <v>25.56</v>
      </c>
      <c r="E138" s="91">
        <v>7.21</v>
      </c>
      <c r="F138" s="91">
        <v>2.42</v>
      </c>
      <c r="G138" s="91">
        <v>7.32</v>
      </c>
      <c r="H138" s="146">
        <v>1123.2</v>
      </c>
      <c r="J138" s="91" t="s">
        <v>1223</v>
      </c>
      <c r="K138" s="91">
        <v>22.08</v>
      </c>
      <c r="L138" s="91">
        <v>21.83</v>
      </c>
      <c r="M138" s="91">
        <v>106.04</v>
      </c>
      <c r="N138" s="146">
        <v>33127.74</v>
      </c>
      <c r="P138" s="91" t="s">
        <v>1223</v>
      </c>
      <c r="Q138" s="91">
        <v>39.6</v>
      </c>
      <c r="R138" s="91">
        <v>4.9000000000000004</v>
      </c>
      <c r="S138" s="91">
        <v>74.59</v>
      </c>
      <c r="T138" s="146">
        <v>11966.4</v>
      </c>
    </row>
    <row r="139" spans="1:20">
      <c r="A139" s="91" t="s">
        <v>1252</v>
      </c>
      <c r="B139" s="91">
        <v>22.66</v>
      </c>
      <c r="C139" s="91">
        <v>7.22</v>
      </c>
      <c r="D139" s="91">
        <v>25.44</v>
      </c>
      <c r="E139" s="91">
        <v>7.38</v>
      </c>
      <c r="F139" s="91">
        <v>2.42</v>
      </c>
      <c r="G139" s="91">
        <v>7.3</v>
      </c>
      <c r="H139" s="146">
        <v>1131.21</v>
      </c>
      <c r="J139" s="91" t="s">
        <v>1230</v>
      </c>
      <c r="K139" s="91">
        <v>22.93</v>
      </c>
      <c r="L139" s="91">
        <v>22.72</v>
      </c>
      <c r="M139" s="91">
        <v>108.68</v>
      </c>
      <c r="N139" s="146">
        <v>33674.379999999997</v>
      </c>
      <c r="P139" s="91" t="s">
        <v>1230</v>
      </c>
      <c r="Q139" s="91">
        <v>38.590000000000003</v>
      </c>
      <c r="R139" s="91">
        <v>5.04</v>
      </c>
      <c r="S139" s="91">
        <v>76</v>
      </c>
      <c r="T139" s="146">
        <v>12235.41</v>
      </c>
    </row>
    <row r="140" spans="1:20">
      <c r="A140" s="91" t="s">
        <v>1260</v>
      </c>
      <c r="B140" s="91">
        <v>22.6</v>
      </c>
      <c r="C140" s="91">
        <v>7.22</v>
      </c>
      <c r="D140" s="91">
        <v>25.32</v>
      </c>
      <c r="E140" s="91">
        <v>7.37</v>
      </c>
      <c r="F140" s="91">
        <v>2.42</v>
      </c>
      <c r="G140" s="91">
        <v>7.36</v>
      </c>
      <c r="H140" s="146">
        <v>1122.4100000000001</v>
      </c>
      <c r="J140" s="91" t="s">
        <v>1238</v>
      </c>
      <c r="K140" s="91">
        <v>22.82</v>
      </c>
      <c r="L140" s="91">
        <v>23.29</v>
      </c>
      <c r="M140" s="91">
        <v>109.11</v>
      </c>
      <c r="N140" s="146">
        <v>33618.69</v>
      </c>
      <c r="P140" s="91" t="s">
        <v>1238</v>
      </c>
      <c r="Q140" s="91">
        <v>38.89</v>
      </c>
      <c r="R140" s="91">
        <v>5.09</v>
      </c>
      <c r="S140" s="91">
        <v>75.55</v>
      </c>
      <c r="T140" s="146">
        <v>12256.92</v>
      </c>
    </row>
    <row r="141" spans="1:20">
      <c r="A141" s="91" t="s">
        <v>1268</v>
      </c>
      <c r="B141" s="91">
        <v>22.7</v>
      </c>
      <c r="C141" s="91">
        <v>7.28</v>
      </c>
      <c r="D141" s="91">
        <v>25.98</v>
      </c>
      <c r="E141" s="91">
        <v>7.21</v>
      </c>
      <c r="F141" s="91">
        <v>2.42</v>
      </c>
      <c r="G141" s="91">
        <v>7.42</v>
      </c>
      <c r="H141" s="146">
        <v>1122.75</v>
      </c>
      <c r="J141" s="91" t="s">
        <v>1245</v>
      </c>
      <c r="K141" s="91">
        <v>22.9</v>
      </c>
      <c r="L141" s="91">
        <v>23.44</v>
      </c>
      <c r="M141" s="91">
        <v>109.14</v>
      </c>
      <c r="N141" s="146">
        <v>33561.81</v>
      </c>
      <c r="P141" s="91" t="s">
        <v>1245</v>
      </c>
      <c r="Q141" s="91">
        <v>38.93</v>
      </c>
      <c r="R141" s="91">
        <v>5.1100000000000003</v>
      </c>
      <c r="S141" s="91">
        <v>75.510000000000005</v>
      </c>
      <c r="T141" s="146">
        <v>12179.55</v>
      </c>
    </row>
    <row r="142" spans="1:20">
      <c r="A142" s="91" t="s">
        <v>1276</v>
      </c>
      <c r="B142" s="91">
        <v>22.36</v>
      </c>
      <c r="C142" s="91">
        <v>7.4</v>
      </c>
      <c r="D142" s="91">
        <v>26.24</v>
      </c>
      <c r="E142" s="91">
        <v>7.25</v>
      </c>
      <c r="F142" s="91">
        <v>2.42</v>
      </c>
      <c r="G142" s="91">
        <v>7.48</v>
      </c>
      <c r="H142" s="146">
        <v>1121.6500000000001</v>
      </c>
      <c r="J142" s="91" t="s">
        <v>1252</v>
      </c>
      <c r="K142" s="91">
        <v>22.67</v>
      </c>
      <c r="L142" s="91">
        <v>22.95</v>
      </c>
      <c r="M142" s="91">
        <v>107.74</v>
      </c>
      <c r="N142" s="146">
        <v>33531.33</v>
      </c>
      <c r="P142" s="91" t="s">
        <v>1252</v>
      </c>
      <c r="Q142" s="91">
        <v>40.619999999999997</v>
      </c>
      <c r="R142" s="91">
        <v>5.13</v>
      </c>
      <c r="S142" s="91">
        <v>76</v>
      </c>
      <c r="T142" s="146">
        <v>12306.44</v>
      </c>
    </row>
    <row r="143" spans="1:20">
      <c r="A143" s="91" t="s">
        <v>1284</v>
      </c>
      <c r="B143" s="91">
        <v>21.96</v>
      </c>
      <c r="C143" s="91">
        <v>7.5</v>
      </c>
      <c r="D143" s="91">
        <v>26.74</v>
      </c>
      <c r="E143" s="91">
        <v>7.39</v>
      </c>
      <c r="F143" s="91">
        <v>2.42</v>
      </c>
      <c r="G143" s="91">
        <v>7.44</v>
      </c>
      <c r="H143" s="146">
        <v>1136.44</v>
      </c>
      <c r="J143" s="91" t="s">
        <v>1260</v>
      </c>
      <c r="K143" s="91">
        <v>22.47</v>
      </c>
      <c r="L143" s="91">
        <v>23.34</v>
      </c>
      <c r="M143" s="91">
        <v>105.79</v>
      </c>
      <c r="N143" s="146">
        <v>33309.51</v>
      </c>
      <c r="P143" s="91" t="s">
        <v>1260</v>
      </c>
      <c r="Q143" s="91">
        <v>41.86</v>
      </c>
      <c r="R143" s="91">
        <v>5.0999999999999996</v>
      </c>
      <c r="S143" s="91">
        <v>77.040000000000006</v>
      </c>
      <c r="T143" s="146">
        <v>12328.51</v>
      </c>
    </row>
    <row r="144" spans="1:20">
      <c r="A144" s="91" t="s">
        <v>1292</v>
      </c>
      <c r="B144" s="91">
        <v>22</v>
      </c>
      <c r="C144" s="91">
        <v>7.2</v>
      </c>
      <c r="D144" s="91">
        <v>26.76</v>
      </c>
      <c r="E144" s="91">
        <v>7.48</v>
      </c>
      <c r="F144" s="91">
        <v>2.41</v>
      </c>
      <c r="G144" s="91">
        <v>7.56</v>
      </c>
      <c r="H144" s="146">
        <v>1134.3599999999999</v>
      </c>
      <c r="J144" s="91" t="s">
        <v>1268</v>
      </c>
      <c r="K144" s="91">
        <v>22.39</v>
      </c>
      <c r="L144" s="91">
        <v>23.96</v>
      </c>
      <c r="M144" s="91">
        <v>105.78</v>
      </c>
      <c r="N144" s="146">
        <v>33300.620000000003</v>
      </c>
      <c r="P144" s="91" t="s">
        <v>1268</v>
      </c>
      <c r="Q144" s="91">
        <v>42.12</v>
      </c>
      <c r="R144" s="91">
        <v>5.41</v>
      </c>
      <c r="S144" s="91">
        <v>77.37</v>
      </c>
      <c r="T144" s="146">
        <v>12284.74</v>
      </c>
    </row>
    <row r="145" spans="1:20">
      <c r="A145" s="91" t="s">
        <v>1299</v>
      </c>
      <c r="B145" s="91">
        <v>22.08</v>
      </c>
      <c r="C145" s="91">
        <v>7.35</v>
      </c>
      <c r="D145" s="91">
        <v>26.78</v>
      </c>
      <c r="E145" s="91">
        <v>7.44</v>
      </c>
      <c r="F145" s="91">
        <v>2.41</v>
      </c>
      <c r="G145" s="91">
        <v>7.66</v>
      </c>
      <c r="H145" s="146">
        <v>1130.1400000000001</v>
      </c>
      <c r="J145" s="91" t="s">
        <v>1276</v>
      </c>
      <c r="K145" s="91">
        <v>22.67</v>
      </c>
      <c r="L145" s="91">
        <v>24.45</v>
      </c>
      <c r="M145" s="91">
        <v>105.07</v>
      </c>
      <c r="N145" s="146">
        <v>33348.6</v>
      </c>
      <c r="P145" s="91" t="s">
        <v>1276</v>
      </c>
      <c r="Q145" s="91">
        <v>41.66</v>
      </c>
      <c r="R145" s="91">
        <v>5.46</v>
      </c>
      <c r="S145" s="91">
        <v>78.33</v>
      </c>
      <c r="T145" s="146">
        <v>12365.21</v>
      </c>
    </row>
    <row r="146" spans="1:20">
      <c r="A146" s="91" t="s">
        <v>1307</v>
      </c>
      <c r="B146" s="91">
        <v>22</v>
      </c>
      <c r="C146" s="91">
        <v>7.22</v>
      </c>
      <c r="D146" s="91">
        <v>27.38</v>
      </c>
      <c r="E146" s="91">
        <v>7.28</v>
      </c>
      <c r="F146" s="91">
        <v>2.41</v>
      </c>
      <c r="G146" s="91">
        <v>7.76</v>
      </c>
      <c r="H146" s="146">
        <v>1132.3399999999999</v>
      </c>
      <c r="J146" s="91" t="s">
        <v>1284</v>
      </c>
      <c r="K146" s="91">
        <v>21.97</v>
      </c>
      <c r="L146" s="91">
        <v>23.07</v>
      </c>
      <c r="M146" s="91">
        <v>102.52</v>
      </c>
      <c r="N146" s="146">
        <v>33012.14</v>
      </c>
      <c r="P146" s="91" t="s">
        <v>1284</v>
      </c>
      <c r="Q146" s="91">
        <v>42.13</v>
      </c>
      <c r="R146" s="91">
        <v>5.53</v>
      </c>
      <c r="S146" s="91">
        <v>77.78</v>
      </c>
      <c r="T146" s="146">
        <v>12343.05</v>
      </c>
    </row>
    <row r="147" spans="1:20">
      <c r="A147" s="91" t="s">
        <v>1315</v>
      </c>
      <c r="B147" s="91">
        <v>23</v>
      </c>
      <c r="C147" s="91">
        <v>7.34</v>
      </c>
      <c r="D147" s="91">
        <v>29.5</v>
      </c>
      <c r="E147" s="91">
        <v>7.7</v>
      </c>
      <c r="F147" s="91">
        <v>2.42</v>
      </c>
      <c r="G147" s="91">
        <v>7.9</v>
      </c>
      <c r="H147" s="146">
        <v>1201.32</v>
      </c>
      <c r="J147" s="91" t="s">
        <v>1292</v>
      </c>
      <c r="K147" s="91">
        <v>22.71</v>
      </c>
      <c r="L147" s="91">
        <v>24.23</v>
      </c>
      <c r="M147" s="91">
        <v>104.82</v>
      </c>
      <c r="N147" s="146">
        <v>33420.769999999997</v>
      </c>
      <c r="P147" s="91" t="s">
        <v>1292</v>
      </c>
      <c r="Q147" s="91">
        <v>43.38</v>
      </c>
      <c r="R147" s="91">
        <v>5.99</v>
      </c>
      <c r="S147" s="91">
        <v>77.89</v>
      </c>
      <c r="T147" s="146">
        <v>12500.57</v>
      </c>
    </row>
    <row r="148" spans="1:20">
      <c r="A148" s="91" t="s">
        <v>1323</v>
      </c>
      <c r="B148" s="91">
        <v>22.5</v>
      </c>
      <c r="C148" s="91">
        <v>7.23</v>
      </c>
      <c r="D148" s="91">
        <v>29.46</v>
      </c>
      <c r="E148" s="91">
        <v>7.62</v>
      </c>
      <c r="F148" s="91">
        <v>2.42</v>
      </c>
      <c r="G148" s="91">
        <v>8</v>
      </c>
      <c r="H148" s="146">
        <v>1205.3</v>
      </c>
      <c r="J148" s="91" t="s">
        <v>1299</v>
      </c>
      <c r="K148" s="91">
        <v>23.05</v>
      </c>
      <c r="L148" s="91">
        <v>24.13</v>
      </c>
      <c r="M148" s="91">
        <v>105.77</v>
      </c>
      <c r="N148" s="146">
        <v>33535.910000000003</v>
      </c>
      <c r="P148" s="91" t="s">
        <v>1299</v>
      </c>
      <c r="Q148" s="91">
        <v>43.96</v>
      </c>
      <c r="R148" s="91">
        <v>5.89</v>
      </c>
      <c r="S148" s="91">
        <v>78.19</v>
      </c>
      <c r="T148" s="146">
        <v>12688.84</v>
      </c>
    </row>
    <row r="149" spans="1:20">
      <c r="A149" s="91" t="s">
        <v>1330</v>
      </c>
      <c r="B149" s="91">
        <v>22.32</v>
      </c>
      <c r="C149" s="91">
        <v>7.2</v>
      </c>
      <c r="D149" s="91">
        <v>28.56</v>
      </c>
      <c r="E149" s="91">
        <v>7.58</v>
      </c>
      <c r="F149" s="91">
        <v>2.42</v>
      </c>
      <c r="G149" s="91">
        <v>8</v>
      </c>
      <c r="H149" s="146">
        <v>1191.83</v>
      </c>
      <c r="J149" s="91" t="s">
        <v>1307</v>
      </c>
      <c r="K149" s="91">
        <v>23.07</v>
      </c>
      <c r="L149" s="91">
        <v>22.86</v>
      </c>
      <c r="M149" s="91">
        <v>106.26</v>
      </c>
      <c r="N149" s="146">
        <v>33426.629999999997</v>
      </c>
      <c r="P149" s="91" t="s">
        <v>1307</v>
      </c>
      <c r="Q149" s="91">
        <v>44.1</v>
      </c>
      <c r="R149" s="91">
        <v>5.89</v>
      </c>
      <c r="S149" s="91">
        <v>78.59</v>
      </c>
      <c r="T149" s="146">
        <v>12657.9</v>
      </c>
    </row>
    <row r="150" spans="1:20">
      <c r="A150" s="91" t="s">
        <v>1338</v>
      </c>
      <c r="B150" s="91">
        <v>21.98</v>
      </c>
      <c r="C150" s="91">
        <v>7.31</v>
      </c>
      <c r="D150" s="91">
        <v>29</v>
      </c>
      <c r="E150" s="91">
        <v>7.62</v>
      </c>
      <c r="F150" s="91">
        <v>2.42</v>
      </c>
      <c r="G150" s="91">
        <v>8.16</v>
      </c>
      <c r="H150" s="146">
        <v>1202.43</v>
      </c>
      <c r="J150" s="91" t="s">
        <v>1315</v>
      </c>
      <c r="K150" s="91">
        <v>23.43</v>
      </c>
      <c r="L150" s="91">
        <v>22.76</v>
      </c>
      <c r="M150" s="91">
        <v>104.97</v>
      </c>
      <c r="N150" s="146">
        <v>33286.58</v>
      </c>
      <c r="P150" s="91" t="s">
        <v>1315</v>
      </c>
      <c r="Q150" s="91">
        <v>44.7</v>
      </c>
      <c r="R150" s="91">
        <v>5.88</v>
      </c>
      <c r="S150" s="91">
        <v>79.06</v>
      </c>
      <c r="T150" s="146">
        <v>12720.78</v>
      </c>
    </row>
    <row r="151" spans="1:20">
      <c r="A151" s="91" t="s">
        <v>1346</v>
      </c>
      <c r="B151" s="91">
        <v>21.92</v>
      </c>
      <c r="C151" s="91">
        <v>7.4</v>
      </c>
      <c r="D151" s="91">
        <v>29.1</v>
      </c>
      <c r="E151" s="91">
        <v>7.68</v>
      </c>
      <c r="F151" s="91">
        <v>2.42</v>
      </c>
      <c r="G151" s="91">
        <v>8.02</v>
      </c>
      <c r="H151" s="146">
        <v>1220.8900000000001</v>
      </c>
      <c r="J151" s="91" t="s">
        <v>1323</v>
      </c>
      <c r="K151" s="91">
        <v>23.64</v>
      </c>
      <c r="L151" s="91">
        <v>23.01</v>
      </c>
      <c r="M151" s="91">
        <v>106.4</v>
      </c>
      <c r="N151" s="146">
        <v>33055.51</v>
      </c>
      <c r="P151" s="91" t="s">
        <v>1323</v>
      </c>
      <c r="Q151" s="91">
        <v>44.35</v>
      </c>
      <c r="R151" s="91">
        <v>5.94</v>
      </c>
      <c r="S151" s="91">
        <v>79.13</v>
      </c>
      <c r="T151" s="146">
        <v>12560.25</v>
      </c>
    </row>
    <row r="152" spans="1:20">
      <c r="A152" s="91" t="s">
        <v>1354</v>
      </c>
      <c r="B152" s="91">
        <v>22.2</v>
      </c>
      <c r="C152" s="91">
        <v>7.72</v>
      </c>
      <c r="D152" s="91">
        <v>29.48</v>
      </c>
      <c r="E152" s="91">
        <v>7.98</v>
      </c>
      <c r="F152" s="91">
        <v>2.42</v>
      </c>
      <c r="G152" s="91">
        <v>8.1999999999999993</v>
      </c>
      <c r="H152" s="146">
        <v>1236.2</v>
      </c>
      <c r="J152" s="91" t="s">
        <v>1330</v>
      </c>
      <c r="K152" s="91">
        <v>24.02</v>
      </c>
      <c r="L152" s="91">
        <v>30.16</v>
      </c>
      <c r="M152" s="91">
        <v>107.59</v>
      </c>
      <c r="N152" s="146">
        <v>32799.919999999998</v>
      </c>
      <c r="P152" s="91" t="s">
        <v>1330</v>
      </c>
      <c r="Q152" s="91">
        <v>43.72</v>
      </c>
      <c r="R152" s="91">
        <v>6.08</v>
      </c>
      <c r="S152" s="91">
        <v>77.81</v>
      </c>
      <c r="T152" s="146">
        <v>12484.16</v>
      </c>
    </row>
    <row r="153" spans="1:20">
      <c r="A153" s="91" t="s">
        <v>1361</v>
      </c>
      <c r="B153" s="91">
        <v>22.2</v>
      </c>
      <c r="C153" s="91">
        <v>7.76</v>
      </c>
      <c r="D153" s="91">
        <v>29.06</v>
      </c>
      <c r="E153" s="91">
        <v>7.94</v>
      </c>
      <c r="F153" s="91">
        <v>2.42</v>
      </c>
      <c r="G153" s="91">
        <v>8.3000000000000007</v>
      </c>
      <c r="H153" s="146">
        <v>1225.07</v>
      </c>
      <c r="J153" s="91" t="s">
        <v>1338</v>
      </c>
      <c r="K153" s="91">
        <v>23.33</v>
      </c>
      <c r="L153" s="91">
        <v>28.56</v>
      </c>
      <c r="M153" s="91">
        <v>105.66</v>
      </c>
      <c r="N153" s="146">
        <v>32764.65</v>
      </c>
      <c r="P153" s="91" t="s">
        <v>1338</v>
      </c>
      <c r="Q153" s="91">
        <v>44.49</v>
      </c>
      <c r="R153" s="91">
        <v>6.11</v>
      </c>
      <c r="S153" s="91">
        <v>77.14</v>
      </c>
      <c r="T153" s="146">
        <v>12698.09</v>
      </c>
    </row>
    <row r="154" spans="1:20">
      <c r="A154" s="91" t="s">
        <v>1369</v>
      </c>
      <c r="B154" s="91">
        <v>21.7</v>
      </c>
      <c r="C154" s="91">
        <v>7.42</v>
      </c>
      <c r="D154" s="91">
        <v>29.48</v>
      </c>
      <c r="E154" s="91">
        <v>7.99</v>
      </c>
      <c r="F154" s="91">
        <v>2.42</v>
      </c>
      <c r="G154" s="91">
        <v>8.44</v>
      </c>
      <c r="H154" s="146">
        <v>1218.6500000000001</v>
      </c>
      <c r="J154" s="91" t="s">
        <v>1346</v>
      </c>
      <c r="K154" s="91">
        <v>23.26</v>
      </c>
      <c r="L154" s="91">
        <v>29.95</v>
      </c>
      <c r="M154" s="91">
        <v>104.97</v>
      </c>
      <c r="N154" s="146">
        <v>33093.339999999997</v>
      </c>
      <c r="P154" s="91" t="s">
        <v>1346</v>
      </c>
      <c r="Q154" s="91">
        <v>45.77</v>
      </c>
      <c r="R154" s="91">
        <v>6.43</v>
      </c>
      <c r="S154" s="91">
        <v>78.66</v>
      </c>
      <c r="T154" s="146">
        <v>12975.69</v>
      </c>
    </row>
    <row r="155" spans="1:20">
      <c r="A155" s="91" t="s">
        <v>1376</v>
      </c>
      <c r="B155" s="91">
        <v>22</v>
      </c>
      <c r="C155" s="91">
        <v>7.47</v>
      </c>
      <c r="D155" s="91">
        <v>28.82</v>
      </c>
      <c r="E155" s="91">
        <v>7.82</v>
      </c>
      <c r="F155" s="91">
        <v>2.42</v>
      </c>
      <c r="G155" s="91">
        <v>8.3800000000000008</v>
      </c>
      <c r="H155" s="146">
        <v>1209.05</v>
      </c>
      <c r="J155" s="91" t="s">
        <v>1361</v>
      </c>
      <c r="K155" s="91">
        <v>22.84</v>
      </c>
      <c r="L155" s="91">
        <v>31.4</v>
      </c>
      <c r="M155" s="91">
        <v>104.04</v>
      </c>
      <c r="N155" s="146">
        <v>33042.78</v>
      </c>
      <c r="P155" s="91" t="s">
        <v>1361</v>
      </c>
      <c r="Q155" s="91">
        <v>45.26</v>
      </c>
      <c r="R155" s="91">
        <v>6.37</v>
      </c>
      <c r="S155" s="91">
        <v>80.02</v>
      </c>
      <c r="T155" s="146">
        <v>13017.43</v>
      </c>
    </row>
    <row r="156" spans="1:20">
      <c r="A156" s="91" t="s">
        <v>1383</v>
      </c>
      <c r="B156" s="91">
        <v>22.6</v>
      </c>
      <c r="C156" s="91">
        <v>7.4</v>
      </c>
      <c r="D156" s="91">
        <v>29.08</v>
      </c>
      <c r="E156" s="91">
        <v>7.8</v>
      </c>
      <c r="F156" s="91">
        <v>2.42</v>
      </c>
      <c r="G156" s="91">
        <v>8.42</v>
      </c>
      <c r="H156" s="146">
        <v>1217.8599999999999</v>
      </c>
      <c r="J156" s="91" t="s">
        <v>1369</v>
      </c>
      <c r="K156" s="91">
        <v>22.16</v>
      </c>
      <c r="L156" s="91">
        <v>31.03</v>
      </c>
      <c r="M156" s="91">
        <v>102.18</v>
      </c>
      <c r="N156" s="146">
        <v>32908.269999999997</v>
      </c>
      <c r="P156" s="91" t="s">
        <v>1369</v>
      </c>
      <c r="Q156" s="91">
        <v>44.97</v>
      </c>
      <c r="R156" s="91">
        <v>6.29</v>
      </c>
      <c r="S156" s="91">
        <v>80.2</v>
      </c>
      <c r="T156" s="146">
        <v>12935.29</v>
      </c>
    </row>
    <row r="157" spans="1:20">
      <c r="A157" s="91" t="s">
        <v>1390</v>
      </c>
      <c r="B157" s="91">
        <v>24</v>
      </c>
      <c r="C157" s="91">
        <v>7.4</v>
      </c>
      <c r="D157" s="91">
        <v>29.8</v>
      </c>
      <c r="E157" s="91">
        <v>7.98</v>
      </c>
      <c r="F157" s="91">
        <v>2.4300000000000002</v>
      </c>
      <c r="G157" s="91">
        <v>8.52</v>
      </c>
      <c r="H157" s="146">
        <v>1244.75</v>
      </c>
      <c r="J157" s="91" t="s">
        <v>1376</v>
      </c>
      <c r="K157" s="91">
        <v>22.47</v>
      </c>
      <c r="L157" s="91">
        <v>30.31</v>
      </c>
      <c r="M157" s="91">
        <v>103.36</v>
      </c>
      <c r="N157" s="146">
        <v>33061.57</v>
      </c>
      <c r="P157" s="91" t="s">
        <v>1376</v>
      </c>
      <c r="Q157" s="91">
        <v>44.46</v>
      </c>
      <c r="R157" s="91">
        <v>6.49</v>
      </c>
      <c r="S157" s="91">
        <v>80.2</v>
      </c>
      <c r="T157" s="146">
        <v>13100.98</v>
      </c>
    </row>
    <row r="158" spans="1:20">
      <c r="A158" s="91" t="s">
        <v>1398</v>
      </c>
      <c r="B158" s="91">
        <v>23.72</v>
      </c>
      <c r="C158" s="91">
        <v>7.6</v>
      </c>
      <c r="D158" s="91">
        <v>29.74</v>
      </c>
      <c r="E158" s="91">
        <v>7.96</v>
      </c>
      <c r="F158" s="91">
        <v>2.4300000000000002</v>
      </c>
      <c r="G158" s="91">
        <v>8.5399999999999991</v>
      </c>
      <c r="H158" s="146">
        <v>1250.6099999999999</v>
      </c>
      <c r="J158" s="91" t="s">
        <v>1383</v>
      </c>
      <c r="K158" s="91">
        <v>23.26</v>
      </c>
      <c r="L158" s="91">
        <v>31.8</v>
      </c>
      <c r="M158" s="91">
        <v>105.76</v>
      </c>
      <c r="N158" s="146">
        <v>33762.76</v>
      </c>
      <c r="P158" s="91" t="s">
        <v>1383</v>
      </c>
      <c r="Q158" s="91">
        <v>46.25</v>
      </c>
      <c r="R158" s="91">
        <v>6.41</v>
      </c>
      <c r="S158" s="91">
        <v>80.5</v>
      </c>
      <c r="T158" s="146">
        <v>13240.77</v>
      </c>
    </row>
    <row r="159" spans="1:20">
      <c r="A159" s="91" t="s">
        <v>1405</v>
      </c>
      <c r="B159" s="91">
        <v>24</v>
      </c>
      <c r="C159" s="91">
        <v>7.65</v>
      </c>
      <c r="D159" s="91">
        <v>30.38</v>
      </c>
      <c r="E159" s="91">
        <v>8.02</v>
      </c>
      <c r="F159" s="91">
        <v>2.42</v>
      </c>
      <c r="G159" s="91">
        <v>8.52</v>
      </c>
      <c r="H159" s="146">
        <v>1258.17</v>
      </c>
      <c r="J159" s="91" t="s">
        <v>3004</v>
      </c>
      <c r="K159" s="91">
        <v>22.94</v>
      </c>
      <c r="L159" s="91">
        <v>31.6</v>
      </c>
      <c r="M159" s="91">
        <v>105.29</v>
      </c>
      <c r="N159" s="146">
        <v>33562.86</v>
      </c>
      <c r="P159" s="91" t="s">
        <v>3004</v>
      </c>
      <c r="Q159" s="91">
        <v>45.26</v>
      </c>
      <c r="R159" s="91">
        <v>6.52</v>
      </c>
      <c r="S159" s="91">
        <v>80.84</v>
      </c>
      <c r="T159" s="146">
        <v>13229.43</v>
      </c>
    </row>
    <row r="160" spans="1:20">
      <c r="A160" s="91" t="s">
        <v>1413</v>
      </c>
      <c r="B160" s="91">
        <v>24.42</v>
      </c>
      <c r="C160" s="91">
        <v>7.6</v>
      </c>
      <c r="D160" s="91">
        <v>31</v>
      </c>
      <c r="E160" s="91">
        <v>8.0299999999999994</v>
      </c>
      <c r="F160" s="91">
        <v>2.42</v>
      </c>
      <c r="G160" s="91">
        <v>8.56</v>
      </c>
      <c r="H160" s="146">
        <v>1261.67</v>
      </c>
      <c r="J160" s="91" t="s">
        <v>1390</v>
      </c>
      <c r="K160" s="91">
        <v>23.18</v>
      </c>
      <c r="L160" s="91">
        <v>32.729999999999997</v>
      </c>
      <c r="M160" s="91">
        <v>106.15</v>
      </c>
      <c r="N160" s="146">
        <v>33573.279999999999</v>
      </c>
      <c r="P160" s="91" t="s">
        <v>1390</v>
      </c>
      <c r="Q160" s="91">
        <v>46.19</v>
      </c>
      <c r="R160" s="91">
        <v>6.88</v>
      </c>
      <c r="S160" s="91">
        <v>80.88</v>
      </c>
      <c r="T160" s="146">
        <v>13276.42</v>
      </c>
    </row>
    <row r="161" spans="1:20">
      <c r="A161" s="91" t="s">
        <v>1421</v>
      </c>
      <c r="B161" s="91">
        <v>24.16</v>
      </c>
      <c r="C161" s="91">
        <v>7.52</v>
      </c>
      <c r="D161" s="91">
        <v>30.9</v>
      </c>
      <c r="E161" s="91">
        <v>8.0500000000000007</v>
      </c>
      <c r="F161" s="91">
        <v>2.42</v>
      </c>
      <c r="G161" s="91">
        <v>8.6199999999999992</v>
      </c>
      <c r="H161" s="146">
        <v>1263.3800000000001</v>
      </c>
      <c r="J161" s="91" t="s">
        <v>1398</v>
      </c>
      <c r="K161" s="91">
        <v>24.31</v>
      </c>
      <c r="L161" s="91">
        <v>33.75</v>
      </c>
      <c r="M161" s="91">
        <v>108.53</v>
      </c>
      <c r="N161" s="146">
        <v>33665.019999999997</v>
      </c>
      <c r="P161" s="91" t="s">
        <v>1398</v>
      </c>
      <c r="Q161" s="91">
        <v>46.79</v>
      </c>
      <c r="R161" s="91">
        <v>6.84</v>
      </c>
      <c r="S161" s="91">
        <v>80.5</v>
      </c>
      <c r="T161" s="146">
        <v>13104.89</v>
      </c>
    </row>
    <row r="162" spans="1:20">
      <c r="A162" s="91" t="s">
        <v>1427</v>
      </c>
      <c r="B162" s="91">
        <v>24.2</v>
      </c>
      <c r="C162" s="91">
        <v>7.65</v>
      </c>
      <c r="D162" s="91">
        <v>31.3</v>
      </c>
      <c r="E162" s="91">
        <v>8.08</v>
      </c>
      <c r="F162" s="91">
        <v>2.42</v>
      </c>
      <c r="G162" s="91">
        <v>8.64</v>
      </c>
      <c r="H162" s="146">
        <v>1266.31</v>
      </c>
      <c r="J162" s="91" t="s">
        <v>1405</v>
      </c>
      <c r="K162" s="91">
        <v>23.95</v>
      </c>
      <c r="L162" s="91">
        <v>34.950000000000003</v>
      </c>
      <c r="M162" s="91">
        <v>108.19</v>
      </c>
      <c r="N162" s="146">
        <v>33833.61</v>
      </c>
      <c r="P162" s="91" t="s">
        <v>1405</v>
      </c>
      <c r="Q162" s="91">
        <v>45.85</v>
      </c>
      <c r="R162" s="91">
        <v>6.82</v>
      </c>
      <c r="S162" s="91">
        <v>80.02</v>
      </c>
      <c r="T162" s="146">
        <v>13238.52</v>
      </c>
    </row>
    <row r="163" spans="1:20">
      <c r="A163" s="91" t="s">
        <v>1435</v>
      </c>
      <c r="B163" s="91">
        <v>24.92</v>
      </c>
      <c r="C163" s="91">
        <v>7.8</v>
      </c>
      <c r="D163" s="91">
        <v>30.7</v>
      </c>
      <c r="E163" s="91">
        <v>8.1199999999999992</v>
      </c>
      <c r="F163" s="91">
        <v>2.42</v>
      </c>
      <c r="G163" s="91">
        <v>8.58</v>
      </c>
      <c r="H163" s="146">
        <v>1274.54</v>
      </c>
      <c r="J163" s="91" t="s">
        <v>1413</v>
      </c>
      <c r="K163" s="91">
        <v>23.55</v>
      </c>
      <c r="L163" s="91">
        <v>34.24</v>
      </c>
      <c r="M163" s="91">
        <v>107.39</v>
      </c>
      <c r="N163" s="146">
        <v>33876.78</v>
      </c>
      <c r="P163" s="91" t="s">
        <v>1413</v>
      </c>
      <c r="Q163" s="91">
        <v>46.08</v>
      </c>
      <c r="R163" s="91">
        <v>6.87</v>
      </c>
      <c r="S163" s="91">
        <v>80.38</v>
      </c>
      <c r="T163" s="146">
        <v>13259.14</v>
      </c>
    </row>
    <row r="164" spans="1:20">
      <c r="A164" s="91" t="s">
        <v>1443</v>
      </c>
      <c r="B164" s="91">
        <v>25.02</v>
      </c>
      <c r="C164" s="91">
        <v>7.7</v>
      </c>
      <c r="D164" s="91">
        <v>30.78</v>
      </c>
      <c r="E164" s="91">
        <v>8.08</v>
      </c>
      <c r="F164" s="91">
        <v>2.42</v>
      </c>
      <c r="G164" s="91">
        <v>8.5399999999999991</v>
      </c>
      <c r="H164" s="146">
        <v>1269.07</v>
      </c>
      <c r="J164" s="91" t="s">
        <v>1421</v>
      </c>
      <c r="K164" s="91">
        <v>23.25</v>
      </c>
      <c r="L164" s="91">
        <v>34.39</v>
      </c>
      <c r="M164" s="91">
        <v>106.42</v>
      </c>
      <c r="N164" s="146">
        <v>34066.33</v>
      </c>
      <c r="P164" s="91" t="s">
        <v>1421</v>
      </c>
      <c r="Q164" s="91">
        <v>46.51</v>
      </c>
      <c r="R164" s="91">
        <v>6.83</v>
      </c>
      <c r="S164" s="91">
        <v>79.77</v>
      </c>
      <c r="T164" s="146">
        <v>13461.92</v>
      </c>
    </row>
    <row r="165" spans="1:20">
      <c r="A165" s="91" t="s">
        <v>1451</v>
      </c>
      <c r="B165" s="91">
        <v>24.96</v>
      </c>
      <c r="C165" s="91">
        <v>7.44</v>
      </c>
      <c r="D165" s="91">
        <v>31.9</v>
      </c>
      <c r="E165" s="91">
        <v>8.2100000000000009</v>
      </c>
      <c r="F165" s="91">
        <v>2.4300000000000002</v>
      </c>
      <c r="G165" s="91">
        <v>8.52</v>
      </c>
      <c r="H165" s="146">
        <v>1277.56</v>
      </c>
      <c r="J165" s="91" t="s">
        <v>1427</v>
      </c>
      <c r="K165" s="91">
        <v>23.34</v>
      </c>
      <c r="L165" s="91">
        <v>34.99</v>
      </c>
      <c r="M165" s="91">
        <v>106.44</v>
      </c>
      <c r="N165" s="146">
        <v>34212.120000000003</v>
      </c>
      <c r="P165" s="91" t="s">
        <v>1427</v>
      </c>
      <c r="Q165" s="91">
        <v>46.19</v>
      </c>
      <c r="R165" s="91">
        <v>6.67</v>
      </c>
      <c r="S165" s="91">
        <v>80.7</v>
      </c>
      <c r="T165" s="146">
        <v>13573.32</v>
      </c>
    </row>
    <row r="166" spans="1:20">
      <c r="A166" s="91" t="s">
        <v>1459</v>
      </c>
      <c r="B166" s="91">
        <v>24.4</v>
      </c>
      <c r="C166" s="91">
        <v>7.52</v>
      </c>
      <c r="D166" s="91">
        <v>31.4</v>
      </c>
      <c r="E166" s="91">
        <v>8.26</v>
      </c>
      <c r="F166" s="91">
        <v>2.4500000000000002</v>
      </c>
      <c r="G166" s="91">
        <v>8.48</v>
      </c>
      <c r="H166" s="146">
        <v>1268.52</v>
      </c>
      <c r="J166" s="91" t="s">
        <v>1435</v>
      </c>
      <c r="K166" s="91">
        <v>22.81</v>
      </c>
      <c r="L166" s="91">
        <v>35.590000000000003</v>
      </c>
      <c r="M166" s="91">
        <v>105.16</v>
      </c>
      <c r="N166" s="146">
        <v>33979.33</v>
      </c>
      <c r="P166" s="91" t="s">
        <v>1435</v>
      </c>
      <c r="Q166" s="91">
        <v>45.89</v>
      </c>
      <c r="R166" s="91">
        <v>6.64</v>
      </c>
      <c r="S166" s="91">
        <v>81.23</v>
      </c>
      <c r="T166" s="146">
        <v>13626.48</v>
      </c>
    </row>
    <row r="167" spans="1:20">
      <c r="A167" s="91" t="s">
        <v>1465</v>
      </c>
      <c r="B167" s="91">
        <v>24</v>
      </c>
      <c r="C167" s="91">
        <v>7.41</v>
      </c>
      <c r="D167" s="91">
        <v>32.159999999999997</v>
      </c>
      <c r="E167" s="91">
        <v>8.23</v>
      </c>
      <c r="F167" s="91">
        <v>2.4700000000000002</v>
      </c>
      <c r="G167" s="91">
        <v>8.34</v>
      </c>
      <c r="H167" s="146">
        <v>1264.96</v>
      </c>
      <c r="J167" s="91" t="s">
        <v>1443</v>
      </c>
      <c r="K167" s="91">
        <v>23.29</v>
      </c>
      <c r="L167" s="91">
        <v>36.24</v>
      </c>
      <c r="M167" s="91">
        <v>105.89</v>
      </c>
      <c r="N167" s="146">
        <v>34408.06</v>
      </c>
      <c r="P167" s="91" t="s">
        <v>1443</v>
      </c>
      <c r="Q167" s="91">
        <v>45.85</v>
      </c>
      <c r="R167" s="91">
        <v>6.84</v>
      </c>
      <c r="S167" s="91">
        <v>81.45</v>
      </c>
      <c r="T167" s="146">
        <v>13782.82</v>
      </c>
    </row>
    <row r="168" spans="1:20">
      <c r="A168" s="91" t="s">
        <v>1473</v>
      </c>
      <c r="B168" s="91">
        <v>24</v>
      </c>
      <c r="C168" s="91">
        <v>7.5</v>
      </c>
      <c r="D168" s="91">
        <v>32.799999999999997</v>
      </c>
      <c r="E168" s="91">
        <v>8.4</v>
      </c>
      <c r="F168" s="91">
        <v>2.4900000000000002</v>
      </c>
      <c r="G168" s="91">
        <v>8.34</v>
      </c>
      <c r="H168" s="146">
        <v>1272.49</v>
      </c>
      <c r="J168" s="91" t="s">
        <v>1451</v>
      </c>
      <c r="K168" s="91">
        <v>23.5</v>
      </c>
      <c r="L168" s="91">
        <v>36.08</v>
      </c>
      <c r="M168" s="91">
        <v>105.13</v>
      </c>
      <c r="N168" s="146">
        <v>34299.120000000003</v>
      </c>
      <c r="P168" s="91" t="s">
        <v>1451</v>
      </c>
      <c r="Q168" s="91">
        <v>45.73</v>
      </c>
      <c r="R168" s="91">
        <v>6.73</v>
      </c>
      <c r="S168" s="91">
        <v>81.97</v>
      </c>
      <c r="T168" s="146">
        <v>13689.57</v>
      </c>
    </row>
    <row r="169" spans="1:20">
      <c r="A169" s="91" t="s">
        <v>1480</v>
      </c>
      <c r="B169" s="91">
        <v>23.94</v>
      </c>
      <c r="C169" s="91">
        <v>7.52</v>
      </c>
      <c r="D169" s="91">
        <v>33</v>
      </c>
      <c r="E169" s="91">
        <v>8.33</v>
      </c>
      <c r="F169" s="91">
        <v>2.5</v>
      </c>
      <c r="G169" s="91">
        <v>8.3800000000000008</v>
      </c>
      <c r="H169" s="146">
        <v>1263.03</v>
      </c>
      <c r="J169" s="91" t="s">
        <v>1465</v>
      </c>
      <c r="K169" s="91">
        <v>22.82</v>
      </c>
      <c r="L169" s="91">
        <v>36.24</v>
      </c>
      <c r="M169" s="91">
        <v>102.72</v>
      </c>
      <c r="N169" s="146">
        <v>34053.870000000003</v>
      </c>
      <c r="P169" s="91" t="s">
        <v>1465</v>
      </c>
      <c r="Q169" s="91">
        <v>45.37</v>
      </c>
      <c r="R169" s="91">
        <v>6.65</v>
      </c>
      <c r="S169" s="91">
        <v>81.89</v>
      </c>
      <c r="T169" s="146">
        <v>13667.29</v>
      </c>
    </row>
    <row r="170" spans="1:20">
      <c r="A170" s="91" t="s">
        <v>1487</v>
      </c>
      <c r="B170" s="91">
        <v>24</v>
      </c>
      <c r="C170" s="91">
        <v>7.63</v>
      </c>
      <c r="D170" s="91">
        <v>32.96</v>
      </c>
      <c r="E170" s="91">
        <v>8.3699999999999992</v>
      </c>
      <c r="F170" s="91">
        <v>2.5</v>
      </c>
      <c r="G170" s="91">
        <v>8.34</v>
      </c>
      <c r="H170" s="146">
        <v>1268.71</v>
      </c>
      <c r="J170" s="91" t="s">
        <v>1473</v>
      </c>
      <c r="K170" s="91">
        <v>23.04</v>
      </c>
      <c r="L170" s="91">
        <v>36.9</v>
      </c>
      <c r="M170" s="91">
        <v>103.87</v>
      </c>
      <c r="N170" s="146">
        <v>33951.519999999997</v>
      </c>
      <c r="P170" s="91" t="s">
        <v>1473</v>
      </c>
      <c r="Q170" s="91">
        <v>45.86</v>
      </c>
      <c r="R170" s="91">
        <v>6.95</v>
      </c>
      <c r="S170" s="91">
        <v>80.94</v>
      </c>
      <c r="T170" s="146">
        <v>13502.2</v>
      </c>
    </row>
    <row r="171" spans="1:20">
      <c r="A171" s="91" t="s">
        <v>1493</v>
      </c>
      <c r="B171" s="91">
        <v>23.26</v>
      </c>
      <c r="C171" s="91">
        <v>7.3</v>
      </c>
      <c r="D171" s="91">
        <v>32.5</v>
      </c>
      <c r="E171" s="91">
        <v>8.2200000000000006</v>
      </c>
      <c r="F171" s="91">
        <v>2.5</v>
      </c>
      <c r="G171" s="91">
        <v>8.4</v>
      </c>
      <c r="H171" s="146">
        <v>1233.74</v>
      </c>
      <c r="J171" s="91" t="s">
        <v>1480</v>
      </c>
      <c r="K171" s="91">
        <v>22.25</v>
      </c>
      <c r="L171" s="91">
        <v>37.21</v>
      </c>
      <c r="M171" s="91">
        <v>103.3</v>
      </c>
      <c r="N171" s="146">
        <v>33946.71</v>
      </c>
      <c r="P171" s="91" t="s">
        <v>1480</v>
      </c>
      <c r="Q171" s="91">
        <v>45.22</v>
      </c>
      <c r="R171" s="91">
        <v>6.77</v>
      </c>
      <c r="S171" s="91">
        <v>82.3</v>
      </c>
      <c r="T171" s="146">
        <v>13630.61</v>
      </c>
    </row>
    <row r="172" spans="1:20">
      <c r="A172" s="91" t="s">
        <v>1500</v>
      </c>
      <c r="B172" s="91">
        <v>23.16</v>
      </c>
      <c r="C172" s="91">
        <v>7.43</v>
      </c>
      <c r="D172" s="91">
        <v>31.5</v>
      </c>
      <c r="E172" s="91">
        <v>8.2100000000000009</v>
      </c>
      <c r="F172" s="91">
        <v>2.5299999999999998</v>
      </c>
      <c r="G172" s="91">
        <v>8.44</v>
      </c>
      <c r="H172" s="146">
        <v>1235.27</v>
      </c>
      <c r="J172" s="91" t="s">
        <v>1487</v>
      </c>
      <c r="K172" s="91">
        <v>21.95</v>
      </c>
      <c r="L172" s="91">
        <v>36.93</v>
      </c>
      <c r="M172" s="91">
        <v>102.4</v>
      </c>
      <c r="N172" s="146">
        <v>33727.43</v>
      </c>
      <c r="P172" s="91" t="s">
        <v>1487</v>
      </c>
      <c r="Q172" s="91">
        <v>44.22</v>
      </c>
      <c r="R172" s="91">
        <v>6.03</v>
      </c>
      <c r="S172" s="91">
        <v>81.900000000000006</v>
      </c>
      <c r="T172" s="146">
        <v>13492.52</v>
      </c>
    </row>
    <row r="173" spans="1:20">
      <c r="A173" s="91" t="s">
        <v>1508</v>
      </c>
      <c r="B173" s="91">
        <v>24</v>
      </c>
      <c r="C173" s="91">
        <v>7.48</v>
      </c>
      <c r="D173" s="91">
        <v>31.7</v>
      </c>
      <c r="E173" s="91">
        <v>7.79</v>
      </c>
      <c r="F173" s="91">
        <v>2.5299999999999998</v>
      </c>
      <c r="G173" s="91">
        <v>8.3800000000000008</v>
      </c>
      <c r="H173" s="146">
        <v>1247.2</v>
      </c>
      <c r="J173" s="91" t="s">
        <v>1493</v>
      </c>
      <c r="K173" s="91">
        <v>22.16</v>
      </c>
      <c r="L173" s="91">
        <v>37.18</v>
      </c>
      <c r="M173" s="91">
        <v>104.29</v>
      </c>
      <c r="N173" s="146">
        <v>33714.71</v>
      </c>
      <c r="P173" s="91" t="s">
        <v>1493</v>
      </c>
      <c r="Q173" s="91">
        <v>44.36</v>
      </c>
      <c r="R173" s="91">
        <v>6.25</v>
      </c>
      <c r="S173" s="91">
        <v>83.4</v>
      </c>
      <c r="T173" s="146">
        <v>13335.78</v>
      </c>
    </row>
    <row r="174" spans="1:20">
      <c r="A174" s="91" t="s">
        <v>1515</v>
      </c>
      <c r="B174" s="91">
        <v>25</v>
      </c>
      <c r="C174" s="91">
        <v>7.48</v>
      </c>
      <c r="D174" s="91">
        <v>32.32</v>
      </c>
      <c r="E174" s="91">
        <v>7.83</v>
      </c>
      <c r="F174" s="91">
        <v>2.54</v>
      </c>
      <c r="G174" s="91">
        <v>8.52</v>
      </c>
      <c r="H174" s="146">
        <v>1275.26</v>
      </c>
      <c r="J174" s="91" t="s">
        <v>1500</v>
      </c>
      <c r="K174" s="91">
        <v>22.11</v>
      </c>
      <c r="L174" s="91">
        <v>37.47</v>
      </c>
      <c r="M174" s="91">
        <v>104.55</v>
      </c>
      <c r="N174" s="146">
        <v>33926.74</v>
      </c>
      <c r="P174" s="91" t="s">
        <v>1500</v>
      </c>
      <c r="Q174" s="91">
        <v>44.31</v>
      </c>
      <c r="R174" s="91">
        <v>6.18</v>
      </c>
      <c r="S174" s="91">
        <v>84.13</v>
      </c>
      <c r="T174" s="146">
        <v>13555.67</v>
      </c>
    </row>
    <row r="175" spans="1:20">
      <c r="A175" s="91" t="s">
        <v>1523</v>
      </c>
      <c r="B175" s="91">
        <v>25.2</v>
      </c>
      <c r="C175" s="91">
        <v>7.48</v>
      </c>
      <c r="D175" s="91">
        <v>32.340000000000003</v>
      </c>
      <c r="E175" s="91">
        <v>7.83</v>
      </c>
      <c r="F175" s="91">
        <v>2.5499999999999998</v>
      </c>
      <c r="G175" s="91">
        <v>8.5399999999999991</v>
      </c>
      <c r="H175" s="146">
        <v>1278.6099999999999</v>
      </c>
      <c r="J175" s="91" t="s">
        <v>1508</v>
      </c>
      <c r="K175" s="91">
        <v>22.34</v>
      </c>
      <c r="L175" s="91">
        <v>36.700000000000003</v>
      </c>
      <c r="M175" s="91">
        <v>105.4</v>
      </c>
      <c r="N175" s="146">
        <v>33852.660000000003</v>
      </c>
      <c r="P175" s="91" t="s">
        <v>1508</v>
      </c>
      <c r="Q175" s="91">
        <v>44.42</v>
      </c>
      <c r="R175" s="91">
        <v>6.25</v>
      </c>
      <c r="S175" s="91">
        <v>83.6</v>
      </c>
      <c r="T175" s="146">
        <v>13591.75</v>
      </c>
    </row>
    <row r="176" spans="1:20">
      <c r="A176" s="91" t="s">
        <v>1531</v>
      </c>
      <c r="B176" s="91">
        <v>26</v>
      </c>
      <c r="C176" s="91">
        <v>7.53</v>
      </c>
      <c r="D176" s="91">
        <v>32.9</v>
      </c>
      <c r="E176" s="91">
        <v>7.75</v>
      </c>
      <c r="F176" s="91">
        <v>2.5499999999999998</v>
      </c>
      <c r="G176" s="91">
        <v>8.6999999999999993</v>
      </c>
      <c r="H176" s="146">
        <v>1292.72</v>
      </c>
      <c r="J176" s="91" t="s">
        <v>1515</v>
      </c>
      <c r="K176" s="91">
        <v>22.93</v>
      </c>
      <c r="L176" s="91">
        <v>37.85</v>
      </c>
      <c r="M176" s="91">
        <v>106.7</v>
      </c>
      <c r="N176" s="146">
        <v>34122.42</v>
      </c>
      <c r="P176" s="91" t="s">
        <v>1515</v>
      </c>
      <c r="Q176" s="91">
        <v>45.14</v>
      </c>
      <c r="R176" s="91">
        <v>6.46</v>
      </c>
      <c r="S176" s="91">
        <v>83.08</v>
      </c>
      <c r="T176" s="146">
        <v>13591.33</v>
      </c>
    </row>
    <row r="177" spans="1:20">
      <c r="A177" s="91" t="s">
        <v>1539</v>
      </c>
      <c r="B177" s="91">
        <v>26.46</v>
      </c>
      <c r="C177" s="91">
        <v>7.5</v>
      </c>
      <c r="D177" s="91">
        <v>32.880000000000003</v>
      </c>
      <c r="E177" s="91">
        <v>7.75</v>
      </c>
      <c r="F177" s="91">
        <v>2.5499999999999998</v>
      </c>
      <c r="G177" s="91">
        <v>8.9</v>
      </c>
      <c r="H177" s="146">
        <v>1299.78</v>
      </c>
      <c r="J177" s="91" t="s">
        <v>1523</v>
      </c>
      <c r="K177" s="91">
        <v>23.02</v>
      </c>
      <c r="L177" s="91">
        <v>37.68</v>
      </c>
      <c r="M177" s="91">
        <v>107.25</v>
      </c>
      <c r="N177" s="146">
        <v>34407.599999999999</v>
      </c>
      <c r="P177" s="91" t="s">
        <v>1523</v>
      </c>
      <c r="Q177" s="91">
        <v>45.1</v>
      </c>
      <c r="R177" s="91">
        <v>6.4</v>
      </c>
      <c r="S177" s="91">
        <v>84.3</v>
      </c>
      <c r="T177" s="146">
        <v>13787.92</v>
      </c>
    </row>
    <row r="178" spans="1:20">
      <c r="A178" s="91" t="s">
        <v>1547</v>
      </c>
      <c r="B178" s="91">
        <v>26.38</v>
      </c>
      <c r="C178" s="91">
        <v>7.66</v>
      </c>
      <c r="D178" s="91">
        <v>32.24</v>
      </c>
      <c r="E178" s="91">
        <v>7.71</v>
      </c>
      <c r="F178" s="91">
        <v>2.54</v>
      </c>
      <c r="G178" s="91">
        <v>9</v>
      </c>
      <c r="H178" s="146">
        <v>1295.3</v>
      </c>
      <c r="J178" s="91" t="s">
        <v>1531</v>
      </c>
      <c r="K178" s="91">
        <v>23</v>
      </c>
      <c r="L178" s="91">
        <v>37.29</v>
      </c>
      <c r="M178" s="91">
        <v>107.46</v>
      </c>
      <c r="N178" s="146">
        <v>34418.47</v>
      </c>
      <c r="P178" s="91" t="s">
        <v>1531</v>
      </c>
      <c r="Q178" s="91">
        <v>45.42</v>
      </c>
      <c r="R178" s="91">
        <v>6.4</v>
      </c>
      <c r="S178" s="91">
        <v>83.34</v>
      </c>
      <c r="T178" s="146">
        <v>13816.77</v>
      </c>
    </row>
    <row r="179" spans="1:20">
      <c r="A179" s="91" t="s">
        <v>1554</v>
      </c>
      <c r="B179" s="91">
        <v>26</v>
      </c>
      <c r="C179" s="91">
        <v>7.64</v>
      </c>
      <c r="D179" s="91">
        <v>31.68</v>
      </c>
      <c r="E179" s="91">
        <v>7.75</v>
      </c>
      <c r="F179" s="91">
        <v>2.56</v>
      </c>
      <c r="G179" s="91">
        <v>9.0399999999999991</v>
      </c>
      <c r="H179" s="146">
        <v>1279.4000000000001</v>
      </c>
      <c r="J179" s="91" t="s">
        <v>1547</v>
      </c>
      <c r="K179" s="91">
        <v>22.9</v>
      </c>
      <c r="L179" s="91">
        <v>36.119999999999997</v>
      </c>
      <c r="M179" s="91">
        <v>106.91</v>
      </c>
      <c r="N179" s="146">
        <v>34288.639999999999</v>
      </c>
      <c r="P179" s="91" t="s">
        <v>1547</v>
      </c>
      <c r="Q179" s="91">
        <v>44.95</v>
      </c>
      <c r="R179" s="91">
        <v>6.29</v>
      </c>
      <c r="S179" s="91">
        <v>82.87</v>
      </c>
      <c r="T179" s="146">
        <v>13791.65</v>
      </c>
    </row>
    <row r="180" spans="1:20">
      <c r="A180" s="91" t="s">
        <v>1562</v>
      </c>
      <c r="B180" s="91">
        <v>25.78</v>
      </c>
      <c r="C180" s="91">
        <v>7.5</v>
      </c>
      <c r="D180" s="91">
        <v>30.96</v>
      </c>
      <c r="E180" s="91">
        <v>7.78</v>
      </c>
      <c r="F180" s="91">
        <v>2.56</v>
      </c>
      <c r="G180" s="91">
        <v>9.0399999999999991</v>
      </c>
      <c r="H180" s="146">
        <v>1278.3</v>
      </c>
      <c r="J180" s="91" t="s">
        <v>1554</v>
      </c>
      <c r="K180" s="91">
        <v>22.54</v>
      </c>
      <c r="L180" s="91">
        <v>35.520000000000003</v>
      </c>
      <c r="M180" s="91">
        <v>102.92</v>
      </c>
      <c r="N180" s="146">
        <v>33922.26</v>
      </c>
      <c r="P180" s="91" t="s">
        <v>1554</v>
      </c>
      <c r="Q180" s="91">
        <v>44.61</v>
      </c>
      <c r="R180" s="91">
        <v>6.11</v>
      </c>
      <c r="S180" s="91">
        <v>82.7</v>
      </c>
      <c r="T180" s="146">
        <v>13679.04</v>
      </c>
    </row>
    <row r="181" spans="1:20">
      <c r="A181" s="91" t="s">
        <v>1570</v>
      </c>
      <c r="B181" s="91">
        <v>26.5</v>
      </c>
      <c r="C181" s="91">
        <v>7.8</v>
      </c>
      <c r="D181" s="91">
        <v>31.1</v>
      </c>
      <c r="E181" s="91">
        <v>7.82</v>
      </c>
      <c r="F181" s="91">
        <v>2.57</v>
      </c>
      <c r="G181" s="91">
        <v>9.0399999999999991</v>
      </c>
      <c r="H181" s="146">
        <v>1290.9000000000001</v>
      </c>
      <c r="J181" s="91" t="s">
        <v>1562</v>
      </c>
      <c r="K181" s="91">
        <v>23.52</v>
      </c>
      <c r="L181" s="91">
        <v>35.54</v>
      </c>
      <c r="M181" s="91">
        <v>103.16</v>
      </c>
      <c r="N181" s="146">
        <v>33734.879999999997</v>
      </c>
      <c r="P181" s="91" t="s">
        <v>1562</v>
      </c>
      <c r="Q181" s="91">
        <v>44.43</v>
      </c>
      <c r="R181" s="91">
        <v>6.2</v>
      </c>
      <c r="S181" s="91">
        <v>82.43</v>
      </c>
      <c r="T181" s="146">
        <v>13660.72</v>
      </c>
    </row>
    <row r="182" spans="1:20">
      <c r="A182" s="91" t="s">
        <v>1578</v>
      </c>
      <c r="B182" s="91">
        <v>27.08</v>
      </c>
      <c r="C182" s="91">
        <v>7.9</v>
      </c>
      <c r="D182" s="91">
        <v>32.4</v>
      </c>
      <c r="E182" s="91">
        <v>7.85</v>
      </c>
      <c r="F182" s="91">
        <v>2.58</v>
      </c>
      <c r="G182" s="91">
        <v>9</v>
      </c>
      <c r="H182" s="146">
        <v>1317.35</v>
      </c>
      <c r="J182" s="91" t="s">
        <v>1570</v>
      </c>
      <c r="K182" s="91">
        <v>23.8</v>
      </c>
      <c r="L182" s="91">
        <v>35.32</v>
      </c>
      <c r="M182" s="91">
        <v>104.69</v>
      </c>
      <c r="N182" s="146">
        <v>33944.400000000001</v>
      </c>
      <c r="P182" s="91" t="s">
        <v>1570</v>
      </c>
      <c r="Q182" s="91">
        <v>44.87</v>
      </c>
      <c r="R182" s="91">
        <v>6.26</v>
      </c>
      <c r="S182" s="91">
        <v>82.7</v>
      </c>
      <c r="T182" s="146">
        <v>13685.48</v>
      </c>
    </row>
    <row r="183" spans="1:20">
      <c r="A183" s="91" t="s">
        <v>1586</v>
      </c>
      <c r="B183" s="91">
        <v>27.4</v>
      </c>
      <c r="C183" s="91">
        <v>7.9</v>
      </c>
      <c r="D183" s="91">
        <v>32.6</v>
      </c>
      <c r="E183" s="91">
        <v>7.83</v>
      </c>
      <c r="F183" s="91">
        <v>2.64</v>
      </c>
      <c r="G183" s="91">
        <v>9.06</v>
      </c>
      <c r="H183" s="146">
        <v>1323.61</v>
      </c>
      <c r="J183" s="91" t="s">
        <v>1578</v>
      </c>
      <c r="K183" s="91">
        <v>24.33</v>
      </c>
      <c r="L183" s="91">
        <v>35.799999999999997</v>
      </c>
      <c r="M183" s="91">
        <v>105.97</v>
      </c>
      <c r="N183" s="146">
        <v>34261.42</v>
      </c>
      <c r="P183" s="91" t="s">
        <v>1578</v>
      </c>
      <c r="Q183" s="91">
        <v>45.4</v>
      </c>
      <c r="R183" s="91">
        <v>6.11</v>
      </c>
      <c r="S183" s="91">
        <v>90.99</v>
      </c>
      <c r="T183" s="146">
        <v>13760.7</v>
      </c>
    </row>
    <row r="184" spans="1:20">
      <c r="A184" s="91" t="s">
        <v>1594</v>
      </c>
      <c r="B184" s="91">
        <v>27.5</v>
      </c>
      <c r="C184" s="91">
        <v>7.73</v>
      </c>
      <c r="D184" s="91">
        <v>32</v>
      </c>
      <c r="E184" s="91">
        <v>7.9</v>
      </c>
      <c r="F184" s="91">
        <v>2.62</v>
      </c>
      <c r="G184" s="91">
        <v>9.1199999999999992</v>
      </c>
      <c r="H184" s="146">
        <v>1321.15</v>
      </c>
      <c r="J184" s="91" t="s">
        <v>1586</v>
      </c>
      <c r="K184" s="91">
        <v>24.79</v>
      </c>
      <c r="L184" s="91">
        <v>35.299999999999997</v>
      </c>
      <c r="M184" s="91">
        <v>106.49</v>
      </c>
      <c r="N184" s="146">
        <v>34347.43</v>
      </c>
      <c r="P184" s="91" t="s">
        <v>1586</v>
      </c>
      <c r="Q184" s="91">
        <v>46.06</v>
      </c>
      <c r="R184" s="91">
        <v>7.33</v>
      </c>
      <c r="S184" s="91">
        <v>90</v>
      </c>
      <c r="T184" s="146">
        <v>13918.96</v>
      </c>
    </row>
    <row r="185" spans="1:20">
      <c r="A185" s="91" t="s">
        <v>1600</v>
      </c>
      <c r="B185" s="91">
        <v>27.46</v>
      </c>
      <c r="C185" s="91">
        <v>7.88</v>
      </c>
      <c r="D185" s="91">
        <v>32.82</v>
      </c>
      <c r="E185" s="91">
        <v>7.9</v>
      </c>
      <c r="F185" s="91">
        <v>2.6</v>
      </c>
      <c r="G185" s="91">
        <v>9.18</v>
      </c>
      <c r="H185" s="146">
        <v>1325.61</v>
      </c>
      <c r="J185" s="91" t="s">
        <v>1594</v>
      </c>
      <c r="K185" s="91">
        <v>25.13</v>
      </c>
      <c r="L185" s="91">
        <v>33.979999999999997</v>
      </c>
      <c r="M185" s="91">
        <v>104.54</v>
      </c>
      <c r="N185" s="146">
        <v>34395.14</v>
      </c>
      <c r="P185" s="91" t="s">
        <v>1594</v>
      </c>
      <c r="Q185" s="91">
        <v>46.02</v>
      </c>
      <c r="R185" s="91">
        <v>6.8</v>
      </c>
      <c r="S185" s="91">
        <v>89.54</v>
      </c>
      <c r="T185" s="146">
        <v>14138.57</v>
      </c>
    </row>
    <row r="186" spans="1:20">
      <c r="A186" s="91" t="s">
        <v>1608</v>
      </c>
      <c r="B186" s="91">
        <v>27.62</v>
      </c>
      <c r="C186" s="91">
        <v>7.58</v>
      </c>
      <c r="D186" s="91">
        <v>33.299999999999997</v>
      </c>
      <c r="E186" s="91">
        <v>7.84</v>
      </c>
      <c r="F186" s="91">
        <v>2.6</v>
      </c>
      <c r="G186" s="91">
        <v>9.18</v>
      </c>
      <c r="H186" s="146">
        <v>1303.79</v>
      </c>
      <c r="J186" s="91" t="s">
        <v>1600</v>
      </c>
      <c r="K186" s="91">
        <v>24.08</v>
      </c>
      <c r="L186" s="91">
        <v>34.909999999999997</v>
      </c>
      <c r="M186" s="91">
        <v>100.94</v>
      </c>
      <c r="N186" s="146">
        <v>34509.03</v>
      </c>
      <c r="P186" s="91" t="s">
        <v>1600</v>
      </c>
      <c r="Q186" s="91">
        <v>46.11</v>
      </c>
      <c r="R186" s="91">
        <v>6.42</v>
      </c>
      <c r="S186" s="91">
        <v>90.07</v>
      </c>
      <c r="T186" s="146">
        <v>14113.7</v>
      </c>
    </row>
    <row r="187" spans="1:20">
      <c r="A187" s="91" t="s">
        <v>1614</v>
      </c>
      <c r="B187" s="91">
        <v>27.6</v>
      </c>
      <c r="C187" s="91">
        <v>7.74</v>
      </c>
      <c r="D187" s="91">
        <v>34.54</v>
      </c>
      <c r="E187" s="91">
        <v>7.78</v>
      </c>
      <c r="F187" s="91">
        <v>2.6</v>
      </c>
      <c r="G187" s="91">
        <v>9.18</v>
      </c>
      <c r="H187" s="146">
        <v>1315.89</v>
      </c>
      <c r="J187" s="91" t="s">
        <v>1608</v>
      </c>
      <c r="K187" s="91">
        <v>23.96</v>
      </c>
      <c r="L187" s="91">
        <v>37.42</v>
      </c>
      <c r="M187" s="91">
        <v>101.38</v>
      </c>
      <c r="N187" s="146">
        <v>34585.35</v>
      </c>
      <c r="P187" s="91" t="s">
        <v>1608</v>
      </c>
      <c r="Q187" s="91">
        <v>45.81</v>
      </c>
      <c r="R187" s="91">
        <v>6.71</v>
      </c>
      <c r="S187" s="91">
        <v>93.21</v>
      </c>
      <c r="T187" s="146">
        <v>14244.95</v>
      </c>
    </row>
    <row r="188" spans="1:20">
      <c r="A188" s="91" t="s">
        <v>1622</v>
      </c>
      <c r="B188" s="91">
        <v>27.9</v>
      </c>
      <c r="C188" s="91">
        <v>7.6</v>
      </c>
      <c r="D188" s="91">
        <v>35.68</v>
      </c>
      <c r="E188" s="91">
        <v>7.86</v>
      </c>
      <c r="F188" s="91">
        <v>2.6</v>
      </c>
      <c r="G188" s="91">
        <v>8.92</v>
      </c>
      <c r="H188" s="146">
        <v>1331.62</v>
      </c>
      <c r="J188" s="91" t="s">
        <v>1614</v>
      </c>
      <c r="K188" s="91">
        <v>24.8</v>
      </c>
      <c r="L188" s="91">
        <v>37.159999999999997</v>
      </c>
      <c r="M188" s="91">
        <v>100.92</v>
      </c>
      <c r="N188" s="146">
        <v>34951.93</v>
      </c>
      <c r="P188" s="91" t="s">
        <v>1614</v>
      </c>
      <c r="Q188" s="91">
        <v>45.67</v>
      </c>
      <c r="R188" s="91">
        <v>6.6</v>
      </c>
      <c r="S188" s="91">
        <v>92.74</v>
      </c>
      <c r="T188" s="146">
        <v>14353.64</v>
      </c>
    </row>
    <row r="189" spans="1:20">
      <c r="A189" s="91" t="s">
        <v>1630</v>
      </c>
      <c r="B189" s="91">
        <v>28.2</v>
      </c>
      <c r="C189" s="91">
        <v>7.65</v>
      </c>
      <c r="D189" s="91">
        <v>36.299999999999997</v>
      </c>
      <c r="E189" s="91">
        <v>7.82</v>
      </c>
      <c r="F189" s="91">
        <v>2.6</v>
      </c>
      <c r="G189" s="91">
        <v>8.9600000000000009</v>
      </c>
      <c r="H189" s="146">
        <v>1338.03</v>
      </c>
      <c r="J189" s="91" t="s">
        <v>1622</v>
      </c>
      <c r="K189" s="91">
        <v>24.87</v>
      </c>
      <c r="L189" s="91">
        <v>37.03</v>
      </c>
      <c r="M189" s="91">
        <v>101.62</v>
      </c>
      <c r="N189" s="146">
        <v>35061.21</v>
      </c>
      <c r="P189" s="91" t="s">
        <v>1622</v>
      </c>
      <c r="Q189" s="91">
        <v>46.56</v>
      </c>
      <c r="R189" s="91">
        <v>6.58</v>
      </c>
      <c r="S189" s="91">
        <v>92.2</v>
      </c>
      <c r="T189" s="146">
        <v>14358.02</v>
      </c>
    </row>
    <row r="190" spans="1:20">
      <c r="A190" s="91" t="s">
        <v>1636</v>
      </c>
      <c r="B190" s="91">
        <v>28.08</v>
      </c>
      <c r="C190" s="91">
        <v>7.85</v>
      </c>
      <c r="D190" s="91">
        <v>35.82</v>
      </c>
      <c r="E190" s="91">
        <v>7.92</v>
      </c>
      <c r="F190" s="91">
        <v>2.6</v>
      </c>
      <c r="G190" s="91">
        <v>9</v>
      </c>
      <c r="H190" s="146">
        <v>1339.18</v>
      </c>
      <c r="J190" s="91" t="s">
        <v>1630</v>
      </c>
      <c r="K190" s="91">
        <v>25.23</v>
      </c>
      <c r="L190" s="91">
        <v>36.33</v>
      </c>
      <c r="M190" s="91">
        <v>103.41</v>
      </c>
      <c r="N190" s="146">
        <v>35225.18</v>
      </c>
      <c r="P190" s="91" t="s">
        <v>1630</v>
      </c>
      <c r="Q190" s="91">
        <v>46.21</v>
      </c>
      <c r="R190" s="91">
        <v>6.62</v>
      </c>
      <c r="S190" s="91">
        <v>92.29</v>
      </c>
      <c r="T190" s="146">
        <v>14063.31</v>
      </c>
    </row>
    <row r="191" spans="1:20">
      <c r="A191" s="91" t="s">
        <v>1642</v>
      </c>
      <c r="B191" s="91">
        <v>28.08</v>
      </c>
      <c r="C191" s="91">
        <v>7.82</v>
      </c>
      <c r="D191" s="91">
        <v>35.74</v>
      </c>
      <c r="E191" s="91">
        <v>7.9</v>
      </c>
      <c r="F191" s="91">
        <v>2.6</v>
      </c>
      <c r="G191" s="91">
        <v>8.92</v>
      </c>
      <c r="H191" s="146">
        <v>1337.42</v>
      </c>
      <c r="J191" s="91" t="s">
        <v>1636</v>
      </c>
      <c r="K191" s="91">
        <v>25.29</v>
      </c>
      <c r="L191" s="91">
        <v>36.06</v>
      </c>
      <c r="M191" s="91">
        <v>103.89</v>
      </c>
      <c r="N191" s="146">
        <v>35227.69</v>
      </c>
      <c r="P191" s="91" t="s">
        <v>1636</v>
      </c>
      <c r="Q191" s="91">
        <v>46.04</v>
      </c>
      <c r="R191" s="91">
        <v>6.97</v>
      </c>
      <c r="S191" s="91">
        <v>91.91</v>
      </c>
      <c r="T191" s="146">
        <v>14032.8</v>
      </c>
    </row>
    <row r="192" spans="1:20">
      <c r="A192" s="91" t="s">
        <v>1649</v>
      </c>
      <c r="B192" s="91">
        <v>27.68</v>
      </c>
      <c r="C192" s="91">
        <v>7.87</v>
      </c>
      <c r="D192" s="91">
        <v>36.159999999999997</v>
      </c>
      <c r="E192" s="91">
        <v>7.83</v>
      </c>
      <c r="F192" s="91">
        <v>2.61</v>
      </c>
      <c r="G192" s="91">
        <v>8.9</v>
      </c>
      <c r="H192" s="146">
        <v>1345.95</v>
      </c>
      <c r="J192" s="91" t="s">
        <v>1642</v>
      </c>
      <c r="K192" s="91">
        <v>25.64</v>
      </c>
      <c r="L192" s="91">
        <v>37.21</v>
      </c>
      <c r="M192" s="91">
        <v>105.52</v>
      </c>
      <c r="N192" s="146">
        <v>35411.24</v>
      </c>
      <c r="P192" s="91" t="s">
        <v>1642</v>
      </c>
      <c r="Q192" s="91">
        <v>46.64</v>
      </c>
      <c r="R192" s="91">
        <v>6.77</v>
      </c>
      <c r="S192" s="91">
        <v>92.55</v>
      </c>
      <c r="T192" s="146">
        <v>14058.87</v>
      </c>
    </row>
    <row r="193" spans="1:20">
      <c r="A193" s="91" t="s">
        <v>1657</v>
      </c>
      <c r="B193" s="91">
        <v>27.44</v>
      </c>
      <c r="C193" s="91">
        <v>7.72</v>
      </c>
      <c r="D193" s="91">
        <v>36.68</v>
      </c>
      <c r="E193" s="91">
        <v>7.9</v>
      </c>
      <c r="F193" s="91">
        <v>2.61</v>
      </c>
      <c r="G193" s="91">
        <v>8.9</v>
      </c>
      <c r="H193" s="146">
        <v>1344.55</v>
      </c>
      <c r="J193" s="91" t="s">
        <v>1649</v>
      </c>
      <c r="K193" s="91">
        <v>25.98</v>
      </c>
      <c r="L193" s="91">
        <v>37.700000000000003</v>
      </c>
      <c r="M193" s="91">
        <v>105.68</v>
      </c>
      <c r="N193" s="146">
        <v>35438.07</v>
      </c>
      <c r="P193" s="91" t="s">
        <v>1649</v>
      </c>
      <c r="Q193" s="91">
        <v>47.52</v>
      </c>
      <c r="R193" s="91">
        <v>6.86</v>
      </c>
      <c r="S193" s="91">
        <v>92.73</v>
      </c>
      <c r="T193" s="146">
        <v>14144.55</v>
      </c>
    </row>
    <row r="194" spans="1:20">
      <c r="A194" s="91" t="s">
        <v>1663</v>
      </c>
      <c r="B194" s="91">
        <v>27.5</v>
      </c>
      <c r="C194" s="91">
        <v>7.85</v>
      </c>
      <c r="D194" s="91">
        <v>36.74</v>
      </c>
      <c r="E194" s="91">
        <v>7.89</v>
      </c>
      <c r="F194" s="91">
        <v>2.61</v>
      </c>
      <c r="G194" s="91">
        <v>8.9600000000000009</v>
      </c>
      <c r="H194" s="146">
        <v>1345.63</v>
      </c>
      <c r="J194" s="91" t="s">
        <v>1657</v>
      </c>
      <c r="K194" s="91">
        <v>26.11</v>
      </c>
      <c r="L194" s="91">
        <v>38.71</v>
      </c>
      <c r="M194" s="91">
        <v>105.09</v>
      </c>
      <c r="N194" s="146">
        <v>35520.120000000003</v>
      </c>
      <c r="P194" s="91" t="s">
        <v>1657</v>
      </c>
      <c r="Q194" s="91">
        <v>48.01</v>
      </c>
      <c r="R194" s="91">
        <v>6.9</v>
      </c>
      <c r="S194" s="91">
        <v>92.67</v>
      </c>
      <c r="T194" s="146">
        <v>14127.28</v>
      </c>
    </row>
    <row r="195" spans="1:20">
      <c r="A195" s="91" t="s">
        <v>1670</v>
      </c>
      <c r="B195" s="91">
        <v>27.58</v>
      </c>
      <c r="C195" s="91">
        <v>7.8</v>
      </c>
      <c r="D195" s="91">
        <v>36.340000000000003</v>
      </c>
      <c r="E195" s="91">
        <v>7.8</v>
      </c>
      <c r="F195" s="91">
        <v>2.61</v>
      </c>
      <c r="G195" s="91">
        <v>9</v>
      </c>
      <c r="H195" s="146">
        <v>1333.86</v>
      </c>
      <c r="J195" s="91" t="s">
        <v>1663</v>
      </c>
      <c r="K195" s="91">
        <v>25.86</v>
      </c>
      <c r="L195" s="91">
        <v>38.96</v>
      </c>
      <c r="M195" s="91">
        <v>105.42</v>
      </c>
      <c r="N195" s="146">
        <v>35282.720000000001</v>
      </c>
      <c r="P195" s="91" t="s">
        <v>1663</v>
      </c>
      <c r="Q195" s="91">
        <v>47.7</v>
      </c>
      <c r="R195" s="91">
        <v>7.03</v>
      </c>
      <c r="S195" s="91">
        <v>92.14</v>
      </c>
      <c r="T195" s="146">
        <v>14050.11</v>
      </c>
    </row>
    <row r="196" spans="1:20">
      <c r="A196" s="91" t="s">
        <v>1678</v>
      </c>
      <c r="B196" s="91">
        <v>27.14</v>
      </c>
      <c r="C196" s="91">
        <v>7.61</v>
      </c>
      <c r="D196" s="91">
        <v>37.86</v>
      </c>
      <c r="E196" s="91">
        <v>8.08</v>
      </c>
      <c r="F196" s="91">
        <v>2.61</v>
      </c>
      <c r="G196" s="91">
        <v>9.1</v>
      </c>
      <c r="H196" s="146">
        <v>1335.48</v>
      </c>
      <c r="J196" s="91" t="s">
        <v>1670</v>
      </c>
      <c r="K196" s="91">
        <v>26.1</v>
      </c>
      <c r="L196" s="91">
        <v>39.979999999999997</v>
      </c>
      <c r="M196" s="91">
        <v>104.16</v>
      </c>
      <c r="N196" s="146">
        <v>35459.29</v>
      </c>
      <c r="P196" s="91" t="s">
        <v>1670</v>
      </c>
      <c r="Q196" s="91">
        <v>47.82</v>
      </c>
      <c r="R196" s="91">
        <v>7.02</v>
      </c>
      <c r="S196" s="91">
        <v>92.53</v>
      </c>
      <c r="T196" s="146">
        <v>14316.66</v>
      </c>
    </row>
    <row r="197" spans="1:20">
      <c r="A197" s="91" t="s">
        <v>1686</v>
      </c>
      <c r="B197" s="91">
        <v>26.96</v>
      </c>
      <c r="C197" s="91">
        <v>7.72</v>
      </c>
      <c r="D197" s="91">
        <v>36.54</v>
      </c>
      <c r="E197" s="91">
        <v>8.17</v>
      </c>
      <c r="F197" s="91">
        <v>2.61</v>
      </c>
      <c r="G197" s="91">
        <v>9.14</v>
      </c>
      <c r="H197" s="146">
        <v>1324.28</v>
      </c>
      <c r="J197" s="91" t="s">
        <v>1678</v>
      </c>
      <c r="K197" s="91">
        <v>26.27</v>
      </c>
      <c r="L197" s="91">
        <v>39.61</v>
      </c>
      <c r="M197" s="91">
        <v>107.24</v>
      </c>
      <c r="N197" s="146">
        <v>35559.53</v>
      </c>
      <c r="P197" s="91" t="s">
        <v>1678</v>
      </c>
      <c r="Q197" s="91">
        <v>48.41</v>
      </c>
      <c r="R197" s="91">
        <v>7.19</v>
      </c>
      <c r="S197" s="91">
        <v>92.76</v>
      </c>
      <c r="T197" s="146">
        <v>14346.02</v>
      </c>
    </row>
    <row r="198" spans="1:20">
      <c r="A198" s="91" t="s">
        <v>1693</v>
      </c>
      <c r="B198" s="91">
        <v>26.6</v>
      </c>
      <c r="C198" s="91">
        <v>7.62</v>
      </c>
      <c r="D198" s="91">
        <v>36.32</v>
      </c>
      <c r="E198" s="91">
        <v>8.1999999999999993</v>
      </c>
      <c r="F198" s="91">
        <v>2.61</v>
      </c>
      <c r="G198" s="91">
        <v>8.9</v>
      </c>
      <c r="H198" s="146">
        <v>1305.8499999999999</v>
      </c>
      <c r="J198" s="91" t="s">
        <v>1686</v>
      </c>
      <c r="K198" s="91">
        <v>26.18</v>
      </c>
      <c r="L198" s="91">
        <v>39.5</v>
      </c>
      <c r="M198" s="91">
        <v>106.62</v>
      </c>
      <c r="N198" s="146">
        <v>35630.68</v>
      </c>
      <c r="P198" s="91" t="s">
        <v>1686</v>
      </c>
      <c r="Q198" s="91">
        <v>49.27</v>
      </c>
      <c r="R198" s="91">
        <v>7.35</v>
      </c>
      <c r="S198" s="91">
        <v>91.89</v>
      </c>
      <c r="T198" s="146">
        <v>14283.91</v>
      </c>
    </row>
    <row r="199" spans="1:20">
      <c r="A199" s="91" t="s">
        <v>1700</v>
      </c>
      <c r="B199" s="91">
        <v>26.62</v>
      </c>
      <c r="C199" s="91">
        <v>7.74</v>
      </c>
      <c r="D199" s="91">
        <v>37.119999999999997</v>
      </c>
      <c r="E199" s="91">
        <v>8.19</v>
      </c>
      <c r="F199" s="91">
        <v>2.62</v>
      </c>
      <c r="G199" s="91">
        <v>8.98</v>
      </c>
      <c r="H199" s="146">
        <v>1314.31</v>
      </c>
      <c r="J199" s="91" t="s">
        <v>1693</v>
      </c>
      <c r="K199" s="91">
        <v>25.71</v>
      </c>
      <c r="L199" s="91">
        <v>38.92</v>
      </c>
      <c r="M199" s="91">
        <v>105.29</v>
      </c>
      <c r="N199" s="146">
        <v>35282.519999999997</v>
      </c>
      <c r="P199" s="91" t="s">
        <v>1693</v>
      </c>
      <c r="Q199" s="91">
        <v>49.57</v>
      </c>
      <c r="R199" s="91">
        <v>7.34</v>
      </c>
      <c r="S199" s="91">
        <v>91.63</v>
      </c>
      <c r="T199" s="146">
        <v>13973.45</v>
      </c>
    </row>
    <row r="200" spans="1:20">
      <c r="A200" s="91" t="s">
        <v>1706</v>
      </c>
      <c r="B200" s="91">
        <v>26.4</v>
      </c>
      <c r="C200" s="91">
        <v>7.8</v>
      </c>
      <c r="D200" s="91">
        <v>36.840000000000003</v>
      </c>
      <c r="E200" s="91">
        <v>8.18</v>
      </c>
      <c r="F200" s="91">
        <v>2.68</v>
      </c>
      <c r="G200" s="91">
        <v>9</v>
      </c>
      <c r="H200" s="146">
        <v>1319.52</v>
      </c>
      <c r="J200" s="91" t="s">
        <v>1700</v>
      </c>
      <c r="K200" s="91">
        <v>25.78</v>
      </c>
      <c r="L200" s="91">
        <v>39</v>
      </c>
      <c r="M200" s="91">
        <v>107.12</v>
      </c>
      <c r="N200" s="146">
        <v>35215.89</v>
      </c>
      <c r="P200" s="91" t="s">
        <v>1700</v>
      </c>
      <c r="Q200" s="91">
        <v>51.98</v>
      </c>
      <c r="R200" s="91">
        <v>7.49</v>
      </c>
      <c r="S200" s="91">
        <v>91.68</v>
      </c>
      <c r="T200" s="146">
        <v>13959.71</v>
      </c>
    </row>
    <row r="201" spans="1:20">
      <c r="A201" s="91" t="s">
        <v>1714</v>
      </c>
      <c r="B201" s="91">
        <v>26.44</v>
      </c>
      <c r="C201" s="91">
        <v>7.91</v>
      </c>
      <c r="D201" s="91">
        <v>36.26</v>
      </c>
      <c r="E201" s="91">
        <v>8.31</v>
      </c>
      <c r="F201" s="91">
        <v>2.7</v>
      </c>
      <c r="G201" s="91">
        <v>8.94</v>
      </c>
      <c r="H201" s="146">
        <v>1320.65</v>
      </c>
      <c r="J201" s="91" t="s">
        <v>1706</v>
      </c>
      <c r="K201" s="91">
        <v>26.18</v>
      </c>
      <c r="L201" s="91">
        <v>39.229999999999997</v>
      </c>
      <c r="M201" s="91">
        <v>107.42</v>
      </c>
      <c r="N201" s="146">
        <v>35065.620000000003</v>
      </c>
      <c r="P201" s="91" t="s">
        <v>1706</v>
      </c>
      <c r="Q201" s="91">
        <v>52.07</v>
      </c>
      <c r="R201" s="91">
        <v>7.54</v>
      </c>
      <c r="S201" s="91">
        <v>91.58</v>
      </c>
      <c r="T201" s="146">
        <v>13909.24</v>
      </c>
    </row>
    <row r="202" spans="1:20">
      <c r="A202" s="91" t="s">
        <v>1721</v>
      </c>
      <c r="B202" s="91">
        <v>26.5</v>
      </c>
      <c r="C202" s="91">
        <v>7.93</v>
      </c>
      <c r="D202" s="91">
        <v>36.28</v>
      </c>
      <c r="E202" s="91">
        <v>8.2100000000000009</v>
      </c>
      <c r="F202" s="91">
        <v>2.7</v>
      </c>
      <c r="G202" s="91">
        <v>9</v>
      </c>
      <c r="H202" s="146">
        <v>1311.19</v>
      </c>
      <c r="J202" s="91" t="s">
        <v>1714</v>
      </c>
      <c r="K202" s="91">
        <v>26.02</v>
      </c>
      <c r="L202" s="91">
        <v>39.450000000000003</v>
      </c>
      <c r="M202" s="91">
        <v>107.2</v>
      </c>
      <c r="N202" s="146">
        <v>35473.129999999997</v>
      </c>
      <c r="P202" s="91" t="s">
        <v>1714</v>
      </c>
      <c r="Q202" s="91">
        <v>53.47</v>
      </c>
      <c r="R202" s="91">
        <v>7.77</v>
      </c>
      <c r="S202" s="91">
        <v>91.57</v>
      </c>
      <c r="T202" s="146">
        <v>13994.4</v>
      </c>
    </row>
    <row r="203" spans="1:20">
      <c r="A203" s="91" t="s">
        <v>1728</v>
      </c>
      <c r="B203" s="91">
        <v>26.3</v>
      </c>
      <c r="C203" s="91">
        <v>8.36</v>
      </c>
      <c r="D203" s="91">
        <v>36.6</v>
      </c>
      <c r="E203" s="91">
        <v>8.35</v>
      </c>
      <c r="F203" s="91">
        <v>2.7</v>
      </c>
      <c r="G203" s="91">
        <v>9</v>
      </c>
      <c r="H203" s="146">
        <v>1317.18</v>
      </c>
      <c r="J203" s="91" t="s">
        <v>1721</v>
      </c>
      <c r="K203" s="91">
        <v>25.82</v>
      </c>
      <c r="L203" s="91">
        <v>39.659999999999997</v>
      </c>
      <c r="M203" s="91">
        <v>107.73</v>
      </c>
      <c r="N203" s="146">
        <v>35314.49</v>
      </c>
      <c r="P203" s="91" t="s">
        <v>1721</v>
      </c>
      <c r="Q203" s="91">
        <v>53.98</v>
      </c>
      <c r="R203" s="91">
        <v>7.78</v>
      </c>
      <c r="S203" s="91">
        <v>91.59</v>
      </c>
      <c r="T203" s="146">
        <v>13884.32</v>
      </c>
    </row>
    <row r="204" spans="1:20">
      <c r="A204" s="91" t="s">
        <v>1734</v>
      </c>
      <c r="B204" s="91">
        <v>26.3</v>
      </c>
      <c r="C204" s="91">
        <v>8.26</v>
      </c>
      <c r="D204" s="91">
        <v>36.659999999999997</v>
      </c>
      <c r="E204" s="91">
        <v>8.27</v>
      </c>
      <c r="F204" s="91">
        <v>2.7</v>
      </c>
      <c r="G204" s="91">
        <v>9.1</v>
      </c>
      <c r="H204" s="146">
        <v>1313.2</v>
      </c>
      <c r="J204" s="91" t="s">
        <v>1728</v>
      </c>
      <c r="K204" s="91">
        <v>26.27</v>
      </c>
      <c r="L204" s="91">
        <v>39.93</v>
      </c>
      <c r="M204" s="91">
        <v>109.56</v>
      </c>
      <c r="N204" s="146">
        <v>35123.360000000001</v>
      </c>
      <c r="P204" s="91" t="s">
        <v>1728</v>
      </c>
      <c r="Q204" s="91">
        <v>52.84</v>
      </c>
      <c r="R204" s="91">
        <v>7.84</v>
      </c>
      <c r="S204" s="91">
        <v>91.44</v>
      </c>
      <c r="T204" s="146">
        <v>13722.02</v>
      </c>
    </row>
    <row r="205" spans="1:20">
      <c r="A205" s="91" t="s">
        <v>1741</v>
      </c>
      <c r="B205" s="91">
        <v>26.02</v>
      </c>
      <c r="C205" s="91">
        <v>8.23</v>
      </c>
      <c r="D205" s="91">
        <v>35.74</v>
      </c>
      <c r="E205" s="91">
        <v>8.24</v>
      </c>
      <c r="F205" s="91">
        <v>2.7</v>
      </c>
      <c r="G205" s="91">
        <v>8.98</v>
      </c>
      <c r="H205" s="146">
        <v>1286.8599999999999</v>
      </c>
      <c r="J205" s="91" t="s">
        <v>1734</v>
      </c>
      <c r="K205" s="91">
        <v>26.24</v>
      </c>
      <c r="L205" s="91">
        <v>40.29</v>
      </c>
      <c r="M205" s="91">
        <v>110.12</v>
      </c>
      <c r="N205" s="146">
        <v>35176.15</v>
      </c>
      <c r="P205" s="91" t="s">
        <v>1734</v>
      </c>
      <c r="Q205" s="91">
        <v>52.06</v>
      </c>
      <c r="R205" s="91">
        <v>7.83</v>
      </c>
      <c r="S205" s="91">
        <v>91.42</v>
      </c>
      <c r="T205" s="146">
        <v>13737.99</v>
      </c>
    </row>
    <row r="206" spans="1:20">
      <c r="A206" s="91" t="s">
        <v>1748</v>
      </c>
      <c r="B206" s="91">
        <v>26.36</v>
      </c>
      <c r="C206" s="91">
        <v>8.19</v>
      </c>
      <c r="D206" s="91">
        <v>35.299999999999997</v>
      </c>
      <c r="E206" s="91">
        <v>8.02</v>
      </c>
      <c r="F206" s="91">
        <v>2.7</v>
      </c>
      <c r="G206" s="91">
        <v>8.98</v>
      </c>
      <c r="H206" s="146">
        <v>1278.8699999999999</v>
      </c>
      <c r="J206" s="91" t="s">
        <v>1741</v>
      </c>
      <c r="K206" s="91">
        <v>26.84</v>
      </c>
      <c r="L206" s="91">
        <v>39.44</v>
      </c>
      <c r="M206" s="91">
        <v>111.83</v>
      </c>
      <c r="N206" s="146">
        <v>35281.4</v>
      </c>
      <c r="P206" s="91" t="s">
        <v>1741</v>
      </c>
      <c r="Q206" s="91">
        <v>52.71</v>
      </c>
      <c r="R206" s="91">
        <v>7.95</v>
      </c>
      <c r="S206" s="91">
        <v>91.21</v>
      </c>
      <c r="T206" s="146">
        <v>13644.85</v>
      </c>
    </row>
    <row r="207" spans="1:20">
      <c r="A207" s="91" t="s">
        <v>1756</v>
      </c>
      <c r="B207" s="91">
        <v>27.1</v>
      </c>
      <c r="C207" s="91">
        <v>7.91</v>
      </c>
      <c r="D207" s="91">
        <v>35.380000000000003</v>
      </c>
      <c r="E207" s="91">
        <v>7.96</v>
      </c>
      <c r="F207" s="91">
        <v>2.7</v>
      </c>
      <c r="G207" s="91">
        <v>8.98</v>
      </c>
      <c r="H207" s="146">
        <v>1279.96</v>
      </c>
      <c r="J207" s="91" t="s">
        <v>1748</v>
      </c>
      <c r="K207" s="91">
        <v>26.45</v>
      </c>
      <c r="L207" s="91">
        <v>41.36</v>
      </c>
      <c r="M207" s="91">
        <v>111.92</v>
      </c>
      <c r="N207" s="146">
        <v>35307.629999999997</v>
      </c>
      <c r="P207" s="91" t="s">
        <v>1748</v>
      </c>
      <c r="Q207" s="91">
        <v>51.41</v>
      </c>
      <c r="R207" s="91">
        <v>8.11</v>
      </c>
      <c r="S207" s="91">
        <v>90.79</v>
      </c>
      <c r="T207" s="146">
        <v>13788.33</v>
      </c>
    </row>
    <row r="208" spans="1:20">
      <c r="A208" s="91" t="s">
        <v>1762</v>
      </c>
      <c r="B208" s="91">
        <v>27</v>
      </c>
      <c r="C208" s="91">
        <v>8.02</v>
      </c>
      <c r="D208" s="91">
        <v>35.700000000000003</v>
      </c>
      <c r="E208" s="91">
        <v>7.99</v>
      </c>
      <c r="F208" s="91">
        <v>2.7</v>
      </c>
      <c r="G208" s="91">
        <v>8.9600000000000009</v>
      </c>
      <c r="H208" s="146">
        <v>1283.43</v>
      </c>
      <c r="J208" s="91" t="s">
        <v>3143</v>
      </c>
      <c r="K208" s="91">
        <v>25.86</v>
      </c>
      <c r="L208" s="91">
        <v>41.43</v>
      </c>
      <c r="M208" s="91">
        <v>108.16</v>
      </c>
      <c r="N208" s="146">
        <v>34946.86</v>
      </c>
      <c r="P208" s="91" t="s">
        <v>3143</v>
      </c>
      <c r="Q208" s="91">
        <v>51.75</v>
      </c>
      <c r="R208" s="91">
        <v>8.1300000000000008</v>
      </c>
      <c r="S208" s="91">
        <v>90.91</v>
      </c>
      <c r="T208" s="146">
        <v>13631.05</v>
      </c>
    </row>
    <row r="209" spans="1:20">
      <c r="A209" s="91" t="s">
        <v>1770</v>
      </c>
      <c r="B209" s="91">
        <v>27.06</v>
      </c>
      <c r="C209" s="91">
        <v>7.8</v>
      </c>
      <c r="D209" s="91">
        <v>35.200000000000003</v>
      </c>
      <c r="E209" s="91">
        <v>7.9</v>
      </c>
      <c r="F209" s="91">
        <v>2.7</v>
      </c>
      <c r="G209" s="91">
        <v>8.9600000000000009</v>
      </c>
      <c r="H209" s="146">
        <v>1263.3399999999999</v>
      </c>
      <c r="J209" s="91" t="s">
        <v>1756</v>
      </c>
      <c r="K209" s="91">
        <v>25.56</v>
      </c>
      <c r="L209" s="91">
        <v>41.96</v>
      </c>
      <c r="M209" s="91">
        <v>106.34</v>
      </c>
      <c r="N209" s="146">
        <v>34765.64</v>
      </c>
      <c r="P209" s="91" t="s">
        <v>1756</v>
      </c>
      <c r="Q209" s="91">
        <v>51.96</v>
      </c>
      <c r="R209" s="91">
        <v>7.93</v>
      </c>
      <c r="S209" s="91">
        <v>90.85</v>
      </c>
      <c r="T209" s="146">
        <v>13474.63</v>
      </c>
    </row>
    <row r="210" spans="1:20">
      <c r="A210" s="91" t="s">
        <v>1777</v>
      </c>
      <c r="B210" s="91">
        <v>28.12</v>
      </c>
      <c r="C210" s="91">
        <v>7.59</v>
      </c>
      <c r="D210" s="91">
        <v>36.08</v>
      </c>
      <c r="E210" s="91">
        <v>8.1</v>
      </c>
      <c r="F210" s="91">
        <v>2.7</v>
      </c>
      <c r="G210" s="91">
        <v>8.98</v>
      </c>
      <c r="H210" s="146">
        <v>1285.27</v>
      </c>
      <c r="J210" s="91" t="s">
        <v>1762</v>
      </c>
      <c r="K210" s="91">
        <v>26</v>
      </c>
      <c r="L210" s="91">
        <v>41.11</v>
      </c>
      <c r="M210" s="91">
        <v>108.4</v>
      </c>
      <c r="N210" s="146">
        <v>34473.9</v>
      </c>
      <c r="P210" s="91" t="s">
        <v>1762</v>
      </c>
      <c r="Q210" s="91">
        <v>51.59</v>
      </c>
      <c r="R210" s="91">
        <v>7.84</v>
      </c>
      <c r="S210" s="91">
        <v>90.43</v>
      </c>
      <c r="T210" s="146">
        <v>13316.93</v>
      </c>
    </row>
    <row r="211" spans="1:20">
      <c r="A211" s="91" t="s">
        <v>1785</v>
      </c>
      <c r="B211" s="91">
        <v>29</v>
      </c>
      <c r="C211" s="91">
        <v>7.93</v>
      </c>
      <c r="D211" s="91">
        <v>36.28</v>
      </c>
      <c r="E211" s="91">
        <v>8.1</v>
      </c>
      <c r="F211" s="91">
        <v>2.71</v>
      </c>
      <c r="G211" s="91">
        <v>8.98</v>
      </c>
      <c r="H211" s="146">
        <v>1300.47</v>
      </c>
      <c r="J211" s="91" t="s">
        <v>1770</v>
      </c>
      <c r="K211" s="91">
        <v>26.39</v>
      </c>
      <c r="L211" s="91">
        <v>43.2</v>
      </c>
      <c r="M211" s="91">
        <v>110.04</v>
      </c>
      <c r="N211" s="146">
        <v>34501.879999999997</v>
      </c>
      <c r="P211" s="91" t="s">
        <v>1770</v>
      </c>
      <c r="Q211" s="91">
        <v>52.37</v>
      </c>
      <c r="R211" s="91">
        <v>8.0399999999999991</v>
      </c>
      <c r="S211" s="91">
        <v>90.47</v>
      </c>
      <c r="T211" s="146">
        <v>13290.78</v>
      </c>
    </row>
    <row r="212" spans="1:20">
      <c r="A212" s="91" t="s">
        <v>1792</v>
      </c>
      <c r="B212" s="91">
        <v>28.58</v>
      </c>
      <c r="C212" s="91">
        <v>7.95</v>
      </c>
      <c r="D212" s="91">
        <v>35.58</v>
      </c>
      <c r="E212" s="91">
        <v>8.06</v>
      </c>
      <c r="F212" s="91">
        <v>2.72</v>
      </c>
      <c r="G212" s="91">
        <v>8.98</v>
      </c>
      <c r="H212" s="146">
        <v>1293.73</v>
      </c>
      <c r="J212" s="91" t="s">
        <v>1777</v>
      </c>
      <c r="K212" s="91">
        <v>26.44</v>
      </c>
      <c r="L212" s="91">
        <v>41.76</v>
      </c>
      <c r="M212" s="91">
        <v>108.71</v>
      </c>
      <c r="N212" s="146">
        <v>34464.410000000003</v>
      </c>
      <c r="P212" s="91" t="s">
        <v>1777</v>
      </c>
      <c r="Q212" s="91">
        <v>53.34</v>
      </c>
      <c r="R212" s="91">
        <v>8.09</v>
      </c>
      <c r="S212" s="91">
        <v>90.72</v>
      </c>
      <c r="T212" s="146">
        <v>13497.59</v>
      </c>
    </row>
    <row r="213" spans="1:20">
      <c r="A213" s="91" t="s">
        <v>1800</v>
      </c>
      <c r="B213" s="91">
        <v>28.44</v>
      </c>
      <c r="C213" s="91">
        <v>8.02</v>
      </c>
      <c r="D213" s="91">
        <v>35.380000000000003</v>
      </c>
      <c r="E213" s="91">
        <v>7.96</v>
      </c>
      <c r="F213" s="91">
        <v>2.72</v>
      </c>
      <c r="G213" s="91">
        <v>8.9600000000000009</v>
      </c>
      <c r="H213" s="146">
        <v>1295.9100000000001</v>
      </c>
      <c r="J213" s="91" t="s">
        <v>1785</v>
      </c>
      <c r="K213" s="91">
        <v>26.11</v>
      </c>
      <c r="L213" s="91">
        <v>41.17</v>
      </c>
      <c r="M213" s="91">
        <v>108.1</v>
      </c>
      <c r="N213" s="146">
        <v>34289.03</v>
      </c>
      <c r="P213" s="91" t="s">
        <v>1785</v>
      </c>
      <c r="Q213" s="91">
        <v>52.88</v>
      </c>
      <c r="R213" s="91">
        <v>8.19</v>
      </c>
      <c r="S213" s="91">
        <v>91.66</v>
      </c>
      <c r="T213" s="146">
        <v>13505.87</v>
      </c>
    </row>
    <row r="214" spans="1:20">
      <c r="A214" s="91" t="s">
        <v>1807</v>
      </c>
      <c r="B214" s="91">
        <v>28.54</v>
      </c>
      <c r="C214" s="91">
        <v>7.87</v>
      </c>
      <c r="D214" s="91">
        <v>36.9</v>
      </c>
      <c r="E214" s="91">
        <v>7.99</v>
      </c>
      <c r="F214" s="91">
        <v>2.72</v>
      </c>
      <c r="G214" s="91">
        <v>8.9600000000000009</v>
      </c>
      <c r="H214" s="146">
        <v>1299.76</v>
      </c>
      <c r="J214" s="91" t="s">
        <v>1792</v>
      </c>
      <c r="K214" s="91">
        <v>25.73</v>
      </c>
      <c r="L214" s="91">
        <v>50.86</v>
      </c>
      <c r="M214" s="91">
        <v>107.15</v>
      </c>
      <c r="N214" s="146">
        <v>34474.17</v>
      </c>
      <c r="P214" s="91" t="s">
        <v>1792</v>
      </c>
      <c r="Q214" s="91">
        <v>53.51</v>
      </c>
      <c r="R214" s="91">
        <v>8.1999999999999993</v>
      </c>
      <c r="S214" s="91">
        <v>91.74</v>
      </c>
      <c r="T214" s="146">
        <v>13721.03</v>
      </c>
    </row>
    <row r="215" spans="1:20">
      <c r="A215" s="91" t="s">
        <v>1815</v>
      </c>
      <c r="B215" s="91">
        <v>29</v>
      </c>
      <c r="C215" s="91">
        <v>7.95</v>
      </c>
      <c r="D215" s="91">
        <v>37.76</v>
      </c>
      <c r="E215" s="91">
        <v>8.1999999999999993</v>
      </c>
      <c r="F215" s="91">
        <v>2.72</v>
      </c>
      <c r="G215" s="91">
        <v>9.1</v>
      </c>
      <c r="H215" s="146">
        <v>1316.27</v>
      </c>
      <c r="J215" s="91" t="s">
        <v>1800</v>
      </c>
      <c r="K215" s="91">
        <v>25.52</v>
      </c>
      <c r="L215" s="91">
        <v>50.46</v>
      </c>
      <c r="M215" s="91">
        <v>106.35</v>
      </c>
      <c r="N215" s="146">
        <v>34099.910000000003</v>
      </c>
      <c r="P215" s="91" t="s">
        <v>1800</v>
      </c>
      <c r="Q215" s="91">
        <v>52.54</v>
      </c>
      <c r="R215" s="91">
        <v>8.25</v>
      </c>
      <c r="S215" s="91">
        <v>91.41</v>
      </c>
      <c r="T215" s="146">
        <v>13463.97</v>
      </c>
    </row>
    <row r="216" spans="1:20">
      <c r="A216" s="91" t="s">
        <v>1822</v>
      </c>
      <c r="B216" s="91">
        <v>29</v>
      </c>
      <c r="C216" s="91">
        <v>7.85</v>
      </c>
      <c r="D216" s="91">
        <v>38.28</v>
      </c>
      <c r="E216" s="91">
        <v>8.31</v>
      </c>
      <c r="F216" s="91">
        <v>2.72</v>
      </c>
      <c r="G216" s="91">
        <v>9</v>
      </c>
      <c r="H216" s="146">
        <v>1318.34</v>
      </c>
      <c r="J216" s="91" t="s">
        <v>1807</v>
      </c>
      <c r="K216" s="91">
        <v>25.62</v>
      </c>
      <c r="L216" s="91">
        <v>50.16</v>
      </c>
      <c r="M216" s="91">
        <v>108.25</v>
      </c>
      <c r="N216" s="146">
        <v>34346.959999999999</v>
      </c>
      <c r="P216" s="91" t="s">
        <v>1807</v>
      </c>
      <c r="Q216" s="91">
        <v>52.14</v>
      </c>
      <c r="R216" s="91">
        <v>8.41</v>
      </c>
      <c r="S216" s="91">
        <v>91.66</v>
      </c>
      <c r="T216" s="146">
        <v>13590.65</v>
      </c>
    </row>
    <row r="217" spans="1:20">
      <c r="A217" s="91" t="s">
        <v>1830</v>
      </c>
      <c r="B217" s="91">
        <v>28.7</v>
      </c>
      <c r="C217" s="91">
        <v>7.78</v>
      </c>
      <c r="D217" s="91">
        <v>37.44</v>
      </c>
      <c r="E217" s="91">
        <v>8.24</v>
      </c>
      <c r="F217" s="91">
        <v>2.72</v>
      </c>
      <c r="G217" s="91">
        <v>9</v>
      </c>
      <c r="H217" s="146">
        <v>1316.94</v>
      </c>
      <c r="J217" s="91" t="s">
        <v>1815</v>
      </c>
      <c r="K217" s="91">
        <v>25.92</v>
      </c>
      <c r="L217" s="91">
        <v>49.51</v>
      </c>
      <c r="M217" s="91">
        <v>109.16</v>
      </c>
      <c r="N217" s="146">
        <v>34560.04</v>
      </c>
      <c r="P217" s="91" t="s">
        <v>1815</v>
      </c>
      <c r="Q217" s="91">
        <v>52.42</v>
      </c>
      <c r="R217" s="91">
        <v>8.5500000000000007</v>
      </c>
      <c r="S217" s="91">
        <v>91.77</v>
      </c>
      <c r="T217" s="146">
        <v>13705.13</v>
      </c>
    </row>
    <row r="218" spans="1:20">
      <c r="A218" s="91" t="s">
        <v>1837</v>
      </c>
      <c r="B218" s="91">
        <v>28.52</v>
      </c>
      <c r="C218" s="91">
        <v>7.74</v>
      </c>
      <c r="D218" s="91">
        <v>37.44</v>
      </c>
      <c r="E218" s="91">
        <v>8.27</v>
      </c>
      <c r="F218" s="91">
        <v>2.73</v>
      </c>
      <c r="G218" s="91">
        <v>8.98</v>
      </c>
      <c r="H218" s="146">
        <v>1312.49</v>
      </c>
      <c r="J218" s="91" t="s">
        <v>1822</v>
      </c>
      <c r="K218" s="91">
        <v>26.14</v>
      </c>
      <c r="L218" s="91">
        <v>51.32</v>
      </c>
      <c r="M218" s="91">
        <v>109.81</v>
      </c>
      <c r="N218" s="146">
        <v>34852.870000000003</v>
      </c>
      <c r="P218" s="91" t="s">
        <v>1822</v>
      </c>
      <c r="Q218" s="91">
        <v>52.3</v>
      </c>
      <c r="R218" s="91">
        <v>8.5399999999999991</v>
      </c>
      <c r="S218" s="91">
        <v>91.98</v>
      </c>
      <c r="T218" s="146">
        <v>13943.76</v>
      </c>
    </row>
    <row r="219" spans="1:20">
      <c r="A219" s="91" t="s">
        <v>1844</v>
      </c>
      <c r="B219" s="91">
        <v>28.42</v>
      </c>
      <c r="C219" s="91">
        <v>7.75</v>
      </c>
      <c r="D219" s="91">
        <v>37.200000000000003</v>
      </c>
      <c r="E219" s="91">
        <v>8.16</v>
      </c>
      <c r="F219" s="91">
        <v>2.72</v>
      </c>
      <c r="G219" s="91">
        <v>8.9600000000000009</v>
      </c>
      <c r="H219" s="146">
        <v>1299.47</v>
      </c>
      <c r="J219" s="91" t="s">
        <v>1830</v>
      </c>
      <c r="K219" s="91">
        <v>26.38</v>
      </c>
      <c r="L219" s="91">
        <v>52.29</v>
      </c>
      <c r="M219" s="91">
        <v>110.88</v>
      </c>
      <c r="N219" s="146">
        <v>34890.769999999997</v>
      </c>
      <c r="P219" s="91" t="s">
        <v>1830</v>
      </c>
      <c r="Q219" s="91">
        <v>52.43</v>
      </c>
      <c r="R219" s="91">
        <v>8.4600000000000009</v>
      </c>
      <c r="S219" s="91">
        <v>91.98</v>
      </c>
      <c r="T219" s="146">
        <v>14019.31</v>
      </c>
    </row>
    <row r="220" spans="1:20">
      <c r="A220" s="91" t="s">
        <v>1852</v>
      </c>
      <c r="B220" s="91">
        <v>27.02</v>
      </c>
      <c r="C220" s="91">
        <v>7.78</v>
      </c>
      <c r="D220" s="91">
        <v>36.1</v>
      </c>
      <c r="E220" s="91">
        <v>7.93</v>
      </c>
      <c r="F220" s="91">
        <v>2.72</v>
      </c>
      <c r="G220" s="91">
        <v>8.94</v>
      </c>
      <c r="H220" s="146">
        <v>1267.33</v>
      </c>
      <c r="J220" s="91" t="s">
        <v>1837</v>
      </c>
      <c r="K220" s="91">
        <v>26.35</v>
      </c>
      <c r="L220" s="91">
        <v>53.75</v>
      </c>
      <c r="M220" s="91">
        <v>111.19</v>
      </c>
      <c r="N220" s="146">
        <v>34721.160000000003</v>
      </c>
      <c r="P220" s="91" t="s">
        <v>1837</v>
      </c>
      <c r="Q220" s="91">
        <v>53.12</v>
      </c>
      <c r="R220" s="91">
        <v>8.36</v>
      </c>
      <c r="S220" s="91">
        <v>91.99</v>
      </c>
      <c r="T220" s="146">
        <v>14034.97</v>
      </c>
    </row>
    <row r="221" spans="1:20">
      <c r="A221" s="91" t="s">
        <v>1860</v>
      </c>
      <c r="B221" s="91">
        <v>26.74</v>
      </c>
      <c r="C221" s="91">
        <v>7.84</v>
      </c>
      <c r="D221" s="91">
        <v>35.979999999999997</v>
      </c>
      <c r="E221" s="91">
        <v>7.9</v>
      </c>
      <c r="F221" s="91">
        <v>2.73</v>
      </c>
      <c r="G221" s="91">
        <v>8.9</v>
      </c>
      <c r="H221" s="146">
        <v>1276.52</v>
      </c>
      <c r="J221" s="91" t="s">
        <v>1844</v>
      </c>
      <c r="K221" s="91">
        <v>27.11</v>
      </c>
      <c r="L221" s="91">
        <v>54.5</v>
      </c>
      <c r="M221" s="91">
        <v>113.52</v>
      </c>
      <c r="N221" s="146">
        <v>34838.01</v>
      </c>
      <c r="P221" s="91" t="s">
        <v>1844</v>
      </c>
      <c r="Q221" s="91">
        <v>53.8</v>
      </c>
      <c r="R221" s="91">
        <v>8.1</v>
      </c>
      <c r="S221" s="91">
        <v>92.04</v>
      </c>
      <c r="T221" s="146">
        <v>14031.82</v>
      </c>
    </row>
    <row r="222" spans="1:20">
      <c r="A222" s="91" t="s">
        <v>1867</v>
      </c>
      <c r="B222" s="91">
        <v>27.1</v>
      </c>
      <c r="C222" s="91">
        <v>7.89</v>
      </c>
      <c r="D222" s="91">
        <v>36.119999999999997</v>
      </c>
      <c r="E222" s="91">
        <v>7.87</v>
      </c>
      <c r="F222" s="91">
        <v>2.73</v>
      </c>
      <c r="G222" s="91">
        <v>8.8800000000000008</v>
      </c>
      <c r="H222" s="146">
        <v>1273.48</v>
      </c>
      <c r="J222" s="91" t="s">
        <v>1860</v>
      </c>
      <c r="K222" s="91">
        <v>27.16</v>
      </c>
      <c r="L222" s="91">
        <v>54.85</v>
      </c>
      <c r="M222" s="91">
        <v>113.53</v>
      </c>
      <c r="N222" s="146">
        <v>34642.1</v>
      </c>
      <c r="P222" s="91" t="s">
        <v>1860</v>
      </c>
      <c r="Q222" s="91">
        <v>52.89</v>
      </c>
      <c r="R222" s="91">
        <v>8.3800000000000008</v>
      </c>
      <c r="S222" s="91">
        <v>92.03</v>
      </c>
      <c r="T222" s="146">
        <v>14020.95</v>
      </c>
    </row>
    <row r="223" spans="1:20">
      <c r="A223" s="91" t="s">
        <v>1872</v>
      </c>
      <c r="B223" s="91">
        <v>27.44</v>
      </c>
      <c r="C223" s="91">
        <v>7.8</v>
      </c>
      <c r="D223" s="91">
        <v>35.4</v>
      </c>
      <c r="E223" s="91">
        <v>7.71</v>
      </c>
      <c r="F223" s="91">
        <v>2.73</v>
      </c>
      <c r="G223" s="91">
        <v>8.8800000000000008</v>
      </c>
      <c r="H223" s="146">
        <v>1247.51</v>
      </c>
      <c r="J223" s="91" t="s">
        <v>1867</v>
      </c>
      <c r="K223" s="91">
        <v>27.09</v>
      </c>
      <c r="L223" s="91">
        <v>54.98</v>
      </c>
      <c r="M223" s="91">
        <v>114.51</v>
      </c>
      <c r="N223" s="146">
        <v>34444.379999999997</v>
      </c>
      <c r="P223" s="91" t="s">
        <v>1867</v>
      </c>
      <c r="Q223" s="91">
        <v>54.46</v>
      </c>
      <c r="R223" s="91">
        <v>8.89</v>
      </c>
      <c r="S223" s="91">
        <v>92.07</v>
      </c>
      <c r="T223" s="146">
        <v>13872.47</v>
      </c>
    </row>
    <row r="224" spans="1:20">
      <c r="A224" s="91" t="s">
        <v>1879</v>
      </c>
      <c r="B224" s="91">
        <v>27.7</v>
      </c>
      <c r="C224" s="91">
        <v>7.88</v>
      </c>
      <c r="D224" s="91">
        <v>35.159999999999997</v>
      </c>
      <c r="E224" s="91">
        <v>7.66</v>
      </c>
      <c r="F224" s="91">
        <v>2.73</v>
      </c>
      <c r="G224" s="91">
        <v>8.84</v>
      </c>
      <c r="H224" s="146">
        <v>1259.5</v>
      </c>
      <c r="J224" s="91" t="s">
        <v>1872</v>
      </c>
      <c r="K224" s="91">
        <v>26.7</v>
      </c>
      <c r="L224" s="91">
        <v>54.61</v>
      </c>
      <c r="M224" s="91">
        <v>113.95</v>
      </c>
      <c r="N224" s="146">
        <v>34500.99</v>
      </c>
      <c r="P224" s="91" t="s">
        <v>1872</v>
      </c>
      <c r="Q224" s="91">
        <v>54.09</v>
      </c>
      <c r="R224" s="91">
        <v>9</v>
      </c>
      <c r="S224" s="91">
        <v>92.01</v>
      </c>
      <c r="T224" s="146">
        <v>13748.83</v>
      </c>
    </row>
    <row r="225" spans="1:20">
      <c r="A225" s="91" t="s">
        <v>1885</v>
      </c>
      <c r="B225" s="91">
        <v>28.02</v>
      </c>
      <c r="C225" s="91">
        <v>8</v>
      </c>
      <c r="D225" s="91">
        <v>34.54</v>
      </c>
      <c r="E225" s="91">
        <v>7.51</v>
      </c>
      <c r="F225" s="91">
        <v>2.73</v>
      </c>
      <c r="G225" s="91">
        <v>8.98</v>
      </c>
      <c r="H225" s="146">
        <v>1250.5899999999999</v>
      </c>
      <c r="J225" s="91" t="s">
        <v>1879</v>
      </c>
      <c r="K225" s="91">
        <v>27.31</v>
      </c>
      <c r="L225" s="91">
        <v>53.32</v>
      </c>
      <c r="M225" s="91">
        <v>115.61</v>
      </c>
      <c r="N225" s="146">
        <v>34577.279999999999</v>
      </c>
      <c r="P225" s="91" t="s">
        <v>1879</v>
      </c>
      <c r="Q225" s="91">
        <v>54.26</v>
      </c>
      <c r="R225" s="91">
        <v>9.06</v>
      </c>
      <c r="S225" s="91">
        <v>92.12</v>
      </c>
      <c r="T225" s="146">
        <v>13761.53</v>
      </c>
    </row>
    <row r="226" spans="1:20">
      <c r="A226" s="91" t="s">
        <v>1892</v>
      </c>
      <c r="B226" s="91">
        <v>27.5</v>
      </c>
      <c r="C226" s="91">
        <v>7.85</v>
      </c>
      <c r="D226" s="91">
        <v>35.18</v>
      </c>
      <c r="E226" s="91">
        <v>7.55</v>
      </c>
      <c r="F226" s="91">
        <v>2.75</v>
      </c>
      <c r="G226" s="91">
        <v>8.94</v>
      </c>
      <c r="H226" s="146">
        <v>1246.8800000000001</v>
      </c>
      <c r="J226" s="91" t="s">
        <v>1885</v>
      </c>
      <c r="K226" s="91">
        <v>26.16</v>
      </c>
      <c r="L226" s="91">
        <v>53.4</v>
      </c>
      <c r="M226" s="91">
        <v>114.16</v>
      </c>
      <c r="N226" s="146">
        <v>34664.769999999997</v>
      </c>
      <c r="P226" s="91" t="s">
        <v>1885</v>
      </c>
      <c r="Q226" s="91">
        <v>53.97</v>
      </c>
      <c r="R226" s="91">
        <v>9.85</v>
      </c>
      <c r="S226" s="91">
        <v>92.18</v>
      </c>
      <c r="T226" s="146">
        <v>13917.89</v>
      </c>
    </row>
    <row r="227" spans="1:20">
      <c r="A227" s="91" t="s">
        <v>1900</v>
      </c>
      <c r="B227" s="91">
        <v>27.34</v>
      </c>
      <c r="C227" s="91">
        <v>7.63</v>
      </c>
      <c r="D227" s="91">
        <v>34.979999999999997</v>
      </c>
      <c r="E227" s="91">
        <v>7.36</v>
      </c>
      <c r="F227" s="91">
        <v>2.65</v>
      </c>
      <c r="G227" s="91">
        <v>8.9</v>
      </c>
      <c r="H227" s="146">
        <v>1225.25</v>
      </c>
      <c r="J227" s="91" t="s">
        <v>1892</v>
      </c>
      <c r="K227" s="91">
        <v>27.13</v>
      </c>
      <c r="L227" s="91">
        <v>52.26</v>
      </c>
      <c r="M227" s="91">
        <v>117.49</v>
      </c>
      <c r="N227" s="146">
        <v>34647.440000000002</v>
      </c>
      <c r="P227" s="91" t="s">
        <v>1892</v>
      </c>
      <c r="Q227" s="91">
        <v>53.41</v>
      </c>
      <c r="R227" s="91">
        <v>9.82</v>
      </c>
      <c r="S227" s="91">
        <v>92.13</v>
      </c>
      <c r="T227" s="146">
        <v>13773.62</v>
      </c>
    </row>
    <row r="228" spans="1:20">
      <c r="A228" s="91" t="s">
        <v>1907</v>
      </c>
      <c r="B228" s="91">
        <v>27.32</v>
      </c>
      <c r="C228" s="91">
        <v>7.83</v>
      </c>
      <c r="D228" s="91">
        <v>35.5</v>
      </c>
      <c r="E228" s="91">
        <v>7.48</v>
      </c>
      <c r="F228" s="91">
        <v>2.6</v>
      </c>
      <c r="G228" s="91">
        <v>8.92</v>
      </c>
      <c r="H228" s="146">
        <v>1233.81</v>
      </c>
      <c r="J228" s="91" t="s">
        <v>1900</v>
      </c>
      <c r="K228" s="91">
        <v>26.57</v>
      </c>
      <c r="L228" s="91">
        <v>50.64</v>
      </c>
      <c r="M228" s="91">
        <v>116.44</v>
      </c>
      <c r="N228" s="146">
        <v>34575.699999999997</v>
      </c>
      <c r="P228" s="91" t="s">
        <v>1900</v>
      </c>
      <c r="Q228" s="91">
        <v>52.64</v>
      </c>
      <c r="R228" s="91">
        <v>9.3800000000000008</v>
      </c>
      <c r="S228" s="91">
        <v>92.27</v>
      </c>
      <c r="T228" s="146">
        <v>13813.58</v>
      </c>
    </row>
    <row r="229" spans="1:20">
      <c r="A229" s="91" t="s">
        <v>1913</v>
      </c>
      <c r="B229" s="91">
        <v>27.7</v>
      </c>
      <c r="C229" s="91">
        <v>7.86</v>
      </c>
      <c r="D229" s="91">
        <v>37.58</v>
      </c>
      <c r="E229" s="91">
        <v>7.6</v>
      </c>
      <c r="F229" s="91">
        <v>2.57</v>
      </c>
      <c r="G229" s="91">
        <v>8.84</v>
      </c>
      <c r="H229" s="146">
        <v>1258.58</v>
      </c>
      <c r="J229" s="91" t="s">
        <v>1907</v>
      </c>
      <c r="K229" s="91">
        <v>27.33</v>
      </c>
      <c r="L229" s="91">
        <v>51.26</v>
      </c>
      <c r="M229" s="91">
        <v>118.52</v>
      </c>
      <c r="N229" s="146">
        <v>34907.51</v>
      </c>
      <c r="P229" s="91" t="s">
        <v>1907</v>
      </c>
      <c r="Q229" s="91">
        <v>53.8</v>
      </c>
      <c r="R229" s="91">
        <v>9.3000000000000007</v>
      </c>
      <c r="S229" s="91">
        <v>92.22</v>
      </c>
      <c r="T229" s="146">
        <v>13926.05</v>
      </c>
    </row>
    <row r="230" spans="1:20">
      <c r="A230" s="91" t="s">
        <v>1918</v>
      </c>
      <c r="B230" s="91">
        <v>27.08</v>
      </c>
      <c r="C230" s="91">
        <v>7.74</v>
      </c>
      <c r="D230" s="91">
        <v>37.64</v>
      </c>
      <c r="E230" s="91">
        <v>7.43</v>
      </c>
      <c r="F230" s="91">
        <v>2.5499999999999998</v>
      </c>
      <c r="G230" s="91">
        <v>8.98</v>
      </c>
      <c r="H230" s="146">
        <v>1251.6600000000001</v>
      </c>
      <c r="J230" s="91" t="s">
        <v>1913</v>
      </c>
      <c r="K230" s="91">
        <v>26.88</v>
      </c>
      <c r="L230" s="91">
        <v>52.4</v>
      </c>
      <c r="M230" s="91">
        <v>116.7</v>
      </c>
      <c r="N230" s="146">
        <v>34618.769999999997</v>
      </c>
      <c r="P230" s="91" t="s">
        <v>1913</v>
      </c>
      <c r="Q230" s="91">
        <v>53.43</v>
      </c>
      <c r="R230" s="91">
        <v>8.92</v>
      </c>
      <c r="S230" s="91">
        <v>91.82</v>
      </c>
      <c r="T230" s="146">
        <v>13708.33</v>
      </c>
    </row>
    <row r="231" spans="1:20">
      <c r="A231" s="91" t="s">
        <v>1925</v>
      </c>
      <c r="B231" s="91">
        <v>26.12</v>
      </c>
      <c r="C231" s="91">
        <v>7.53</v>
      </c>
      <c r="D231" s="91">
        <v>36.82</v>
      </c>
      <c r="E231" s="91">
        <v>7.36</v>
      </c>
      <c r="F231" s="91">
        <v>2.52</v>
      </c>
      <c r="G231" s="91">
        <v>8.94</v>
      </c>
      <c r="H231" s="146">
        <v>1227.78</v>
      </c>
      <c r="J231" s="91" t="s">
        <v>1918</v>
      </c>
      <c r="K231" s="91">
        <v>26.9</v>
      </c>
      <c r="L231" s="91">
        <v>50.89</v>
      </c>
      <c r="M231" s="91">
        <v>117.64</v>
      </c>
      <c r="N231" s="146">
        <v>34624.269999999997</v>
      </c>
      <c r="P231" s="91" t="s">
        <v>1918</v>
      </c>
      <c r="Q231" s="91">
        <v>53.58</v>
      </c>
      <c r="R231" s="91">
        <v>9.0299999999999994</v>
      </c>
      <c r="S231" s="91">
        <v>91.91</v>
      </c>
      <c r="T231" s="146">
        <v>13710.24</v>
      </c>
    </row>
    <row r="232" spans="1:20">
      <c r="A232" s="91" t="s">
        <v>1933</v>
      </c>
      <c r="B232" s="91">
        <v>24.8</v>
      </c>
      <c r="C232" s="91">
        <v>7.57</v>
      </c>
      <c r="D232" s="91">
        <v>35.200000000000003</v>
      </c>
      <c r="E232" s="91">
        <v>7.26</v>
      </c>
      <c r="F232" s="91">
        <v>2.48</v>
      </c>
      <c r="G232" s="91">
        <v>8.8000000000000007</v>
      </c>
      <c r="H232" s="146">
        <v>1200.31</v>
      </c>
      <c r="J232" s="91" t="s">
        <v>1925</v>
      </c>
      <c r="K232" s="91">
        <v>26.75</v>
      </c>
      <c r="L232" s="91">
        <v>50.58</v>
      </c>
      <c r="M232" s="91">
        <v>117.33</v>
      </c>
      <c r="N232" s="146">
        <v>34518.26</v>
      </c>
      <c r="P232" s="91" t="s">
        <v>1925</v>
      </c>
      <c r="Q232" s="91">
        <v>53.46</v>
      </c>
      <c r="R232" s="91">
        <v>9.08</v>
      </c>
      <c r="S232" s="91">
        <v>92.07</v>
      </c>
      <c r="T232" s="146">
        <v>13678.19</v>
      </c>
    </row>
    <row r="233" spans="1:20">
      <c r="A233" s="91" t="s">
        <v>1941</v>
      </c>
      <c r="B233" s="91">
        <v>25.36</v>
      </c>
      <c r="C233" s="91">
        <v>7.4</v>
      </c>
      <c r="D233" s="91">
        <v>35.68</v>
      </c>
      <c r="E233" s="91">
        <v>7.47</v>
      </c>
      <c r="F233" s="91">
        <v>2.42</v>
      </c>
      <c r="G233" s="91">
        <v>8.8800000000000008</v>
      </c>
      <c r="H233" s="146">
        <v>1200.04</v>
      </c>
      <c r="J233" s="91" t="s">
        <v>1933</v>
      </c>
      <c r="K233" s="91">
        <v>26.15</v>
      </c>
      <c r="L233" s="91">
        <v>50.25</v>
      </c>
      <c r="M233" s="91">
        <v>116.4</v>
      </c>
      <c r="N233" s="146">
        <v>34440.879999999997</v>
      </c>
      <c r="P233" s="91" t="s">
        <v>1933</v>
      </c>
      <c r="Q233" s="91">
        <v>53.37</v>
      </c>
      <c r="R233" s="91">
        <v>8.9700000000000006</v>
      </c>
      <c r="S233" s="91">
        <v>92.56</v>
      </c>
      <c r="T233" s="146">
        <v>13469.13</v>
      </c>
    </row>
    <row r="234" spans="1:20">
      <c r="A234" s="91" t="s">
        <v>1949</v>
      </c>
      <c r="B234" s="91">
        <v>26.38</v>
      </c>
      <c r="C234" s="91">
        <v>7.24</v>
      </c>
      <c r="D234" s="91">
        <v>36.5</v>
      </c>
      <c r="E234" s="91">
        <v>7.35</v>
      </c>
      <c r="F234" s="91">
        <v>2.39</v>
      </c>
      <c r="G234" s="91">
        <v>8.9</v>
      </c>
      <c r="H234" s="146">
        <v>1217.75</v>
      </c>
      <c r="J234" s="91" t="s">
        <v>1941</v>
      </c>
      <c r="K234" s="91">
        <v>25.87</v>
      </c>
      <c r="L234" s="91">
        <v>49.32</v>
      </c>
      <c r="M234" s="91">
        <v>114.76</v>
      </c>
      <c r="N234" s="146">
        <v>34070.35</v>
      </c>
      <c r="P234" s="91" t="s">
        <v>1941</v>
      </c>
      <c r="Q234" s="91">
        <v>54.28</v>
      </c>
      <c r="R234" s="91">
        <v>8.9499999999999993</v>
      </c>
      <c r="S234" s="91">
        <v>92.35</v>
      </c>
      <c r="T234" s="146">
        <v>13223.99</v>
      </c>
    </row>
    <row r="235" spans="1:20">
      <c r="A235" s="91" t="s">
        <v>1957</v>
      </c>
      <c r="B235" s="91">
        <v>26.34</v>
      </c>
      <c r="C235" s="91">
        <v>7.07</v>
      </c>
      <c r="D235" s="91">
        <v>35.68</v>
      </c>
      <c r="E235" s="91">
        <v>7.31</v>
      </c>
      <c r="F235" s="91">
        <v>2.39</v>
      </c>
      <c r="G235" s="91">
        <v>8.9600000000000009</v>
      </c>
      <c r="H235" s="146">
        <v>1215.8</v>
      </c>
      <c r="J235" s="91" t="s">
        <v>1949</v>
      </c>
      <c r="K235" s="91">
        <v>26.16</v>
      </c>
      <c r="L235" s="91">
        <v>50.63</v>
      </c>
      <c r="M235" s="91">
        <v>114.94</v>
      </c>
      <c r="N235" s="146">
        <v>33964.44</v>
      </c>
      <c r="P235" s="91" t="s">
        <v>1949</v>
      </c>
      <c r="Q235" s="91">
        <v>53.86</v>
      </c>
      <c r="R235" s="91">
        <v>8.83</v>
      </c>
      <c r="S235" s="91">
        <v>93.92</v>
      </c>
      <c r="T235" s="146">
        <v>13211.81</v>
      </c>
    </row>
    <row r="236" spans="1:20">
      <c r="A236" s="91" t="s">
        <v>1964</v>
      </c>
      <c r="B236" s="91">
        <v>25.7</v>
      </c>
      <c r="C236" s="91">
        <v>7.25</v>
      </c>
      <c r="D236" s="91">
        <v>35.619999999999997</v>
      </c>
      <c r="E236" s="91">
        <v>7.5</v>
      </c>
      <c r="F236" s="91">
        <v>2.39</v>
      </c>
      <c r="G236" s="91">
        <v>8.92</v>
      </c>
      <c r="H236" s="146">
        <v>1219.57</v>
      </c>
      <c r="J236" s="91" t="s">
        <v>1957</v>
      </c>
      <c r="K236" s="91">
        <v>26.61</v>
      </c>
      <c r="L236" s="91">
        <v>51.76</v>
      </c>
      <c r="M236" s="91">
        <v>116.23</v>
      </c>
      <c r="N236" s="146">
        <v>34007.15</v>
      </c>
      <c r="P236" s="91" t="s">
        <v>1957</v>
      </c>
      <c r="Q236" s="91">
        <v>53.7</v>
      </c>
      <c r="R236" s="91">
        <v>8.92</v>
      </c>
      <c r="S236" s="91">
        <v>94.05</v>
      </c>
      <c r="T236" s="146">
        <v>13271.32</v>
      </c>
    </row>
    <row r="237" spans="1:20">
      <c r="A237" s="91" t="s">
        <v>1970</v>
      </c>
      <c r="B237" s="91">
        <v>25.6</v>
      </c>
      <c r="C237" s="91">
        <v>7.5</v>
      </c>
      <c r="D237" s="91">
        <v>34.56</v>
      </c>
      <c r="E237" s="91">
        <v>7.45</v>
      </c>
      <c r="F237" s="91">
        <v>2.5</v>
      </c>
      <c r="G237" s="91">
        <v>8.9600000000000009</v>
      </c>
      <c r="H237" s="146">
        <v>1204.1099999999999</v>
      </c>
      <c r="J237" s="91" t="s">
        <v>1964</v>
      </c>
      <c r="K237" s="91">
        <v>26.29</v>
      </c>
      <c r="L237" s="91">
        <v>52.84</v>
      </c>
      <c r="M237" s="91">
        <v>116.41</v>
      </c>
      <c r="N237" s="146">
        <v>33618.69</v>
      </c>
      <c r="P237" s="91" t="s">
        <v>1964</v>
      </c>
      <c r="Q237" s="91">
        <v>52.45</v>
      </c>
      <c r="R237" s="91">
        <v>8.75</v>
      </c>
      <c r="S237" s="91">
        <v>94</v>
      </c>
      <c r="T237" s="146">
        <v>13063.61</v>
      </c>
    </row>
    <row r="238" spans="1:20">
      <c r="A238" s="91" t="s">
        <v>1978</v>
      </c>
      <c r="B238" s="91">
        <v>25.18</v>
      </c>
      <c r="C238" s="91">
        <v>7.36</v>
      </c>
      <c r="D238" s="91">
        <v>34</v>
      </c>
      <c r="E238" s="91">
        <v>7.43</v>
      </c>
      <c r="F238" s="91">
        <v>2.62</v>
      </c>
      <c r="G238" s="91">
        <v>8.92</v>
      </c>
      <c r="H238" s="146">
        <v>1193.32</v>
      </c>
      <c r="J238" s="91" t="s">
        <v>1970</v>
      </c>
      <c r="K238" s="91">
        <v>27.39</v>
      </c>
      <c r="L238" s="91">
        <v>54.56</v>
      </c>
      <c r="M238" s="91">
        <v>120.2</v>
      </c>
      <c r="N238" s="146">
        <v>33550.67</v>
      </c>
      <c r="P238" s="91" t="s">
        <v>1970</v>
      </c>
      <c r="Q238" s="91">
        <v>53.76</v>
      </c>
      <c r="R238" s="91">
        <v>9.06</v>
      </c>
      <c r="S238" s="91">
        <v>93.92</v>
      </c>
      <c r="T238" s="146">
        <v>13092.85</v>
      </c>
    </row>
    <row r="239" spans="1:20">
      <c r="A239" s="91" t="s">
        <v>1986</v>
      </c>
      <c r="B239" s="91">
        <v>26</v>
      </c>
      <c r="C239" s="91">
        <v>7.35</v>
      </c>
      <c r="D239" s="91">
        <v>34.880000000000003</v>
      </c>
      <c r="E239" s="91">
        <v>7.41</v>
      </c>
      <c r="F239" s="91">
        <v>2.75</v>
      </c>
      <c r="G239" s="91">
        <v>8.9600000000000009</v>
      </c>
      <c r="H239" s="146">
        <v>1209.3399999999999</v>
      </c>
      <c r="J239" s="91" t="s">
        <v>1978</v>
      </c>
      <c r="K239" s="91">
        <v>27.41</v>
      </c>
      <c r="L239" s="91">
        <v>56.05</v>
      </c>
      <c r="M239" s="91">
        <v>119.47</v>
      </c>
      <c r="N239" s="146">
        <v>33666.14</v>
      </c>
      <c r="P239" s="91" t="s">
        <v>1978</v>
      </c>
      <c r="Q239" s="91">
        <v>54.33</v>
      </c>
      <c r="R239" s="91">
        <v>9.09</v>
      </c>
      <c r="S239" s="91">
        <v>93.54</v>
      </c>
      <c r="T239" s="146">
        <v>13201.28</v>
      </c>
    </row>
    <row r="240" spans="1:20">
      <c r="A240" s="91" t="s">
        <v>1994</v>
      </c>
      <c r="B240" s="91">
        <v>25.78</v>
      </c>
      <c r="C240" s="91">
        <v>7.41</v>
      </c>
      <c r="D240" s="91">
        <v>33.619999999999997</v>
      </c>
      <c r="E240" s="91">
        <v>7.37</v>
      </c>
      <c r="F240" s="91">
        <v>2.77</v>
      </c>
      <c r="G240" s="91">
        <v>8.94</v>
      </c>
      <c r="H240" s="146">
        <v>1191.77</v>
      </c>
      <c r="J240" s="91" t="s">
        <v>1986</v>
      </c>
      <c r="K240" s="91">
        <v>26.75</v>
      </c>
      <c r="L240" s="91">
        <v>56.37</v>
      </c>
      <c r="M240" s="91">
        <v>117.58</v>
      </c>
      <c r="N240" s="146">
        <v>33507.760000000002</v>
      </c>
      <c r="P240" s="91" t="s">
        <v>1986</v>
      </c>
      <c r="Q240" s="91">
        <v>53.38</v>
      </c>
      <c r="R240" s="91">
        <v>8.92</v>
      </c>
      <c r="S240" s="91">
        <v>93.63</v>
      </c>
      <c r="T240" s="146">
        <v>13219.32</v>
      </c>
    </row>
    <row r="241" spans="1:20">
      <c r="A241" s="91" t="s">
        <v>2001</v>
      </c>
      <c r="B241" s="91">
        <v>25.06</v>
      </c>
      <c r="C241" s="91">
        <v>7.32</v>
      </c>
      <c r="D241" s="91">
        <v>32.82</v>
      </c>
      <c r="E241" s="91">
        <v>7.12</v>
      </c>
      <c r="F241" s="91">
        <v>2.77</v>
      </c>
      <c r="G241" s="91">
        <v>8.94</v>
      </c>
      <c r="H241" s="146">
        <v>1168.45</v>
      </c>
      <c r="J241" s="91" t="s">
        <v>1994</v>
      </c>
      <c r="K241" s="91">
        <v>25.59</v>
      </c>
      <c r="L241" s="91">
        <v>58.31</v>
      </c>
      <c r="M241" s="91">
        <v>115.63</v>
      </c>
      <c r="N241" s="146">
        <v>33433.35</v>
      </c>
      <c r="P241" s="91" t="s">
        <v>1994</v>
      </c>
      <c r="Q241" s="91">
        <v>54.13</v>
      </c>
      <c r="R241" s="91">
        <v>8.92</v>
      </c>
      <c r="S241" s="91">
        <v>93.94</v>
      </c>
      <c r="T241" s="146">
        <v>13307.77</v>
      </c>
    </row>
    <row r="242" spans="1:20">
      <c r="A242" s="91" t="s">
        <v>2007</v>
      </c>
      <c r="B242" s="91">
        <v>24.78</v>
      </c>
      <c r="C242" s="91">
        <v>7.32</v>
      </c>
      <c r="D242" s="91">
        <v>32</v>
      </c>
      <c r="E242" s="91">
        <v>7.09</v>
      </c>
      <c r="F242" s="91">
        <v>2.78</v>
      </c>
      <c r="G242" s="91">
        <v>8.8800000000000008</v>
      </c>
      <c r="H242" s="146">
        <v>1170.1300000000001</v>
      </c>
      <c r="J242" s="91" t="s">
        <v>2001</v>
      </c>
      <c r="K242" s="91">
        <v>25.68</v>
      </c>
      <c r="L242" s="91">
        <v>55.49</v>
      </c>
      <c r="M242" s="91">
        <v>115.83</v>
      </c>
      <c r="N242" s="146">
        <v>33003.040000000001</v>
      </c>
      <c r="P242" s="91" t="s">
        <v>2001</v>
      </c>
      <c r="Q242" s="91">
        <v>53.14</v>
      </c>
      <c r="R242" s="91">
        <v>8.68</v>
      </c>
      <c r="S242" s="91">
        <v>93.89</v>
      </c>
      <c r="T242" s="146">
        <v>13059.47</v>
      </c>
    </row>
    <row r="243" spans="1:20">
      <c r="A243" s="91" t="s">
        <v>2014</v>
      </c>
      <c r="B243" s="91">
        <v>25</v>
      </c>
      <c r="C243" s="91">
        <v>7.3</v>
      </c>
      <c r="D243" s="91">
        <v>32.14</v>
      </c>
      <c r="E243" s="91">
        <v>6.9</v>
      </c>
      <c r="F243" s="91">
        <v>2.78</v>
      </c>
      <c r="G243" s="91">
        <v>8.98</v>
      </c>
      <c r="H243" s="146">
        <v>1154.02</v>
      </c>
      <c r="J243" s="91" t="s">
        <v>2007</v>
      </c>
      <c r="K243" s="91">
        <v>24.4</v>
      </c>
      <c r="L243" s="91">
        <v>55.13</v>
      </c>
      <c r="M243" s="91">
        <v>111.5</v>
      </c>
      <c r="N243" s="146">
        <v>33129.29</v>
      </c>
      <c r="P243" s="91" t="s">
        <v>2007</v>
      </c>
      <c r="Q243" s="91">
        <v>53.54</v>
      </c>
      <c r="R243" s="91">
        <v>8.86</v>
      </c>
      <c r="S243" s="91">
        <v>93.75</v>
      </c>
      <c r="T243" s="146">
        <v>13236.01</v>
      </c>
    </row>
    <row r="244" spans="1:20">
      <c r="A244" s="91" t="s">
        <v>2021</v>
      </c>
      <c r="B244" s="91">
        <v>24.98</v>
      </c>
      <c r="C244" s="91">
        <v>7.27</v>
      </c>
      <c r="D244" s="91">
        <v>31.44</v>
      </c>
      <c r="E244" s="91">
        <v>6.72</v>
      </c>
      <c r="F244" s="91">
        <v>2.78</v>
      </c>
      <c r="G244" s="91">
        <v>8.98</v>
      </c>
      <c r="H244" s="146">
        <v>1136.93</v>
      </c>
      <c r="J244" s="91" t="s">
        <v>2014</v>
      </c>
      <c r="K244" s="91">
        <v>24.24</v>
      </c>
      <c r="L244" s="91">
        <v>54.54</v>
      </c>
      <c r="M244" s="91">
        <v>108.99</v>
      </c>
      <c r="N244" s="146">
        <v>33119.57</v>
      </c>
      <c r="P244" s="91" t="s">
        <v>2014</v>
      </c>
      <c r="Q244" s="91">
        <v>53.32</v>
      </c>
      <c r="R244" s="91">
        <v>8.84</v>
      </c>
      <c r="S244" s="91">
        <v>93.67</v>
      </c>
      <c r="T244" s="146">
        <v>13219.83</v>
      </c>
    </row>
    <row r="245" spans="1:20">
      <c r="A245" s="91" t="s">
        <v>2029</v>
      </c>
      <c r="B245" s="91">
        <v>24.4</v>
      </c>
      <c r="C245" s="91">
        <v>7.3</v>
      </c>
      <c r="D245" s="91">
        <v>31.02</v>
      </c>
      <c r="E245" s="91">
        <v>6.65</v>
      </c>
      <c r="F245" s="91">
        <v>2.78</v>
      </c>
      <c r="G245" s="91">
        <v>8.8800000000000008</v>
      </c>
      <c r="H245" s="146">
        <v>1111.29</v>
      </c>
      <c r="J245" s="91" t="s">
        <v>2021</v>
      </c>
      <c r="K245" s="91">
        <v>24.59</v>
      </c>
      <c r="L245" s="91">
        <v>55.01</v>
      </c>
      <c r="M245" s="91">
        <v>107.17</v>
      </c>
      <c r="N245" s="146">
        <v>33407.58</v>
      </c>
      <c r="P245" s="91" t="s">
        <v>2021</v>
      </c>
      <c r="Q245" s="91">
        <v>54.37</v>
      </c>
      <c r="R245" s="91">
        <v>9.16</v>
      </c>
      <c r="S245" s="91">
        <v>94.24</v>
      </c>
      <c r="T245" s="146">
        <v>13431.34</v>
      </c>
    </row>
    <row r="246" spans="1:20">
      <c r="A246" s="91" t="s">
        <v>2037</v>
      </c>
      <c r="B246" s="91">
        <v>25</v>
      </c>
      <c r="C246" s="91">
        <v>7.62</v>
      </c>
      <c r="D246" s="91">
        <v>33.520000000000003</v>
      </c>
      <c r="E246" s="91">
        <v>6.78</v>
      </c>
      <c r="F246" s="91">
        <v>2.8</v>
      </c>
      <c r="G246" s="91">
        <v>8.9</v>
      </c>
      <c r="H246" s="146">
        <v>1157.8499999999999</v>
      </c>
      <c r="J246" s="91" t="s">
        <v>2029</v>
      </c>
      <c r="K246" s="91">
        <v>26.22</v>
      </c>
      <c r="L246" s="91">
        <v>56.88</v>
      </c>
      <c r="M246" s="91">
        <v>110.92</v>
      </c>
      <c r="N246" s="146">
        <v>33604.65</v>
      </c>
      <c r="P246" s="91" t="s">
        <v>2029</v>
      </c>
      <c r="Q246" s="91">
        <v>55.13</v>
      </c>
      <c r="R246" s="91">
        <v>9.2100000000000009</v>
      </c>
      <c r="S246" s="91">
        <v>94.34</v>
      </c>
      <c r="T246" s="146">
        <v>13484.24</v>
      </c>
    </row>
    <row r="247" spans="1:20">
      <c r="A247" s="91" t="s">
        <v>2045</v>
      </c>
      <c r="B247" s="91">
        <v>25.32</v>
      </c>
      <c r="C247" s="91">
        <v>7.7</v>
      </c>
      <c r="D247" s="91">
        <v>34.24</v>
      </c>
      <c r="E247" s="91">
        <v>6.86</v>
      </c>
      <c r="F247" s="91">
        <v>2.8</v>
      </c>
      <c r="G247" s="91">
        <v>8.94</v>
      </c>
      <c r="H247" s="146">
        <v>1175.78</v>
      </c>
      <c r="J247" s="91" t="s">
        <v>2037</v>
      </c>
      <c r="K247" s="91">
        <v>26.23</v>
      </c>
      <c r="L247" s="91">
        <v>59.77</v>
      </c>
      <c r="M247" s="91">
        <v>110.45</v>
      </c>
      <c r="N247" s="146">
        <v>33739.300000000003</v>
      </c>
      <c r="P247" s="91" t="s">
        <v>2037</v>
      </c>
      <c r="Q247" s="91">
        <v>55.55</v>
      </c>
      <c r="R247" s="91">
        <v>9.39</v>
      </c>
      <c r="S247" s="91">
        <v>94.34</v>
      </c>
      <c r="T247" s="146">
        <v>13562.84</v>
      </c>
    </row>
    <row r="248" spans="1:20">
      <c r="A248" s="91" t="s">
        <v>2053</v>
      </c>
      <c r="B248" s="91">
        <v>25.32</v>
      </c>
      <c r="C248" s="91">
        <v>7.8</v>
      </c>
      <c r="D248" s="91">
        <v>35.22</v>
      </c>
      <c r="E248" s="91">
        <v>6.95</v>
      </c>
      <c r="F248" s="91">
        <v>2.8</v>
      </c>
      <c r="G248" s="91">
        <v>8.9600000000000009</v>
      </c>
      <c r="H248" s="146">
        <v>1182.31</v>
      </c>
      <c r="J248" s="91" t="s">
        <v>2045</v>
      </c>
      <c r="K248" s="91">
        <v>26.49</v>
      </c>
      <c r="L248" s="91">
        <v>61.5</v>
      </c>
      <c r="M248" s="91">
        <v>106.49</v>
      </c>
      <c r="N248" s="146">
        <v>33804.81</v>
      </c>
      <c r="P248" s="91" t="s">
        <v>2045</v>
      </c>
      <c r="Q248" s="91">
        <v>55.1</v>
      </c>
      <c r="R248" s="91">
        <v>9.44</v>
      </c>
      <c r="S248" s="91">
        <v>94.47</v>
      </c>
      <c r="T248" s="146">
        <v>13659.68</v>
      </c>
    </row>
    <row r="249" spans="1:20">
      <c r="A249" s="91" t="s">
        <v>2059</v>
      </c>
      <c r="B249" s="91">
        <v>24.06</v>
      </c>
      <c r="C249" s="91">
        <v>7.9</v>
      </c>
      <c r="D249" s="91">
        <v>34.78</v>
      </c>
      <c r="E249" s="91">
        <v>7.01</v>
      </c>
      <c r="F249" s="91">
        <v>2.81</v>
      </c>
      <c r="G249" s="91">
        <v>9</v>
      </c>
      <c r="H249" s="146">
        <v>1169.6600000000001</v>
      </c>
      <c r="J249" s="91" t="s">
        <v>2053</v>
      </c>
      <c r="K249" s="91">
        <v>26.8</v>
      </c>
      <c r="L249" s="91">
        <v>61.74</v>
      </c>
      <c r="M249" s="91">
        <v>106.47</v>
      </c>
      <c r="N249" s="146">
        <v>33631.14</v>
      </c>
      <c r="P249" s="91" t="s">
        <v>2053</v>
      </c>
      <c r="Q249" s="91">
        <v>54.6</v>
      </c>
      <c r="R249" s="91">
        <v>9.36</v>
      </c>
      <c r="S249" s="91">
        <v>94.42</v>
      </c>
      <c r="T249" s="146">
        <v>13574.22</v>
      </c>
    </row>
    <row r="250" spans="1:20">
      <c r="A250" s="91" t="s">
        <v>2067</v>
      </c>
      <c r="B250" s="91">
        <v>24</v>
      </c>
      <c r="C250" s="91">
        <v>7.65</v>
      </c>
      <c r="D250" s="91">
        <v>35.119999999999997</v>
      </c>
      <c r="E250" s="91">
        <v>6.91</v>
      </c>
      <c r="F250" s="91">
        <v>2.81</v>
      </c>
      <c r="G250" s="91">
        <v>9</v>
      </c>
      <c r="H250" s="146">
        <v>1173.76</v>
      </c>
      <c r="J250" s="91" t="s">
        <v>2059</v>
      </c>
      <c r="K250" s="91">
        <v>28.07</v>
      </c>
      <c r="L250" s="91">
        <v>60.39</v>
      </c>
      <c r="M250" s="91">
        <v>109.87</v>
      </c>
      <c r="N250" s="146">
        <v>33670.36</v>
      </c>
      <c r="P250" s="91" t="s">
        <v>2059</v>
      </c>
      <c r="Q250" s="91">
        <v>53.68</v>
      </c>
      <c r="R250" s="91">
        <v>9.02</v>
      </c>
      <c r="T250" s="146">
        <v>13407.23</v>
      </c>
    </row>
    <row r="251" spans="1:20">
      <c r="A251" s="91" t="s">
        <v>2074</v>
      </c>
      <c r="B251" s="91">
        <v>24</v>
      </c>
      <c r="C251" s="91">
        <v>7.52</v>
      </c>
      <c r="D251" s="91">
        <v>35.6</v>
      </c>
      <c r="E251" s="91">
        <v>6.72</v>
      </c>
      <c r="F251" s="91">
        <v>2.82</v>
      </c>
      <c r="G251" s="91">
        <v>9</v>
      </c>
      <c r="H251" s="146">
        <v>1169.79</v>
      </c>
      <c r="J251" s="91" t="s">
        <v>2067</v>
      </c>
      <c r="K251" s="91">
        <v>28.45</v>
      </c>
      <c r="L251" s="91">
        <v>62.72</v>
      </c>
      <c r="M251" s="91">
        <v>109.95</v>
      </c>
      <c r="N251" s="146">
        <v>33984.21</v>
      </c>
      <c r="P251" s="91" t="s">
        <v>2067</v>
      </c>
      <c r="Q251" s="91">
        <v>53.75</v>
      </c>
      <c r="R251" s="91">
        <v>9.43</v>
      </c>
      <c r="T251" s="146">
        <v>13567.98</v>
      </c>
    </row>
    <row r="252" spans="1:20">
      <c r="A252" s="528" t="s">
        <v>2081</v>
      </c>
      <c r="B252" s="528">
        <v>23.9</v>
      </c>
      <c r="C252" s="528">
        <v>7.52</v>
      </c>
      <c r="D252" s="528">
        <v>35.200000000000003</v>
      </c>
      <c r="E252" s="528">
        <v>6.9</v>
      </c>
      <c r="F252" s="528">
        <v>2.82</v>
      </c>
      <c r="G252" s="528">
        <v>8.9600000000000009</v>
      </c>
      <c r="H252" s="529">
        <v>1178.8800000000001</v>
      </c>
      <c r="J252" s="91" t="s">
        <v>2074</v>
      </c>
      <c r="K252" s="91">
        <v>28.63</v>
      </c>
      <c r="L252" s="91">
        <v>62.98</v>
      </c>
      <c r="M252" s="91">
        <v>111.39</v>
      </c>
      <c r="N252" s="146">
        <v>33997.980000000003</v>
      </c>
      <c r="P252" s="91" t="s">
        <v>2074</v>
      </c>
      <c r="Q252" s="91">
        <v>54.48</v>
      </c>
      <c r="R252" s="91">
        <v>9.6</v>
      </c>
      <c r="T252" s="146">
        <v>13533.75</v>
      </c>
    </row>
    <row r="253" spans="1:20">
      <c r="A253" t="s">
        <v>2089</v>
      </c>
      <c r="B253">
        <v>24.52</v>
      </c>
      <c r="C253">
        <v>7.52</v>
      </c>
      <c r="D253">
        <v>35.200000000000003</v>
      </c>
      <c r="E253">
        <v>7</v>
      </c>
      <c r="F253">
        <v>2.82</v>
      </c>
      <c r="G253">
        <v>8.9</v>
      </c>
      <c r="H253">
        <v>1178.5899999999999</v>
      </c>
      <c r="J253" s="530" t="s">
        <v>2081</v>
      </c>
      <c r="K253" s="530">
        <v>28.85</v>
      </c>
      <c r="L253" s="530">
        <v>63.24</v>
      </c>
      <c r="M253" s="530">
        <v>112.95</v>
      </c>
      <c r="N253" s="531">
        <v>33665.35</v>
      </c>
      <c r="O253" s="523"/>
      <c r="P253" s="530" t="s">
        <v>2081</v>
      </c>
      <c r="Q253" s="530">
        <v>54.26</v>
      </c>
      <c r="R253" s="530">
        <v>9.26</v>
      </c>
      <c r="S253" s="523"/>
      <c r="T253" s="531">
        <v>13314.3</v>
      </c>
    </row>
    <row r="254" spans="1:20">
      <c r="A254" t="s">
        <v>2097</v>
      </c>
      <c r="B254">
        <v>24.62</v>
      </c>
      <c r="C254">
        <v>7.68</v>
      </c>
      <c r="D254">
        <v>35.840000000000003</v>
      </c>
      <c r="E254">
        <v>6.95</v>
      </c>
      <c r="F254">
        <v>2.82</v>
      </c>
      <c r="G254">
        <v>8.94</v>
      </c>
      <c r="H254">
        <v>1174.9100000000001</v>
      </c>
      <c r="J254" s="151" t="s">
        <v>2089</v>
      </c>
      <c r="K254">
        <v>29.19</v>
      </c>
      <c r="L254">
        <v>60.66</v>
      </c>
      <c r="M254">
        <v>113.02</v>
      </c>
      <c r="N254">
        <v>33413.449999999997</v>
      </c>
      <c r="P254" s="151" t="s">
        <v>2089</v>
      </c>
      <c r="Q254">
        <v>53.55</v>
      </c>
      <c r="R254">
        <v>9.01</v>
      </c>
      <c r="S254">
        <v>94.42</v>
      </c>
      <c r="T254">
        <v>13186.17</v>
      </c>
    </row>
    <row r="255" spans="1:20">
      <c r="A255" t="s">
        <v>2105</v>
      </c>
      <c r="B255">
        <v>25.78</v>
      </c>
      <c r="C255">
        <v>7.5</v>
      </c>
      <c r="D255">
        <v>35.9</v>
      </c>
      <c r="E255">
        <v>6.85</v>
      </c>
      <c r="F255">
        <v>2.82</v>
      </c>
      <c r="G255">
        <v>8.94</v>
      </c>
      <c r="H255">
        <v>1173.7</v>
      </c>
      <c r="J255" s="151" t="s">
        <v>2097</v>
      </c>
      <c r="K255">
        <v>28.49</v>
      </c>
      <c r="L255">
        <v>60.9</v>
      </c>
      <c r="M255">
        <v>111.08</v>
      </c>
      <c r="N255">
        <v>33127.21</v>
      </c>
      <c r="P255" s="151" t="s">
        <v>2097</v>
      </c>
      <c r="Q255">
        <v>52.86</v>
      </c>
      <c r="R255">
        <v>9.07</v>
      </c>
      <c r="T255">
        <v>12983.81</v>
      </c>
    </row>
    <row r="256" spans="1:20">
      <c r="A256" t="s">
        <v>2114</v>
      </c>
      <c r="B256">
        <v>26.3</v>
      </c>
      <c r="C256">
        <v>7.72</v>
      </c>
      <c r="D256">
        <v>36.880000000000003</v>
      </c>
      <c r="E256">
        <v>6.95</v>
      </c>
      <c r="F256">
        <v>2.83</v>
      </c>
      <c r="G256">
        <v>8.8800000000000008</v>
      </c>
      <c r="H256">
        <v>1196.56</v>
      </c>
      <c r="J256" s="151" t="s">
        <v>2105</v>
      </c>
      <c r="K256">
        <v>28.17</v>
      </c>
      <c r="L256">
        <v>59.97</v>
      </c>
      <c r="M256">
        <v>109.45</v>
      </c>
      <c r="N256">
        <v>32936.339999999997</v>
      </c>
      <c r="P256" s="151" t="s">
        <v>2105</v>
      </c>
      <c r="Q256">
        <v>52.34</v>
      </c>
      <c r="R256">
        <v>8.9600000000000009</v>
      </c>
      <c r="T256">
        <v>13018.33</v>
      </c>
    </row>
    <row r="257" spans="1:20">
      <c r="A257" t="s">
        <v>2122</v>
      </c>
      <c r="B257">
        <v>26.42</v>
      </c>
      <c r="C257">
        <v>7.5</v>
      </c>
      <c r="D257">
        <v>36.78</v>
      </c>
      <c r="E257">
        <v>6.82</v>
      </c>
      <c r="F257">
        <v>2.83</v>
      </c>
      <c r="G257">
        <v>8.92</v>
      </c>
      <c r="H257">
        <v>1185.24</v>
      </c>
      <c r="J257" s="151" t="s">
        <v>2114</v>
      </c>
      <c r="K257">
        <v>28.16</v>
      </c>
      <c r="L257">
        <v>62.35</v>
      </c>
      <c r="M257">
        <v>108.39</v>
      </c>
      <c r="N257">
        <v>33141.32</v>
      </c>
      <c r="P257" s="151" t="s">
        <v>2114</v>
      </c>
      <c r="Q257">
        <v>52.39</v>
      </c>
      <c r="R257">
        <v>9.26</v>
      </c>
      <c r="T257">
        <v>13139.88</v>
      </c>
    </row>
    <row r="258" spans="1:20">
      <c r="A258" t="s">
        <v>2131</v>
      </c>
      <c r="B258">
        <v>25.82</v>
      </c>
      <c r="C258">
        <v>7.64</v>
      </c>
      <c r="D258">
        <v>35.28</v>
      </c>
      <c r="E258">
        <v>6.75</v>
      </c>
      <c r="F258">
        <v>2.85</v>
      </c>
      <c r="G258">
        <v>8.9</v>
      </c>
      <c r="H258">
        <v>1177.3900000000001</v>
      </c>
      <c r="J258" s="151" t="s">
        <v>2122</v>
      </c>
      <c r="K258">
        <v>28.12</v>
      </c>
      <c r="L258">
        <v>61.58</v>
      </c>
      <c r="M258">
        <v>108.59</v>
      </c>
      <c r="N258">
        <v>33035.93</v>
      </c>
      <c r="P258" s="151" t="s">
        <v>2122</v>
      </c>
      <c r="Q258">
        <v>52.32</v>
      </c>
      <c r="R258">
        <v>9.7899999999999991</v>
      </c>
      <c r="T258">
        <v>12821.22</v>
      </c>
    </row>
    <row r="259" spans="1:20">
      <c r="A259" t="s">
        <v>2141</v>
      </c>
      <c r="B259">
        <v>24.82</v>
      </c>
      <c r="C259">
        <v>7.75</v>
      </c>
      <c r="D259">
        <v>35.1</v>
      </c>
      <c r="E259">
        <v>6.87</v>
      </c>
      <c r="F259">
        <v>2.86</v>
      </c>
      <c r="G259">
        <v>8.98</v>
      </c>
      <c r="H259">
        <v>1178.79</v>
      </c>
      <c r="J259" s="151" t="s">
        <v>2131</v>
      </c>
      <c r="K259">
        <v>27.7</v>
      </c>
      <c r="L259">
        <v>59.85</v>
      </c>
      <c r="M259">
        <v>107.6</v>
      </c>
      <c r="N259">
        <v>32784.300000000003</v>
      </c>
      <c r="P259" s="151" t="s">
        <v>2131</v>
      </c>
      <c r="Q259">
        <v>52.67</v>
      </c>
      <c r="R259">
        <v>9.5299999999999994</v>
      </c>
      <c r="T259">
        <v>12595.61</v>
      </c>
    </row>
    <row r="260" spans="1:20">
      <c r="A260" t="s">
        <v>2148</v>
      </c>
      <c r="B260">
        <v>25</v>
      </c>
      <c r="C260">
        <v>7.94</v>
      </c>
      <c r="D260">
        <v>34.520000000000003</v>
      </c>
      <c r="E260">
        <v>6.88</v>
      </c>
      <c r="F260">
        <v>2.87</v>
      </c>
      <c r="G260">
        <v>8.94</v>
      </c>
      <c r="H260">
        <v>1186.3800000000001</v>
      </c>
      <c r="J260" s="151" t="s">
        <v>2141</v>
      </c>
      <c r="K260">
        <v>27.48</v>
      </c>
      <c r="L260">
        <v>58.72</v>
      </c>
      <c r="M260">
        <v>105.55</v>
      </c>
      <c r="N260">
        <v>32418.05</v>
      </c>
      <c r="P260" s="151" t="s">
        <v>2141</v>
      </c>
      <c r="Q260">
        <v>52.5</v>
      </c>
      <c r="R260">
        <v>9.69</v>
      </c>
      <c r="T260">
        <v>12643.01</v>
      </c>
    </row>
    <row r="261" spans="1:20">
      <c r="A261" t="s">
        <v>2155</v>
      </c>
      <c r="B261">
        <v>24.86</v>
      </c>
      <c r="C261">
        <v>7.85</v>
      </c>
      <c r="D261">
        <v>34.979999999999997</v>
      </c>
      <c r="E261">
        <v>6.93</v>
      </c>
      <c r="F261">
        <v>2.9</v>
      </c>
      <c r="G261">
        <v>8.92</v>
      </c>
      <c r="H261">
        <v>1193.0999999999999</v>
      </c>
      <c r="J261" s="151" t="s">
        <v>2148</v>
      </c>
      <c r="K261">
        <v>27.16</v>
      </c>
      <c r="L261">
        <v>59.61</v>
      </c>
      <c r="M261">
        <v>105.88</v>
      </c>
      <c r="N261">
        <v>32928.83</v>
      </c>
      <c r="P261" s="151" t="s">
        <v>2148</v>
      </c>
      <c r="Q261">
        <v>52.92</v>
      </c>
      <c r="R261">
        <v>9.65</v>
      </c>
      <c r="T261">
        <v>12789.48</v>
      </c>
    </row>
    <row r="262" spans="1:20">
      <c r="A262" t="s">
        <v>2164</v>
      </c>
      <c r="B262">
        <v>24.72</v>
      </c>
      <c r="C262">
        <v>7.9</v>
      </c>
      <c r="D262">
        <v>35.5</v>
      </c>
      <c r="E262">
        <v>7.3</v>
      </c>
      <c r="F262">
        <v>2.9</v>
      </c>
      <c r="G262">
        <v>8.98</v>
      </c>
      <c r="H262">
        <v>1196.48</v>
      </c>
      <c r="J262" s="151" t="s">
        <v>2155</v>
      </c>
      <c r="K262">
        <v>27.31</v>
      </c>
      <c r="L262">
        <v>60.82</v>
      </c>
      <c r="M262">
        <v>105.85</v>
      </c>
      <c r="N262">
        <v>33052.74</v>
      </c>
      <c r="P262" s="151" t="s">
        <v>2155</v>
      </c>
      <c r="Q262">
        <v>53.58</v>
      </c>
      <c r="R262">
        <v>9.6199999999999992</v>
      </c>
      <c r="T262">
        <v>12851.24</v>
      </c>
    </row>
    <row r="263" spans="1:20">
      <c r="A263" t="s">
        <v>2172</v>
      </c>
      <c r="B263">
        <v>25.5</v>
      </c>
      <c r="C263">
        <v>7.96</v>
      </c>
      <c r="D263">
        <v>36.26</v>
      </c>
      <c r="E263">
        <v>7.43</v>
      </c>
      <c r="F263">
        <v>2.9</v>
      </c>
      <c r="G263">
        <v>8.98</v>
      </c>
      <c r="H263">
        <v>1219.99</v>
      </c>
      <c r="J263" s="151" t="s">
        <v>2164</v>
      </c>
      <c r="K263">
        <v>27.11</v>
      </c>
      <c r="L263">
        <v>62.13</v>
      </c>
      <c r="M263">
        <v>105.64</v>
      </c>
      <c r="N263">
        <v>33274.58</v>
      </c>
      <c r="P263" s="151" t="s">
        <v>2164</v>
      </c>
      <c r="Q263">
        <v>53.72</v>
      </c>
      <c r="R263">
        <v>9.6199999999999992</v>
      </c>
      <c r="T263">
        <v>13061.47</v>
      </c>
    </row>
    <row r="264" spans="1:20">
      <c r="A264" t="s">
        <v>2180</v>
      </c>
      <c r="B264">
        <v>25.92</v>
      </c>
      <c r="C264">
        <v>7.94</v>
      </c>
      <c r="D264">
        <v>35.799999999999997</v>
      </c>
      <c r="E264">
        <v>7.51</v>
      </c>
      <c r="F264">
        <v>2.93</v>
      </c>
      <c r="G264">
        <v>9</v>
      </c>
      <c r="H264">
        <v>1219.77</v>
      </c>
      <c r="J264" s="151" t="s">
        <v>2172</v>
      </c>
      <c r="K264">
        <v>28.02</v>
      </c>
      <c r="L264">
        <v>63.31</v>
      </c>
      <c r="M264">
        <v>109.11</v>
      </c>
      <c r="N264">
        <v>33839.11</v>
      </c>
      <c r="P264" s="151" t="s">
        <v>2172</v>
      </c>
      <c r="Q264">
        <v>56.4</v>
      </c>
      <c r="R264">
        <v>9.49</v>
      </c>
      <c r="T264">
        <v>13294.19</v>
      </c>
    </row>
    <row r="265" spans="1:20">
      <c r="A265" t="s">
        <v>2188</v>
      </c>
      <c r="B265">
        <v>26.72</v>
      </c>
      <c r="C265">
        <v>7.94</v>
      </c>
      <c r="D265">
        <v>35.840000000000003</v>
      </c>
      <c r="E265">
        <v>7.55</v>
      </c>
      <c r="F265">
        <v>2.93</v>
      </c>
      <c r="G265">
        <v>8.98</v>
      </c>
      <c r="H265">
        <v>1237.3699999999999</v>
      </c>
      <c r="J265" s="151" t="s">
        <v>2180</v>
      </c>
      <c r="K265">
        <v>27.46</v>
      </c>
      <c r="L265">
        <v>65.5</v>
      </c>
      <c r="M265">
        <v>107.78</v>
      </c>
      <c r="N265">
        <v>34061.32</v>
      </c>
      <c r="P265" s="151" t="s">
        <v>2180</v>
      </c>
      <c r="Q265">
        <v>59.65</v>
      </c>
      <c r="R265">
        <v>9.57</v>
      </c>
      <c r="T265">
        <v>13478.28</v>
      </c>
    </row>
    <row r="266" spans="1:20">
      <c r="A266" t="s">
        <v>2197</v>
      </c>
      <c r="B266">
        <v>27.1</v>
      </c>
      <c r="C266">
        <v>8</v>
      </c>
      <c r="D266">
        <v>34.840000000000003</v>
      </c>
      <c r="E266">
        <v>7.48</v>
      </c>
      <c r="F266">
        <v>2.95</v>
      </c>
      <c r="G266">
        <v>8.98</v>
      </c>
      <c r="H266">
        <v>1228.8699999999999</v>
      </c>
      <c r="J266" s="151" t="s">
        <v>2188</v>
      </c>
      <c r="K266">
        <v>26.61</v>
      </c>
      <c r="L266">
        <v>66.27</v>
      </c>
      <c r="M266">
        <v>105.87</v>
      </c>
      <c r="N266">
        <v>34095.86</v>
      </c>
      <c r="P266" s="151" t="s">
        <v>2188</v>
      </c>
      <c r="Q266">
        <v>59.9</v>
      </c>
      <c r="R266">
        <v>9.6199999999999992</v>
      </c>
      <c r="T266">
        <v>13518.78</v>
      </c>
    </row>
    <row r="267" spans="1:20">
      <c r="A267" t="s">
        <v>2207</v>
      </c>
      <c r="B267">
        <v>26.5</v>
      </c>
      <c r="C267">
        <v>8.07</v>
      </c>
      <c r="D267">
        <v>35.36</v>
      </c>
      <c r="E267">
        <v>7.54</v>
      </c>
      <c r="F267">
        <v>2.95</v>
      </c>
      <c r="G267">
        <v>8.98</v>
      </c>
      <c r="H267">
        <v>1227.27</v>
      </c>
      <c r="J267" s="151" t="s">
        <v>2197</v>
      </c>
      <c r="K267">
        <v>25.53</v>
      </c>
      <c r="L267">
        <v>67.81</v>
      </c>
      <c r="M267">
        <v>104.21</v>
      </c>
      <c r="N267">
        <v>34152.800000000003</v>
      </c>
      <c r="P267" s="151" t="s">
        <v>2197</v>
      </c>
      <c r="Q267">
        <v>60.08</v>
      </c>
      <c r="R267">
        <v>9.5500000000000007</v>
      </c>
      <c r="T267">
        <v>13639.86</v>
      </c>
    </row>
    <row r="268" spans="1:20">
      <c r="A268" t="s">
        <v>2216</v>
      </c>
      <c r="B268">
        <v>26.76</v>
      </c>
      <c r="C268">
        <v>8</v>
      </c>
      <c r="D268">
        <v>34.78</v>
      </c>
      <c r="E268">
        <v>7.55</v>
      </c>
      <c r="F268">
        <v>2.95</v>
      </c>
      <c r="G268">
        <v>9</v>
      </c>
      <c r="H268">
        <v>1218.07</v>
      </c>
      <c r="J268" s="151" t="s">
        <v>2207</v>
      </c>
      <c r="K268">
        <v>24.85</v>
      </c>
      <c r="L268">
        <v>67.92</v>
      </c>
      <c r="M268">
        <v>102.93</v>
      </c>
      <c r="N268">
        <v>34112.800000000003</v>
      </c>
      <c r="P268" s="151" t="s">
        <v>2207</v>
      </c>
      <c r="Q268">
        <v>59.72</v>
      </c>
      <c r="R268">
        <v>9.89</v>
      </c>
      <c r="T268">
        <v>13650.41</v>
      </c>
    </row>
    <row r="269" spans="1:20">
      <c r="A269" t="s">
        <v>2224</v>
      </c>
      <c r="B269">
        <v>25.98</v>
      </c>
      <c r="C269">
        <v>7.9</v>
      </c>
      <c r="D269">
        <v>34.74</v>
      </c>
      <c r="E269">
        <v>7.45</v>
      </c>
      <c r="F269">
        <v>2.95</v>
      </c>
      <c r="G269">
        <v>8.8800000000000008</v>
      </c>
      <c r="H269">
        <v>1203.08</v>
      </c>
      <c r="J269" s="151" t="s">
        <v>2216</v>
      </c>
      <c r="K269">
        <v>24.8</v>
      </c>
      <c r="L269">
        <v>66.75</v>
      </c>
      <c r="M269">
        <v>102.96</v>
      </c>
      <c r="N269">
        <v>33891.68</v>
      </c>
      <c r="P269" s="151" t="s">
        <v>2216</v>
      </c>
      <c r="Q269">
        <v>58.73</v>
      </c>
      <c r="R269">
        <v>9.84</v>
      </c>
      <c r="T269">
        <v>13521.45</v>
      </c>
    </row>
    <row r="270" spans="1:20">
      <c r="A270" t="s">
        <v>2233</v>
      </c>
      <c r="B270">
        <v>25.96</v>
      </c>
      <c r="C270">
        <v>8</v>
      </c>
      <c r="D270">
        <v>34.5</v>
      </c>
      <c r="E270">
        <v>7.5</v>
      </c>
      <c r="F270">
        <v>2.95</v>
      </c>
      <c r="G270">
        <v>8.94</v>
      </c>
      <c r="H270">
        <v>1205.55</v>
      </c>
      <c r="J270" s="151" t="s">
        <v>2224</v>
      </c>
      <c r="K270">
        <v>25.09</v>
      </c>
      <c r="L270">
        <v>66.97</v>
      </c>
      <c r="M270">
        <v>103.75</v>
      </c>
      <c r="N270">
        <v>34283.1</v>
      </c>
      <c r="P270" s="151" t="s">
        <v>2224</v>
      </c>
      <c r="Q270">
        <v>58.82</v>
      </c>
      <c r="R270">
        <v>10.31</v>
      </c>
      <c r="T270">
        <v>13798.11</v>
      </c>
    </row>
    <row r="271" spans="1:20">
      <c r="A271" t="s">
        <v>2242</v>
      </c>
      <c r="B271">
        <v>26.2</v>
      </c>
      <c r="C271">
        <v>8.1300000000000008</v>
      </c>
      <c r="D271">
        <v>35</v>
      </c>
      <c r="E271">
        <v>7.74</v>
      </c>
      <c r="F271">
        <v>2.95</v>
      </c>
      <c r="G271">
        <v>8.92</v>
      </c>
      <c r="H271">
        <v>1235.27</v>
      </c>
      <c r="J271" s="151" t="s">
        <v>2233</v>
      </c>
      <c r="K271">
        <v>25.08</v>
      </c>
      <c r="L271">
        <v>66.39</v>
      </c>
      <c r="M271">
        <v>104.84</v>
      </c>
      <c r="N271">
        <v>34337.67</v>
      </c>
      <c r="P271" s="151" t="s">
        <v>2233</v>
      </c>
      <c r="Q271">
        <v>58.21</v>
      </c>
      <c r="R271">
        <v>9.99</v>
      </c>
      <c r="T271">
        <v>13767.74</v>
      </c>
    </row>
    <row r="272" spans="1:20">
      <c r="A272" t="s">
        <v>2251</v>
      </c>
      <c r="B272">
        <v>26.28</v>
      </c>
      <c r="C272">
        <v>8.31</v>
      </c>
      <c r="D272">
        <v>35.46</v>
      </c>
      <c r="E272">
        <v>7.78</v>
      </c>
      <c r="F272">
        <v>2.95</v>
      </c>
      <c r="G272">
        <v>8.92</v>
      </c>
      <c r="H272">
        <v>1238.76</v>
      </c>
      <c r="J272" s="151" t="s">
        <v>2242</v>
      </c>
      <c r="K272">
        <v>25.6</v>
      </c>
      <c r="L272">
        <v>68.680000000000007</v>
      </c>
      <c r="M272">
        <v>104.29</v>
      </c>
      <c r="N272">
        <v>34827.699999999997</v>
      </c>
      <c r="P272" s="151" t="s">
        <v>2242</v>
      </c>
      <c r="Q272">
        <v>60.03</v>
      </c>
      <c r="R272">
        <v>10.93</v>
      </c>
      <c r="T272">
        <v>14094.38</v>
      </c>
    </row>
    <row r="273" spans="1:20">
      <c r="A273" t="s">
        <v>2260</v>
      </c>
      <c r="B273">
        <v>26.7</v>
      </c>
      <c r="C273">
        <v>8.5</v>
      </c>
      <c r="D273">
        <v>34.78</v>
      </c>
      <c r="E273">
        <v>7.8</v>
      </c>
      <c r="F273">
        <v>2.95</v>
      </c>
      <c r="G273">
        <v>8.92</v>
      </c>
      <c r="H273">
        <v>1239.3900000000001</v>
      </c>
      <c r="J273" s="151" t="s">
        <v>2251</v>
      </c>
      <c r="K273">
        <v>25.41</v>
      </c>
      <c r="L273">
        <v>69.8</v>
      </c>
      <c r="M273">
        <v>103.66</v>
      </c>
      <c r="N273">
        <v>34991.21</v>
      </c>
      <c r="P273" s="151" t="s">
        <v>2251</v>
      </c>
      <c r="Q273">
        <v>60.25</v>
      </c>
      <c r="R273">
        <v>11.12</v>
      </c>
      <c r="T273">
        <v>14103.84</v>
      </c>
    </row>
    <row r="274" spans="1:20">
      <c r="A274" t="s">
        <v>2269</v>
      </c>
      <c r="B274">
        <v>26.64</v>
      </c>
      <c r="C274">
        <v>8.5</v>
      </c>
      <c r="D274">
        <v>34.44</v>
      </c>
      <c r="E274">
        <v>7.9</v>
      </c>
      <c r="F274">
        <v>2.95</v>
      </c>
      <c r="G274">
        <v>8.92</v>
      </c>
      <c r="H274">
        <v>1250.44</v>
      </c>
      <c r="J274" s="151" t="s">
        <v>2260</v>
      </c>
      <c r="K274">
        <v>24.75</v>
      </c>
      <c r="L274">
        <v>68.98</v>
      </c>
      <c r="M274">
        <v>102.46</v>
      </c>
      <c r="N274">
        <v>34945.599999999999</v>
      </c>
      <c r="P274" s="151" t="s">
        <v>2260</v>
      </c>
      <c r="Q274">
        <v>60.08</v>
      </c>
      <c r="R274">
        <v>10.92</v>
      </c>
      <c r="T274">
        <v>14113.67</v>
      </c>
    </row>
    <row r="275" spans="1:20">
      <c r="A275" t="s">
        <v>2278</v>
      </c>
      <c r="B275">
        <v>26.42</v>
      </c>
      <c r="C275">
        <v>8.39</v>
      </c>
      <c r="D275">
        <v>35.08</v>
      </c>
      <c r="E275">
        <v>7.72</v>
      </c>
      <c r="F275">
        <v>2.97</v>
      </c>
      <c r="G275">
        <v>8.9</v>
      </c>
      <c r="H275">
        <v>1248.6300000000001</v>
      </c>
      <c r="J275" s="151" t="s">
        <v>2269</v>
      </c>
      <c r="K275">
        <v>25.56</v>
      </c>
      <c r="L275">
        <v>73.569999999999993</v>
      </c>
      <c r="M275">
        <v>104.96</v>
      </c>
      <c r="N275">
        <v>34947.279999999999</v>
      </c>
      <c r="P275" s="151" t="s">
        <v>2269</v>
      </c>
      <c r="Q275">
        <v>60.48</v>
      </c>
      <c r="R275">
        <v>11.33</v>
      </c>
      <c r="T275">
        <v>14125.48</v>
      </c>
    </row>
    <row r="276" spans="1:20">
      <c r="A276" t="s">
        <v>2286</v>
      </c>
      <c r="B276">
        <v>25.8</v>
      </c>
      <c r="C276">
        <v>8.08</v>
      </c>
      <c r="D276">
        <v>35.26</v>
      </c>
      <c r="E276">
        <v>7.68</v>
      </c>
      <c r="F276">
        <v>2.97</v>
      </c>
      <c r="G276">
        <v>8.8800000000000008</v>
      </c>
      <c r="H276">
        <v>1242.2</v>
      </c>
      <c r="J276" s="151" t="s">
        <v>2278</v>
      </c>
      <c r="K276">
        <v>25.57</v>
      </c>
      <c r="L276">
        <v>72.290000000000006</v>
      </c>
      <c r="M276">
        <v>104.5</v>
      </c>
      <c r="N276">
        <v>35150.97</v>
      </c>
      <c r="P276" s="151" t="s">
        <v>2278</v>
      </c>
      <c r="Q276">
        <v>60.99</v>
      </c>
      <c r="R276">
        <v>11.41</v>
      </c>
      <c r="T276">
        <v>14284.53</v>
      </c>
    </row>
    <row r="277" spans="1:20">
      <c r="A277" t="s">
        <v>2295</v>
      </c>
      <c r="B277">
        <v>26.1</v>
      </c>
      <c r="C277">
        <v>8.08</v>
      </c>
      <c r="D277">
        <v>35.72</v>
      </c>
      <c r="E277">
        <v>7.87</v>
      </c>
      <c r="F277">
        <v>2.97</v>
      </c>
      <c r="G277">
        <v>8.8800000000000008</v>
      </c>
      <c r="H277">
        <v>1258.74</v>
      </c>
      <c r="J277" s="151" t="s">
        <v>2286</v>
      </c>
      <c r="K277">
        <v>25.31</v>
      </c>
      <c r="L277">
        <v>74.03</v>
      </c>
      <c r="M277">
        <v>104.46</v>
      </c>
      <c r="N277">
        <v>35088.29</v>
      </c>
      <c r="P277" s="151" t="s">
        <v>2286</v>
      </c>
      <c r="Q277">
        <v>61.11</v>
      </c>
      <c r="R277">
        <v>11.74</v>
      </c>
      <c r="T277">
        <v>14199.98</v>
      </c>
    </row>
    <row r="278" spans="1:20">
      <c r="A278" t="s">
        <v>2303</v>
      </c>
      <c r="B278">
        <v>25.08</v>
      </c>
      <c r="C278">
        <v>8.18</v>
      </c>
      <c r="D278">
        <v>36.36</v>
      </c>
      <c r="E278">
        <v>7.84</v>
      </c>
      <c r="F278">
        <v>2.97</v>
      </c>
      <c r="G278">
        <v>8.86</v>
      </c>
      <c r="H278">
        <v>1260.52</v>
      </c>
      <c r="J278" s="151" t="s">
        <v>2295</v>
      </c>
      <c r="K278">
        <v>25.24</v>
      </c>
      <c r="L278">
        <v>72.81</v>
      </c>
      <c r="M278">
        <v>104.01</v>
      </c>
      <c r="N278">
        <v>35272.769999999997</v>
      </c>
      <c r="P278" s="151" t="s">
        <v>2295</v>
      </c>
      <c r="Q278">
        <v>60.63</v>
      </c>
      <c r="R278">
        <v>11.91</v>
      </c>
      <c r="T278">
        <v>14265.86</v>
      </c>
    </row>
    <row r="279" spans="1:20">
      <c r="A279" t="s">
        <v>2311</v>
      </c>
      <c r="B279">
        <v>24.78</v>
      </c>
      <c r="C279">
        <v>8.0500000000000007</v>
      </c>
      <c r="D279">
        <v>36.299999999999997</v>
      </c>
      <c r="E279">
        <v>7.75</v>
      </c>
      <c r="F279">
        <v>2.97</v>
      </c>
      <c r="G279">
        <v>8.8800000000000008</v>
      </c>
      <c r="H279">
        <v>1258.73</v>
      </c>
      <c r="J279" s="151" t="s">
        <v>2311</v>
      </c>
      <c r="K279">
        <v>25.35</v>
      </c>
      <c r="L279">
        <v>73.31</v>
      </c>
      <c r="M279">
        <v>104.57</v>
      </c>
      <c r="N279">
        <v>35390.57</v>
      </c>
      <c r="P279" s="151" t="s">
        <v>2311</v>
      </c>
      <c r="Q279">
        <v>60.31</v>
      </c>
      <c r="R279">
        <v>12.17</v>
      </c>
      <c r="T279">
        <v>14250.86</v>
      </c>
    </row>
    <row r="280" spans="1:20">
      <c r="A280" t="s">
        <v>2320</v>
      </c>
      <c r="B280">
        <v>24.18</v>
      </c>
      <c r="C280">
        <v>8.5</v>
      </c>
      <c r="D280">
        <v>36.74</v>
      </c>
      <c r="E280">
        <v>7.66</v>
      </c>
      <c r="F280">
        <v>3</v>
      </c>
      <c r="G280">
        <v>8.94</v>
      </c>
      <c r="H280">
        <v>1265.3599999999999</v>
      </c>
      <c r="J280" s="151" t="s">
        <v>2320</v>
      </c>
      <c r="K280">
        <v>25.32</v>
      </c>
      <c r="L280">
        <v>76.400000000000006</v>
      </c>
      <c r="M280">
        <v>103.96</v>
      </c>
      <c r="N280">
        <v>35333.4</v>
      </c>
      <c r="P280" s="151" t="s">
        <v>2320</v>
      </c>
      <c r="Q280">
        <v>60.84</v>
      </c>
      <c r="R280">
        <v>11.76</v>
      </c>
      <c r="T280">
        <v>14241.02</v>
      </c>
    </row>
    <row r="281" spans="1:20">
      <c r="A281" t="s">
        <v>2330</v>
      </c>
      <c r="B281">
        <v>23.98</v>
      </c>
      <c r="C281">
        <v>8.1199999999999992</v>
      </c>
      <c r="D281">
        <v>36.340000000000003</v>
      </c>
      <c r="E281">
        <v>7.65</v>
      </c>
      <c r="F281">
        <v>3</v>
      </c>
      <c r="G281">
        <v>8.94</v>
      </c>
      <c r="H281">
        <v>1264.69</v>
      </c>
      <c r="J281" s="151" t="s">
        <v>2330</v>
      </c>
      <c r="K281">
        <v>25.32</v>
      </c>
      <c r="L281">
        <v>77.73</v>
      </c>
      <c r="M281">
        <v>103.9</v>
      </c>
      <c r="N281">
        <v>35416.910000000003</v>
      </c>
      <c r="P281" s="151" t="s">
        <v>2330</v>
      </c>
      <c r="Q281">
        <v>59.66</v>
      </c>
      <c r="R281">
        <v>11.27</v>
      </c>
      <c r="T281">
        <v>14281.76</v>
      </c>
    </row>
    <row r="282" spans="1:20">
      <c r="A282" t="s">
        <v>2337</v>
      </c>
      <c r="B282">
        <v>24</v>
      </c>
      <c r="C282">
        <v>8.0500000000000007</v>
      </c>
      <c r="D282">
        <v>36.18</v>
      </c>
      <c r="E282">
        <v>7.65</v>
      </c>
      <c r="F282">
        <v>3.03</v>
      </c>
      <c r="G282">
        <v>8.9</v>
      </c>
      <c r="H282">
        <v>1271.2</v>
      </c>
      <c r="J282" s="151" t="s">
        <v>2337</v>
      </c>
      <c r="K282">
        <v>25.3</v>
      </c>
      <c r="L282">
        <v>76.13</v>
      </c>
      <c r="M282">
        <v>102.34</v>
      </c>
      <c r="N282">
        <v>35430.550000000003</v>
      </c>
      <c r="P282" s="151" t="s">
        <v>2337</v>
      </c>
      <c r="Q282">
        <v>59.44</v>
      </c>
      <c r="R282">
        <v>10.87</v>
      </c>
      <c r="T282">
        <v>14258.49</v>
      </c>
    </row>
    <row r="283" spans="1:20">
      <c r="A283" t="s">
        <v>2346</v>
      </c>
      <c r="B283">
        <v>24.04</v>
      </c>
      <c r="C283">
        <v>7.83</v>
      </c>
      <c r="D283">
        <v>36.74</v>
      </c>
      <c r="E283">
        <v>7.61</v>
      </c>
      <c r="F283">
        <v>3.03</v>
      </c>
      <c r="G283">
        <v>8.98</v>
      </c>
      <c r="H283">
        <v>1275.1300000000001</v>
      </c>
      <c r="J283" s="151" t="s">
        <v>2346</v>
      </c>
      <c r="K283">
        <v>25.43</v>
      </c>
      <c r="L283">
        <v>75.89</v>
      </c>
      <c r="M283">
        <v>102.74</v>
      </c>
      <c r="N283">
        <v>35950.959999999999</v>
      </c>
      <c r="P283" s="151" t="s">
        <v>2346</v>
      </c>
      <c r="Q283">
        <v>59.63</v>
      </c>
      <c r="R283">
        <v>10.43</v>
      </c>
      <c r="T283">
        <v>14226.22</v>
      </c>
    </row>
    <row r="284" spans="1:20">
      <c r="A284" t="s">
        <v>2355</v>
      </c>
      <c r="B284">
        <v>24.94</v>
      </c>
      <c r="C284">
        <v>8</v>
      </c>
      <c r="D284">
        <v>36.6</v>
      </c>
      <c r="E284">
        <v>7.58</v>
      </c>
      <c r="F284">
        <v>3.05</v>
      </c>
      <c r="G284">
        <v>8.9600000000000009</v>
      </c>
      <c r="H284">
        <v>1280.1099999999999</v>
      </c>
      <c r="J284" s="151" t="s">
        <v>2355</v>
      </c>
      <c r="K284">
        <v>25.44</v>
      </c>
      <c r="L284">
        <v>77.88</v>
      </c>
      <c r="M284">
        <v>102.99</v>
      </c>
      <c r="N284">
        <v>36245.5</v>
      </c>
      <c r="P284" s="151" t="s">
        <v>2355</v>
      </c>
      <c r="Q284">
        <v>59.9</v>
      </c>
      <c r="R284">
        <v>10.87</v>
      </c>
      <c r="T284">
        <v>14305.03</v>
      </c>
    </row>
    <row r="285" spans="1:20">
      <c r="A285" t="s">
        <v>2364</v>
      </c>
      <c r="B285">
        <v>24.64</v>
      </c>
      <c r="C285">
        <v>8.0299999999999994</v>
      </c>
      <c r="D285">
        <v>36.6</v>
      </c>
      <c r="E285">
        <v>7.45</v>
      </c>
      <c r="F285">
        <v>3.05</v>
      </c>
      <c r="G285">
        <v>8.92</v>
      </c>
      <c r="H285">
        <v>1275.3399999999999</v>
      </c>
      <c r="J285" s="151" t="s">
        <v>2364</v>
      </c>
      <c r="K285">
        <v>25.06</v>
      </c>
      <c r="L285">
        <v>77.22</v>
      </c>
      <c r="M285">
        <v>102.43</v>
      </c>
      <c r="N285">
        <v>36204.44</v>
      </c>
      <c r="P285" s="151" t="s">
        <v>2364</v>
      </c>
      <c r="Q285">
        <v>61.79</v>
      </c>
      <c r="R285">
        <v>10.25</v>
      </c>
      <c r="T285">
        <v>14185.49</v>
      </c>
    </row>
    <row r="286" spans="1:20">
      <c r="A286" t="s">
        <v>2370</v>
      </c>
      <c r="B286">
        <v>24.54</v>
      </c>
      <c r="C286">
        <v>7.94</v>
      </c>
      <c r="D286">
        <v>36.380000000000003</v>
      </c>
      <c r="E286">
        <v>7.45</v>
      </c>
      <c r="F286">
        <v>3.06</v>
      </c>
      <c r="G286">
        <v>8.94</v>
      </c>
      <c r="H286">
        <v>1270.3499999999999</v>
      </c>
      <c r="J286" s="151" t="s">
        <v>2370</v>
      </c>
      <c r="K286">
        <v>24.4</v>
      </c>
      <c r="L286">
        <v>77.73</v>
      </c>
      <c r="M286">
        <v>100.44</v>
      </c>
      <c r="N286">
        <v>36124.559999999998</v>
      </c>
      <c r="P286" s="151" t="s">
        <v>2370</v>
      </c>
      <c r="Q286">
        <v>62.54</v>
      </c>
      <c r="R286">
        <v>8.8000000000000007</v>
      </c>
      <c r="T286">
        <v>14229.91</v>
      </c>
    </row>
    <row r="287" spans="1:20">
      <c r="A287" t="s">
        <v>2380</v>
      </c>
      <c r="B287">
        <v>24.22</v>
      </c>
      <c r="C287">
        <v>7.85</v>
      </c>
      <c r="D287">
        <v>36.26</v>
      </c>
      <c r="E287">
        <v>7.77</v>
      </c>
      <c r="F287">
        <v>3.06</v>
      </c>
      <c r="G287">
        <v>8.92</v>
      </c>
      <c r="H287">
        <v>1273.48</v>
      </c>
      <c r="J287" s="151" t="s">
        <v>2380</v>
      </c>
      <c r="K287">
        <v>23.54</v>
      </c>
      <c r="L287">
        <v>77.13</v>
      </c>
      <c r="M287">
        <v>99.11</v>
      </c>
      <c r="N287">
        <v>36054.43</v>
      </c>
      <c r="P287" s="151" t="s">
        <v>2380</v>
      </c>
      <c r="Q287">
        <v>62.78</v>
      </c>
      <c r="R287">
        <v>8.56</v>
      </c>
      <c r="T287">
        <v>14146.71</v>
      </c>
    </row>
    <row r="288" spans="1:20">
      <c r="A288" t="s">
        <v>2389</v>
      </c>
      <c r="B288">
        <v>25</v>
      </c>
      <c r="C288">
        <v>7.67</v>
      </c>
      <c r="D288">
        <v>36.1</v>
      </c>
      <c r="E288">
        <v>7.7</v>
      </c>
      <c r="F288">
        <v>3.06</v>
      </c>
      <c r="G288">
        <v>8.7799999999999994</v>
      </c>
      <c r="H288">
        <v>1273.33</v>
      </c>
      <c r="J288" s="151" t="s">
        <v>2389</v>
      </c>
      <c r="K288">
        <v>23.66</v>
      </c>
      <c r="L288">
        <v>77.94</v>
      </c>
      <c r="M288">
        <v>98.42</v>
      </c>
      <c r="N288">
        <v>36117.57</v>
      </c>
      <c r="P288" s="151" t="s">
        <v>2389</v>
      </c>
      <c r="Q288">
        <v>63.98</v>
      </c>
      <c r="R288">
        <v>8.44</v>
      </c>
      <c r="T288">
        <v>14339.99</v>
      </c>
    </row>
    <row r="289" spans="1:20">
      <c r="A289" t="s">
        <v>2398</v>
      </c>
      <c r="B289">
        <v>25.5</v>
      </c>
      <c r="C289">
        <v>7.89</v>
      </c>
      <c r="D289">
        <v>36</v>
      </c>
      <c r="E289">
        <v>7.27</v>
      </c>
      <c r="F289">
        <v>3.07</v>
      </c>
      <c r="G289">
        <v>8.84</v>
      </c>
      <c r="H289">
        <v>1275.0899999999999</v>
      </c>
      <c r="J289" s="151" t="s">
        <v>2398</v>
      </c>
      <c r="K289">
        <v>24.09</v>
      </c>
      <c r="L289">
        <v>78.650000000000006</v>
      </c>
      <c r="M289">
        <v>99.55</v>
      </c>
      <c r="N289">
        <v>36247.74</v>
      </c>
      <c r="P289" s="151" t="s">
        <v>2398</v>
      </c>
      <c r="Q289">
        <v>65.209999999999994</v>
      </c>
      <c r="R289">
        <v>8.43</v>
      </c>
      <c r="T289">
        <v>14403.97</v>
      </c>
    </row>
    <row r="290" spans="1:20">
      <c r="A290" t="s">
        <v>2407</v>
      </c>
      <c r="B290">
        <v>25.5</v>
      </c>
      <c r="C290">
        <v>7.98</v>
      </c>
      <c r="D290">
        <v>36.58</v>
      </c>
      <c r="E290">
        <v>7.17</v>
      </c>
      <c r="F290">
        <v>3.06</v>
      </c>
      <c r="G290">
        <v>8.74</v>
      </c>
      <c r="H290">
        <v>1275.5</v>
      </c>
      <c r="J290" s="151" t="s">
        <v>2407</v>
      </c>
      <c r="K290">
        <v>24.05</v>
      </c>
      <c r="L290">
        <v>81.63</v>
      </c>
      <c r="M290">
        <v>99.62</v>
      </c>
      <c r="N290">
        <v>36404.800000000003</v>
      </c>
      <c r="P290" s="151" t="s">
        <v>2407</v>
      </c>
      <c r="Q290">
        <v>65.400000000000006</v>
      </c>
      <c r="R290">
        <v>8.3000000000000007</v>
      </c>
      <c r="T290">
        <v>14432.49</v>
      </c>
    </row>
    <row r="291" spans="1:20">
      <c r="A291" t="s">
        <v>2416</v>
      </c>
      <c r="B291">
        <v>25.82</v>
      </c>
      <c r="C291">
        <v>8.08</v>
      </c>
      <c r="D291">
        <v>36.94</v>
      </c>
      <c r="E291">
        <v>7.1</v>
      </c>
      <c r="F291">
        <v>3.07</v>
      </c>
      <c r="G291">
        <v>8.5399999999999991</v>
      </c>
      <c r="H291">
        <v>1283.1199999999999</v>
      </c>
      <c r="J291" s="151" t="s">
        <v>2416</v>
      </c>
      <c r="K291">
        <v>23.35</v>
      </c>
      <c r="L291">
        <v>83.52</v>
      </c>
      <c r="M291">
        <v>98.05</v>
      </c>
      <c r="N291">
        <v>36577.94</v>
      </c>
      <c r="P291" s="151" t="s">
        <v>2416</v>
      </c>
      <c r="Q291">
        <v>65.97</v>
      </c>
      <c r="R291">
        <v>8.24</v>
      </c>
      <c r="T291">
        <v>14533.4</v>
      </c>
    </row>
    <row r="292" spans="1:20">
      <c r="A292" t="s">
        <v>2424</v>
      </c>
      <c r="B292">
        <v>25.58</v>
      </c>
      <c r="C292">
        <v>8.06</v>
      </c>
      <c r="D292">
        <v>37.36</v>
      </c>
      <c r="E292">
        <v>7.18</v>
      </c>
      <c r="F292">
        <v>3.07</v>
      </c>
      <c r="G292">
        <v>8.6999999999999993</v>
      </c>
      <c r="H292">
        <v>1292.3499999999999</v>
      </c>
      <c r="J292" s="151" t="s">
        <v>2424</v>
      </c>
      <c r="K292">
        <v>23.93</v>
      </c>
      <c r="L292">
        <v>83.75</v>
      </c>
      <c r="M292">
        <v>98.92</v>
      </c>
      <c r="N292">
        <v>37090.83</v>
      </c>
      <c r="P292" s="151" t="s">
        <v>2424</v>
      </c>
      <c r="Q292">
        <v>64.650000000000006</v>
      </c>
      <c r="R292">
        <v>8.43</v>
      </c>
      <c r="T292">
        <v>14733.96</v>
      </c>
    </row>
    <row r="293" spans="1:20">
      <c r="A293" t="s">
        <v>2433</v>
      </c>
      <c r="B293">
        <v>25.76</v>
      </c>
      <c r="C293">
        <v>8.18</v>
      </c>
      <c r="D293">
        <v>36.86</v>
      </c>
      <c r="E293">
        <v>7.26</v>
      </c>
      <c r="F293">
        <v>3.07</v>
      </c>
      <c r="G293">
        <v>8.9</v>
      </c>
      <c r="H293">
        <v>1295.3699999999999</v>
      </c>
      <c r="J293" s="151" t="s">
        <v>2433</v>
      </c>
      <c r="K293">
        <v>24.44</v>
      </c>
      <c r="L293">
        <v>83.82</v>
      </c>
      <c r="M293">
        <v>101.58</v>
      </c>
      <c r="N293">
        <v>37248.28</v>
      </c>
      <c r="P293" s="151" t="s">
        <v>2433</v>
      </c>
      <c r="Q293">
        <v>66.52</v>
      </c>
      <c r="R293">
        <v>8.41</v>
      </c>
      <c r="T293">
        <v>14761.56</v>
      </c>
    </row>
    <row r="294" spans="1:20">
      <c r="A294" t="s">
        <v>2440</v>
      </c>
      <c r="B294">
        <v>25.4</v>
      </c>
      <c r="C294">
        <v>8</v>
      </c>
      <c r="D294">
        <v>36.700000000000003</v>
      </c>
      <c r="E294">
        <v>7.21</v>
      </c>
      <c r="F294">
        <v>3.08</v>
      </c>
      <c r="G294">
        <v>8.86</v>
      </c>
      <c r="H294">
        <v>1290.79</v>
      </c>
      <c r="J294" s="151" t="s">
        <v>2440</v>
      </c>
      <c r="K294">
        <v>24.32</v>
      </c>
      <c r="L294">
        <v>84.17</v>
      </c>
      <c r="M294">
        <v>100.9</v>
      </c>
      <c r="N294">
        <v>37309.22</v>
      </c>
      <c r="P294" s="151" t="s">
        <v>2440</v>
      </c>
      <c r="Q294">
        <v>67.45</v>
      </c>
      <c r="R294">
        <v>8.43</v>
      </c>
      <c r="T294">
        <v>14813.92</v>
      </c>
    </row>
    <row r="295" spans="1:20">
      <c r="A295" t="s">
        <v>2448</v>
      </c>
      <c r="B295">
        <v>24.82</v>
      </c>
      <c r="C295">
        <v>8</v>
      </c>
      <c r="D295">
        <v>36.18</v>
      </c>
      <c r="E295">
        <v>7.2</v>
      </c>
      <c r="F295">
        <v>3.08</v>
      </c>
      <c r="G295">
        <v>8.92</v>
      </c>
      <c r="H295">
        <v>1287.22</v>
      </c>
      <c r="J295" s="151" t="s">
        <v>2448</v>
      </c>
      <c r="K295">
        <v>24.57</v>
      </c>
      <c r="L295">
        <v>86.67</v>
      </c>
      <c r="M295">
        <v>101.65</v>
      </c>
      <c r="N295">
        <v>37305.949999999997</v>
      </c>
      <c r="P295" s="151" t="s">
        <v>2448</v>
      </c>
      <c r="Q295">
        <v>66.900000000000006</v>
      </c>
      <c r="R295">
        <v>8.39</v>
      </c>
      <c r="T295">
        <v>14904.81</v>
      </c>
    </row>
    <row r="296" spans="1:20">
      <c r="A296" t="s">
        <v>2455</v>
      </c>
      <c r="B296">
        <v>24.5</v>
      </c>
      <c r="C296">
        <v>8</v>
      </c>
      <c r="D296">
        <v>36.9</v>
      </c>
      <c r="E296">
        <v>7.16</v>
      </c>
      <c r="F296">
        <v>3.1</v>
      </c>
      <c r="G296">
        <v>8.9600000000000009</v>
      </c>
      <c r="H296">
        <v>1298.48</v>
      </c>
      <c r="J296" s="151" t="s">
        <v>2455</v>
      </c>
      <c r="K296">
        <v>24.84</v>
      </c>
      <c r="L296">
        <v>90.96</v>
      </c>
      <c r="M296">
        <v>102.99</v>
      </c>
      <c r="N296">
        <v>37557.980000000003</v>
      </c>
      <c r="P296" s="151" t="s">
        <v>2455</v>
      </c>
      <c r="Q296">
        <v>68.36</v>
      </c>
      <c r="R296">
        <v>8.61</v>
      </c>
      <c r="T296">
        <v>15003.22</v>
      </c>
    </row>
    <row r="297" spans="1:20">
      <c r="A297" t="s">
        <v>2465</v>
      </c>
      <c r="B297">
        <v>25.2</v>
      </c>
      <c r="C297">
        <v>8.11</v>
      </c>
      <c r="D297">
        <v>36.94</v>
      </c>
      <c r="E297">
        <v>7.16</v>
      </c>
      <c r="F297">
        <v>3.11</v>
      </c>
      <c r="G297">
        <v>9.02</v>
      </c>
      <c r="H297">
        <v>1301.81</v>
      </c>
      <c r="J297" s="151" t="s">
        <v>2465</v>
      </c>
      <c r="K297">
        <v>24.47</v>
      </c>
      <c r="L297">
        <v>89.89</v>
      </c>
      <c r="M297">
        <v>101.27</v>
      </c>
      <c r="N297">
        <v>37082.39</v>
      </c>
      <c r="P297" s="151" t="s">
        <v>2465</v>
      </c>
      <c r="Q297">
        <v>68.69</v>
      </c>
      <c r="R297">
        <v>8.6</v>
      </c>
      <c r="T297">
        <v>14777.94</v>
      </c>
    </row>
    <row r="299" spans="1:20">
      <c r="A299" t="s">
        <v>4605</v>
      </c>
      <c r="B299">
        <f>FORECAST(250,B3:B297,$H$3:$H$297)</f>
        <v>-4.7007022195949073</v>
      </c>
      <c r="C299">
        <f t="shared" ref="C299:G299" si="0">FORECAST(250,C3:C297,$H$3:$H$297)</f>
        <v>4.278845556672394</v>
      </c>
      <c r="D299">
        <f t="shared" si="0"/>
        <v>-10.962628914294003</v>
      </c>
      <c r="E299">
        <f t="shared" si="0"/>
        <v>6.0449095836398747</v>
      </c>
      <c r="F299">
        <f t="shared" si="0"/>
        <v>1.1373905402343762</v>
      </c>
      <c r="G299">
        <f t="shared" si="0"/>
        <v>-0.3673335853725308</v>
      </c>
      <c r="K299">
        <f>FORECAST(250,K3:K297,$N$3:$N$297)</f>
        <v>34.077525681554931</v>
      </c>
      <c r="L299">
        <f t="shared" ref="L299:M299" si="1">FORECAST(250,L3:L297,$N$3:$N$297)</f>
        <v>-319.76949060508213</v>
      </c>
      <c r="M299">
        <f t="shared" si="1"/>
        <v>135.01938026516876</v>
      </c>
      <c r="Q299">
        <f>FORECAST(250,Q3:Q297,$T$3:$T$297)</f>
        <v>23.016910587421645</v>
      </c>
      <c r="R299">
        <f t="shared" ref="R299:S299" si="2">FORECAST(250,R3:R297,$T$3:$T$297)</f>
        <v>-15.1141771604402</v>
      </c>
      <c r="S299">
        <f t="shared" si="2"/>
        <v>21.175096519582119</v>
      </c>
    </row>
    <row r="300" spans="1:20">
      <c r="B300">
        <f>B297+B299</f>
        <v>20.499297780405094</v>
      </c>
      <c r="C300">
        <f t="shared" ref="C300:G300" si="3">C297+C299</f>
        <v>12.388845556672393</v>
      </c>
      <c r="D300">
        <f t="shared" si="3"/>
        <v>25.977371085705997</v>
      </c>
      <c r="E300">
        <f t="shared" si="3"/>
        <v>13.204909583639875</v>
      </c>
      <c r="F300">
        <f t="shared" si="3"/>
        <v>4.2473905402343757</v>
      </c>
      <c r="G300">
        <f t="shared" si="3"/>
        <v>8.6526664146274683</v>
      </c>
      <c r="K300" s="524">
        <f>K297+K299</f>
        <v>58.54752568155493</v>
      </c>
      <c r="L300" s="524">
        <f t="shared" ref="L300:M300" si="4">L297+L299</f>
        <v>-229.87949060508214</v>
      </c>
      <c r="M300" s="524">
        <f t="shared" si="4"/>
        <v>236.28938026516875</v>
      </c>
      <c r="Q300" s="524">
        <f>Q297+Q299</f>
        <v>91.706910587421646</v>
      </c>
      <c r="R300" s="524">
        <f t="shared" ref="R300:S300" si="5">R297+R299</f>
        <v>-6.5141771604401999</v>
      </c>
      <c r="S300" s="524">
        <f t="shared" si="5"/>
        <v>21.175096519582119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1055</TotalTime>
  <Application>Microsoft Excel</Application>
  <DocSecurity>0</DocSecurity>
  <ScaleCrop>false</ScaleCrop>
  <HeadingPairs>
    <vt:vector size="4" baseType="variant">
      <vt:variant>
        <vt:lpstr>Φύλλα εργασίας</vt:lpstr>
      </vt:variant>
      <vt:variant>
        <vt:i4>20</vt:i4>
      </vt:variant>
      <vt:variant>
        <vt:lpstr>Περιοχές με ονόματα</vt:lpstr>
      </vt:variant>
      <vt:variant>
        <vt:i4>60</vt:i4>
      </vt:variant>
    </vt:vector>
  </HeadingPairs>
  <TitlesOfParts>
    <vt:vector size="80" baseType="lpstr">
      <vt:lpstr>Ερωτηματολόγιο</vt:lpstr>
      <vt:lpstr>Screenshots</vt:lpstr>
      <vt:lpstr>ΟΜΟΛΟΓΑ ΧΑΑ</vt:lpstr>
      <vt:lpstr>ΟΜΟΛΟΓΑ USA</vt:lpstr>
      <vt:lpstr>Ομολογα</vt:lpstr>
      <vt:lpstr>Εκτίμηση Ομολόγου</vt:lpstr>
      <vt:lpstr>ΧΑΑ</vt:lpstr>
      <vt:lpstr>NYSE</vt:lpstr>
      <vt:lpstr>NASDAQ</vt:lpstr>
      <vt:lpstr>GREECE Ret</vt:lpstr>
      <vt:lpstr>USA Ret</vt:lpstr>
      <vt:lpstr>GREECE Markowitz</vt:lpstr>
      <vt:lpstr>USA Markowitz</vt:lpstr>
      <vt:lpstr>GREECE Sharpe</vt:lpstr>
      <vt:lpstr>USA Sharpe</vt:lpstr>
      <vt:lpstr>Composite</vt:lpstr>
      <vt:lpstr>Investment</vt:lpstr>
      <vt:lpstr>Forecasts Greece</vt:lpstr>
      <vt:lpstr>Forecasts USA</vt:lpstr>
      <vt:lpstr>Linear Forecasts</vt:lpstr>
      <vt:lpstr>'USA Markowitz'!AER</vt:lpstr>
      <vt:lpstr>AER</vt:lpstr>
      <vt:lpstr>AERr</vt:lpstr>
      <vt:lpstr>AERrR</vt:lpstr>
      <vt:lpstr>COV</vt:lpstr>
      <vt:lpstr>'GREECE Markowitz'!COVij</vt:lpstr>
      <vt:lpstr>'USA Markowitz'!COVij</vt:lpstr>
      <vt:lpstr>Ερωτηματολόγιο!Print_Area</vt:lpstr>
      <vt:lpstr>'GREECE Markowitz'!solver_adj</vt:lpstr>
      <vt:lpstr>'GREECE Sharpe'!solver_adj</vt:lpstr>
      <vt:lpstr>'USA Markowitz'!solver_adj</vt:lpstr>
      <vt:lpstr>'USA Sharpe'!solver_adj</vt:lpstr>
      <vt:lpstr>'GREECE Markowitz'!solver_lhs0</vt:lpstr>
      <vt:lpstr>'GREECE Markowitz'!solver_lhs1</vt:lpstr>
      <vt:lpstr>'GREECE Sharpe'!solver_lhs1</vt:lpstr>
      <vt:lpstr>'USA Markowitz'!solver_lhs1</vt:lpstr>
      <vt:lpstr>'USA Sharpe'!solver_lhs1</vt:lpstr>
      <vt:lpstr>'GREECE Markowitz'!solver_lhs10</vt:lpstr>
      <vt:lpstr>'USA Markowitz'!solver_lhs10</vt:lpstr>
      <vt:lpstr>'GREECE Markowitz'!solver_lhs11</vt:lpstr>
      <vt:lpstr>'USA Markowitz'!solver_lhs11</vt:lpstr>
      <vt:lpstr>'GREECE Markowitz'!solver_lhs12</vt:lpstr>
      <vt:lpstr>'USA Markowitz'!solver_lhs12</vt:lpstr>
      <vt:lpstr>'GREECE Markowitz'!solver_lhs13</vt:lpstr>
      <vt:lpstr>'USA Markowitz'!solver_lhs13</vt:lpstr>
      <vt:lpstr>'GREECE Markowitz'!solver_lhs2</vt:lpstr>
      <vt:lpstr>'GREECE Sharpe'!solver_lhs2</vt:lpstr>
      <vt:lpstr>'USA Markowitz'!solver_lhs2</vt:lpstr>
      <vt:lpstr>'USA Sharpe'!solver_lhs2</vt:lpstr>
      <vt:lpstr>'GREECE Markowitz'!solver_lhs3</vt:lpstr>
      <vt:lpstr>'GREECE Sharpe'!solver_lhs3</vt:lpstr>
      <vt:lpstr>'USA Markowitz'!solver_lhs3</vt:lpstr>
      <vt:lpstr>'USA Sharpe'!solver_lhs3</vt:lpstr>
      <vt:lpstr>'GREECE Markowitz'!solver_lhs4</vt:lpstr>
      <vt:lpstr>'USA Markowitz'!solver_lhs4</vt:lpstr>
      <vt:lpstr>'GREECE Markowitz'!solver_lhs5</vt:lpstr>
      <vt:lpstr>'USA Markowitz'!solver_lhs5</vt:lpstr>
      <vt:lpstr>'GREECE Markowitz'!solver_lhs6</vt:lpstr>
      <vt:lpstr>'USA Markowitz'!solver_lhs6</vt:lpstr>
      <vt:lpstr>'GREECE Markowitz'!solver_lhs7</vt:lpstr>
      <vt:lpstr>'USA Markowitz'!solver_lhs7</vt:lpstr>
      <vt:lpstr>'GREECE Markowitz'!solver_lhs8</vt:lpstr>
      <vt:lpstr>'USA Markowitz'!solver_lhs8</vt:lpstr>
      <vt:lpstr>'GREECE Markowitz'!solver_lhs9</vt:lpstr>
      <vt:lpstr>'USA Markowitz'!solver_lhs9</vt:lpstr>
      <vt:lpstr>'GREECE Markowitz'!solver_opt</vt:lpstr>
      <vt:lpstr>'GREECE Sharpe'!solver_opt</vt:lpstr>
      <vt:lpstr>'USA Markowitz'!solver_opt</vt:lpstr>
      <vt:lpstr>'USA Sharpe'!solver_opt</vt:lpstr>
      <vt:lpstr>USaeg</vt:lpstr>
      <vt:lpstr>UScovij</vt:lpstr>
      <vt:lpstr>USw</vt:lpstr>
      <vt:lpstr>USwr</vt:lpstr>
      <vt:lpstr>v</vt:lpstr>
      <vt:lpstr>'GREECE Sharpe'!VarRm</vt:lpstr>
      <vt:lpstr>'USA Sharpe'!VarRm</vt:lpstr>
      <vt:lpstr>'USA Markowitz'!Wr</vt:lpstr>
      <vt:lpstr>Wr</vt:lpstr>
      <vt:lpstr>Wrr</vt:lpstr>
      <vt:lpstr>WRrR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dc:description/>
  <cp:lastModifiedBy>WORD _ΧΡΗΣΤΗΣ</cp:lastModifiedBy>
  <cp:revision>113</cp:revision>
  <cp:lastPrinted>2017-06-02T05:12:21Z</cp:lastPrinted>
  <dcterms:created xsi:type="dcterms:W3CDTF">2017-03-02T10:04:20Z</dcterms:created>
  <dcterms:modified xsi:type="dcterms:W3CDTF">2024-01-18T14:16:18Z</dcterms:modified>
  <dc:language>el-GR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