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ocuments\Excel Data Analytics class\Crowdfunding Analysis\"/>
    </mc:Choice>
  </mc:AlternateContent>
  <xr:revisionPtr revIDLastSave="0" documentId="13_ncr:1_{49024317-51F2-4B35-8699-F97BD815C260}" xr6:coauthVersionLast="47" xr6:coauthVersionMax="47" xr10:uidLastSave="{00000000-0000-0000-0000-000000000000}"/>
  <bookViews>
    <workbookView xWindow="828" yWindow="-108" windowWidth="22320" windowHeight="13176" firstSheet="6" activeTab="7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Descriptive Statistics" sheetId="9" r:id="rId4"/>
    <sheet name="Edinburgh research" sheetId="6" r:id="rId5"/>
    <sheet name="Parent category success" sheetId="2" r:id="rId6"/>
    <sheet name="subcategory success" sheetId="3" r:id="rId7"/>
    <sheet name="outcomes based on launch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2" i="18"/>
  <c r="G3" i="18"/>
  <c r="G4" i="18"/>
  <c r="G5" i="18"/>
  <c r="G6" i="18"/>
  <c r="G7" i="18"/>
  <c r="G8" i="18"/>
  <c r="G9" i="18"/>
  <c r="G10" i="18"/>
  <c r="G11" i="18"/>
  <c r="G12" i="18"/>
  <c r="G13" i="18"/>
  <c r="F2" i="18"/>
  <c r="F3" i="18"/>
  <c r="F4" i="18"/>
  <c r="F5" i="18"/>
  <c r="F6" i="18"/>
  <c r="F7" i="18"/>
  <c r="F8" i="18"/>
  <c r="F9" i="18"/>
  <c r="F10" i="18"/>
  <c r="F11" i="18"/>
  <c r="F12" i="18"/>
  <c r="F13" i="18"/>
  <c r="E3" i="18"/>
  <c r="E4" i="18"/>
  <c r="E5" i="18"/>
  <c r="E6" i="18"/>
  <c r="E7" i="18"/>
  <c r="E8" i="18"/>
  <c r="E9" i="18"/>
  <c r="E10" i="18"/>
  <c r="E11" i="18"/>
  <c r="E12" i="18"/>
  <c r="E13" i="18"/>
  <c r="E2" i="18"/>
  <c r="D12" i="18"/>
  <c r="D11" i="18"/>
  <c r="D10" i="18"/>
  <c r="D9" i="18"/>
  <c r="D8" i="18"/>
  <c r="D7" i="18"/>
  <c r="D6" i="18"/>
  <c r="D5" i="18"/>
  <c r="D4" i="18"/>
  <c r="D3" i="18"/>
  <c r="D2" i="18"/>
  <c r="D13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C14" i="9"/>
  <c r="C6" i="9"/>
  <c r="C13" i="9"/>
  <c r="C5" i="9"/>
  <c r="C12" i="9"/>
  <c r="C4" i="9"/>
  <c r="B14" i="9"/>
  <c r="B13" i="9"/>
  <c r="B15" i="9" s="1"/>
  <c r="B12" i="9"/>
  <c r="B6" i="9"/>
  <c r="B5" i="9"/>
  <c r="B4" i="9"/>
  <c r="C2" i="9"/>
  <c r="B2" i="9"/>
  <c r="C11" i="9"/>
  <c r="C3" i="9"/>
  <c r="C10" i="9"/>
  <c r="B11" i="9"/>
  <c r="B10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2" i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a="1"/>
  <c r="P2" i="1" s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9" l="1"/>
  <c r="C15" i="9"/>
  <c r="C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<sst xmlns="http://schemas.openxmlformats.org/spreadsheetml/2006/main" count="33050" uniqueCount="8420">
  <si>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</si>
  <si>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</si>
  <si>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</si>
  <si>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</si>
  <si>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</si>
  <si>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</si>
  <si>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</si>
  <si>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</si>
  <si>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</si>
  <si>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</si>
  <si>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</si>
  <si>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</si>
  <si>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</si>
  <si>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</si>
  <si>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</si>
  <si>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</si>
  <si>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</si>
  <si>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</si>
  <si>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</si>
  <si>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</si>
  <si>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</si>
  <si>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</si>
  <si>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</si>
  <si>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</si>
  <si>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</si>
  <si>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</si>
  <si>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</si>
  <si>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</si>
  <si>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</si>
  <si>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</si>
  <si>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</si>
  <si>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</si>
  <si>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</si>
  <si>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</si>
  <si>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</si>
  <si>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</si>
  <si>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</si>
  <si>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</si>
  <si>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</si>
  <si>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</si>
  <si>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</si>
  <si>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</si>
  <si>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</si>
  <si>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</si>
  <si>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</si>
  <si>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</si>
  <si>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</si>
  <si>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</si>
  <si>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</si>
  <si>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</si>
  <si>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</si>
  <si>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</si>
  <si>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</si>
  <si>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</si>
  <si>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</si>
  <si>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</si>
  <si>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</si>
  <si>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</si>
  <si>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</si>
  <si>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</si>
  <si>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</si>
  <si>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</si>
  <si>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</si>
  <si>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</si>
  <si>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</si>
  <si>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</si>
  <si>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</si>
  <si>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</si>
  <si>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</si>
  <si>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</si>
  <si>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</si>
  <si>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</si>
  <si>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</si>
  <si>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</si>
  <si>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</si>
  <si>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</si>
  <si>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</si>
  <si>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</si>
  <si>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</si>
  <si>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</si>
  <si>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</si>
  <si>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</si>
  <si>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</si>
  <si>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</si>
  <si>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</si>
  <si>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</si>
  <si>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</si>
  <si>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</si>
  <si>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</si>
  <si>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</si>
  <si>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</si>
  <si>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</si>
  <si>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</si>
  <si>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</si>
  <si>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</si>
  <si>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</si>
  <si>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</si>
  <si>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</si>
  <si>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</si>
  <si>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</si>
  <si>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</si>
  <si>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</si>
  <si>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</si>
  <si>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</si>
  <si>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</si>
  <si>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</si>
  <si>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</si>
  <si>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</si>
  <si>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</si>
  <si>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</si>
  <si>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</si>
  <si>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</si>
  <si>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</si>
  <si>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</si>
  <si>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</si>
  <si>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</si>
  <si>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</si>
  <si>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</si>
  <si>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</si>
  <si>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</si>
  <si>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</si>
  <si>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</si>
  <si>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</si>
  <si>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</si>
  <si>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</si>
  <si>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</si>
  <si>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</si>
  <si>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</si>
  <si>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</si>
  <si>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</si>
  <si>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</si>
  <si>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</si>
  <si>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</si>
  <si>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</si>
  <si>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</si>
  <si>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</si>
  <si>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</si>
  <si>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</si>
  <si>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</si>
  <si>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</si>
  <si>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</si>
  <si>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</si>
  <si>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</si>
  <si>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</si>
  <si>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</si>
  <si>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</si>
  <si>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</si>
  <si>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</si>
  <si>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</si>
  <si>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</si>
  <si>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</si>
  <si>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</si>
  <si>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</si>
  <si>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</si>
  <si>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</si>
  <si>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</si>
  <si>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</si>
  <si>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</si>
  <si>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</si>
  <si>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</si>
  <si>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</si>
  <si>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</si>
  <si>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</si>
  <si>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</si>
  <si>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</si>
  <si>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</si>
  <si>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</si>
  <si>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</si>
  <si>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</si>
  <si>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</si>
  <si>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</si>
  <si>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</si>
  <si>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</si>
  <si>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</si>
  <si>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</si>
  <si>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</si>
  <si>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</si>
  <si>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</si>
  <si>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</si>
  <si>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</si>
  <si>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</si>
  <si>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</si>
  <si>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</si>
  <si>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</si>
  <si>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</si>
  <si>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</si>
  <si>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</si>
  <si>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</si>
  <si>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</si>
  <si>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</si>
  <si>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</si>
  <si>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</si>
  <si>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</si>
  <si>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</si>
  <si>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</si>
  <si>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</si>
  <si>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</si>
  <si>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</si>
  <si>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</si>
  <si>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</si>
  <si>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</si>
  <si>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</si>
  <si>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</si>
  <si>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</si>
  <si>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</si>
  <si>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</si>
  <si>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</si>
  <si>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</si>
  <si>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</si>
  <si>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</si>
  <si>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</si>
  <si>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</si>
  <si>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</si>
  <si>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</si>
  <si>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</si>
  <si>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</si>
  <si>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</si>
  <si>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</si>
  <si>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</si>
  <si>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</si>
  <si>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</si>
  <si>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</si>
  <si>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</si>
  <si>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</si>
  <si>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</si>
  <si>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</si>
  <si>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</si>
  <si>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</si>
  <si>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</si>
  <si>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</si>
  <si>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</si>
  <si>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</si>
  <si>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</si>
  <si>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</si>
  <si>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</si>
  <si>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</si>
  <si>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</si>
  <si>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</si>
  <si>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</si>
  <si>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</si>
  <si>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</si>
  <si>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</si>
  <si>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</si>
  <si>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</si>
  <si>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</si>
  <si>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</si>
  <si>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</si>
  <si>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</si>
  <si>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</si>
  <si>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</si>
  <si>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</si>
  <si>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</si>
  <si>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</si>
  <si>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</si>
  <si>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</si>
  <si>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</si>
  <si>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</si>
  <si>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</si>
  <si>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</si>
  <si>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</si>
  <si>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</si>
  <si>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</si>
  <si>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</si>
  <si>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</si>
  <si>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</si>
  <si>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</si>
  <si>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</si>
  <si>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</si>
  <si>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</si>
  <si>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</si>
  <si>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</si>
  <si>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</si>
  <si>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</si>
  <si>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</si>
  <si>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</si>
  <si>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</si>
  <si>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</si>
  <si>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</si>
  <si>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</si>
  <si>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</si>
  <si>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</si>
  <si>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</si>
  <si>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</si>
  <si>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</si>
  <si>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</si>
  <si>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</si>
  <si>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</si>
  <si>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</si>
  <si>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</si>
  <si>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</si>
  <si>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</si>
  <si>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</si>
  <si>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</si>
  <si>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</si>
  <si>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</si>
  <si>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</si>
  <si>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</si>
  <si>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</si>
  <si>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</si>
  <si>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</si>
  <si>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</si>
  <si>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</si>
  <si>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</si>
  <si>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</si>
  <si>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</si>
  <si>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</si>
  <si>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</si>
  <si>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</si>
  <si>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</si>
  <si>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</si>
  <si>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</si>
  <si>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</si>
  <si>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</si>
  <si>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</si>
  <si>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</si>
  <si>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</si>
  <si>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</si>
  <si>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</si>
  <si>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</si>
  <si>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</si>
  <si>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</si>
  <si>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</si>
  <si>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</si>
  <si>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</si>
  <si>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</si>
  <si>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</si>
  <si>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</si>
  <si>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</si>
  <si>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</si>
  <si>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</si>
  <si>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</si>
  <si>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</si>
  <si>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</si>
  <si>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</si>
  <si>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</si>
  <si>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</si>
  <si>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</si>
  <si>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</si>
  <si>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</si>
  <si>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</si>
  <si>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</si>
  <si>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</si>
  <si>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</si>
  <si>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</si>
  <si>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</si>
  <si>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</si>
  <si>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</si>
  <si>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</si>
  <si>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</si>
  <si>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</si>
  <si>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</si>
  <si>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</si>
  <si>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</si>
  <si>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</si>
  <si>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</si>
  <si>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</si>
  <si>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</si>
  <si>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</si>
  <si>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</si>
  <si>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</si>
  <si>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</si>
  <si>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</si>
  <si>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</si>
  <si>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</si>
  <si>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</si>
  <si>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</si>
  <si>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</si>
  <si>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</si>
  <si>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</si>
  <si>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</si>
  <si>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</si>
  <si>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</si>
  <si>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</si>
  <si>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</si>
  <si>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</si>
  <si>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</si>
  <si>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</si>
  <si>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</si>
  <si>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</si>
  <si>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</si>
  <si>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</si>
  <si>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</si>
  <si>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</si>
  <si>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</si>
  <si>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</si>
  <si>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</si>
  <si>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</si>
  <si>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</si>
  <si>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</si>
  <si>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</si>
  <si>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</si>
  <si>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</si>
  <si>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</si>
  <si>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</si>
  <si>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</si>
  <si>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</si>
  <si>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</si>
  <si>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</si>
  <si>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</si>
  <si>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</si>
  <si>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</si>
  <si>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</si>
  <si>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</si>
  <si>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</si>
  <si>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</si>
  <si>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</si>
  <si>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</si>
  <si>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</si>
  <si>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</si>
  <si>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</si>
  <si>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</si>
  <si>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</si>
  <si>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</si>
  <si>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</si>
  <si>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</si>
  <si>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</si>
  <si>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</si>
  <si>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</si>
  <si>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</si>
  <si>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</si>
  <si>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</si>
  <si>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</si>
  <si>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</si>
  <si>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</si>
  <si>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</si>
  <si>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</si>
  <si>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</si>
  <si>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</si>
  <si>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</si>
  <si>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</si>
  <si>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</si>
  <si>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</si>
  <si>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</si>
  <si>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</si>
  <si>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</si>
  <si>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</si>
  <si>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</si>
  <si>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</si>
  <si>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</si>
  <si>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</si>
  <si>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</si>
  <si>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</si>
  <si>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</si>
  <si>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</si>
  <si>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</si>
  <si>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</si>
  <si>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</si>
  <si>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</si>
  <si>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</si>
  <si>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</si>
  <si>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</si>
  <si>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</si>
  <si>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</si>
  <si>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</si>
  <si>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</si>
  <si>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</si>
  <si>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</si>
  <si>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</si>
  <si>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</si>
  <si>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</si>
  <si>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</si>
  <si>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</si>
  <si>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</si>
  <si>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</si>
  <si>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</si>
  <si>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</si>
  <si>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</si>
  <si>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</si>
  <si>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</si>
  <si>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</si>
  <si>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</si>
  <si>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</si>
  <si>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</si>
  <si>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</si>
  <si>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</si>
  <si>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</si>
  <si>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</si>
  <si>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</si>
  <si>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</si>
  <si>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</si>
  <si>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</si>
  <si>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</si>
  <si>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</si>
  <si>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</si>
  <si>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</si>
  <si>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</si>
  <si>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</si>
  <si>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</si>
  <si>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</si>
  <si>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</si>
  <si>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</si>
  <si>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</si>
  <si>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</si>
  <si>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</si>
  <si>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</si>
  <si>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</si>
  <si>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</si>
  <si>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</si>
  <si>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</si>
  <si>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</si>
  <si>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</si>
  <si>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</si>
  <si>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</si>
  <si>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</si>
  <si>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</si>
  <si>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</si>
  <si>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</si>
  <si>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</si>
  <si>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</si>
  <si>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</si>
  <si>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</si>
  <si>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</si>
  <si>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</si>
  <si>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</si>
  <si>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</si>
  <si>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</si>
  <si>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</si>
  <si>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</si>
  <si>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</si>
  <si>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</si>
  <si>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</si>
  <si>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</si>
  <si>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</si>
  <si>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</si>
  <si>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</si>
  <si>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</si>
  <si>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</si>
  <si>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</si>
  <si>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</si>
  <si>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</si>
  <si>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</si>
  <si>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</si>
  <si>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</si>
  <si>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</si>
  <si>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</si>
  <si>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</si>
  <si>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</si>
  <si>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</si>
  <si>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</si>
  <si>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</si>
  <si>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</si>
  <si>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</si>
  <si>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</si>
  <si>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</si>
  <si>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</si>
  <si>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</si>
  <si>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</si>
  <si>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</si>
  <si>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</si>
  <si>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</si>
  <si>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</si>
  <si>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</si>
  <si>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</si>
  <si>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</si>
  <si>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</si>
  <si>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</si>
  <si>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</si>
  <si>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</si>
  <si>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</si>
  <si>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</si>
  <si>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</si>
  <si>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</si>
  <si>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</si>
  <si>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</si>
  <si>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</si>
  <si>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</si>
  <si>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</si>
  <si>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</si>
  <si>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</si>
  <si>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</si>
  <si>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</si>
  <si>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</si>
  <si>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</si>
  <si>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</si>
  <si>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</si>
  <si>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</si>
  <si>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</si>
  <si>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</si>
  <si>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</si>
  <si>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</si>
  <si>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</si>
  <si>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</si>
  <si>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</si>
  <si>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</si>
  <si>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</si>
  <si>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</si>
  <si>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</si>
  <si>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</si>
  <si>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</si>
  <si>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</si>
  <si>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</si>
  <si>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</si>
  <si>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</si>
  <si>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</si>
  <si>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</si>
  <si>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</si>
  <si>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</si>
  <si>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</si>
  <si>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</si>
  <si>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</si>
  <si>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</si>
  <si>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</si>
  <si>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</si>
  <si>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</si>
  <si>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</si>
  <si>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</si>
  <si>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</si>
  <si>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</si>
  <si>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</si>
  <si>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</si>
  <si>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</si>
  <si>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</si>
  <si>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</si>
  <si>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</si>
  <si>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</si>
  <si>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</si>
  <si>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</si>
  <si>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</si>
  <si>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</si>
  <si>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</si>
  <si>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</si>
  <si>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</si>
  <si>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</si>
  <si>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</si>
  <si>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</si>
  <si>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</si>
  <si>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</si>
  <si>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</si>
  <si>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</si>
  <si>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</si>
  <si>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</si>
  <si>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</si>
  <si>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</si>
  <si>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</si>
  <si>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</si>
  <si>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</si>
  <si>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</si>
  <si>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</si>
  <si>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</si>
  <si>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</si>
  <si>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</si>
  <si>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</si>
  <si>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</si>
  <si>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</si>
  <si>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</si>
  <si>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</si>
  <si>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</si>
  <si>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</si>
  <si>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</si>
  <si>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</si>
  <si>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</si>
  <si>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</si>
  <si>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</si>
  <si>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</si>
  <si>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</si>
  <si>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</si>
  <si>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</si>
  <si>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</si>
  <si>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</si>
  <si>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</si>
  <si>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</si>
  <si>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</si>
  <si>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</si>
  <si>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</si>
  <si>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</si>
  <si>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</si>
  <si>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</si>
  <si>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</si>
  <si>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</si>
  <si>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</si>
  <si>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</si>
  <si>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</si>
  <si>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</si>
  <si>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</si>
  <si>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</si>
  <si>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</si>
  <si>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</si>
  <si>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</si>
  <si>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</si>
  <si>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</si>
  <si>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</si>
  <si>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</si>
  <si>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</si>
  <si>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</si>
  <si>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</si>
  <si>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</si>
  <si>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</si>
  <si>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</si>
  <si>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</si>
  <si>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</si>
  <si>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</si>
  <si>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</si>
  <si>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</si>
  <si>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</si>
  <si>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</si>
  <si>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</si>
  <si>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</si>
  <si>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</si>
  <si>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</si>
  <si>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</si>
  <si>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</si>
  <si>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</si>
  <si>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</si>
  <si>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</si>
  <si>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</si>
  <si>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</si>
  <si>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</si>
  <si>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</si>
  <si>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</si>
  <si>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</si>
  <si>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</si>
  <si>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</si>
  <si>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</si>
  <si>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</si>
  <si>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</si>
  <si>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</si>
  <si>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</si>
  <si>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</si>
  <si>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</si>
  <si>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</si>
  <si>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</si>
  <si>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</si>
  <si>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</si>
  <si>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</si>
  <si>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</si>
  <si>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</si>
  <si>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</si>
  <si>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</si>
  <si>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</si>
  <si>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</si>
  <si>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</si>
  <si>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</si>
  <si>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</si>
  <si>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</si>
  <si>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</si>
  <si>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</si>
  <si>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</si>
  <si>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</si>
  <si>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</si>
  <si>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</si>
  <si>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</si>
  <si>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</si>
  <si>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</si>
  <si>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</si>
  <si>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</si>
  <si>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</si>
  <si>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</si>
  <si>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</si>
  <si>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</si>
  <si>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</si>
  <si>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</si>
  <si>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</si>
  <si>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</si>
  <si>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</si>
  <si>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</si>
  <si>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</si>
  <si>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</si>
  <si>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</si>
  <si>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</si>
  <si>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</si>
  <si>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</si>
  <si>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</si>
  <si>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</si>
  <si>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</si>
  <si>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</si>
  <si>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</si>
  <si>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</si>
  <si>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</si>
  <si>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</si>
  <si>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</si>
  <si>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</si>
  <si>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</si>
  <si>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</si>
  <si>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</si>
  <si>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</si>
  <si>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</si>
  <si>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</si>
  <si>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</si>
  <si>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</si>
  <si>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</si>
  <si>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</si>
  <si>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</si>
  <si>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</si>
  <si>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</si>
  <si>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</si>
  <si>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</si>
  <si>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</si>
  <si>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</si>
  <si>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</si>
  <si>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</si>
  <si>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</si>
  <si>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</si>
  <si>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</si>
  <si>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</si>
  <si>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</si>
  <si>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</si>
  <si>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</si>
  <si>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</si>
  <si>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</si>
  <si>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</si>
  <si>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</si>
  <si>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</si>
  <si>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</si>
  <si>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</si>
  <si>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</si>
  <si>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</si>
  <si>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</si>
  <si>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</si>
  <si>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</si>
  <si>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</si>
  <si>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</si>
  <si>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</si>
  <si>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</si>
  <si>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</si>
  <si>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</si>
  <si>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</si>
  <si>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</si>
  <si>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</si>
  <si>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</si>
  <si>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</si>
  <si>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</si>
  <si>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</si>
  <si>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</si>
  <si>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</si>
  <si>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</si>
  <si>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</si>
  <si>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</si>
  <si>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</si>
  <si>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</si>
  <si>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</si>
  <si>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</si>
  <si>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</si>
  <si>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</si>
  <si>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</si>
  <si>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</si>
  <si>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</si>
  <si>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</si>
  <si>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</si>
  <si>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</si>
  <si>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</si>
  <si>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</si>
  <si>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</si>
  <si>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</si>
  <si>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</si>
  <si>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</si>
  <si>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</si>
  <si>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</si>
  <si>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</si>
  <si>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</si>
  <si>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</si>
  <si>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</si>
  <si>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</si>
  <si>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</si>
  <si>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</si>
  <si>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</si>
  <si>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</si>
  <si>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</si>
  <si>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</si>
  <si>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</si>
  <si>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</si>
  <si>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</si>
  <si>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</si>
  <si>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</si>
  <si>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</si>
  <si>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</si>
  <si>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</si>
  <si>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</si>
  <si>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</si>
  <si>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</si>
  <si>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</si>
  <si>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</si>
  <si>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</si>
  <si>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</si>
  <si>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</si>
  <si>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</si>
  <si>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</si>
  <si>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</si>
  <si>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</si>
  <si>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</si>
  <si>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</si>
  <si>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</si>
  <si>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</si>
  <si>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</si>
  <si>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</si>
  <si>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</si>
  <si>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</si>
  <si>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</si>
  <si>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</si>
  <si>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</si>
  <si>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</si>
  <si>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</si>
  <si>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</si>
  <si>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</si>
  <si>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</si>
  <si>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</si>
  <si>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</si>
  <si>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</si>
  <si>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</si>
  <si>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</si>
  <si>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</si>
  <si>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</si>
  <si>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</si>
  <si>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</si>
  <si>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</si>
  <si>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</si>
  <si>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</si>
  <si>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</si>
  <si>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</si>
  <si>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</si>
  <si>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</si>
  <si>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</si>
  <si>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</si>
  <si>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</si>
  <si>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</si>
  <si>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</si>
  <si>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</si>
  <si>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</si>
  <si>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</si>
  <si>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</si>
  <si>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</si>
  <si>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</si>
  <si>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</si>
  <si>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</si>
  <si>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</si>
  <si>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</si>
  <si>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</si>
  <si>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</si>
  <si>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</si>
  <si>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</si>
  <si>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</si>
  <si>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</si>
  <si>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</si>
  <si>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</si>
  <si>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</si>
  <si>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</si>
  <si>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</si>
  <si>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</si>
  <si>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</si>
  <si>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</si>
  <si>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</si>
  <si>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</si>
  <si>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</si>
  <si>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</si>
  <si>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</si>
  <si>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</si>
  <si>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</si>
  <si>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</si>
  <si>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</si>
  <si>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</si>
  <si>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</si>
  <si>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</si>
  <si>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</si>
  <si>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</si>
  <si>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</si>
  <si>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</si>
  <si>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</si>
  <si>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</si>
  <si>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</si>
  <si>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</si>
  <si>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</si>
  <si>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</si>
  <si>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</si>
  <si>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</si>
  <si>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</si>
  <si>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</si>
  <si>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</si>
  <si>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</si>
  <si>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</si>
  <si>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</si>
  <si>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</si>
  <si>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</si>
  <si>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</si>
  <si>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</si>
  <si>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</si>
  <si>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</si>
  <si>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</si>
  <si>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</si>
  <si>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</si>
  <si>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</si>
  <si>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</si>
  <si>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</si>
  <si>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</si>
  <si>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</si>
  <si>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</si>
  <si>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</si>
  <si>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</si>
  <si>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</si>
  <si>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</si>
  <si>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</si>
  <si>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</si>
  <si>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</si>
  <si>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</si>
  <si>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</si>
  <si>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</si>
  <si>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</si>
  <si>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</si>
  <si>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</si>
  <si>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</si>
  <si>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</si>
  <si>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</si>
  <si>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</si>
  <si>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</si>
  <si>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</si>
  <si>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</si>
  <si>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</si>
  <si>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</si>
  <si>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</si>
  <si>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</si>
  <si>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</si>
  <si>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</si>
  <si>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</si>
  <si>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</si>
  <si>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</si>
  <si>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</si>
  <si>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</si>
  <si>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</si>
  <si>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</si>
  <si>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</si>
  <si>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</si>
  <si>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</si>
  <si>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</si>
  <si>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</si>
  <si>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</si>
  <si>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</si>
  <si>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</si>
  <si>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</si>
  <si>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</si>
  <si>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</si>
  <si>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</si>
  <si>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</si>
  <si>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</si>
  <si>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</si>
  <si>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</si>
  <si>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</si>
  <si>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</si>
  <si>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</si>
  <si>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</si>
  <si>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</si>
  <si>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</si>
  <si>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</si>
  <si>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</si>
  <si>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</si>
  <si>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</si>
  <si>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</si>
  <si>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</si>
  <si>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</si>
  <si>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</si>
  <si>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</si>
  <si>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</si>
  <si>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</si>
  <si>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</si>
  <si>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</si>
  <si>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</si>
  <si>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</si>
  <si>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</si>
  <si>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</si>
  <si>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</si>
  <si>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</si>
  <si>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</si>
  <si>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</si>
  <si>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</si>
  <si>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</si>
  <si>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</si>
  <si>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</si>
  <si>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</si>
  <si>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</si>
  <si>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</si>
  <si>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</si>
  <si>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</si>
  <si>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</si>
  <si>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</si>
  <si>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</si>
  <si>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</si>
  <si>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</si>
  <si>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</si>
  <si>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</si>
  <si>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</si>
  <si>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</si>
  <si>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</si>
  <si>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</si>
  <si>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</si>
  <si>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</si>
  <si>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</si>
  <si>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</si>
  <si>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</si>
  <si>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</si>
  <si>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</si>
  <si>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</si>
  <si>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</si>
  <si>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</si>
  <si>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</si>
  <si>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</si>
  <si>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</si>
  <si>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</si>
  <si>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</si>
  <si>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</si>
  <si>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</si>
  <si>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</si>
  <si>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</si>
  <si>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</si>
  <si>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</si>
  <si>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</si>
  <si>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</si>
  <si>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</si>
  <si>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</si>
  <si>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</si>
  <si>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</si>
  <si>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</si>
  <si>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</si>
  <si>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</si>
  <si>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</si>
  <si>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</si>
  <si>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</si>
  <si>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</si>
  <si>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</si>
  <si>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</si>
  <si>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</si>
  <si>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</si>
  <si>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</si>
  <si>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</si>
  <si>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</si>
  <si>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</si>
  <si>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</si>
  <si>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</si>
  <si>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</si>
  <si>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</si>
  <si>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</si>
  <si>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</si>
  <si>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</si>
  <si>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</si>
  <si>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</si>
  <si>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</si>
  <si>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</si>
  <si>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</si>
  <si>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</si>
  <si>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</si>
  <si>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</si>
  <si>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</si>
  <si>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</si>
  <si>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</si>
  <si>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</si>
  <si>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</si>
  <si>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</si>
  <si>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</si>
  <si>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</si>
  <si>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</si>
  <si>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</si>
  <si>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</si>
  <si>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</si>
  <si>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</si>
  <si>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</si>
  <si>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</si>
  <si>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</si>
  <si>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</si>
  <si>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</si>
  <si>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</si>
  <si>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</si>
  <si>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</si>
  <si>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</si>
  <si>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</si>
  <si>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</si>
  <si>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</si>
  <si>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</si>
  <si>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</si>
  <si>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</si>
  <si>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</si>
  <si>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</si>
  <si>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</si>
  <si>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</si>
  <si>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</si>
  <si>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</si>
  <si>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</si>
  <si>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</si>
  <si>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</si>
  <si>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</si>
  <si>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</si>
  <si>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</si>
  <si>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</si>
  <si>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</si>
  <si>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</si>
  <si>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</si>
  <si>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</si>
  <si>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</si>
  <si>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</si>
  <si>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</si>
  <si>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</si>
  <si>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</si>
  <si>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</si>
  <si>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</si>
  <si>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</si>
  <si>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</si>
  <si>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</si>
  <si>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</si>
  <si>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</si>
  <si>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</si>
  <si>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</si>
  <si>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</si>
  <si>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</si>
  <si>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</si>
  <si>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</si>
  <si>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</si>
  <si>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</si>
  <si>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</si>
  <si>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</si>
  <si>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</si>
  <si>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</si>
  <si>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</si>
  <si>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</si>
  <si>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</si>
  <si>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</si>
  <si>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</si>
  <si>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</si>
  <si>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</si>
  <si>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</si>
  <si>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</si>
  <si>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</si>
  <si>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</si>
  <si>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</si>
  <si>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</si>
  <si>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</si>
  <si>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</si>
  <si>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</si>
  <si>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</si>
  <si>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</si>
  <si>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</si>
  <si>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</si>
  <si>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</si>
  <si>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</si>
  <si>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</si>
  <si>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</si>
  <si>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</si>
  <si>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</si>
  <si>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</si>
  <si>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</si>
  <si>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</si>
  <si>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</si>
  <si>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</si>
  <si>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</si>
  <si>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</si>
  <si>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</si>
  <si>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</si>
  <si>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</si>
  <si>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</si>
  <si>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</si>
  <si>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</si>
  <si>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</si>
  <si>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</si>
  <si>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</si>
  <si>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</si>
  <si>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</si>
  <si>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</si>
  <si>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</si>
  <si>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</si>
  <si>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</si>
  <si>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</si>
  <si>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</si>
  <si>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</si>
  <si>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</si>
  <si>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</si>
  <si>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</si>
  <si>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</si>
  <si>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</si>
  <si>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</si>
  <si>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</si>
  <si>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</si>
  <si>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</si>
  <si>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</si>
  <si>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</si>
  <si>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</si>
  <si>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</si>
  <si>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</si>
  <si>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</si>
  <si>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</si>
  <si>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</si>
  <si>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</si>
  <si>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</si>
  <si>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</si>
  <si>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</si>
  <si>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</si>
  <si>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</si>
  <si>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</si>
  <si>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</si>
  <si>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</si>
  <si>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</si>
  <si>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</si>
  <si>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</si>
  <si>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</si>
  <si>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</si>
  <si>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</si>
  <si>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</si>
  <si>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</si>
  <si>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</si>
  <si>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</si>
  <si>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</si>
  <si>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</si>
  <si>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</si>
  <si>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</si>
  <si>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</si>
  <si>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</si>
  <si>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</si>
  <si>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</si>
  <si>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</si>
  <si>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</si>
  <si>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</si>
  <si>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</si>
  <si>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</si>
  <si>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</si>
  <si>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</si>
  <si>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</si>
  <si>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</si>
  <si>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</si>
  <si>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</si>
  <si>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</si>
  <si>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</si>
  <si>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</si>
  <si>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</si>
  <si>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</si>
  <si>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</si>
  <si>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</si>
  <si>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</si>
  <si>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</si>
  <si>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</si>
  <si>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</si>
  <si>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</si>
  <si>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</si>
  <si>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</si>
  <si>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</si>
  <si>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</si>
  <si>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</si>
  <si>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</si>
  <si>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</si>
  <si>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</si>
  <si>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</si>
  <si>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</si>
  <si>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</si>
  <si>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</si>
  <si>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</si>
  <si>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</si>
  <si>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</si>
  <si>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</si>
  <si>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</si>
  <si>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</si>
  <si>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</si>
  <si>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</si>
  <si>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</si>
  <si>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</si>
  <si>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</si>
  <si>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</si>
  <si>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</si>
  <si>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</si>
  <si>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</si>
  <si>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</si>
  <si>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</si>
  <si>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</si>
  <si>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</si>
  <si>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</si>
  <si>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</si>
  <si>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</si>
  <si>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</si>
  <si>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</si>
  <si>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</si>
  <si>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</si>
  <si>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</si>
  <si>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</si>
  <si>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</si>
  <si>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</si>
  <si>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</si>
  <si>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</si>
  <si>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</si>
  <si>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</si>
  <si>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</si>
  <si>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</si>
  <si>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</si>
  <si>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</si>
  <si>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</si>
  <si>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</si>
  <si>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</si>
  <si>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</si>
  <si>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</si>
  <si>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</si>
  <si>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</si>
  <si>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</si>
  <si>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</si>
  <si>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</si>
  <si>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</si>
  <si>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</si>
  <si>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</si>
  <si>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</si>
  <si>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</si>
  <si>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</si>
  <si>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</si>
  <si>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</si>
  <si>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</si>
  <si>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</si>
  <si>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</si>
  <si>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</si>
  <si>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</si>
  <si>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</si>
  <si>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</si>
  <si>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</si>
  <si>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</si>
  <si>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</si>
  <si>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</si>
  <si>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</si>
  <si>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</si>
  <si>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</si>
  <si>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</si>
  <si>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</si>
  <si>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</si>
  <si>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</si>
  <si>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</si>
  <si>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</si>
  <si>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</si>
  <si>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</si>
  <si>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</si>
  <si>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</si>
  <si>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</si>
  <si>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</si>
  <si>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</si>
  <si>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</si>
  <si>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</si>
  <si>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</si>
  <si>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</si>
  <si>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</si>
  <si>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</si>
  <si>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</si>
  <si>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</si>
  <si>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</si>
  <si>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</si>
  <si>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</si>
  <si>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</si>
  <si>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</si>
  <si>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</si>
  <si>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</si>
  <si>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</si>
  <si>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</si>
  <si>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</si>
  <si>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</si>
  <si>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</si>
  <si>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</si>
  <si>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</si>
  <si>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</si>
  <si>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</si>
  <si>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</si>
  <si>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</si>
  <si>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</si>
  <si>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</si>
  <si>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</si>
  <si>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</si>
  <si>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</si>
  <si>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</si>
  <si>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</si>
  <si>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</si>
  <si>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</si>
  <si>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</si>
  <si>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</si>
  <si>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</si>
  <si>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</si>
  <si>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</si>
  <si>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</si>
  <si>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</si>
  <si>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</si>
  <si>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</si>
  <si>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</si>
  <si>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</si>
  <si>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</si>
  <si>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</si>
  <si>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</si>
  <si>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</si>
  <si>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</si>
  <si>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</si>
  <si>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</si>
  <si>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</si>
  <si>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</si>
  <si>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</si>
  <si>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</si>
  <si>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</si>
  <si>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</si>
  <si>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</si>
  <si>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</si>
  <si>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</si>
  <si>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</si>
  <si>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</si>
  <si>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</si>
  <si>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</si>
  <si>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</si>
  <si>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</si>
  <si>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</si>
  <si>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</si>
  <si>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</si>
  <si>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</si>
  <si>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</si>
  <si>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</si>
  <si>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</si>
  <si>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</si>
  <si>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</si>
  <si>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</si>
  <si>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</si>
  <si>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</si>
  <si>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</si>
  <si>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</si>
  <si>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</si>
  <si>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</si>
  <si>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</si>
  <si>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</si>
  <si>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</si>
  <si>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</si>
  <si>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</si>
  <si>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</si>
  <si>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</si>
  <si>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</si>
  <si>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</si>
  <si>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</si>
  <si>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</si>
  <si>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</si>
  <si>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</si>
  <si>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</si>
  <si>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</si>
  <si>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</si>
  <si>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</si>
  <si>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</si>
  <si>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</si>
  <si>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</si>
  <si>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</si>
  <si>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</si>
  <si>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</si>
  <si>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</si>
  <si>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</si>
  <si>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</si>
  <si>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</si>
  <si>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</si>
  <si>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</si>
  <si>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</si>
  <si>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</si>
  <si>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</si>
  <si>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</si>
  <si>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</si>
  <si>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</si>
  <si>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</si>
  <si>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</si>
  <si>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</si>
  <si>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</si>
  <si>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</si>
  <si>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</si>
  <si>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</si>
  <si>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</si>
  <si>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</si>
  <si>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</si>
  <si>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</si>
  <si>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</si>
  <si>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</si>
  <si>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</si>
  <si>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</si>
  <si>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</si>
  <si>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</si>
  <si>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</si>
  <si>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</si>
  <si>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</si>
  <si>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</si>
  <si>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</si>
  <si>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</si>
  <si>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</si>
  <si>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</si>
  <si>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</si>
  <si>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</si>
  <si>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</si>
  <si>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</si>
  <si>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</si>
  <si>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</si>
  <si>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</si>
  <si>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</si>
  <si>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</si>
  <si>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</si>
  <si>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</si>
  <si>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</si>
  <si>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</si>
  <si>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</si>
  <si>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</si>
  <si>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</si>
  <si>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</si>
  <si>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</si>
  <si>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</si>
  <si>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</si>
  <si>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</si>
  <si>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</si>
  <si>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</si>
  <si>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</si>
  <si>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</si>
  <si>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</si>
  <si>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</si>
  <si>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</si>
  <si>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</si>
  <si>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</si>
  <si>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</si>
  <si>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</si>
  <si>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</si>
  <si>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</si>
  <si>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</si>
  <si>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</si>
  <si>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</si>
  <si>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</si>
  <si>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</si>
  <si>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</si>
  <si>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</si>
  <si>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</si>
  <si>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</si>
  <si>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</si>
  <si>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</si>
  <si>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</si>
  <si>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</si>
  <si>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</si>
  <si>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</si>
  <si>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</si>
  <si>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</si>
  <si>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</si>
  <si>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</si>
  <si>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</si>
  <si>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</si>
  <si>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</si>
  <si>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</si>
  <si>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</si>
  <si>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</si>
  <si>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</si>
  <si>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</si>
  <si>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</si>
  <si>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</si>
  <si>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</si>
  <si>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</si>
  <si>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</si>
  <si>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</si>
  <si>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</si>
  <si>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</si>
  <si>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</si>
  <si>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</si>
  <si>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</si>
  <si>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</si>
  <si>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</si>
  <si>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</si>
  <si>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</si>
  <si>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</si>
  <si>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</si>
  <si>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</si>
  <si>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</si>
  <si>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</si>
  <si>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</si>
  <si>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</si>
  <si>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</si>
  <si>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</si>
  <si>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</si>
  <si>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</si>
  <si>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</si>
  <si>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</si>
  <si>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</si>
  <si>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</si>
  <si>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</si>
  <si>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</si>
  <si>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</si>
  <si>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</si>
  <si>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</si>
  <si>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</si>
  <si>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</si>
  <si>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</si>
  <si>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</si>
  <si>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</si>
  <si>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</si>
  <si>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</si>
  <si>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</si>
  <si>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</si>
  <si>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</si>
  <si>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</si>
  <si>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</si>
  <si>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</si>
  <si>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</si>
  <si>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</si>
  <si>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</si>
  <si>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</si>
  <si>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</si>
  <si>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</si>
  <si>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</si>
  <si>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</si>
  <si>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</si>
  <si>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</si>
  <si>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</si>
  <si>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</si>
  <si>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</si>
  <si>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</si>
  <si>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</si>
  <si>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</si>
  <si>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</si>
  <si>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</si>
  <si>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</si>
  <si>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</si>
  <si>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</si>
  <si>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</si>
  <si>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</si>
  <si>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</si>
  <si>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</si>
  <si>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</si>
  <si>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</si>
  <si>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</si>
  <si>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</si>
  <si>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</si>
  <si>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</si>
  <si>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</si>
  <si>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</si>
  <si>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</si>
  <si>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</si>
  <si>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</si>
  <si>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</si>
  <si>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</si>
  <si>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</si>
  <si>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</si>
  <si>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</si>
  <si>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</si>
  <si>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</si>
  <si>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</si>
  <si>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</si>
  <si>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</si>
  <si>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</si>
  <si>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</si>
  <si>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</si>
  <si>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</si>
  <si>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</si>
  <si>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</si>
  <si>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</si>
  <si>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</si>
  <si>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</si>
  <si>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</si>
  <si>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</si>
  <si>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</si>
  <si>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</si>
  <si>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</si>
  <si>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</si>
  <si>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</si>
  <si>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</si>
  <si>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</si>
  <si>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</si>
  <si>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</si>
  <si>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</si>
  <si>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</si>
  <si>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</si>
  <si>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</si>
  <si>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</si>
  <si>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</si>
  <si>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</si>
  <si>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</si>
  <si>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</si>
  <si>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</si>
  <si>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</si>
  <si>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</si>
  <si>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</si>
  <si>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</si>
  <si>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</si>
  <si>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</si>
  <si>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</si>
  <si>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</si>
  <si>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</si>
  <si>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</si>
  <si>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</si>
  <si>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</si>
  <si>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</si>
  <si>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</si>
  <si>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</si>
  <si>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</si>
  <si>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</si>
  <si>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</si>
  <si>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</si>
  <si>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</si>
  <si>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</si>
  <si>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</si>
  <si>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</si>
  <si>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</si>
  <si>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</si>
  <si>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</si>
  <si>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</si>
  <si>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</si>
  <si>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</si>
  <si>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</si>
  <si>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</si>
  <si>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</si>
  <si>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</si>
  <si>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</si>
  <si>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</si>
  <si>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</si>
  <si>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</si>
  <si>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</si>
  <si>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</si>
  <si>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</si>
  <si>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</si>
  <si>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</si>
  <si>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</si>
  <si>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</si>
  <si>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</si>
  <si>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</si>
  <si>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</si>
  <si>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</si>
  <si>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</si>
  <si>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</si>
  <si>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</si>
  <si>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</si>
  <si>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</si>
  <si>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</si>
  <si>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</si>
  <si>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</si>
  <si>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</si>
  <si>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</si>
  <si>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</si>
  <si>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</si>
  <si>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</si>
  <si>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</si>
  <si>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</si>
  <si>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</si>
  <si>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</si>
  <si>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</si>
  <si>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</si>
  <si>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</si>
  <si>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</si>
  <si>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</si>
  <si>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</si>
  <si>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</si>
  <si>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</si>
  <si>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</si>
  <si>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</si>
  <si>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</si>
  <si>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</si>
  <si>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</si>
  <si>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</si>
  <si>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</si>
  <si>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</si>
  <si>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</si>
  <si>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</si>
  <si>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</si>
  <si>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</si>
  <si>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</si>
  <si>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</si>
  <si>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</si>
  <si>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</si>
  <si>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</si>
  <si>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</si>
  <si>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</si>
  <si>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</si>
  <si>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</si>
  <si>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</si>
  <si>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</si>
  <si>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</si>
  <si>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</si>
  <si>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</si>
  <si>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</si>
  <si>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</si>
  <si>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</si>
  <si>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</si>
  <si>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</si>
  <si>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</si>
  <si>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</si>
  <si>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</si>
  <si>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</si>
  <si>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</si>
  <si>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</si>
  <si>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</si>
  <si>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</si>
  <si>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</si>
  <si>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</si>
  <si>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</si>
  <si>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</si>
  <si>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</si>
  <si>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</si>
  <si>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</si>
  <si>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</si>
  <si>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</si>
  <si>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</si>
  <si>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</si>
  <si>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</si>
  <si>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</si>
  <si>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</si>
  <si>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</si>
  <si>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</si>
  <si>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</si>
  <si>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</si>
  <si>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</si>
  <si>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</si>
  <si>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</si>
  <si>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</si>
  <si>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</si>
  <si>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</si>
  <si>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</si>
  <si>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</si>
  <si>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</si>
  <si>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</si>
  <si>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</si>
  <si>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</si>
  <si>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</si>
  <si>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</si>
  <si>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</si>
  <si>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</si>
  <si>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</si>
  <si>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</si>
  <si>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</si>
  <si>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</si>
  <si>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</si>
  <si>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</si>
  <si>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</si>
  <si>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</si>
  <si>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</si>
  <si>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</si>
  <si>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</si>
  <si>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</si>
  <si>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</si>
  <si>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</si>
  <si>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</si>
  <si>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</si>
  <si>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</si>
  <si>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</si>
  <si>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</si>
  <si>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</si>
  <si>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</si>
  <si>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</si>
  <si>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</si>
  <si>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</si>
  <si>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</si>
  <si>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</si>
  <si>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</si>
  <si>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</si>
  <si>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</si>
  <si>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</si>
  <si>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</si>
  <si>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</si>
  <si>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</si>
  <si>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</si>
  <si>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</si>
  <si>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</si>
  <si>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</si>
  <si>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</si>
  <si>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</si>
  <si>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</si>
  <si>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</si>
  <si>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</si>
  <si>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</si>
  <si>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</si>
  <si>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</si>
  <si>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</si>
  <si>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</si>
  <si>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</si>
  <si>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</si>
  <si>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</si>
  <si>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</si>
  <si>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</si>
  <si>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</si>
  <si>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</si>
  <si>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</si>
  <si>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</si>
  <si>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</si>
  <si>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</si>
  <si>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</si>
  <si>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</si>
  <si>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</si>
  <si>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</si>
  <si>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</si>
  <si>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</si>
  <si>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</si>
  <si>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</si>
  <si>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</si>
  <si>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</si>
  <si>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</si>
  <si>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</si>
  <si>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</si>
  <si>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</si>
  <si>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</si>
  <si>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</si>
  <si>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</si>
  <si>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</si>
  <si>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</si>
  <si>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</si>
  <si>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</si>
  <si>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</si>
  <si>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</si>
  <si>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</si>
  <si>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</si>
  <si>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</si>
  <si>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</si>
  <si>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</si>
  <si>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</si>
  <si>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</si>
  <si>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</si>
  <si>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</si>
  <si>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</si>
  <si>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</si>
  <si>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</si>
  <si>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</si>
  <si>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</si>
  <si>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</si>
  <si>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</si>
  <si>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</si>
  <si>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</si>
  <si>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</si>
  <si>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</si>
  <si>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</si>
  <si>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</si>
  <si>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</si>
  <si>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</si>
  <si>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</si>
  <si>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</si>
  <si>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</si>
  <si>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</si>
  <si>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</si>
  <si>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</si>
  <si>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</si>
  <si>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</si>
  <si>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</si>
  <si>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</si>
  <si>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</si>
  <si>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</si>
  <si>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</si>
  <si>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</si>
  <si>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</si>
  <si>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</si>
  <si>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</si>
  <si>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</si>
  <si>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</si>
  <si>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</si>
  <si>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</si>
  <si>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</si>
  <si>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</si>
  <si>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</si>
  <si>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</si>
  <si>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</si>
  <si>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</si>
  <si>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</si>
  <si>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</si>
  <si>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</si>
  <si>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</si>
  <si>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</si>
  <si>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</si>
  <si>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</si>
  <si>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</si>
  <si>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</si>
  <si>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</si>
  <si>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</si>
  <si>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</si>
  <si>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</si>
  <si>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</si>
  <si>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</si>
  <si>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</si>
  <si>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</si>
  <si>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</si>
  <si>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</si>
  <si>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</si>
  <si>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</si>
  <si>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</si>
  <si>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</si>
  <si>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</si>
  <si>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</si>
  <si>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</si>
  <si>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</si>
  <si>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</si>
  <si>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</si>
  <si>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</si>
  <si>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</si>
  <si>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</si>
  <si>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</si>
  <si>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</si>
  <si>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</si>
  <si>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</si>
  <si>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</si>
  <si>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</si>
  <si>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</si>
  <si>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</si>
  <si>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</si>
  <si>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</si>
  <si>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</si>
  <si>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</si>
  <si>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</si>
  <si>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</si>
  <si>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</si>
  <si>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</si>
  <si>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</si>
  <si>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</si>
  <si>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</si>
  <si>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</si>
  <si>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</si>
  <si>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</si>
  <si>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</si>
  <si>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</si>
  <si>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</si>
  <si>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</si>
  <si>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</si>
  <si>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</si>
  <si>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</si>
  <si>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</si>
  <si>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</si>
  <si>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</si>
  <si>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</si>
  <si>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</si>
  <si>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</si>
  <si>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</si>
  <si>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</si>
  <si>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</si>
  <si>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</si>
  <si>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</si>
  <si>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</si>
  <si>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</si>
  <si>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</si>
  <si>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</si>
  <si>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</si>
  <si>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</si>
  <si>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</si>
  <si>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</si>
  <si>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</si>
  <si>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</si>
  <si>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</si>
  <si>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</si>
  <si>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</si>
  <si>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</si>
  <si>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</si>
  <si>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</si>
  <si>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</si>
  <si>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</si>
  <si>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</si>
  <si>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</si>
  <si>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</si>
  <si>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</si>
  <si>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</si>
  <si>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</si>
  <si>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</si>
  <si>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</si>
  <si>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</si>
  <si>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</si>
  <si>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</si>
  <si>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</si>
  <si>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</si>
  <si>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</si>
  <si>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</si>
  <si>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</si>
  <si>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</si>
  <si>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</si>
  <si>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</si>
  <si>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</si>
  <si>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</si>
  <si>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</si>
  <si>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</si>
  <si>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</si>
  <si>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</si>
  <si>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</si>
  <si>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</si>
  <si>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</si>
  <si>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</si>
  <si>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</si>
  <si>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</si>
  <si>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</si>
  <si>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</si>
  <si>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</si>
  <si>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</si>
  <si>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</si>
  <si>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</si>
  <si>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</si>
  <si>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</si>
  <si>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</si>
  <si>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</si>
  <si>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</si>
  <si>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</si>
  <si>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</si>
  <si>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</si>
  <si>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</si>
  <si>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</si>
  <si>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</si>
  <si>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</si>
  <si>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</si>
  <si>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</si>
  <si>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</si>
  <si>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</si>
  <si>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</si>
  <si>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</si>
  <si>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</si>
  <si>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</si>
  <si>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</si>
  <si>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</si>
  <si>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</si>
  <si>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</si>
  <si>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</si>
  <si>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</si>
  <si>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</si>
  <si>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</si>
  <si>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</si>
  <si>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</si>
  <si>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</si>
  <si>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</si>
  <si>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</si>
  <si>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</si>
  <si>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</si>
  <si>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</si>
  <si>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</si>
  <si>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</si>
  <si>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</si>
  <si>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</si>
  <si>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</si>
  <si>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</si>
  <si>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</si>
  <si>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</si>
  <si>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</si>
  <si>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</si>
  <si>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</si>
  <si>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</si>
  <si>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</si>
  <si>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</si>
  <si>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</si>
  <si>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</si>
  <si>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</si>
  <si>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</si>
  <si>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</si>
  <si>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</si>
  <si>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</si>
  <si>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</si>
  <si>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</si>
  <si>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</si>
  <si>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</si>
  <si>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</si>
  <si>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</si>
  <si>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</si>
  <si>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</si>
  <si>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</si>
  <si>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</si>
  <si>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</si>
  <si>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</si>
  <si>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</si>
  <si>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</si>
  <si>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</si>
  <si>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</si>
  <si>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</si>
  <si>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</si>
  <si>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</si>
  <si>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</si>
  <si>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</si>
  <si>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</si>
  <si>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</si>
  <si>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</si>
  <si>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</si>
  <si>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</si>
  <si>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</si>
  <si>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</si>
  <si>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</si>
  <si>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</si>
  <si>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</si>
  <si>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</si>
  <si>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</si>
  <si>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</si>
  <si>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</si>
  <si>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</si>
  <si>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</si>
  <si>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</si>
  <si>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</si>
  <si>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</si>
  <si>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</si>
  <si>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</si>
  <si>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</si>
  <si>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</si>
  <si>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</si>
  <si>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</si>
  <si>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</si>
  <si>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</si>
  <si>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</si>
  <si>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</si>
  <si>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</si>
  <si>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</si>
  <si>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</si>
  <si>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</si>
  <si>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</si>
  <si>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</si>
  <si>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</si>
  <si>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</si>
  <si>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</si>
  <si>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</si>
  <si>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</si>
  <si>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</si>
  <si>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</si>
  <si>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</si>
  <si>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</si>
  <si>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</si>
  <si>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</si>
  <si>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</si>
  <si>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</si>
  <si>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</si>
  <si>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</si>
  <si>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</si>
  <si>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</si>
  <si>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</si>
  <si>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</si>
  <si>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</si>
  <si>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</si>
  <si>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</si>
  <si>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</si>
  <si>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</si>
  <si>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</si>
  <si>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</si>
  <si>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</si>
  <si>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</si>
  <si>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</si>
  <si>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</si>
  <si>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</si>
  <si>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</si>
  <si>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</si>
  <si>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</si>
  <si>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</si>
  <si>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</si>
  <si>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</si>
  <si>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</si>
  <si>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</si>
  <si>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</si>
  <si>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</si>
  <si>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</si>
  <si>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</si>
  <si>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</si>
  <si>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</si>
  <si>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</si>
  <si>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</si>
  <si>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</si>
  <si>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</si>
  <si>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</si>
  <si>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</si>
  <si>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</si>
  <si>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</si>
  <si>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</si>
  <si>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</si>
  <si>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</si>
  <si>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</si>
  <si>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</si>
  <si>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</si>
  <si>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</si>
  <si>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</si>
  <si>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</si>
  <si>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</si>
  <si>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</si>
  <si>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</si>
  <si>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</si>
  <si>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</si>
  <si>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</si>
  <si>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</si>
  <si>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</si>
  <si>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</si>
  <si>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</si>
  <si>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</si>
  <si>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</si>
  <si>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</si>
  <si>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</si>
  <si>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</si>
  <si>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</si>
  <si>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</si>
  <si>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</si>
  <si>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</si>
  <si>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</si>
  <si>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</si>
  <si>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</si>
  <si>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</si>
  <si>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</si>
  <si>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</si>
  <si>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</si>
  <si>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</si>
  <si>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</si>
  <si>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</si>
  <si>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</si>
  <si>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</si>
  <si>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</si>
  <si>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</si>
  <si>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</si>
  <si>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</si>
  <si>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</si>
  <si>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</si>
  <si>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</si>
  <si>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</si>
  <si>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</si>
  <si>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</si>
  <si>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</si>
  <si>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</si>
  <si>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</si>
  <si>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</si>
  <si>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</si>
  <si>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</si>
  <si>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</si>
  <si>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</si>
  <si>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</si>
  <si>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</si>
  <si>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</si>
  <si>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</si>
  <si>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</si>
  <si>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</si>
  <si>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</si>
  <si>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</si>
  <si>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</si>
  <si>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</si>
  <si>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</si>
  <si>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</si>
  <si>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</si>
  <si>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</si>
  <si>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</si>
  <si>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</si>
  <si>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</si>
  <si>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</si>
  <si>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</si>
  <si>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</si>
  <si>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</si>
  <si>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</si>
  <si>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</si>
  <si>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</si>
  <si>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</si>
  <si>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</si>
  <si>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</si>
  <si>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</si>
  <si>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</si>
  <si>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</si>
  <si>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</si>
  <si>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</si>
  <si>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</si>
  <si>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</si>
  <si>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</si>
  <si>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</si>
  <si>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</si>
  <si>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</si>
  <si>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</si>
  <si>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</si>
  <si>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</si>
  <si>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</si>
  <si>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</si>
  <si>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</si>
  <si>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</si>
  <si>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</si>
  <si>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</si>
  <si>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</si>
  <si>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</si>
  <si>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</si>
  <si>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</si>
  <si>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</si>
  <si>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</si>
  <si>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</si>
  <si>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</si>
  <si>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</si>
  <si>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</si>
  <si>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</si>
  <si>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</si>
  <si>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</si>
  <si>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</si>
  <si>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</si>
  <si>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</si>
  <si>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</si>
  <si>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</si>
  <si>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</si>
  <si>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</si>
  <si>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</si>
  <si>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</si>
  <si>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</si>
  <si>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</si>
  <si>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</si>
  <si>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</si>
  <si>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</si>
  <si>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</si>
  <si>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</si>
  <si>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</si>
  <si>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</si>
  <si>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</si>
  <si>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</si>
  <si>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</si>
  <si>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</si>
  <si>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</si>
  <si>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</si>
  <si>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</si>
  <si>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</si>
  <si>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</si>
  <si>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</si>
  <si>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</si>
  <si>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</si>
  <si>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</si>
  <si>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</si>
  <si>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</si>
  <si>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</si>
  <si>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</si>
  <si>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</si>
  <si>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</si>
  <si>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</si>
  <si>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</si>
  <si>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</si>
  <si>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</si>
  <si>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</si>
  <si>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</si>
  <si>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</si>
  <si>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</si>
  <si>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</si>
  <si>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</si>
  <si>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</si>
  <si>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</si>
  <si>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</si>
  <si>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</si>
  <si>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</si>
  <si>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</si>
  <si>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</si>
  <si>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</si>
  <si>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</si>
  <si>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</si>
  <si>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</si>
  <si>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</si>
  <si>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</si>
  <si>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</si>
  <si>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</si>
  <si>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</si>
  <si>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</si>
  <si>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</si>
  <si>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</si>
  <si>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</si>
  <si>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</si>
  <si>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</si>
  <si>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</si>
  <si>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</si>
  <si>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</si>
  <si>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</si>
  <si>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</si>
  <si>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</si>
  <si>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</si>
  <si>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</si>
  <si>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</si>
  <si>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</si>
  <si>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</si>
  <si>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</si>
  <si>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</si>
  <si>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</si>
  <si>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</si>
  <si>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</si>
  <si>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</si>
  <si>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</si>
  <si>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</si>
  <si>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</si>
  <si>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</si>
  <si>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</si>
  <si>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</si>
  <si>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</si>
  <si>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</si>
  <si>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</si>
  <si>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</si>
  <si>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</si>
  <si>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</si>
  <si>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</si>
  <si>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</si>
  <si>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</si>
  <si>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</si>
  <si>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</si>
  <si>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</si>
  <si>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</si>
  <si>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</si>
  <si>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</si>
  <si>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</si>
  <si>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</si>
  <si>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</si>
  <si>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</si>
  <si>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</si>
  <si>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</si>
  <si>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</si>
  <si>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</si>
  <si>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</si>
  <si>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</si>
  <si>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</si>
  <si>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</si>
  <si>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</si>
  <si>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</si>
  <si>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</si>
  <si>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</si>
  <si>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</si>
  <si>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</si>
  <si>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</si>
  <si>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</si>
  <si>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</si>
  <si>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</si>
  <si>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</si>
  <si>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</si>
  <si>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</si>
  <si>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</si>
  <si>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</si>
  <si>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</si>
  <si>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</si>
  <si>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</si>
  <si>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</si>
  <si>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</si>
  <si>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</si>
  <si>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</si>
  <si>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</si>
  <si>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</si>
  <si>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</si>
  <si>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</si>
  <si>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</si>
  <si>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</si>
  <si>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</si>
  <si>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</si>
  <si>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</si>
  <si>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</si>
  <si>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</si>
  <si>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</si>
  <si>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</si>
  <si>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</si>
  <si>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</si>
  <si>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</si>
  <si>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</si>
  <si>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</si>
  <si>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</si>
  <si>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</si>
  <si>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</si>
  <si>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</si>
  <si>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</si>
  <si>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</si>
  <si>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</si>
  <si>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</si>
  <si>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</si>
  <si>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</si>
  <si>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</si>
  <si>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</si>
  <si>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</si>
  <si>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</si>
  <si>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</si>
  <si>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</si>
  <si>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</si>
  <si>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</si>
  <si>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</si>
  <si>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</si>
  <si>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</si>
  <si>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</si>
  <si>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</si>
  <si>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</si>
  <si>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</si>
  <si>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</si>
  <si>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</si>
  <si>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</si>
  <si>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</si>
  <si>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</si>
  <si>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</si>
  <si>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</si>
  <si>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</si>
  <si>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</si>
  <si>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</si>
  <si>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</si>
  <si>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</si>
  <si>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</si>
  <si>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</si>
  <si>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</si>
  <si>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</si>
  <si>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</si>
  <si>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</si>
  <si>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</si>
  <si>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</si>
  <si>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</si>
  <si>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</si>
  <si>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</si>
  <si>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</si>
  <si>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</si>
  <si>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</si>
  <si>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</si>
  <si>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</si>
  <si>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</si>
  <si>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</si>
  <si>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</si>
  <si>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</si>
  <si>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</si>
  <si>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</si>
  <si>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</si>
  <si>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</si>
  <si>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</si>
  <si>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</si>
  <si>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</si>
  <si>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</si>
  <si>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</si>
  <si>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</si>
  <si>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</si>
  <si>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</si>
  <si>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</si>
  <si>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</si>
  <si>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</si>
  <si>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</si>
  <si>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</si>
  <si>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</si>
  <si>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</si>
  <si>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</si>
  <si>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</si>
  <si>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</si>
  <si>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</si>
  <si>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</si>
  <si>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</si>
  <si>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</si>
  <si>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</si>
  <si>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</si>
  <si>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</si>
  <si>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</si>
  <si>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</si>
  <si>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</si>
  <si>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</si>
  <si>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</si>
  <si>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</si>
  <si>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</si>
  <si>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</si>
  <si>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</si>
  <si>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</si>
  <si>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</si>
  <si>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</si>
  <si>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</si>
  <si>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</si>
  <si>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</si>
  <si>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</si>
  <si>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</si>
  <si>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</si>
  <si>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</si>
  <si>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</si>
  <si>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</si>
  <si>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</si>
  <si>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</si>
  <si>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</si>
  <si>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</si>
  <si>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</si>
  <si>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</si>
  <si>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</si>
  <si>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</si>
  <si>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</si>
  <si>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</si>
  <si>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</si>
  <si>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</si>
  <si>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</si>
  <si>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</si>
  <si>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</si>
  <si>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</si>
  <si>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</si>
  <si>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</si>
  <si>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</si>
  <si>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</si>
  <si>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</si>
  <si>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</si>
  <si>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</si>
  <si>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</si>
  <si>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</si>
  <si>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</si>
  <si>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</si>
  <si>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</si>
  <si>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</si>
  <si>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</si>
  <si>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</si>
  <si>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</si>
  <si>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</si>
  <si>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</si>
  <si>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</si>
  <si>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</si>
  <si>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</si>
  <si>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</si>
  <si>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</si>
  <si>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</si>
  <si>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</si>
  <si>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</si>
  <si>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</si>
  <si>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</si>
  <si>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</si>
  <si>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</si>
  <si>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</si>
  <si>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</si>
  <si>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</si>
  <si>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</si>
  <si>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</si>
  <si>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</si>
  <si>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</si>
  <si>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</si>
  <si>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</si>
  <si>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</si>
  <si>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</si>
  <si>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</si>
  <si>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</si>
  <si>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</si>
  <si>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</si>
  <si>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</si>
  <si>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</si>
  <si>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</si>
  <si>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</si>
  <si>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</si>
  <si>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</si>
  <si>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</si>
  <si>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</si>
  <si>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</si>
  <si>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</si>
  <si>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</si>
  <si>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</si>
  <si>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</si>
  <si>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</si>
  <si>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</si>
  <si>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</si>
  <si>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</si>
  <si>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</si>
  <si>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</si>
  <si>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</si>
  <si>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</si>
  <si>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</si>
  <si>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</si>
  <si>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</si>
  <si>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</si>
  <si>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</si>
  <si>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</si>
  <si>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</si>
  <si>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</si>
  <si>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</si>
  <si>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</si>
  <si>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</si>
  <si>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</si>
  <si>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</si>
  <si>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</si>
  <si>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</si>
  <si>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</si>
  <si>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</si>
  <si>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</si>
  <si>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</si>
  <si>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</si>
  <si>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</si>
  <si>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</si>
  <si>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</si>
  <si>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</si>
  <si>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</si>
  <si>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</si>
  <si>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</si>
  <si>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</si>
  <si>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</si>
  <si>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</si>
  <si>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</si>
  <si>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</si>
  <si>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</si>
  <si>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</si>
  <si>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</si>
  <si>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</si>
  <si>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</si>
  <si>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</si>
  <si>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</si>
  <si>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</si>
  <si>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</si>
  <si>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</si>
  <si>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</si>
  <si>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</si>
  <si>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</si>
  <si>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</si>
  <si>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</si>
  <si>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</si>
  <si>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</si>
  <si>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</si>
  <si>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</si>
  <si>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</si>
  <si>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</si>
  <si>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</si>
  <si>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</si>
  <si>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</si>
  <si>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</si>
  <si>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</si>
  <si>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</si>
  <si>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</si>
  <si>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</si>
  <si>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</si>
  <si>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</si>
  <si>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</si>
  <si>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</si>
  <si>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</si>
  <si>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</si>
  <si>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</si>
  <si>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</si>
  <si>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</si>
  <si>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</si>
  <si>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</si>
  <si>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</si>
  <si>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</si>
  <si>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</si>
  <si>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</si>
  <si>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</si>
  <si>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</si>
  <si>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</si>
  <si>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</si>
  <si>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</si>
  <si>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</si>
  <si>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</si>
  <si>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</si>
  <si>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</si>
  <si>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</si>
  <si>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</si>
  <si>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</si>
  <si>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</si>
  <si>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</si>
  <si>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</si>
  <si>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</si>
  <si>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</si>
  <si>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</si>
  <si>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</si>
  <si>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</si>
  <si>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</si>
  <si>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</si>
  <si>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</si>
  <si>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</si>
  <si>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</si>
  <si>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</si>
  <si>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</si>
  <si>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</si>
  <si>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</si>
  <si>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</si>
  <si>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</si>
  <si>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</si>
  <si>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</si>
  <si>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</si>
  <si>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</si>
  <si>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</si>
  <si>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</si>
  <si>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</si>
  <si>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</si>
  <si>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</si>
  <si>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</si>
  <si>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</si>
  <si>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</si>
  <si>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</si>
  <si>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</si>
  <si>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</si>
  <si>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</si>
  <si>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</si>
  <si>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</si>
  <si>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</si>
  <si>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</si>
  <si>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</si>
  <si>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</si>
  <si>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</si>
  <si>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</si>
  <si>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</si>
  <si>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</si>
  <si>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</si>
  <si>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</si>
  <si>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</si>
  <si>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</si>
  <si>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</si>
  <si>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</si>
  <si>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</si>
  <si>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</si>
  <si>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</si>
  <si>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</si>
  <si>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</si>
  <si>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</si>
  <si>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</si>
  <si>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</si>
  <si>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</si>
  <si>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</si>
  <si>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</si>
  <si>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</si>
  <si>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</si>
  <si>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</si>
  <si>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</si>
  <si>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</si>
  <si>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</si>
  <si>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</si>
  <si>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</si>
  <si>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</si>
  <si>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</si>
  <si>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</si>
  <si>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</si>
  <si>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</si>
  <si>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</si>
  <si>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</si>
  <si>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</si>
  <si>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</si>
  <si>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</si>
  <si>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</si>
  <si>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</si>
  <si>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</si>
  <si>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</si>
  <si>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</si>
  <si>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</si>
  <si>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</si>
  <si>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</si>
  <si>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</si>
  <si>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</si>
  <si>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</si>
  <si>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</si>
  <si>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</si>
  <si>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</si>
  <si>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</si>
  <si>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</si>
  <si>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</si>
  <si>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</si>
  <si>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</si>
  <si>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</si>
  <si>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</si>
  <si>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</si>
  <si>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</si>
  <si>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</si>
  <si>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</si>
  <si>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</si>
  <si>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</si>
  <si>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</si>
  <si>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</si>
  <si>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</si>
  <si>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</si>
  <si>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</si>
  <si>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</si>
  <si>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</si>
  <si>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</si>
  <si>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</si>
  <si>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</si>
  <si>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</si>
  <si>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</si>
  <si>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</si>
  <si>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</si>
  <si>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</si>
  <si>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</si>
  <si>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</si>
  <si>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</si>
  <si>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</si>
  <si>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</si>
  <si>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</si>
  <si>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</si>
  <si>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</si>
  <si>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</si>
  <si>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</si>
  <si>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</si>
  <si>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</si>
  <si>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</si>
  <si>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</si>
  <si>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</si>
  <si>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</si>
  <si>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</si>
  <si>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</si>
  <si>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</si>
  <si>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</si>
  <si>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</si>
  <si>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</si>
  <si>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</si>
  <si>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</si>
  <si>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</si>
  <si>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</si>
  <si>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</si>
  <si>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</si>
  <si>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</si>
  <si>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</si>
  <si>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</si>
  <si>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</si>
  <si>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</si>
  <si>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</si>
  <si>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</si>
  <si>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</si>
  <si>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</si>
  <si>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</si>
  <si>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</si>
  <si>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</si>
  <si>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</si>
  <si>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</si>
  <si>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</si>
  <si>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</si>
  <si>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</si>
  <si>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</si>
  <si>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</si>
  <si>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</si>
  <si>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</si>
  <si>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</si>
  <si>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</si>
  <si>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</si>
  <si>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</si>
  <si>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</si>
  <si>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</si>
  <si>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</si>
  <si>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</si>
  <si>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</si>
  <si>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</si>
  <si>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</si>
  <si>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</si>
  <si>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</si>
  <si>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</si>
  <si>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</si>
  <si>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</si>
  <si>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</si>
  <si>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</si>
  <si>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</si>
  <si>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</si>
  <si>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</si>
  <si>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</si>
  <si>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</si>
  <si>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</si>
  <si>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</si>
  <si>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</si>
  <si>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</si>
  <si>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</si>
  <si>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</si>
  <si>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</si>
  <si>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</si>
  <si>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</si>
  <si>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</si>
  <si>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</si>
  <si>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</si>
  <si>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</si>
  <si>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</si>
  <si>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</si>
  <si>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</si>
  <si>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</si>
  <si>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</si>
  <si>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</si>
  <si>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</si>
  <si>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</si>
  <si>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</si>
  <si>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</si>
  <si>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</si>
  <si>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</si>
  <si>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</si>
  <si>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</si>
  <si>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</si>
  <si>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</si>
  <si>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</si>
  <si>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</si>
  <si>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</si>
  <si>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</si>
  <si>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</si>
  <si>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</si>
  <si>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</si>
  <si>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</si>
  <si>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</si>
  <si>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</si>
  <si>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</si>
  <si>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</si>
  <si>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</si>
  <si>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</si>
  <si>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</si>
  <si>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</si>
  <si>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</si>
  <si>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</si>
  <si>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</si>
  <si>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</si>
  <si>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</si>
  <si>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</si>
  <si>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</si>
  <si>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</si>
  <si>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</si>
  <si>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</si>
  <si>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</si>
  <si>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</si>
  <si>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</si>
  <si>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</si>
  <si>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</si>
  <si>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</si>
  <si>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</si>
  <si>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</si>
  <si>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</si>
  <si>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</si>
  <si>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</si>
  <si>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</si>
  <si>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</si>
  <si>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</si>
  <si>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</si>
  <si>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</si>
  <si>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</si>
  <si>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</si>
  <si>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</si>
  <si>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</si>
  <si>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</si>
  <si>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</si>
  <si>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</si>
  <si>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</si>
  <si>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</si>
  <si>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</si>
  <si>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</si>
  <si>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</si>
  <si>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</si>
  <si>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</si>
  <si>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</si>
  <si>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</si>
  <si>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</si>
  <si>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</si>
  <si>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</si>
  <si>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</si>
  <si>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</si>
  <si>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</si>
  <si>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</si>
  <si>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</si>
  <si>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</si>
  <si>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</si>
  <si>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</si>
  <si>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</si>
  <si>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</si>
  <si>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</si>
  <si>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</si>
  <si>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</si>
  <si>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</si>
  <si>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</si>
  <si>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</si>
  <si>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</si>
  <si>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</si>
  <si>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</si>
  <si>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</si>
  <si>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</si>
  <si>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</si>
  <si>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</si>
  <si>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</si>
  <si>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</si>
  <si>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</si>
  <si>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</si>
  <si>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</si>
  <si>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</si>
  <si>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</si>
  <si>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</si>
  <si>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</si>
  <si>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</si>
  <si>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</si>
  <si>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</si>
  <si>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</si>
  <si>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</si>
  <si>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</si>
  <si>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</si>
  <si>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</si>
  <si>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</si>
  <si>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</si>
  <si>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</si>
  <si>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</si>
  <si>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</si>
  <si>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</si>
  <si>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</si>
  <si>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</si>
  <si>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</si>
  <si>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</si>
  <si>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</si>
  <si>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</si>
  <si>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</si>
  <si>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</si>
  <si>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</si>
  <si>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</si>
  <si>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</si>
  <si>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</si>
  <si>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</si>
  <si>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</si>
  <si>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</si>
  <si>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</si>
  <si>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</si>
  <si>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</si>
  <si>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</si>
  <si>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</si>
  <si>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</si>
  <si>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</si>
  <si>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</si>
  <si>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</si>
  <si>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</si>
  <si>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</si>
  <si>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</si>
  <si>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</si>
  <si>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</si>
  <si>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</si>
  <si>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</si>
  <si>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</si>
  <si>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</si>
  <si>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</si>
  <si>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</si>
  <si>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</si>
  <si>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</si>
  <si>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</si>
  <si>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</si>
  <si>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</si>
  <si>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</si>
  <si>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</si>
  <si>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</si>
  <si>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</si>
  <si>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</si>
  <si>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</si>
  <si>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</si>
  <si>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</si>
  <si>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</si>
  <si>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</si>
  <si>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</si>
  <si>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</si>
  <si>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</si>
  <si>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</si>
  <si>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</si>
  <si>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</si>
  <si>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</si>
  <si>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</si>
  <si>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</si>
  <si>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</si>
  <si>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</si>
  <si>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</si>
  <si>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</si>
  <si>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</si>
  <si>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</si>
  <si>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</si>
  <si>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</si>
  <si>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</si>
  <si>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</si>
  <si>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</si>
  <si>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</si>
  <si>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</si>
  <si>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</si>
  <si>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</si>
  <si>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</si>
  <si>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</si>
  <si>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</si>
  <si>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</si>
  <si>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</si>
  <si>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</si>
  <si>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</si>
  <si>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</si>
  <si>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</si>
  <si>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</si>
  <si>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</si>
  <si>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</si>
  <si>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</si>
  <si>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</si>
  <si>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</si>
  <si>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</si>
  <si>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</si>
  <si>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</si>
  <si>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</si>
  <si>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</si>
  <si>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</si>
  <si>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</si>
  <si>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</si>
  <si>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</si>
  <si>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</si>
  <si>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</si>
  <si>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</si>
  <si>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</si>
  <si>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</si>
  <si>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</si>
  <si>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</si>
  <si>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</si>
  <si>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</si>
  <si>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</si>
  <si>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</si>
  <si>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</si>
  <si>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</si>
  <si>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</si>
  <si>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</si>
  <si>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</si>
  <si>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</si>
  <si>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</si>
  <si>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</si>
  <si>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</si>
  <si>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</si>
  <si>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</si>
  <si>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</si>
  <si>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</si>
  <si>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</si>
  <si>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</si>
  <si>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</si>
  <si>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</si>
  <si>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</si>
  <si>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</si>
  <si>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</si>
  <si>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</si>
  <si>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</si>
  <si>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</si>
  <si>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</si>
  <si>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</si>
  <si>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</si>
  <si>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</si>
  <si>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</si>
  <si>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</si>
  <si>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</si>
  <si>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</si>
  <si>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</si>
  <si>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</si>
  <si>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</si>
  <si>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</si>
  <si>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</si>
  <si>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</si>
  <si>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</si>
  <si>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</si>
  <si>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</si>
  <si>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</si>
  <si>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</si>
  <si>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</si>
  <si>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</si>
  <si>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</si>
  <si>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</si>
  <si>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</si>
  <si>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</si>
  <si>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</si>
  <si>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</si>
  <si>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</si>
  <si>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</si>
  <si>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</si>
  <si>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</si>
  <si>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</si>
  <si>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</si>
  <si>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</si>
  <si>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</si>
  <si>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</si>
  <si>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</si>
  <si>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</si>
  <si>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</si>
  <si>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</si>
  <si>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</si>
  <si>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</si>
  <si>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</si>
  <si>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</si>
  <si>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</si>
  <si>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</si>
  <si>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</si>
  <si>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</si>
  <si>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</si>
  <si>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</si>
  <si>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</si>
  <si>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</si>
  <si>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</si>
  <si>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</si>
  <si>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</si>
  <si>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</si>
  <si>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</si>
  <si>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</si>
  <si>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</si>
  <si>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</si>
  <si>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</si>
  <si>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</si>
  <si>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</si>
  <si>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</si>
  <si>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</si>
  <si>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</si>
  <si>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</si>
  <si>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</si>
  <si>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</si>
  <si>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</si>
  <si>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</si>
  <si>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</si>
  <si>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</si>
  <si>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</si>
  <si>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</si>
  <si>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</si>
  <si>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</si>
  <si>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</si>
  <si>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</si>
  <si>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</si>
  <si>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</si>
  <si>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</si>
  <si>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</si>
  <si>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</si>
  <si>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</si>
  <si>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</si>
  <si>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</si>
  <si>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</si>
  <si>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</si>
  <si>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</si>
  <si>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</si>
  <si>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</si>
  <si>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</si>
  <si>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</si>
  <si>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</si>
  <si>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</si>
  <si>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</si>
  <si>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</si>
  <si>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</si>
  <si>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</si>
  <si>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</si>
  <si>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</si>
  <si>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</si>
  <si>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</si>
  <si>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</si>
  <si>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</si>
  <si>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</si>
  <si>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</si>
  <si>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</si>
  <si>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</si>
  <si>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</si>
  <si>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</si>
  <si>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</si>
  <si>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</si>
  <si>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</si>
  <si>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</si>
  <si>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</si>
  <si>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</si>
  <si>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</si>
  <si>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</si>
  <si>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</si>
  <si>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</si>
  <si>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</si>
  <si>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</si>
  <si>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</si>
  <si>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</si>
  <si>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</si>
  <si>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</si>
  <si>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</si>
  <si>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</si>
  <si>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</si>
  <si>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</si>
  <si>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</si>
  <si>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</si>
  <si>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</si>
  <si>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</si>
  <si>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</si>
  <si>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</si>
  <si>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</si>
  <si>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</si>
  <si>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</si>
  <si>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</si>
  <si>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</si>
  <si>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</si>
  <si>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</si>
  <si>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</si>
  <si>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</si>
  <si>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</si>
  <si>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</si>
  <si>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</si>
  <si>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</si>
  <si>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</si>
  <si>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</si>
  <si>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</si>
  <si>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</si>
  <si>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</si>
  <si>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</si>
  <si>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</si>
  <si>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</si>
  <si>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</si>
  <si>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</si>
  <si>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</si>
  <si>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</si>
  <si>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</si>
  <si>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</si>
  <si>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</si>
  <si>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</si>
  <si>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</si>
  <si>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</si>
  <si>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</si>
  <si>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</si>
  <si>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</si>
  <si>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</si>
  <si>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</si>
  <si>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</si>
  <si>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</si>
  <si>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</si>
  <si>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</si>
  <si>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</si>
  <si>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</si>
  <si>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</si>
  <si>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</si>
  <si>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</si>
  <si>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</si>
  <si>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</si>
  <si>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</si>
  <si>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</si>
  <si>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</si>
  <si>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</si>
  <si>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</si>
  <si>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</si>
  <si>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</si>
  <si>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</si>
  <si>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</si>
  <si>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</si>
  <si>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</si>
  <si>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</si>
  <si>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</si>
  <si>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</si>
  <si>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</si>
  <si>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</si>
  <si>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</si>
  <si>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</si>
  <si>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</si>
  <si>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</si>
  <si>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</si>
  <si>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</si>
  <si>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</si>
  <si>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</si>
  <si>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</si>
  <si>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</si>
  <si>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</si>
  <si>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</si>
  <si>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</si>
  <si>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</si>
  <si>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</si>
  <si>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</si>
  <si>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</si>
  <si>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</si>
  <si>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</si>
  <si>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</si>
  <si>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</si>
  <si>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</si>
  <si>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</si>
  <si>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</si>
  <si>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</si>
  <si>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</si>
  <si>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</si>
  <si>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</si>
  <si>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</si>
  <si>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</si>
  <si>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</si>
  <si>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</si>
  <si>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</si>
  <si>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</si>
  <si>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</si>
  <si>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</si>
  <si>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</si>
  <si>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</si>
  <si>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</si>
  <si>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</si>
  <si>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</si>
  <si>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</si>
  <si>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</si>
  <si>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</si>
  <si>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</si>
  <si>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</si>
  <si>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</si>
  <si>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</si>
  <si>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</si>
  <si>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</si>
  <si>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</si>
  <si>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</si>
  <si>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</si>
  <si>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</si>
  <si>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</si>
  <si>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</si>
  <si>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</si>
  <si>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</si>
  <si>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</si>
  <si>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</si>
  <si>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</si>
  <si>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</si>
  <si>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</si>
  <si>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</si>
  <si>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</si>
  <si>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</si>
  <si>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</si>
  <si>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</si>
  <si>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</si>
  <si>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</si>
  <si>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</si>
  <si>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</si>
  <si>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</si>
  <si>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</si>
  <si>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</si>
  <si>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</si>
  <si>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</si>
  <si>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</si>
  <si>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</si>
  <si>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</si>
  <si>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</si>
  <si>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</si>
  <si>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</si>
  <si>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</si>
  <si>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</si>
  <si>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</si>
  <si>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</si>
  <si>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</si>
  <si>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</si>
  <si>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</si>
  <si>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</si>
  <si>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</si>
  <si>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</si>
  <si>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</si>
  <si>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</si>
  <si>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</si>
  <si>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</si>
  <si>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</si>
  <si>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</si>
  <si>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</si>
  <si>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</si>
  <si>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</si>
  <si>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</si>
  <si>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</si>
  <si>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</si>
  <si>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</si>
  <si>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</si>
  <si>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</si>
  <si>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</si>
  <si>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</si>
  <si>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</si>
  <si>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</si>
  <si>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</si>
  <si>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</si>
  <si>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</si>
  <si>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</si>
  <si>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</si>
  <si>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</si>
  <si>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</si>
  <si>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</si>
  <si>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</si>
  <si>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</si>
  <si>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</si>
  <si>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</si>
  <si>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</si>
  <si>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</si>
  <si>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</si>
  <si>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</si>
  <si>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</si>
  <si>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</si>
  <si>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</si>
  <si>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</si>
  <si>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</si>
  <si>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</si>
  <si>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</si>
  <si>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</si>
  <si>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</si>
  <si>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</si>
  <si>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</si>
  <si>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</si>
  <si>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</si>
  <si>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</si>
  <si>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</si>
  <si>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</si>
  <si>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</si>
  <si>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</si>
  <si>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</si>
  <si>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</si>
  <si>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</si>
  <si>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</si>
  <si>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</si>
  <si>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</si>
  <si>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</si>
  <si>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</si>
  <si>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</si>
  <si>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</si>
  <si>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</si>
  <si>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</si>
  <si>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</si>
  <si>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</si>
  <si>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</si>
  <si>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</si>
  <si>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</si>
  <si>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</si>
  <si>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</si>
  <si>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</si>
  <si>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</si>
  <si>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</si>
  <si>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</si>
  <si>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</si>
  <si>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</si>
  <si>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</si>
  <si>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</si>
  <si>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</si>
  <si>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</si>
  <si>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</si>
  <si>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</si>
  <si>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</si>
  <si>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</si>
  <si>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</si>
  <si>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</si>
  <si>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</si>
  <si>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</si>
  <si>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</si>
  <si>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</si>
  <si>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</si>
  <si>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</si>
  <si>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</si>
  <si>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</si>
  <si>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</si>
  <si>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</si>
  <si>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</si>
  <si>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</si>
  <si>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</si>
  <si>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</si>
  <si>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</si>
  <si>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</si>
  <si>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</si>
  <si>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</si>
  <si>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</si>
  <si>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</si>
  <si>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</si>
  <si>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</si>
  <si>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</si>
  <si>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</si>
  <si>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</si>
  <si>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</si>
  <si>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</si>
  <si>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</si>
  <si>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</si>
  <si>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</si>
  <si>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</si>
  <si>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</si>
  <si>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</si>
  <si>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</si>
  <si>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</si>
  <si>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</si>
  <si>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</si>
  <si>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</si>
  <si>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</si>
  <si>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</si>
  <si>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</si>
  <si>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</si>
  <si>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</si>
  <si>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</si>
  <si>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</si>
  <si>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</si>
  <si>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</si>
  <si>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</si>
  <si>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</si>
  <si>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</si>
  <si>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</si>
  <si>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</si>
  <si>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</si>
  <si>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</si>
  <si>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</si>
  <si>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</si>
  <si>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</si>
  <si>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</si>
  <si>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</si>
  <si>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</si>
  <si>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</si>
  <si>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</si>
  <si>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</si>
  <si>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</si>
  <si>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</si>
  <si>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</si>
  <si>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</si>
  <si>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</si>
  <si>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</si>
  <si>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</si>
  <si>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</si>
  <si>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</si>
  <si>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</si>
  <si>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</si>
  <si>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</si>
  <si>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</si>
  <si>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</si>
  <si>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</si>
  <si>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</si>
  <si>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</si>
  <si>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</si>
  <si>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</si>
  <si>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</si>
  <si>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</si>
  <si>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</si>
  <si>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</si>
  <si>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</si>
  <si>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</si>
  <si>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</si>
  <si>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</si>
  <si>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</si>
  <si>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</si>
  <si>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</si>
  <si>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</si>
  <si>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</si>
  <si>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</si>
  <si>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</si>
  <si>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</si>
  <si>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</si>
  <si>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</si>
  <si>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</si>
  <si>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</si>
  <si>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</si>
  <si>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</si>
  <si>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</si>
  <si>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</si>
  <si>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</si>
  <si>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</si>
  <si>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</si>
  <si>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</si>
  <si>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</si>
  <si>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</si>
  <si>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</si>
  <si>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</si>
  <si>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</si>
  <si>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</si>
  <si>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</si>
  <si>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</si>
  <si>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</si>
  <si>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</si>
  <si>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</si>
  <si>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</si>
  <si>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</si>
  <si>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</si>
  <si>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</si>
  <si>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</si>
  <si>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</si>
  <si>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</si>
  <si>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</si>
  <si>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</si>
  <si>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</si>
  <si>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</si>
  <si>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</si>
  <si>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</si>
  <si>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</si>
  <si>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</si>
  <si>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</si>
  <si>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</si>
  <si>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</si>
  <si>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</si>
  <si>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</si>
  <si>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</si>
  <si>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</si>
  <si>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</si>
  <si>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</si>
  <si>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</si>
  <si>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</si>
  <si>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</si>
  <si>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</si>
  <si>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</si>
  <si>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</si>
  <si>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</si>
  <si>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</si>
  <si>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</si>
  <si>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</si>
  <si>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</si>
  <si>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</si>
  <si>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</si>
  <si>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</si>
  <si>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</si>
  <si>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</si>
  <si>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</si>
  <si>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</si>
  <si>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</si>
  <si>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</si>
  <si>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</si>
  <si>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</si>
  <si>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</si>
  <si>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</si>
  <si>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</si>
  <si>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</si>
  <si>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</si>
  <si>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</si>
  <si>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</si>
  <si>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</si>
  <si>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</si>
  <si>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</si>
  <si>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</si>
  <si>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</si>
  <si>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</si>
  <si>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</si>
  <si>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</si>
  <si>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</si>
  <si>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</si>
  <si>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</si>
  <si>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</si>
  <si>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</si>
  <si>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</si>
  <si>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</si>
  <si>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</si>
  <si>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</si>
  <si>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</si>
  <si>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</si>
  <si>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</si>
  <si>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</si>
  <si>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</si>
  <si>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</si>
  <si>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</si>
  <si>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</si>
  <si>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</si>
  <si>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</si>
  <si>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</si>
  <si>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</si>
  <si>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</si>
  <si>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</si>
  <si>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</si>
  <si>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</si>
  <si>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</si>
  <si>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</si>
  <si>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</si>
  <si>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</si>
  <si>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</si>
  <si>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</si>
  <si>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</si>
  <si>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</si>
  <si>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</si>
  <si>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</si>
  <si>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</si>
  <si>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</si>
  <si>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</si>
  <si>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</si>
  <si>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</si>
  <si>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</si>
  <si>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</si>
  <si>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</si>
  <si>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</si>
  <si>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</si>
  <si>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</si>
  <si>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</si>
  <si>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</si>
  <si>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</si>
  <si>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</si>
  <si>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</si>
  <si>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</si>
  <si>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</si>
  <si>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</si>
  <si>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</si>
  <si>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</si>
  <si>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</si>
  <si>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</si>
  <si>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</si>
  <si>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</si>
  <si>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</si>
  <si>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</si>
  <si>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</si>
  <si>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</si>
  <si>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</si>
  <si>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</si>
  <si>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</si>
  <si>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</si>
  <si>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</si>
  <si>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</si>
  <si>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</si>
  <si>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</si>
  <si>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</si>
  <si>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</si>
  <si>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</si>
  <si>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</si>
  <si>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</si>
  <si>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</si>
  <si>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</si>
  <si>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</si>
  <si>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</si>
  <si>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</si>
  <si>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</si>
  <si>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</si>
  <si>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</si>
  <si>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</si>
  <si>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</si>
  <si>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</si>
  <si>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</si>
  <si>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</si>
  <si>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</si>
  <si>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</si>
  <si>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</si>
  <si>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</si>
  <si>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</si>
  <si>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</si>
  <si>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</si>
  <si>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</si>
  <si>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</si>
  <si>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</si>
  <si>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</si>
  <si>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</si>
  <si>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</si>
  <si>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</si>
  <si>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</si>
  <si>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</si>
  <si>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</si>
  <si>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</si>
  <si>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</si>
  <si>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</si>
  <si>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</si>
  <si>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</si>
  <si>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</si>
  <si>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</si>
  <si>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</si>
  <si>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</si>
  <si>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</si>
  <si>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</si>
  <si>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</si>
  <si>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</si>
  <si>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</si>
  <si>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</si>
  <si>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</si>
  <si>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</si>
  <si>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</si>
  <si>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</si>
  <si>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</si>
  <si>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</si>
  <si>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</si>
  <si>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</si>
  <si>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</si>
  <si>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</si>
  <si>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</si>
  <si>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</si>
  <si>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</si>
  <si>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</si>
  <si>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</si>
  <si>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</si>
  <si>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</si>
  <si>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</si>
  <si>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</si>
  <si>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</si>
  <si>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</si>
  <si>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</si>
  <si>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</si>
  <si>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</si>
  <si>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</si>
  <si>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</si>
  <si>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</si>
  <si>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</si>
  <si>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</si>
  <si>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</si>
  <si>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</si>
  <si>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</si>
  <si>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</si>
  <si>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</si>
  <si>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</si>
  <si>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</si>
  <si>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</si>
  <si>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</si>
  <si>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</si>
  <si>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</si>
  <si>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</si>
  <si>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</si>
  <si>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</si>
  <si>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</si>
  <si>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</si>
  <si>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</si>
  <si>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</si>
  <si>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</si>
  <si>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</si>
  <si>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</si>
  <si>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</si>
  <si>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</si>
  <si>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</si>
  <si>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</si>
  <si>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</si>
  <si>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</si>
  <si>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</si>
  <si>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</si>
  <si>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</si>
  <si>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</si>
  <si>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</si>
  <si>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</si>
  <si>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</si>
  <si>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</si>
  <si>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</si>
  <si>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</si>
  <si>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</si>
  <si>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</si>
  <si>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</si>
  <si>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</si>
  <si>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</si>
  <si>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</si>
  <si>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</si>
  <si>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</si>
  <si>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</si>
  <si>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</si>
  <si>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</si>
  <si>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</si>
  <si>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</si>
  <si>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</si>
  <si>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</si>
  <si>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</si>
  <si>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</si>
  <si>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</si>
  <si>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</si>
  <si>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</si>
  <si>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</si>
  <si>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</si>
  <si>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</si>
  <si>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</si>
  <si>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</si>
  <si>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</si>
  <si>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</si>
  <si>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</si>
  <si>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</si>
  <si>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</si>
  <si>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</si>
  <si>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</si>
  <si>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</si>
  <si>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</si>
  <si>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</si>
  <si>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</si>
  <si>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</si>
  <si>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</si>
  <si>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</si>
  <si>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</si>
  <si>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</si>
  <si>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</si>
  <si>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</si>
  <si>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</si>
  <si>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</si>
  <si>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</si>
  <si>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</si>
  <si>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</si>
  <si>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</si>
  <si>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</si>
  <si>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</si>
  <si>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</si>
  <si>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</si>
  <si>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</si>
  <si>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</si>
  <si>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</si>
  <si>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</si>
  <si>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</si>
  <si>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</si>
  <si>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</si>
  <si>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</si>
  <si>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</si>
  <si>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</si>
  <si>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</si>
  <si>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</si>
  <si>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</si>
  <si>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</si>
  <si>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</si>
  <si>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</si>
  <si>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</si>
  <si>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</si>
  <si>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</si>
  <si>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</si>
  <si>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</si>
  <si>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</si>
  <si>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</si>
  <si>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</si>
  <si>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</si>
  <si>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</si>
  <si>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</si>
  <si>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</si>
  <si>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</si>
  <si>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</si>
  <si>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</si>
  <si>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</si>
  <si>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</si>
  <si>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</si>
  <si>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</si>
  <si>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</si>
  <si>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</si>
  <si>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</si>
  <si>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</si>
  <si>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</si>
  <si>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</si>
  <si>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</si>
  <si>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</si>
  <si>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</si>
  <si>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</si>
  <si>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</si>
  <si>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</si>
  <si>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</si>
  <si>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</si>
  <si>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</si>
  <si>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</si>
  <si>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</si>
  <si>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</si>
  <si>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</si>
  <si>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</si>
  <si>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</si>
  <si>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</si>
  <si>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</si>
  <si>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</si>
  <si>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</si>
  <si>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</si>
  <si>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</si>
  <si>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</si>
  <si>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</si>
  <si>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</si>
  <si>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</si>
  <si>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</si>
  <si>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</si>
  <si>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</si>
  <si>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</si>
  <si>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</si>
  <si>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</si>
  <si>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</si>
  <si>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</si>
  <si>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</si>
  <si>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</si>
  <si>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</si>
  <si>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</si>
  <si>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</si>
  <si>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</si>
  <si>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</si>
  <si>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</si>
  <si>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</si>
  <si>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</si>
  <si>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</si>
  <si>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</si>
  <si>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</si>
  <si>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</si>
  <si>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</si>
  <si>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</si>
  <si>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</si>
  <si>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</si>
  <si>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</si>
  <si>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</si>
  <si>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</si>
  <si>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</si>
  <si>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</si>
  <si>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</si>
  <si>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</si>
  <si>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</si>
  <si>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</si>
  <si>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</si>
  <si>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</si>
  <si>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</si>
  <si>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</si>
  <si>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</si>
  <si>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</si>
  <si>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</si>
  <si>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</si>
  <si>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</si>
  <si>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</si>
  <si>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</si>
  <si>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</si>
  <si>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</si>
  <si>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</si>
  <si>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</si>
  <si>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</si>
  <si>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</si>
  <si>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</si>
  <si>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</si>
  <si>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</si>
  <si>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</si>
  <si>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</si>
  <si>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</si>
  <si>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</si>
  <si>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</si>
  <si>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</si>
  <si>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</si>
  <si>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</si>
  <si>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</si>
  <si>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</si>
  <si>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</si>
  <si>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</si>
  <si>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</si>
  <si>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</si>
  <si>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</si>
  <si>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</si>
  <si>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</si>
  <si>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</si>
  <si>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</si>
  <si>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</si>
  <si>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</si>
  <si>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</si>
  <si>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</si>
  <si>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</si>
  <si>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</si>
  <si>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</si>
  <si>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</si>
  <si>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</si>
  <si>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</si>
  <si>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</si>
  <si>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</si>
  <si>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</si>
  <si>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</si>
  <si>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</si>
  <si>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</si>
  <si>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</si>
  <si>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</si>
  <si>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</si>
  <si>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</si>
  <si>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</si>
  <si>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</si>
  <si>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</si>
  <si>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</si>
  <si>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</si>
  <si>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</si>
  <si>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</si>
  <si>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</si>
  <si>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</si>
  <si>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</si>
  <si>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</si>
  <si>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</si>
  <si>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</si>
  <si>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</si>
  <si>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</si>
  <si>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</si>
  <si>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</si>
  <si>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</si>
  <si>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</si>
  <si>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</si>
  <si>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</si>
  <si>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</si>
  <si>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</si>
  <si>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</si>
  <si>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</si>
  <si>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</si>
  <si>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</si>
  <si>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</si>
  <si>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</si>
  <si>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</si>
  <si>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</si>
  <si>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</si>
  <si>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</si>
  <si>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</si>
  <si>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</si>
  <si>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</si>
  <si>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</si>
  <si>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</si>
  <si>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</si>
  <si>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</si>
  <si>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</si>
  <si>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</si>
  <si>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</si>
  <si>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</si>
  <si>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</si>
  <si>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</si>
  <si>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</si>
  <si>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</si>
  <si>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</si>
  <si>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</si>
  <si>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</si>
  <si>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</si>
  <si>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</si>
  <si>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</si>
  <si>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</si>
  <si>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</si>
  <si>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</si>
  <si>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</si>
  <si>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</si>
  <si>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</si>
  <si>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</si>
  <si>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</si>
  <si>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</si>
  <si>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</si>
  <si>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</si>
  <si>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</si>
  <si>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</si>
  <si>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</si>
  <si>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</si>
  <si>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</si>
  <si>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</si>
  <si>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</si>
  <si>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</si>
  <si>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</si>
  <si>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</si>
  <si>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</si>
  <si>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</si>
  <si>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</si>
  <si>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</si>
  <si>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</si>
  <si>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</si>
  <si>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</si>
  <si>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</si>
  <si>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</si>
  <si>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</si>
  <si>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</si>
  <si>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</si>
  <si>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</si>
  <si>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</si>
  <si>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</si>
  <si>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</si>
  <si>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</si>
  <si>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</si>
  <si>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</si>
  <si>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</si>
  <si>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</si>
  <si>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</si>
  <si>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</si>
  <si>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</si>
  <si>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</si>
  <si>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</si>
  <si>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</si>
  <si>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</si>
  <si>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</si>
  <si>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</si>
  <si>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</si>
  <si>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</si>
  <si>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</si>
  <si>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</si>
  <si>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</si>
  <si>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</si>
  <si>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</si>
  <si>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</si>
  <si>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</si>
  <si>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</si>
  <si>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</si>
  <si>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</si>
  <si>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</si>
  <si>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</si>
  <si>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</si>
  <si>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</si>
  <si>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</si>
  <si>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</si>
  <si>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</si>
  <si>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</si>
  <si>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</si>
  <si>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</si>
  <si>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</si>
  <si>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</si>
  <si>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</si>
  <si>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</si>
  <si>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</si>
  <si>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</si>
  <si>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</si>
  <si>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</si>
  <si>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</si>
  <si>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</si>
  <si>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</si>
  <si>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</si>
  <si>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</si>
  <si>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</si>
  <si>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</si>
  <si>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</si>
  <si>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</si>
  <si>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</si>
  <si>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</si>
  <si>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</si>
  <si>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</si>
  <si>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</si>
  <si>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</si>
  <si>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</si>
  <si>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</si>
  <si>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</si>
  <si>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</si>
  <si>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</si>
  <si>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</si>
  <si>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</si>
  <si>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</si>
  <si>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</si>
  <si>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</si>
  <si>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</si>
  <si>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</si>
  <si>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</si>
  <si>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</si>
  <si>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</si>
  <si>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</si>
  <si>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</si>
  <si>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</si>
  <si>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</si>
  <si>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</si>
  <si>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</si>
  <si>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</si>
  <si>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</si>
  <si>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</si>
  <si>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</si>
  <si>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</si>
  <si>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</si>
  <si>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</si>
  <si>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</si>
  <si>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</si>
  <si>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</si>
  <si>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</si>
  <si>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</si>
  <si>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</si>
  <si>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</si>
  <si>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</si>
  <si>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</si>
  <si>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</si>
  <si>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</si>
  <si>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</si>
  <si>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</si>
  <si>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</si>
  <si>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</si>
  <si>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</si>
  <si>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</si>
  <si>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</si>
  <si>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</si>
  <si>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</si>
  <si>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</si>
  <si>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</si>
  <si>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</si>
  <si>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</si>
  <si>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</si>
  <si>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</si>
  <si>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</si>
  <si>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</si>
  <si>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</si>
  <si>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</si>
  <si>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</si>
  <si>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</si>
  <si>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</si>
  <si>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</si>
  <si>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</si>
  <si>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</si>
  <si>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</si>
  <si>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</si>
  <si>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</si>
  <si>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</si>
  <si>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</si>
  <si>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</si>
  <si>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</si>
  <si>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</si>
  <si>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</si>
  <si>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</si>
  <si>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</si>
  <si>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</si>
  <si>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</si>
  <si>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</si>
  <si>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</si>
  <si>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</si>
  <si>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</si>
  <si>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</si>
  <si>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</si>
  <si>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</si>
  <si>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</si>
  <si>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</si>
  <si>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</si>
  <si>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</si>
  <si>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</si>
  <si>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</si>
  <si>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</si>
  <si>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</si>
  <si>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</si>
  <si>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</si>
  <si>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</si>
  <si>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</si>
  <si>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</si>
  <si>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</si>
  <si>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</si>
  <si>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</si>
  <si>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</si>
  <si>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</si>
  <si>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</si>
  <si>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</si>
  <si>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</si>
  <si>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</si>
  <si>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</si>
  <si>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</si>
  <si>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</si>
  <si>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</si>
  <si>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</si>
  <si>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</si>
  <si>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</si>
  <si>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</si>
  <si>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</si>
  <si>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</si>
  <si>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</si>
  <si>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</si>
  <si>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</si>
  <si>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</si>
  <si>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</si>
  <si>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</si>
  <si>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</si>
  <si>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</si>
  <si>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</si>
  <si>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</si>
  <si>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</si>
  <si>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</si>
  <si>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</si>
  <si>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</si>
  <si>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</si>
  <si>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</si>
  <si>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</si>
  <si>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</si>
  <si>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</si>
  <si>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</si>
  <si>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</si>
  <si>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</si>
  <si>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</si>
  <si>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</si>
  <si>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</si>
  <si>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</si>
  <si>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</si>
  <si>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</si>
  <si>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</si>
  <si>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</si>
  <si>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</si>
  <si>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</si>
  <si>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</si>
  <si>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</si>
  <si>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</si>
  <si>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</si>
  <si>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</si>
  <si>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</si>
  <si>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</si>
  <si>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</si>
  <si>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</si>
  <si>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</si>
  <si>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</si>
  <si>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</si>
  <si>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</si>
  <si>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</si>
  <si>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</si>
  <si>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</si>
  <si>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</si>
  <si>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</si>
  <si>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</si>
  <si>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</si>
  <si>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</si>
  <si>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</si>
  <si>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</si>
  <si>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</si>
  <si>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</si>
  <si>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</si>
  <si>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</si>
  <si>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</si>
  <si>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</si>
  <si>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</si>
  <si>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</si>
  <si>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</si>
  <si>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</si>
  <si>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</si>
  <si>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</si>
  <si>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</si>
  <si>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</si>
  <si>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</si>
  <si>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</si>
  <si>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</si>
  <si>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</si>
  <si>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</si>
  <si>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</si>
  <si>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</si>
  <si>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</si>
  <si>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</si>
  <si>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</si>
  <si>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</si>
  <si>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</si>
  <si>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</si>
  <si>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</si>
  <si>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</si>
  <si>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</si>
  <si>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</si>
  <si>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</si>
  <si>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</si>
  <si>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</si>
  <si>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</si>
  <si>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</si>
  <si>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</si>
  <si>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</si>
  <si>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</si>
  <si>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</si>
  <si>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</si>
  <si>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</si>
  <si>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</si>
  <si>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</si>
  <si>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</si>
  <si>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</si>
  <si>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</si>
  <si>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</si>
  <si>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</si>
  <si>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</si>
  <si>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</si>
  <si>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</si>
  <si>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</si>
  <si>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</si>
  <si>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</si>
  <si>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</si>
  <si>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</si>
  <si>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</si>
  <si>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</si>
  <si>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</si>
  <si>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</si>
  <si>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</si>
  <si>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</si>
  <si>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</si>
  <si>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</si>
  <si>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</si>
  <si>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</si>
  <si>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</si>
  <si>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</si>
  <si>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</si>
  <si>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</si>
  <si>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</si>
  <si>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</si>
  <si>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</si>
  <si>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</si>
  <si>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</si>
  <si>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</si>
  <si>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</si>
  <si>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</si>
  <si>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</si>
  <si>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</si>
  <si>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</si>
  <si>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</si>
  <si>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</si>
  <si>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</si>
  <si>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</si>
  <si>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</si>
  <si>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</si>
  <si>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</si>
  <si>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</si>
  <si>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</si>
  <si>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</si>
  <si>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</si>
  <si>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</si>
  <si>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</si>
  <si>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</si>
  <si>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</si>
  <si>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</si>
  <si>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</si>
  <si>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</si>
  <si>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</si>
  <si>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</si>
  <si>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</si>
  <si>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</si>
  <si>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</si>
  <si>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</si>
  <si>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</si>
  <si>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</si>
  <si>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</si>
  <si>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</si>
  <si>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</si>
  <si>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</si>
  <si>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</si>
  <si>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</si>
  <si>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</si>
  <si>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</si>
  <si>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</si>
  <si>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</si>
  <si>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</si>
  <si>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</si>
  <si>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</si>
  <si>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</si>
  <si>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</si>
  <si>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</si>
  <si>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</si>
  <si>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</si>
  <si>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</si>
  <si>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</si>
  <si>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</si>
  <si>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</si>
  <si>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</si>
  <si>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</si>
  <si>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</si>
  <si>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</si>
  <si>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</si>
  <si>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</si>
  <si>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</si>
  <si>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</si>
  <si>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</si>
  <si>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</si>
  <si>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</si>
  <si>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</si>
  <si>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</si>
  <si>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</si>
  <si>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</si>
  <si>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</si>
  <si>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</si>
  <si>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</si>
  <si>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</si>
  <si>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</si>
  <si>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</si>
  <si>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</si>
  <si>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</si>
  <si>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</si>
  <si>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</si>
  <si>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</si>
  <si>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</si>
  <si>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</si>
  <si>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</si>
  <si>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</si>
  <si>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</si>
  <si>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</si>
  <si>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</si>
  <si>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</si>
  <si>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</si>
  <si>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</si>
  <si>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</si>
  <si>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</si>
  <si>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</si>
  <si>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</si>
  <si>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</si>
  <si>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</si>
  <si>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</si>
  <si>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</si>
  <si>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</si>
  <si>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</si>
  <si>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</si>
  <si>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</si>
  <si>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</si>
  <si>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</si>
  <si>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</si>
  <si>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</si>
  <si>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</si>
  <si>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</si>
  <si>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</si>
  <si>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</si>
  <si>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</si>
  <si>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</si>
  <si>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</si>
  <si>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</si>
  <si>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</si>
  <si>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</si>
  <si>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</si>
  <si>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</si>
  <si>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</si>
  <si>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</si>
  <si>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</si>
  <si>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</si>
  <si>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</si>
  <si>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</si>
  <si>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</si>
  <si>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</si>
  <si>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</si>
  <si>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</si>
  <si>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</si>
  <si>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</si>
  <si>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</si>
  <si>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</si>
  <si>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</si>
  <si>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</si>
  <si>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</si>
  <si>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</si>
  <si>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</si>
  <si>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</si>
  <si>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</si>
  <si>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</si>
  <si>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</si>
  <si>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</si>
  <si>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</si>
  <si>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</si>
  <si>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</si>
  <si>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</si>
  <si>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</si>
  <si>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</si>
  <si>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</si>
  <si>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</si>
  <si>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</si>
  <si>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</si>
  <si>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</si>
  <si>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</si>
  <si>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</si>
  <si>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</si>
  <si>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</si>
  <si>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</si>
  <si>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</si>
  <si>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</si>
  <si>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</si>
  <si>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</si>
  <si>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</si>
  <si>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</si>
  <si>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</si>
  <si>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</si>
  <si>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</si>
  <si>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</si>
  <si>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</si>
  <si>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</si>
  <si>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</si>
  <si>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</si>
  <si>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</si>
  <si>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</si>
  <si>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</si>
  <si>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</si>
  <si>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</si>
  <si>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</si>
  <si>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</si>
  <si>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</si>
  <si>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</si>
  <si>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</si>
  <si>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</si>
  <si>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</si>
  <si>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</si>
  <si>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</si>
  <si>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</si>
  <si>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</si>
  <si>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</si>
  <si>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</si>
  <si>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</si>
  <si>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</si>
  <si>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</si>
  <si>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</si>
  <si>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</si>
  <si>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</si>
  <si>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</si>
  <si>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</si>
  <si>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</si>
  <si>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</si>
  <si>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</si>
  <si>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</si>
  <si>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</si>
  <si>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</si>
  <si>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</si>
  <si>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</si>
  <si>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</si>
  <si>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</si>
  <si>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</si>
  <si>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</si>
  <si>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</si>
  <si>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</si>
  <si>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</si>
  <si>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</si>
  <si>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</si>
  <si>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</si>
  <si>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</si>
  <si>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</si>
  <si>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</si>
  <si>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</si>
  <si>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</si>
  <si>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</si>
  <si>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</si>
  <si>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</si>
  <si>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</si>
  <si>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</si>
  <si>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</si>
  <si>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</si>
  <si>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</si>
  <si>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</si>
  <si>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</si>
  <si>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</si>
  <si>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</si>
  <si>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</si>
  <si>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</si>
  <si>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</si>
  <si>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</si>
  <si>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</si>
  <si>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</si>
  <si>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</si>
  <si>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</si>
  <si>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</si>
  <si>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</si>
  <si>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</si>
  <si>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</si>
  <si>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</si>
  <si>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</si>
  <si>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</si>
  <si>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</si>
  <si>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</si>
  <si>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</si>
  <si>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</si>
  <si>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</si>
  <si>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</si>
  <si>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</si>
  <si>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</si>
  <si>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</si>
  <si>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</si>
  <si>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</si>
  <si>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</si>
  <si>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</si>
  <si>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</si>
  <si>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</si>
  <si>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</si>
  <si>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</si>
  <si>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</si>
  <si>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</si>
  <si>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</si>
  <si>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</si>
  <si>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</si>
  <si>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</si>
  <si>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</si>
  <si>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</si>
  <si>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</si>
  <si>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</si>
  <si>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</si>
  <si>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</si>
  <si>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</si>
  <si>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</si>
  <si>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</si>
  <si>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</si>
  <si>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</si>
  <si>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</si>
  <si>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</si>
  <si>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</si>
  <si>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</si>
  <si>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</si>
  <si>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</si>
  <si>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</si>
  <si>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</si>
  <si>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</si>
  <si>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</si>
  <si>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</si>
  <si>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</si>
  <si>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</si>
  <si>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</si>
  <si>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</si>
  <si>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</si>
  <si>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</si>
  <si>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</si>
  <si>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</si>
  <si>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</si>
  <si>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</si>
  <si>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</si>
  <si>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</si>
  <si>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</si>
  <si>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</si>
  <si>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</si>
  <si>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</si>
  <si>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</si>
  <si>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</si>
  <si>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</si>
  <si>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</si>
  <si>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</si>
  <si>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</si>
  <si>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</si>
  <si>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</si>
  <si>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</si>
  <si>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</si>
  <si>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</si>
  <si>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</si>
  <si>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</si>
  <si>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</si>
  <si>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</si>
  <si>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</si>
  <si>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</si>
  <si>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</si>
  <si>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</si>
  <si>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</si>
  <si>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</si>
  <si>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</si>
  <si>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</si>
  <si>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</si>
  <si>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</si>
  <si>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</si>
  <si>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</si>
  <si>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</si>
  <si>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</si>
  <si>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</si>
  <si>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</si>
  <si>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</si>
  <si>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</si>
  <si>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</si>
  <si>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</si>
  <si>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</si>
  <si>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</si>
  <si>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</si>
  <si>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</si>
  <si>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</si>
  <si>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</si>
  <si>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</si>
  <si>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</si>
  <si>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</si>
  <si>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</si>
  <si>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</si>
  <si>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</si>
  <si>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</si>
  <si>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</si>
  <si>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</si>
  <si>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</si>
  <si>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</si>
  <si>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</si>
  <si>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</si>
  <si>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</si>
  <si>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</si>
  <si>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</si>
  <si>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</si>
  <si>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</si>
  <si>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</si>
  <si>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</si>
  <si>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</si>
  <si>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</si>
  <si>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</si>
  <si>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</si>
  <si>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</si>
  <si>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</si>
  <si>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</si>
  <si>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</si>
  <si>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</si>
  <si>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</si>
  <si>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</si>
  <si>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</si>
  <si>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</si>
  <si>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</si>
  <si>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</si>
  <si>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</si>
  <si>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</si>
  <si>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</si>
  <si>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</si>
  <si>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</si>
  <si>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</si>
  <si>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</si>
  <si>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</si>
  <si>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</si>
  <si>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</si>
  <si>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</si>
  <si>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</si>
  <si>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</si>
  <si>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</si>
  <si>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</si>
  <si>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</si>
  <si>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</si>
  <si>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</si>
  <si>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</si>
  <si>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</si>
  <si>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</si>
  <si>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</si>
  <si>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</si>
  <si>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</si>
  <si>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</si>
  <si>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</si>
  <si>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</si>
  <si>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</si>
  <si>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</si>
  <si>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</si>
  <si>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</si>
  <si>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</si>
  <si>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</si>
  <si>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</si>
  <si>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</si>
  <si>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</si>
  <si>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</si>
  <si>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</si>
  <si>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</si>
  <si>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</si>
  <si>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</si>
  <si>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</si>
  <si>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</si>
  <si>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</si>
  <si>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</si>
  <si>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</si>
  <si>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</si>
  <si>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</si>
  <si>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</si>
  <si>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</si>
  <si>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</si>
  <si>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</si>
  <si>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</si>
  <si>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</si>
  <si>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</si>
  <si>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</si>
  <si>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</si>
  <si>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</si>
  <si>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</si>
  <si>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</si>
  <si>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</si>
  <si>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</si>
  <si>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</si>
  <si>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</si>
  <si>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</si>
  <si>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</si>
  <si>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</si>
  <si>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</si>
  <si>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</si>
  <si>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</si>
  <si>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</si>
  <si>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</si>
  <si>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</si>
  <si>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</si>
  <si>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</si>
  <si>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</si>
  <si>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</si>
  <si>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</si>
  <si>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</si>
  <si>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</si>
  <si>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</si>
  <si>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</si>
  <si>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</si>
  <si>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</si>
  <si>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</si>
  <si>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</si>
  <si>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</si>
  <si>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</si>
  <si>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</si>
  <si>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</si>
  <si>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</si>
  <si>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</si>
  <si>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</si>
  <si>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</si>
  <si>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</si>
  <si>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</si>
  <si>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</si>
  <si>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</si>
  <si>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</si>
  <si>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</si>
  <si>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</si>
  <si>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</si>
  <si>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</si>
  <si>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</si>
  <si>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</si>
  <si>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</si>
  <si>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</si>
  <si>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</si>
  <si>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</si>
  <si>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</si>
  <si>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</si>
  <si>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</si>
  <si>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</si>
  <si>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</si>
  <si>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</si>
  <si>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</si>
  <si>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</si>
  <si>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</si>
  <si>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</si>
  <si>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</si>
  <si>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</si>
  <si>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</si>
  <si>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</si>
  <si>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</si>
  <si>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</si>
  <si>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</si>
  <si>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</si>
  <si>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</si>
  <si>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</si>
  <si>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</si>
  <si>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</si>
  <si>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</si>
  <si>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</si>
  <si>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</si>
  <si>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</si>
  <si>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</si>
  <si>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</si>
  <si>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</si>
  <si>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</si>
  <si>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</si>
  <si>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</si>
  <si>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</si>
  <si>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</si>
  <si>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</si>
  <si>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</si>
  <si>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</si>
  <si>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</si>
  <si>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</si>
  <si>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</si>
  <si>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</si>
  <si>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</si>
  <si>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</si>
  <si>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</si>
  <si>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</si>
  <si>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</si>
  <si>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</si>
  <si>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</si>
  <si>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</si>
  <si>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</si>
  <si>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</si>
  <si>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</si>
  <si>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</si>
  <si>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</si>
  <si>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</si>
  <si>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</si>
  <si>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</si>
  <si>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</si>
  <si>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</si>
  <si>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</si>
  <si>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</si>
  <si>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</si>
  <si>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</si>
  <si>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</si>
  <si>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</si>
  <si>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</si>
  <si>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</si>
  <si>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</si>
  <si>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</si>
  <si>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</si>
  <si>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</si>
  <si>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</si>
  <si>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</si>
  <si>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</si>
  <si>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</si>
  <si>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</si>
  <si>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</si>
  <si>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</si>
  <si>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</si>
  <si>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</si>
  <si>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</si>
  <si>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</si>
  <si>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</si>
  <si>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</si>
  <si>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</si>
  <si>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</si>
  <si>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</si>
  <si>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</si>
  <si>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</si>
  <si>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</si>
  <si>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</si>
  <si>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</si>
  <si>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</si>
  <si>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</si>
  <si>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</si>
  <si>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</si>
  <si>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</si>
  <si>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</si>
  <si>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</si>
  <si>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</si>
  <si>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</si>
  <si>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</si>
  <si>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</si>
  <si>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</si>
  <si>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</si>
  <si>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</si>
  <si>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</si>
  <si>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</si>
  <si>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</si>
  <si>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</si>
  <si>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</si>
  <si>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</si>
  <si>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</si>
  <si>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</si>
  <si>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</si>
  <si>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</si>
  <si>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</si>
  <si>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</si>
  <si>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</si>
  <si>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</si>
  <si>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</si>
  <si>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</si>
  <si>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</si>
  <si>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</si>
  <si>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</si>
  <si>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</si>
  <si>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</si>
  <si>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</si>
  <si>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</si>
  <si>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</si>
  <si>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</si>
  <si>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</si>
  <si>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</si>
  <si>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</si>
  <si>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</si>
  <si>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</si>
  <si>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</si>
  <si>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</si>
  <si>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</si>
  <si>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</si>
  <si>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</si>
  <si>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</si>
  <si>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</si>
  <si>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</si>
  <si>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</si>
  <si>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</si>
  <si>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</si>
  <si>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</si>
  <si>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</si>
  <si>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</si>
  <si>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</si>
  <si>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</si>
  <si>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</si>
  <si>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</si>
  <si>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</si>
  <si>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</si>
  <si>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</si>
  <si>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</si>
  <si>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</si>
  <si>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</si>
  <si>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</si>
  <si>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</si>
  <si>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</si>
  <si>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</si>
  <si>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</si>
  <si>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</si>
  <si>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</si>
  <si>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</si>
  <si>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</si>
  <si>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</si>
  <si>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</si>
  <si>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</si>
  <si>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</si>
  <si>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</si>
  <si>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</si>
  <si>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</si>
  <si>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</si>
  <si>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</si>
  <si>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</si>
  <si>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</si>
  <si>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</si>
  <si>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</si>
  <si>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</si>
  <si>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</si>
  <si>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</si>
  <si>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</si>
  <si>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</si>
  <si>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</si>
  <si>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</si>
  <si>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</si>
  <si>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</si>
  <si>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</si>
  <si>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</si>
  <si>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</si>
  <si>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</si>
  <si>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</si>
  <si>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</si>
  <si>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</si>
  <si>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</si>
  <si>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</si>
  <si>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</si>
  <si>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</si>
  <si>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</si>
  <si>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</si>
  <si>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</si>
  <si>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</si>
  <si>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</si>
  <si>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</si>
  <si>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</si>
  <si>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</si>
  <si>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</si>
  <si>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</si>
  <si>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</si>
  <si>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</si>
  <si>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</si>
  <si>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</si>
  <si>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</si>
  <si>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</si>
  <si>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</si>
  <si>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</si>
  <si>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</si>
  <si>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</si>
  <si>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</si>
  <si>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</si>
  <si>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</si>
  <si>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</si>
  <si>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</si>
  <si>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</si>
  <si>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</si>
  <si>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</si>
  <si>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</si>
  <si>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</si>
  <si>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</si>
  <si>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</si>
  <si>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</si>
  <si>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</si>
  <si>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</si>
  <si>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</si>
  <si>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</si>
  <si>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</si>
  <si>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</si>
  <si>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</si>
  <si>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</si>
  <si>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</si>
  <si>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</si>
  <si>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</si>
  <si>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</si>
  <si>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</si>
  <si>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</si>
  <si>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</si>
  <si>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</si>
  <si>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</si>
  <si>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</si>
  <si>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</si>
  <si>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</si>
  <si>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</si>
  <si>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</si>
  <si>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</si>
  <si>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</si>
  <si>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</si>
  <si>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</si>
  <si>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</si>
  <si>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</si>
  <si>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</si>
  <si>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</si>
  <si>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</si>
  <si>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</si>
  <si>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</si>
  <si>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</si>
  <si>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</si>
  <si>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</si>
  <si>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</si>
  <si>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</si>
  <si>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</si>
  <si>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</si>
  <si>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</si>
  <si>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</si>
  <si>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</si>
  <si>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</si>
  <si>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</si>
  <si>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</si>
  <si>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</si>
  <si>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</si>
  <si>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</si>
  <si>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</si>
  <si>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</si>
  <si>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</si>
  <si>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</si>
  <si>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</si>
  <si>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</si>
  <si>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</si>
  <si>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</si>
  <si>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</si>
  <si>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</si>
  <si>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</si>
  <si>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</si>
  <si>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</si>
  <si>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</si>
  <si>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</si>
  <si>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</si>
  <si>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</si>
  <si>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</si>
  <si>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</si>
  <si>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</si>
  <si>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</si>
  <si>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</si>
  <si>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</si>
  <si>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</si>
  <si>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</si>
  <si>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</si>
  <si>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</si>
  <si>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</si>
  <si>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</si>
  <si>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</si>
  <si>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</si>
  <si>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</si>
  <si>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</si>
  <si>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</si>
  <si>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</si>
  <si>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</si>
  <si>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</si>
  <si>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</si>
  <si>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</si>
  <si>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</si>
  <si>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</si>
  <si>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</si>
  <si>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</si>
  <si>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</si>
  <si>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</si>
  <si>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</si>
  <si>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</si>
  <si>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</si>
  <si>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</si>
  <si>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</si>
  <si>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</si>
  <si>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</si>
  <si>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</si>
  <si>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</si>
  <si>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</si>
  <si>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</si>
  <si>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</si>
  <si>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</si>
  <si>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</si>
  <si>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</si>
  <si>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</si>
  <si>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</si>
  <si>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</si>
  <si>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</si>
  <si>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</si>
  <si>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</si>
  <si>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</si>
  <si>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</si>
  <si>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</si>
  <si>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</si>
  <si>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</si>
  <si>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</si>
  <si>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</si>
  <si>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</si>
  <si>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</si>
  <si>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</si>
  <si>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</si>
  <si>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</si>
  <si>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</si>
  <si>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</si>
  <si>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</si>
  <si>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</si>
  <si>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</si>
  <si>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</si>
  <si>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</si>
  <si>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</si>
  <si>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</si>
  <si>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</si>
  <si>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</si>
  <si>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</si>
  <si>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</si>
  <si>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</si>
  <si>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</si>
  <si>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</si>
  <si>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</si>
  <si>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</si>
  <si>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</si>
  <si>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</si>
  <si>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</si>
  <si>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</si>
  <si>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</si>
  <si>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</si>
  <si>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</si>
  <si>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</si>
  <si>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</si>
  <si>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</si>
  <si>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</si>
  <si>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</si>
  <si>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</si>
  <si>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</si>
  <si>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</si>
  <si>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</si>
  <si>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</si>
  <si>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</si>
  <si>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</si>
  <si>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</si>
  <si>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</si>
  <si>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</si>
  <si>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</si>
  <si>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</si>
  <si>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</si>
  <si>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</si>
  <si>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</si>
  <si>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</si>
  <si>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</si>
  <si>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</si>
  <si>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</si>
  <si>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</si>
  <si>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</si>
  <si>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</si>
  <si>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</si>
  <si>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</si>
  <si>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</si>
  <si>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</si>
  <si>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</si>
  <si>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</si>
  <si>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</si>
  <si>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</si>
  <si>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</si>
  <si>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</si>
  <si>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</si>
  <si>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</si>
  <si>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</si>
  <si>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</si>
  <si>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</si>
  <si>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</si>
  <si>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</si>
  <si>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</si>
  <si>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</si>
  <si>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</si>
  <si>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</si>
  <si>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</si>
  <si>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</si>
  <si>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</si>
  <si>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</si>
  <si>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</si>
  <si>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</si>
  <si>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</si>
  <si>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</si>
  <si>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</si>
  <si>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</si>
  <si>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</si>
  <si>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</si>
  <si>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</si>
  <si>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</si>
  <si>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</si>
  <si>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</si>
  <si>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</si>
  <si>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</si>
  <si>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</si>
  <si>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</si>
  <si>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</si>
  <si>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</si>
  <si>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</si>
  <si>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</si>
  <si>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</si>
  <si>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</si>
  <si>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</si>
  <si>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</si>
  <si>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</si>
  <si>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</si>
  <si>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</si>
  <si>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</si>
  <si>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</si>
  <si>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</si>
  <si>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</si>
  <si>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</si>
  <si>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</si>
  <si>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</si>
  <si>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</si>
  <si>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</si>
  <si>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</si>
  <si>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</si>
  <si>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</si>
  <si>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</si>
  <si>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</si>
  <si>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</si>
  <si>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</si>
  <si>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</si>
  <si>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</si>
  <si>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</si>
  <si>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</si>
  <si>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</si>
  <si>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</si>
  <si>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</si>
  <si>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</si>
  <si>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</si>
  <si>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</si>
  <si>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</si>
  <si>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</si>
  <si>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</si>
  <si>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</si>
  <si>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</si>
  <si>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</si>
  <si>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</si>
  <si>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</si>
  <si>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</si>
  <si>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</si>
  <si>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</si>
  <si>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</si>
  <si>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</si>
  <si>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</si>
  <si>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</si>
  <si>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</si>
  <si>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</si>
  <si>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</si>
  <si>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</si>
  <si>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</si>
  <si>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</si>
  <si>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</si>
  <si>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</si>
  <si>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</si>
  <si>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</si>
  <si>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</si>
  <si>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</si>
  <si>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</si>
  <si>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</si>
  <si>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</si>
  <si>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</si>
  <si>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</si>
  <si>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</si>
  <si>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</si>
  <si>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</si>
  <si>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</si>
  <si>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</si>
  <si>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</si>
  <si>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</si>
  <si>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</si>
  <si>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</si>
  <si>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</si>
  <si>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</si>
  <si>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</si>
  <si>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</si>
  <si>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</si>
  <si>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</si>
  <si>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</si>
  <si>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</si>
  <si>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</si>
  <si>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</si>
  <si>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</si>
  <si>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</si>
  <si>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</si>
  <si>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</si>
  <si>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</si>
  <si>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</si>
  <si>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</si>
  <si>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</si>
  <si>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</si>
  <si>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</si>
  <si>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</si>
  <si>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</si>
  <si>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</si>
  <si>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</si>
  <si>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</si>
  <si>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</si>
  <si>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</si>
  <si>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</si>
  <si>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</si>
  <si>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</si>
  <si>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</si>
  <si>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</si>
  <si>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</si>
  <si>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</si>
  <si>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</si>
  <si>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</si>
  <si>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</si>
  <si>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</si>
  <si>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</si>
  <si>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</si>
  <si>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</si>
  <si>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</si>
  <si>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</si>
  <si>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</si>
  <si>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</si>
  <si>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</si>
  <si>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</si>
  <si>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</si>
  <si>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</si>
  <si>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</si>
  <si>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</si>
  <si>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</si>
  <si>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</si>
  <si>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</si>
  <si>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</si>
  <si>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</si>
  <si>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</si>
  <si>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</si>
  <si>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</si>
  <si>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</si>
  <si>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</si>
  <si>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</si>
  <si>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</si>
  <si>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</si>
  <si>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</si>
  <si>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</si>
  <si>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</si>
  <si>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</si>
  <si>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</si>
  <si>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</si>
  <si>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</si>
  <si>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</si>
  <si>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</si>
  <si>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</si>
  <si>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</si>
  <si>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</si>
  <si>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</si>
  <si>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</si>
  <si>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</si>
  <si>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</si>
  <si>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</si>
  <si>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</si>
  <si>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</si>
  <si>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</si>
  <si>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</si>
  <si>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</si>
  <si>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</si>
  <si>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</si>
  <si>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</si>
  <si>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</si>
  <si>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</si>
  <si>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</si>
  <si>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</si>
  <si>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</si>
  <si>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</si>
  <si>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</si>
  <si>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</si>
  <si>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</si>
  <si>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</si>
  <si>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</si>
  <si>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</si>
  <si>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</si>
  <si>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</si>
  <si>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</si>
  <si>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</si>
  <si>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</si>
  <si>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</si>
  <si>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</si>
  <si>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</si>
  <si>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</si>
  <si>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</si>
  <si>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</si>
  <si>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</si>
  <si>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</si>
  <si>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</si>
  <si>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</si>
  <si>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</si>
  <si>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</si>
  <si>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</si>
  <si>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</si>
  <si>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</si>
  <si>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</si>
  <si>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</si>
  <si>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</si>
  <si>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</si>
  <si>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</si>
  <si>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</si>
  <si>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</si>
  <si>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</si>
  <si>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</si>
  <si>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</si>
  <si>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</si>
  <si>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</si>
  <si>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</si>
  <si>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</si>
  <si>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</si>
  <si>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</si>
  <si>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</si>
  <si>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</si>
  <si>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</si>
  <si>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</si>
  <si>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</si>
  <si>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</si>
  <si>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</si>
  <si>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</si>
  <si>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</si>
  <si>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</si>
  <si>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</si>
  <si>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</si>
  <si>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</si>
  <si>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</si>
  <si>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</si>
  <si>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</si>
  <si>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</si>
  <si>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</si>
  <si>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</si>
  <si>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</si>
  <si>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</si>
  <si>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</si>
  <si>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</si>
  <si>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</si>
  <si>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</si>
  <si>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</si>
  <si>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</si>
  <si>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</si>
  <si>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</si>
  <si>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</si>
  <si>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</si>
  <si>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</si>
  <si>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</si>
  <si>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</si>
  <si>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</si>
  <si>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</si>
  <si>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</si>
  <si>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</si>
  <si>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</si>
  <si>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</si>
  <si>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</si>
  <si>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</si>
  <si>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</si>
  <si>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</si>
  <si>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</si>
  <si>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</si>
  <si>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</si>
  <si>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</si>
  <si>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</si>
  <si>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</si>
  <si>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</si>
  <si>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</si>
  <si>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</si>
  <si>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</si>
  <si>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</si>
  <si>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</si>
  <si>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</si>
  <si>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</si>
  <si>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</si>
  <si>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</si>
  <si>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</si>
  <si>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</si>
  <si>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</si>
  <si>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</si>
  <si>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</si>
  <si>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</si>
  <si>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</si>
  <si>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</si>
  <si>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</si>
  <si>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</si>
  <si>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</si>
  <si>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</si>
  <si>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</si>
  <si>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</si>
  <si>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</si>
  <si>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</si>
  <si>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</si>
  <si>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</si>
  <si>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</si>
  <si>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</si>
  <si>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</si>
  <si>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</si>
  <si>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</si>
  <si>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</si>
  <si>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</si>
  <si>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</si>
  <si>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</si>
  <si>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</si>
  <si>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</si>
  <si>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</si>
  <si>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</si>
  <si>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</si>
  <si>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</si>
  <si>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</si>
  <si>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</si>
  <si>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</si>
  <si>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</si>
  <si>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</si>
  <si>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</si>
  <si>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</si>
  <si>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</si>
  <si>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</si>
  <si>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</si>
  <si>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</si>
  <si>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</si>
  <si>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</si>
  <si>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</si>
  <si>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</si>
  <si>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</si>
  <si>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</si>
  <si>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</si>
  <si>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</si>
  <si>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</si>
  <si>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</si>
  <si>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</si>
  <si>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</si>
  <si>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</si>
  <si>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</si>
  <si>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</si>
  <si>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</si>
  <si>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</si>
  <si>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</si>
  <si>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</si>
  <si>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</si>
  <si>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</si>
  <si>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</si>
  <si>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</si>
  <si>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</si>
  <si>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</si>
  <si>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</si>
  <si>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</si>
  <si>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</si>
  <si>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</si>
  <si>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</si>
  <si>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</si>
  <si>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</si>
  <si>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</si>
  <si>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</si>
  <si>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</si>
  <si>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</si>
  <si>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</si>
  <si>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</si>
  <si>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</si>
  <si>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</si>
  <si>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</si>
  <si>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</si>
  <si>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</si>
  <si>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</si>
  <si>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</si>
  <si>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</si>
  <si>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</si>
  <si>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</si>
  <si>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</si>
  <si>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</si>
  <si>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</si>
  <si>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</si>
  <si>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</si>
  <si>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</si>
  <si>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</si>
  <si>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</si>
  <si>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</si>
  <si>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</si>
  <si>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</si>
  <si>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</si>
  <si>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</si>
  <si>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</si>
  <si>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</si>
  <si>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</si>
  <si>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</si>
  <si>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</si>
  <si>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</si>
  <si>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</si>
  <si>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</si>
  <si>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</si>
  <si>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</si>
  <si>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</si>
  <si>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</si>
  <si>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</si>
  <si>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</si>
  <si>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</si>
  <si>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</si>
  <si>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</si>
  <si>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</si>
  <si>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</si>
  <si>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</si>
  <si>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</si>
  <si>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</si>
  <si>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</si>
  <si>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</si>
  <si>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</si>
  <si>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</si>
  <si>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</si>
  <si>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</si>
  <si>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</si>
  <si>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</si>
  <si>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</si>
  <si>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</si>
  <si>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</si>
  <si>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</si>
  <si>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</si>
  <si>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</si>
  <si>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</si>
  <si>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</si>
  <si>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</si>
  <si>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</si>
  <si>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</si>
  <si>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</si>
  <si>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</si>
  <si>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</si>
  <si>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</si>
  <si>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</si>
  <si>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</si>
  <si>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</si>
  <si>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</si>
  <si>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</si>
  <si>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</si>
  <si>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</si>
  <si>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</si>
  <si>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</si>
  <si>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</si>
  <si>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</si>
  <si>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</si>
  <si>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</si>
  <si>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</si>
  <si>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</si>
  <si>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</si>
  <si>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</si>
  <si>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</si>
  <si>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</si>
  <si>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</si>
  <si>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</si>
  <si>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</si>
  <si>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</si>
  <si>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</si>
  <si>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</si>
  <si>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</si>
  <si>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</si>
  <si>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</si>
  <si>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</si>
  <si>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</si>
  <si>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</si>
  <si>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</si>
  <si>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</si>
  <si>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</si>
  <si>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</si>
  <si>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</si>
  <si>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</si>
  <si>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</si>
  <si>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</si>
  <si>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</si>
  <si>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</si>
  <si>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</si>
  <si>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</si>
  <si>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</si>
  <si>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</si>
  <si>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</si>
  <si>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</si>
  <si>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</si>
  <si>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</si>
  <si>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</si>
  <si>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</si>
  <si>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</si>
  <si>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</si>
  <si>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</si>
  <si>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</si>
  <si>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</si>
  <si>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</si>
  <si>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</si>
  <si>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</si>
  <si>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</si>
  <si>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</si>
  <si>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</si>
  <si>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</si>
  <si>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</si>
  <si>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</si>
  <si>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</si>
  <si>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</si>
  <si>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</si>
  <si>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</si>
  <si>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</si>
  <si>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</si>
  <si>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</si>
  <si>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</si>
  <si>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</si>
  <si>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</si>
  <si>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</si>
  <si>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</si>
  <si>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</si>
  <si>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</si>
  <si>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</si>
  <si>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</si>
  <si>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</si>
  <si>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</si>
  <si>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</si>
  <si>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</si>
  <si>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</si>
  <si>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</si>
  <si>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</si>
  <si>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</si>
  <si>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</si>
  <si>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</si>
  <si>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</si>
  <si>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</si>
  <si>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</si>
  <si>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</si>
  <si>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</si>
  <si>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</si>
  <si>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</si>
  <si>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</si>
  <si>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</si>
  <si>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</si>
  <si>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</si>
  <si>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</si>
  <si>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</si>
  <si>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</si>
  <si>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</si>
  <si>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</si>
  <si>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</si>
  <si>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</si>
  <si>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</si>
  <si>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</si>
  <si>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</si>
  <si>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</si>
  <si>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</si>
  <si>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</si>
  <si>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</si>
  <si>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</si>
  <si>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</si>
  <si>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</si>
  <si>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</si>
  <si>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</si>
  <si>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</si>
  <si>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</si>
  <si>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</si>
  <si>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</si>
  <si>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</si>
  <si>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</si>
  <si>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</si>
  <si>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</si>
  <si>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</si>
  <si>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</si>
  <si>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</si>
  <si>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</si>
  <si>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</si>
  <si>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</si>
  <si>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</si>
  <si>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</si>
  <si>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</si>
  <si>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</si>
  <si>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</si>
  <si>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</si>
  <si>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</si>
  <si>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</si>
  <si>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</si>
  <si>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</si>
  <si>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</si>
  <si>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</si>
  <si>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</si>
  <si>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</si>
  <si>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</si>
  <si>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</si>
  <si>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</si>
  <si>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</si>
  <si>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</si>
  <si>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</si>
  <si>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</si>
  <si>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</si>
  <si>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</si>
  <si>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</si>
  <si>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</si>
  <si>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</si>
  <si>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</si>
  <si>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</si>
  <si>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</si>
  <si>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</si>
  <si>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</si>
  <si>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</si>
  <si>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</si>
  <si>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</si>
  <si>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</si>
  <si>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</si>
  <si>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</si>
  <si>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</si>
  <si>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</si>
  <si>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</si>
  <si>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</si>
  <si>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</si>
  <si>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</si>
  <si>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</si>
  <si>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</si>
  <si>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</si>
  <si>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</si>
  <si>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</si>
  <si>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</si>
  <si>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</si>
  <si>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</si>
  <si>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</si>
  <si>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</si>
  <si>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</si>
  <si>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</si>
  <si>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</si>
  <si>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</si>
  <si>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</si>
  <si>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</si>
  <si>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</si>
  <si>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</si>
  <si>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</si>
  <si>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</si>
  <si>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</si>
  <si>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</si>
  <si>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</si>
  <si>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</si>
  <si>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</si>
  <si>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</si>
  <si>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</si>
  <si>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</si>
  <si>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</si>
  <si>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</si>
  <si>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</si>
  <si>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</si>
  <si>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</si>
  <si>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</si>
  <si>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</si>
  <si>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</si>
  <si>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</si>
  <si>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</si>
  <si>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</si>
  <si>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</si>
  <si>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</si>
  <si>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</si>
  <si>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</si>
  <si>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</si>
  <si>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</si>
  <si>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</si>
  <si>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</si>
  <si>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</si>
  <si>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</si>
  <si>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</si>
  <si>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</si>
  <si>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</si>
  <si>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</si>
  <si>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</si>
  <si>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</si>
  <si>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</si>
  <si>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</si>
  <si>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</si>
  <si>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</si>
  <si>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</si>
  <si>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</si>
  <si>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</si>
  <si>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</si>
  <si>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</si>
  <si>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</si>
  <si>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</si>
  <si>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</si>
  <si>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</si>
  <si>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</si>
  <si>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</si>
  <si>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</si>
  <si>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</si>
  <si>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</si>
  <si>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</si>
  <si>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</si>
  <si>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</si>
  <si>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</si>
  <si>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</si>
  <si>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</si>
  <si>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</si>
  <si>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</si>
  <si>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</si>
  <si>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</si>
  <si>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</si>
  <si>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</si>
  <si>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</si>
  <si>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</si>
  <si>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</si>
  <si>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</si>
  <si>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</si>
  <si>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</si>
  <si>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</si>
  <si>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</si>
  <si>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</si>
  <si>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</si>
  <si>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</si>
  <si>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</si>
  <si>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</si>
  <si>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</si>
  <si>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</si>
  <si>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</si>
  <si>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</si>
  <si>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</si>
  <si>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</si>
  <si>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</si>
  <si>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</si>
  <si>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</si>
  <si>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</si>
  <si>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</si>
  <si>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</si>
  <si>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</si>
  <si>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</si>
  <si>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</si>
  <si>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</si>
  <si>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</si>
  <si>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</si>
  <si>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</si>
  <si>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</si>
  <si>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</si>
  <si>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</si>
  <si>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</si>
  <si>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</si>
  <si>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</si>
  <si>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</si>
  <si>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</si>
  <si>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</si>
  <si>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</si>
  <si>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</si>
  <si>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</si>
  <si>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</si>
  <si>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</si>
  <si>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</si>
  <si>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</si>
  <si>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</si>
  <si>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</si>
  <si>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</si>
  <si>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</si>
  <si>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</si>
  <si>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</si>
  <si>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</si>
  <si>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</si>
  <si>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</si>
  <si>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</si>
  <si>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</si>
  <si>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</si>
  <si>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</si>
  <si>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</si>
  <si>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</si>
  <si>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</si>
  <si>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</si>
  <si>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</si>
  <si>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</si>
  <si>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</si>
  <si>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</si>
  <si>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</si>
  <si>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</si>
  <si>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</si>
  <si>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</si>
  <si>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</si>
  <si>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</si>
  <si>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</si>
  <si>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</si>
  <si>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</si>
  <si>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</si>
  <si>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</si>
  <si>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</si>
  <si>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</si>
  <si>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</si>
  <si>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</si>
  <si>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</si>
  <si>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</si>
  <si>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</si>
  <si>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</si>
  <si>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</si>
  <si>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</si>
  <si>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</si>
  <si>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</si>
  <si>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</si>
  <si>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</si>
  <si>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</si>
  <si>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</si>
  <si>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</si>
  <si>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</si>
  <si>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</si>
  <si>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</si>
  <si>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</si>
  <si>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</si>
  <si>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</si>
  <si>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</si>
  <si>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</si>
  <si>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</si>
  <si>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</si>
  <si>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</si>
  <si>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</si>
  <si>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</si>
  <si>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</si>
  <si>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</si>
  <si>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</si>
  <si>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</si>
  <si>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</si>
  <si>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</si>
  <si>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</si>
  <si>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</si>
  <si>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</si>
  <si>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</si>
  <si>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</si>
  <si>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</si>
  <si>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</si>
  <si>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</si>
  <si>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</si>
  <si>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</si>
  <si>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</si>
  <si>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</si>
  <si>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</si>
  <si>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</si>
  <si>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</si>
  <si>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</si>
  <si>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</si>
  <si>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</si>
  <si>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</si>
  <si>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</si>
  <si>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</si>
  <si>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</si>
  <si>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</si>
  <si>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</si>
  <si>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</si>
  <si>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</si>
  <si>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</si>
  <si>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</si>
  <si>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</si>
  <si>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</si>
  <si>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</si>
  <si>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</si>
  <si>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</si>
  <si>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</si>
  <si>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</si>
  <si>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</si>
  <si>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</si>
  <si>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</si>
  <si>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</si>
  <si>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</si>
  <si>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</si>
  <si>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</si>
  <si>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</si>
  <si>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</si>
  <si>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</si>
  <si>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</si>
  <si>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</si>
  <si>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</si>
  <si>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</si>
  <si>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</si>
  <si>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</si>
  <si>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</si>
  <si>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</si>
  <si>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</si>
  <si>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</si>
  <si>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</si>
  <si>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</si>
  <si>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</si>
  <si>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</si>
  <si>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</si>
  <si>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</si>
  <si>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</si>
  <si>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</si>
  <si>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</si>
  <si>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</si>
  <si>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</si>
  <si>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</si>
  <si>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</si>
  <si>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</si>
  <si>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</si>
  <si>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</si>
  <si>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</si>
  <si>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</si>
  <si>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</si>
  <si>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</si>
  <si>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</si>
  <si>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</si>
  <si>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</si>
  <si>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</si>
  <si>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</si>
  <si>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</si>
  <si>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</si>
  <si>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</si>
  <si>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</si>
  <si>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</si>
  <si>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</si>
  <si>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</si>
  <si>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</si>
  <si>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</si>
  <si>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</si>
  <si>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</si>
  <si>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</si>
  <si>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</si>
  <si>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</si>
  <si>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</si>
  <si>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</si>
  <si>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</si>
  <si>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</si>
  <si>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</si>
  <si>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</si>
  <si>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</si>
  <si>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</si>
  <si>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</si>
  <si>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</si>
  <si>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</si>
  <si>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</si>
  <si>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</si>
  <si>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</si>
  <si>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</si>
  <si>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</si>
  <si>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</si>
  <si>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</si>
  <si>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</si>
  <si>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</si>
  <si>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</si>
  <si>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</si>
  <si>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</si>
  <si>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</si>
  <si>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</si>
  <si>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</si>
  <si>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</si>
  <si>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</si>
  <si>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</si>
  <si>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</si>
  <si>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</si>
  <si>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</si>
  <si>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</si>
  <si>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</si>
  <si>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</si>
  <si>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</si>
  <si>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</si>
  <si>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</si>
  <si>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</si>
  <si>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</si>
  <si>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</si>
  <si>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</si>
  <si>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</si>
  <si>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</si>
  <si>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</si>
  <si>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</si>
  <si>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</si>
  <si>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</si>
  <si>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</si>
  <si>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</si>
  <si>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</si>
  <si>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</si>
  <si>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</si>
  <si>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</si>
  <si>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</si>
  <si>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</si>
  <si>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</si>
  <si>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</si>
  <si>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</si>
  <si>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</si>
  <si>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</si>
  <si>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</si>
  <si>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</si>
  <si>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</si>
  <si>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</si>
  <si>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</si>
  <si>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</si>
  <si>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</si>
  <si>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</si>
  <si>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</si>
  <si>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</si>
  <si>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</si>
  <si>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</si>
  <si>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</si>
  <si>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</si>
  <si>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</si>
  <si>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</si>
  <si>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</si>
  <si>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</si>
  <si>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</si>
  <si>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</si>
  <si>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</si>
  <si>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</si>
  <si>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</si>
  <si>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</si>
  <si>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</si>
  <si>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</si>
  <si>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</si>
  <si>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</si>
  <si>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</si>
  <si>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</si>
  <si>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</si>
  <si>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</si>
  <si>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</si>
  <si>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</si>
  <si>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</si>
  <si>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</si>
  <si>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</si>
  <si>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</si>
  <si>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</si>
  <si>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</si>
  <si>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</si>
  <si>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</si>
  <si>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</si>
  <si>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</si>
  <si>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</si>
  <si>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</si>
  <si>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</si>
  <si>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</si>
  <si>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</si>
  <si>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</si>
  <si>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</si>
  <si>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</si>
  <si>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</si>
  <si>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</si>
  <si>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</si>
  <si>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</si>
  <si>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</si>
  <si>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</si>
  <si>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</si>
  <si>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</si>
  <si>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</si>
  <si>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</si>
  <si>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</si>
  <si>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</si>
  <si>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</si>
  <si>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</si>
  <si>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</si>
  <si>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</si>
  <si>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</si>
  <si>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</si>
  <si>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</si>
  <si>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</si>
  <si>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</si>
  <si>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</si>
  <si>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</si>
  <si>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</si>
  <si>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</si>
  <si>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</si>
  <si>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</si>
  <si>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</si>
  <si>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</si>
  <si>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</si>
  <si>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</si>
  <si>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</si>
  <si>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</si>
  <si>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</si>
  <si>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</si>
  <si>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</si>
  <si>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</si>
  <si>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</si>
  <si>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</si>
  <si>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</si>
  <si>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</si>
  <si>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</si>
  <si>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</si>
  <si>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</si>
  <si>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</si>
  <si>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</si>
  <si>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</si>
  <si>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</si>
  <si>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</si>
  <si>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</si>
  <si>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</si>
  <si>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</si>
  <si>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</si>
  <si>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</si>
  <si>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</si>
  <si>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</si>
  <si>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</si>
  <si>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</si>
  <si>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</si>
  <si>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</si>
  <si>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</si>
  <si>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</si>
  <si>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</si>
  <si>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</si>
  <si>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</si>
  <si>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</si>
  <si>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</si>
  <si>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</si>
  <si>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</si>
  <si>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</si>
  <si>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</si>
  <si>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</si>
  <si>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</si>
  <si>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</si>
  <si>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</si>
  <si>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</si>
  <si>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</si>
  <si>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</si>
  <si>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</si>
  <si>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</si>
  <si>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</si>
  <si>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</si>
  <si>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</si>
  <si>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</si>
  <si>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</si>
  <si>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</si>
  <si>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</si>
  <si>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</si>
  <si>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</si>
  <si>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</si>
  <si>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</si>
  <si>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</si>
  <si>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</si>
  <si>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</si>
  <si>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</si>
  <si>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</si>
  <si>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</si>
  <si>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</si>
  <si>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</si>
  <si>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</si>
  <si>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</si>
  <si>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</si>
  <si>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</si>
  <si>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</si>
  <si>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</si>
  <si>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</si>
  <si>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</si>
  <si>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</si>
  <si>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</si>
  <si>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</si>
  <si>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</si>
  <si>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</si>
  <si>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</si>
  <si>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</si>
  <si>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</si>
  <si>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</si>
  <si>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</si>
  <si>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</si>
  <si>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</si>
  <si>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</si>
  <si>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</si>
  <si>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</si>
  <si>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</si>
  <si>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</si>
  <si>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</si>
  <si>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</si>
  <si>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</si>
  <si>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</si>
  <si>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</si>
  <si>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</si>
  <si>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</si>
  <si>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</si>
  <si>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</si>
  <si>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</si>
  <si>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</si>
  <si>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</si>
  <si>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</si>
  <si>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</si>
  <si>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</si>
  <si>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</si>
  <si>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</si>
  <si>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</si>
  <si>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</si>
  <si>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</si>
  <si>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</si>
  <si>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</si>
  <si>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</si>
  <si>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</si>
  <si>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</si>
  <si>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</si>
  <si>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</si>
  <si>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</si>
  <si>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</si>
  <si>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</si>
  <si>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</si>
  <si>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</si>
  <si>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</si>
  <si>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</si>
  <si>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</si>
  <si>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</si>
  <si>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</si>
  <si>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</si>
  <si>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</si>
  <si>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</si>
  <si>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</si>
  <si>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</si>
  <si>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</si>
  <si>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</si>
  <si>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</si>
  <si>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</si>
  <si>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</si>
  <si>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</si>
  <si>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</si>
  <si>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</si>
  <si>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</si>
  <si>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</si>
  <si>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</si>
  <si>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</si>
  <si>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</si>
  <si>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</si>
  <si>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</si>
  <si>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</si>
  <si>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</si>
  <si>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</si>
  <si>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</si>
  <si>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</si>
  <si>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</si>
  <si>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</si>
  <si>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</si>
  <si>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</si>
  <si>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</si>
  <si>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</si>
  <si>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</si>
  <si>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</si>
  <si>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</si>
  <si>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</si>
  <si>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</si>
  <si>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</si>
  <si>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</si>
  <si>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</si>
  <si>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</si>
  <si>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</si>
  <si>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</si>
  <si>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</si>
  <si>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</si>
  <si>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</si>
  <si>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</si>
  <si>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</si>
  <si>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</si>
  <si>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</si>
  <si>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</si>
  <si>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</si>
  <si>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</si>
  <si>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</si>
  <si>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</si>
  <si>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</si>
  <si>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</si>
  <si>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</si>
  <si>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</si>
  <si>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</si>
  <si>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</si>
  <si>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</si>
  <si>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</si>
  <si>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</si>
  <si>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</si>
  <si>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</si>
  <si>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</si>
  <si>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</si>
  <si>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</si>
  <si>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</si>
  <si>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</si>
  <si>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</si>
  <si>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</si>
  <si>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</si>
  <si>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</si>
  <si>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</si>
  <si>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</si>
  <si>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</si>
  <si>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</si>
  <si>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</si>
  <si>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</si>
  <si>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</si>
  <si>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</si>
  <si>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</si>
  <si>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</si>
  <si>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</si>
  <si>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</si>
  <si>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</si>
  <si>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</si>
  <si>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</si>
  <si>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</si>
  <si>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</si>
  <si>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</si>
  <si>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</si>
  <si>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</si>
  <si>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</si>
  <si>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</si>
  <si>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</si>
  <si>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</si>
  <si>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</si>
  <si>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</si>
  <si>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</si>
  <si>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</si>
  <si>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</si>
  <si>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</si>
  <si>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</si>
  <si>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</si>
  <si>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</si>
  <si>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</si>
  <si>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</si>
  <si>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</si>
  <si>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</si>
  <si>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</si>
  <si>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</si>
  <si>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</si>
  <si>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</si>
  <si>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</si>
  <si>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</si>
  <si>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</si>
  <si>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</si>
  <si>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</si>
  <si>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</si>
  <si>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</si>
  <si>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</si>
  <si>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</si>
  <si>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</si>
  <si>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</si>
  <si>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</si>
  <si>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</si>
  <si>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</si>
  <si>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</si>
  <si>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</si>
  <si>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</si>
  <si>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</si>
  <si>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</si>
  <si>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</si>
  <si>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</si>
  <si>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</si>
  <si>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</si>
  <si>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</si>
  <si>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</si>
  <si>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</si>
  <si>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</si>
  <si>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</si>
  <si>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</si>
  <si>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</si>
  <si>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</si>
  <si>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</si>
  <si>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</si>
  <si>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</si>
  <si>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</si>
  <si>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</si>
  <si>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</si>
  <si>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</si>
  <si>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</si>
  <si>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</si>
  <si>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</si>
  <si>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</si>
  <si>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</si>
  <si>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</si>
  <si>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</si>
  <si>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</si>
  <si>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</si>
  <si>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</si>
  <si>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</si>
  <si>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</si>
  <si>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</si>
  <si>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</si>
  <si>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</si>
  <si>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</si>
  <si>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</si>
  <si>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</si>
  <si>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</si>
  <si>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</si>
  <si>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</si>
  <si>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</si>
  <si>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</si>
  <si>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</si>
  <si>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</si>
  <si>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</si>
  <si>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</si>
  <si>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</si>
  <si>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</si>
  <si>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</si>
  <si>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</si>
  <si>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</si>
  <si>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</si>
  <si>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</si>
  <si>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</si>
  <si>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</si>
  <si>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</si>
  <si>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</si>
  <si>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</si>
  <si>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</si>
  <si>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</si>
  <si>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</si>
  <si>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</si>
  <si>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</si>
  <si>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</si>
  <si>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</si>
  <si>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</si>
  <si>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</si>
  <si>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</si>
  <si>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</si>
  <si>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</si>
  <si>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</si>
  <si>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</si>
  <si>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</si>
  <si>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</si>
  <si>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</si>
  <si>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</si>
  <si>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</si>
  <si>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</si>
  <si>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</si>
  <si>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</si>
  <si>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</si>
  <si>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</si>
  <si>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</si>
  <si>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</si>
  <si>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</si>
  <si>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</si>
  <si>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</si>
  <si>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</si>
  <si>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</si>
  <si>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</si>
  <si>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</si>
  <si>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</si>
  <si>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</si>
  <si>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</si>
  <si>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</si>
  <si>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</si>
  <si>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</si>
  <si>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</si>
  <si>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</si>
  <si>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</si>
  <si>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</si>
  <si>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</si>
  <si>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</si>
  <si>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</si>
  <si>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</si>
  <si>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</si>
  <si>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</si>
  <si>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</si>
  <si>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</si>
  <si>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</si>
  <si>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</si>
  <si>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</si>
  <si>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</si>
  <si>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</si>
  <si>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</si>
  <si>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</si>
  <si>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</si>
  <si>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</si>
  <si>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</si>
  <si>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</si>
  <si>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</si>
  <si>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</si>
  <si>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</si>
  <si>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</si>
  <si>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</si>
  <si>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</si>
  <si>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</si>
  <si>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</si>
  <si>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</si>
  <si>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</si>
  <si>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</si>
  <si>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</si>
  <si>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</si>
  <si>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</si>
  <si>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</si>
  <si>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</si>
  <si>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</si>
  <si>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</si>
  <si>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</si>
  <si>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</si>
  <si>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</si>
  <si>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</si>
  <si>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</si>
  <si>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</si>
  <si>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</si>
  <si>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</si>
  <si>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</si>
  <si>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</si>
  <si>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</si>
  <si>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</si>
  <si>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</si>
  <si>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</si>
  <si>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</si>
  <si>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</si>
  <si>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</si>
  <si>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</si>
  <si>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</si>
  <si>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</si>
  <si>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</si>
  <si>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</si>
  <si>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</si>
  <si>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</si>
  <si>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</si>
  <si>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</si>
  <si>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</si>
  <si>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</si>
  <si>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</si>
  <si>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</si>
  <si>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</si>
  <si>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</si>
  <si>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</si>
  <si>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</si>
  <si>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</si>
  <si>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</si>
  <si>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</si>
  <si>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</si>
  <si>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</si>
  <si>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</si>
  <si>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</si>
  <si>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</si>
  <si>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</si>
  <si>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</si>
  <si>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</si>
  <si>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</si>
  <si>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</si>
  <si>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</si>
  <si>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</si>
  <si>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</si>
  <si>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</si>
  <si>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</si>
  <si>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</si>
  <si>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</si>
  <si>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</si>
  <si>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</si>
  <si>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</si>
  <si>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</si>
  <si>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</si>
  <si>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</si>
  <si>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</si>
  <si>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</si>
  <si>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</si>
  <si>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</si>
  <si>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</si>
  <si>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</si>
  <si>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</si>
  <si>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</si>
  <si>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</si>
  <si>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</si>
  <si>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</si>
  <si>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</si>
  <si>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</si>
  <si>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</si>
  <si>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</si>
  <si>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</si>
  <si>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</si>
  <si>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</si>
  <si>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</si>
  <si>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</si>
  <si>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</si>
  <si>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</si>
  <si>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</si>
  <si>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</si>
  <si>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</si>
  <si>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</si>
  <si>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</si>
  <si>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</si>
  <si>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</si>
  <si>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</si>
  <si>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</si>
  <si>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</si>
  <si>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</si>
  <si>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</si>
  <si>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</si>
  <si>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</si>
  <si>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</si>
  <si>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</si>
  <si>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</si>
  <si>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</si>
  <si>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</si>
  <si>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</si>
  <si>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</si>
  <si>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</si>
  <si>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</si>
  <si>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</si>
  <si>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</si>
  <si>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</si>
  <si>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</si>
  <si>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</si>
  <si>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</si>
  <si>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</si>
  <si>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</si>
  <si>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</si>
  <si>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</si>
  <si>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</si>
  <si>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</si>
  <si>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</si>
  <si>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</si>
  <si>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</si>
  <si>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</si>
  <si>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</si>
  <si>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</si>
  <si>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</si>
  <si>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</si>
  <si>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</si>
  <si>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</si>
  <si>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</si>
  <si>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</si>
  <si>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</si>
  <si>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</si>
  <si>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</si>
  <si>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</si>
  <si>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</si>
  <si>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</si>
  <si>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</si>
  <si>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</si>
  <si>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</si>
  <si>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</si>
  <si>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</si>
  <si>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</si>
  <si>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</si>
  <si>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</si>
  <si>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</si>
  <si>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</si>
  <si>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</si>
  <si>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</si>
  <si>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</si>
  <si>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</si>
  <si>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</si>
  <si>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</si>
  <si>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</si>
  <si>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</si>
  <si>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</si>
  <si>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</si>
  <si>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</si>
  <si>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</si>
  <si>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</si>
  <si>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</si>
  <si>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</si>
  <si>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</si>
  <si>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</si>
  <si>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</si>
  <si>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</si>
  <si>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</si>
  <si>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</si>
  <si>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</si>
  <si>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</si>
  <si>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</si>
  <si>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</si>
  <si>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</si>
  <si>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</si>
  <si>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</si>
  <si>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</si>
  <si>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</si>
  <si>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</si>
  <si>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</si>
  <si>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</si>
  <si>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</si>
  <si>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</si>
  <si>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</si>
  <si>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</si>
  <si>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</si>
  <si>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</si>
  <si>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</si>
  <si>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</si>
  <si>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</si>
  <si>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</si>
  <si>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</si>
  <si>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</si>
  <si>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</si>
  <si>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</si>
  <si>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</si>
  <si>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</si>
  <si>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</si>
  <si>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</si>
  <si>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</si>
  <si>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</si>
  <si>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</si>
  <si>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</si>
  <si>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</si>
  <si>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</si>
  <si>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</si>
  <si>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</si>
  <si>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</si>
  <si>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</si>
  <si>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</si>
  <si>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</si>
  <si>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</si>
  <si>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</si>
  <si>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</si>
  <si>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</si>
  <si>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</si>
  <si>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</si>
  <si>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</si>
  <si>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</si>
  <si>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</si>
  <si>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</si>
  <si>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</si>
  <si>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</si>
  <si>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</si>
  <si>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</si>
  <si>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</si>
  <si>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</si>
  <si>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</si>
  <si>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</si>
  <si>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</si>
  <si>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</si>
  <si>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</si>
  <si>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</si>
  <si>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</si>
  <si>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</si>
  <si>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</si>
  <si>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</si>
  <si>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</si>
  <si>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</si>
  <si>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</si>
  <si>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</si>
  <si>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</si>
  <si>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</si>
  <si>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</si>
  <si>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</si>
  <si>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</si>
  <si>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</si>
  <si>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</si>
  <si>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</si>
  <si>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</si>
  <si>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</si>
  <si>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</si>
  <si>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</si>
  <si>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</si>
  <si>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</si>
  <si>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</si>
  <si>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</si>
  <si>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</si>
  <si>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</si>
  <si>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</si>
  <si>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</si>
  <si>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</si>
  <si>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</si>
  <si>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</si>
  <si>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</si>
  <si>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</si>
  <si>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</si>
  <si>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</si>
  <si>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</si>
  <si>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</si>
  <si>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</si>
  <si>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</si>
  <si>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</si>
  <si>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</si>
  <si>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</si>
  <si>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</si>
  <si>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</si>
  <si>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</si>
  <si>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</si>
  <si>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</si>
  <si>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</si>
  <si>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</si>
  <si>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</si>
  <si>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</si>
  <si>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</si>
  <si>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</si>
  <si>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</si>
  <si>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</si>
  <si>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</si>
  <si>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</si>
  <si>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</si>
  <si>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</si>
  <si>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</si>
  <si>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</si>
  <si>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</si>
  <si>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</si>
  <si>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</si>
  <si>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</si>
  <si>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</si>
  <si>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</si>
  <si>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</si>
  <si>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</si>
  <si>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</si>
  <si>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</si>
  <si>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</si>
  <si>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</si>
  <si>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</si>
  <si>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</si>
  <si>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</si>
  <si>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</si>
  <si>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</si>
  <si>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</si>
  <si>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</si>
  <si>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</si>
  <si>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</si>
  <si>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</si>
  <si>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</si>
  <si>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</si>
  <si>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</si>
  <si>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</si>
  <si>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</si>
  <si>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</si>
  <si>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</si>
  <si>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</si>
  <si>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</si>
  <si>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</si>
  <si>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</si>
  <si>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</si>
  <si>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</si>
  <si>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</si>
  <si>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</si>
  <si>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</si>
  <si>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</si>
  <si>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</si>
  <si>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</si>
  <si>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</si>
  <si>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</si>
  <si>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</si>
  <si>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</si>
  <si>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</si>
  <si>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</si>
  <si>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</si>
  <si>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</si>
  <si>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</si>
  <si>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</si>
  <si>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</si>
  <si>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</si>
  <si>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</si>
  <si>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</si>
  <si>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</si>
  <si>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</si>
  <si>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</si>
  <si>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</si>
  <si>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</si>
  <si>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</si>
  <si>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</si>
  <si>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</si>
  <si>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</si>
  <si>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</si>
  <si>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</si>
  <si>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</si>
  <si>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</si>
  <si>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</si>
  <si>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</si>
  <si>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</si>
  <si>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</si>
  <si>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</si>
  <si>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</si>
  <si>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</si>
  <si>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</si>
  <si>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</si>
  <si>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</si>
  <si>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</si>
  <si>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</si>
  <si>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</si>
  <si>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</si>
  <si>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</si>
  <si>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</si>
  <si>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</si>
  <si>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</si>
  <si>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</si>
  <si>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</si>
  <si>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</si>
  <si>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</si>
  <si>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</si>
  <si>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</si>
  <si>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</si>
  <si>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</si>
  <si>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</si>
  <si>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</si>
  <si>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</si>
  <si>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</si>
  <si>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</si>
  <si>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</si>
  <si>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</si>
  <si>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</si>
  <si>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</si>
  <si>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</si>
  <si>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</si>
  <si>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</si>
  <si>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</si>
  <si>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</si>
  <si>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</si>
  <si>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</si>
  <si>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</si>
  <si>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</si>
  <si>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</si>
  <si>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</si>
  <si>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</si>
  <si>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</si>
  <si>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</si>
  <si>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</si>
  <si>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</si>
  <si>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</si>
  <si>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</si>
  <si>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</si>
  <si>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</si>
  <si>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</si>
  <si>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</si>
  <si>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</si>
  <si>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</si>
  <si>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</si>
  <si>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</si>
  <si>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</si>
  <si>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</si>
  <si>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</si>
  <si>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</si>
  <si>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</si>
  <si>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</si>
  <si>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</si>
  <si>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</si>
  <si>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</si>
  <si>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</si>
  <si>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</si>
  <si>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</si>
  <si>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</si>
  <si>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</si>
  <si>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</si>
  <si>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</si>
  <si>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</si>
  <si>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</si>
  <si>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</si>
  <si>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</si>
  <si>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</si>
  <si>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</si>
  <si>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</si>
  <si>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</si>
  <si>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</si>
  <si>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</si>
  <si>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</si>
  <si>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</si>
  <si>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</si>
  <si>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</si>
  <si>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</si>
  <si>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</si>
  <si>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</si>
  <si>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</si>
  <si>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</si>
  <si>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</si>
  <si>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</si>
  <si>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</si>
  <si>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</si>
  <si>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</si>
  <si>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</si>
  <si>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</si>
  <si>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</si>
  <si>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</si>
  <si>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</si>
  <si>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</si>
  <si>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</si>
  <si>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</si>
  <si>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</si>
  <si>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</si>
  <si>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</si>
  <si>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</si>
  <si>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</si>
  <si>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</si>
  <si>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</si>
  <si>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</si>
  <si>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</si>
  <si>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</si>
  <si>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</si>
  <si>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</si>
  <si>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</si>
  <si>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</si>
  <si>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</si>
  <si>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</si>
  <si>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</si>
  <si>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</si>
  <si>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</si>
  <si>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</si>
  <si>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</si>
  <si>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</si>
  <si>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</si>
  <si>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</si>
  <si>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</si>
  <si>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</si>
  <si>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</si>
  <si>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</si>
  <si>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</si>
  <si>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</si>
  <si>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</si>
  <si>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</si>
  <si>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</si>
  <si>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</si>
  <si>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</si>
  <si>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</si>
  <si>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</si>
  <si>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</si>
  <si>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</si>
  <si>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</si>
  <si>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</si>
  <si>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</si>
  <si>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</si>
  <si>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</si>
  <si>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</si>
  <si>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</si>
  <si>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</si>
  <si>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</si>
  <si>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</si>
  <si>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</si>
  <si>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</si>
  <si>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</si>
  <si>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</si>
  <si>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</si>
  <si>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</si>
  <si>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</si>
  <si>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</si>
  <si>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</si>
  <si>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</si>
  <si>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</si>
  <si>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</si>
  <si>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</si>
  <si>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</si>
  <si>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</si>
  <si>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</si>
  <si>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</si>
  <si>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</si>
  <si>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</si>
  <si>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</si>
  <si>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</si>
  <si>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</si>
  <si>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</si>
  <si>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</si>
  <si>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</si>
  <si>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</si>
  <si>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</si>
  <si>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</si>
  <si>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</si>
  <si>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</si>
  <si>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</si>
  <si>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</si>
  <si>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</si>
  <si>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</si>
  <si>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</si>
  <si>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</si>
  <si>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</si>
  <si>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</si>
  <si>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</si>
  <si>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</si>
  <si>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</si>
  <si>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</si>
  <si>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</si>
  <si>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</si>
  <si>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</si>
  <si>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</si>
  <si>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</si>
  <si>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</si>
  <si>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</si>
  <si>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</si>
  <si>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</si>
  <si>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</si>
  <si>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</si>
  <si>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</si>
  <si>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</si>
  <si>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</si>
  <si>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</si>
  <si>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</si>
  <si>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</si>
  <si>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</si>
  <si>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</si>
  <si>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</si>
  <si>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</si>
  <si>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</si>
  <si>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</si>
  <si>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</si>
  <si>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</si>
  <si>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</si>
  <si>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</si>
  <si>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</si>
  <si>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</si>
  <si>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</si>
  <si>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</si>
  <si>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</si>
  <si>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</si>
  <si>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</si>
  <si>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</si>
  <si>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</si>
  <si>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</si>
  <si>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</si>
  <si>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</si>
  <si>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</si>
  <si>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</si>
  <si>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</si>
  <si>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</si>
  <si>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</si>
  <si>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</si>
  <si>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</si>
  <si>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</si>
  <si>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</si>
  <si>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</si>
  <si>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</si>
  <si>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</si>
  <si>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</si>
  <si>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</si>
  <si>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</si>
  <si>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</si>
  <si>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</si>
  <si>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</si>
  <si>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</si>
  <si>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</si>
  <si>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</si>
  <si>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</si>
  <si>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</si>
  <si>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</si>
  <si>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</si>
  <si>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</si>
  <si>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</si>
  <si>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</si>
  <si>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</si>
  <si>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</si>
  <si>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</si>
  <si>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</si>
  <si>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</si>
  <si>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</si>
  <si>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</si>
  <si>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</si>
  <si>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</si>
  <si>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</si>
  <si>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</si>
  <si>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</si>
  <si>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</si>
  <si>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</si>
  <si>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</si>
  <si>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</si>
  <si>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</si>
  <si>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</si>
  <si>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</si>
  <si>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</si>
  <si>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</si>
  <si>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</si>
  <si>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</si>
  <si>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</si>
  <si>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</si>
  <si>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</si>
  <si>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</si>
  <si>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</si>
  <si>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</si>
  <si>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</si>
  <si>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</si>
  <si>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</si>
  <si>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</si>
  <si>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</si>
  <si>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</si>
  <si>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</si>
  <si>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</si>
  <si>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</si>
  <si>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</si>
  <si>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</si>
  <si>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</si>
  <si>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</si>
  <si>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</si>
  <si>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</si>
  <si>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</si>
  <si>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</si>
  <si>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</si>
  <si>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</si>
  <si>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</si>
  <si>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</si>
  <si>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</si>
  <si>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</si>
  <si>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</si>
  <si>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</si>
  <si>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</si>
  <si>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</si>
  <si>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</si>
  <si>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</si>
  <si>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</si>
  <si>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</si>
  <si>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</si>
  <si>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</si>
  <si>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</si>
  <si>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</si>
  <si>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</si>
  <si>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</si>
  <si>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</si>
  <si>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</si>
  <si>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</si>
  <si>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</si>
  <si>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</si>
  <si>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</si>
  <si>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</si>
  <si>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</si>
  <si>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</si>
  <si>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</si>
  <si>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</si>
  <si>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</si>
  <si>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</si>
  <si>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</si>
  <si>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</si>
  <si>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</si>
  <si>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</si>
  <si>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</si>
  <si>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</si>
  <si>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</si>
  <si>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</si>
  <si>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</si>
  <si>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</si>
  <si>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</si>
  <si>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</si>
  <si>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</si>
  <si>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</si>
  <si>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</si>
  <si>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</si>
  <si>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</si>
  <si>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</si>
  <si>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</si>
  <si>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</si>
  <si>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</si>
  <si>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</si>
  <si>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</si>
  <si>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</si>
  <si>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</si>
  <si>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</si>
  <si>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</si>
  <si>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</si>
  <si>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</si>
  <si>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</si>
  <si>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</si>
  <si>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</si>
  <si>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</si>
  <si>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</si>
  <si>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</si>
  <si>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</si>
  <si>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</si>
  <si>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</si>
  <si>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</si>
  <si>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</si>
  <si>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</si>
  <si>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</si>
  <si>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</si>
  <si>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</si>
  <si>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</si>
  <si>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</si>
  <si>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</si>
  <si>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</si>
  <si>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</si>
  <si>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</si>
  <si>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</si>
  <si>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</si>
  <si>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</si>
  <si>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</si>
  <si>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</si>
  <si>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</si>
  <si>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</si>
  <si>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</si>
  <si>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</si>
  <si>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</si>
  <si>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</si>
  <si>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</si>
  <si>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</si>
  <si>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</si>
  <si>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</si>
  <si>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</si>
  <si>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</si>
  <si>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</si>
  <si>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</si>
  <si>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</si>
  <si>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</si>
  <si>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</si>
  <si>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</si>
  <si>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</si>
  <si>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</si>
  <si>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</si>
  <si>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</si>
  <si>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</si>
  <si>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</si>
  <si>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</si>
  <si>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</si>
  <si>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</si>
  <si>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</si>
  <si>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</si>
  <si>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</si>
  <si>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</si>
  <si>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</si>
  <si>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</si>
  <si>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</si>
  <si>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</si>
  <si>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</si>
  <si>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</si>
  <si>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</si>
  <si>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</si>
  <si>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</si>
  <si>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</si>
  <si>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</si>
  <si>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</si>
  <si>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</si>
  <si>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</si>
  <si>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</si>
  <si>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</si>
  <si>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</si>
  <si>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</si>
  <si>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</si>
  <si>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</si>
  <si>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</si>
  <si>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</si>
  <si>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</si>
  <si>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</si>
  <si>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</si>
  <si>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</si>
  <si>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</si>
  <si>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</si>
  <si>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</si>
  <si>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</si>
  <si>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</si>
  <si>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</si>
  <si>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</si>
  <si>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</si>
  <si>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</si>
  <si>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</si>
  <si>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</si>
  <si>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</si>
  <si>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</si>
  <si>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</si>
  <si>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</si>
  <si>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</si>
  <si>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</si>
  <si>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</si>
  <si>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</si>
  <si>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</si>
  <si>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</si>
  <si>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</si>
  <si>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</si>
  <si>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</si>
  <si>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</si>
  <si>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</si>
  <si>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</si>
  <si>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</si>
  <si>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</si>
  <si>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</si>
  <si>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</si>
  <si>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</si>
  <si>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</si>
  <si>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</si>
  <si>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</si>
  <si>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</si>
  <si>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</si>
  <si>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</si>
  <si>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</si>
  <si>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</si>
  <si>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</si>
  <si>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</si>
  <si>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</si>
  <si>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</si>
  <si>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</si>
  <si>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</si>
  <si>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</si>
  <si>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</si>
  <si>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</si>
  <si>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</si>
  <si>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</si>
  <si>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</si>
  <si>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</si>
  <si>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</si>
  <si>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</si>
  <si>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</si>
  <si>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</si>
  <si>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</si>
  <si>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</si>
  <si>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</si>
  <si>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</si>
  <si>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</si>
  <si>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</si>
  <si>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</si>
  <si>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</si>
  <si>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</si>
  <si>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</si>
  <si>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</si>
  <si>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</si>
  <si>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</si>
  <si>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</si>
  <si>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</si>
  <si>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</si>
  <si>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</si>
  <si>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</si>
  <si>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</si>
  <si>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</si>
  <si>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</si>
  <si>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</si>
  <si>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</si>
  <si>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</si>
  <si>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</si>
  <si>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</si>
  <si>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</si>
  <si>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</si>
  <si>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</si>
  <si>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</si>
  <si>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</si>
  <si>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</si>
  <si>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</si>
  <si>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</si>
  <si>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</si>
  <si>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</si>
  <si>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</si>
  <si>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</si>
  <si>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</si>
  <si>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</si>
  <si>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</si>
  <si>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</si>
  <si>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</si>
  <si>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</si>
  <si>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</si>
  <si>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</si>
  <si>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</si>
  <si>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</si>
  <si>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</si>
  <si>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</si>
  <si>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</si>
  <si>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</si>
  <si>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</si>
  <si>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</si>
  <si>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</si>
  <si>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</si>
  <si>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</si>
  <si>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</si>
  <si>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</si>
  <si>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</si>
  <si>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</si>
  <si>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</si>
  <si>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</si>
  <si>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</si>
  <si>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</si>
  <si>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</si>
  <si>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</si>
  <si>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</si>
  <si>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</si>
  <si>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</si>
  <si>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</si>
  <si>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</si>
  <si>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</si>
  <si>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</si>
  <si>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</si>
  <si>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</si>
  <si>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</si>
  <si>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</si>
  <si>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</si>
  <si>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</si>
  <si>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</si>
  <si>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</si>
  <si>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</si>
  <si>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</si>
  <si>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</si>
  <si>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</si>
  <si>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</si>
  <si>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</si>
  <si>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</si>
  <si>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</si>
  <si>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</si>
  <si>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</si>
  <si>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</si>
  <si>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</si>
  <si>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</si>
  <si>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</si>
  <si>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</si>
  <si>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</si>
  <si>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</si>
  <si>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</si>
  <si>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</si>
  <si>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</si>
  <si>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</si>
  <si>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</si>
  <si>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</si>
  <si>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</si>
  <si>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</si>
  <si>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</si>
  <si>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</si>
  <si>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</si>
  <si>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</si>
  <si>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</si>
  <si>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</si>
  <si>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</si>
  <si>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</si>
  <si>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</si>
  <si>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</si>
  <si>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</si>
  <si>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</si>
  <si>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</si>
  <si>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</si>
  <si>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</si>
  <si>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</si>
  <si>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</si>
  <si>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</si>
  <si>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</si>
  <si>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</si>
  <si>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</si>
  <si>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</si>
  <si>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</si>
  <si>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</si>
  <si>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</si>
  <si>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</si>
  <si>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</si>
  <si>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</si>
  <si>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</si>
  <si>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</si>
  <si>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</si>
  <si>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</si>
  <si>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</si>
  <si>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</si>
  <si>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</si>
  <si>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</si>
  <si>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</si>
  <si>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</si>
  <si>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</si>
  <si>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</si>
  <si>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</si>
  <si>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</si>
  <si>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</si>
  <si>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</si>
  <si>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</si>
  <si>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</si>
  <si>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</si>
  <si>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</si>
  <si>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</si>
  <si>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</si>
  <si>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</si>
  <si>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</si>
  <si>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</si>
  <si>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</si>
  <si>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</si>
  <si>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</si>
  <si>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</si>
  <si>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</si>
  <si>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</si>
  <si>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</si>
  <si>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</si>
  <si>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</si>
  <si>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</si>
  <si>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</si>
  <si>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</si>
  <si>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</si>
  <si>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</si>
  <si>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</si>
  <si>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</si>
  <si>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</si>
  <si>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</si>
  <si>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</si>
  <si>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</si>
  <si>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</si>
  <si>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</si>
  <si>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</si>
  <si>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</si>
  <si>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</si>
  <si>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</si>
  <si>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</si>
  <si>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</si>
  <si>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</si>
  <si>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</si>
  <si>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</si>
  <si>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</si>
  <si>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</si>
  <si>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</si>
  <si>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</si>
  <si>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</si>
  <si>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</si>
  <si>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</si>
  <si>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</si>
  <si>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</si>
  <si>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</si>
  <si>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</si>
  <si>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</si>
  <si>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</si>
  <si>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</si>
  <si>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</si>
  <si>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</si>
  <si>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</si>
  <si>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</si>
  <si>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</si>
  <si>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</si>
  <si>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</si>
  <si>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</si>
  <si>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</si>
  <si>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</si>
  <si>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</si>
  <si>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</si>
  <si>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</si>
  <si>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</si>
  <si>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</si>
  <si>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</si>
  <si>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</si>
  <si>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</si>
  <si>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</si>
  <si>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</si>
  <si>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</si>
  <si>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</si>
  <si>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</si>
  <si>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</si>
  <si>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</si>
  <si>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</si>
  <si>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</si>
  <si>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</si>
  <si>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</si>
  <si>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</si>
  <si>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</si>
  <si>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</si>
  <si>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</si>
  <si>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</si>
  <si>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</si>
  <si>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</si>
  <si>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</si>
  <si>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</si>
  <si>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</si>
  <si>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</si>
  <si>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</si>
  <si>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</si>
  <si>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</si>
  <si>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</si>
  <si>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</si>
  <si>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</si>
  <si>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</si>
  <si>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</si>
  <si>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</si>
  <si>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</si>
  <si>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</si>
  <si>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</si>
  <si>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</si>
  <si>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</si>
  <si>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</si>
  <si>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</si>
  <si>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</si>
  <si>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</si>
  <si>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</si>
  <si>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</si>
  <si>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</si>
  <si>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</si>
  <si>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</si>
  <si>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</si>
  <si>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</si>
  <si>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</si>
  <si>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</si>
  <si>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</si>
  <si>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</si>
  <si>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</si>
  <si>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</si>
  <si>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</si>
  <si>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</si>
  <si>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</si>
  <si>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</si>
  <si>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</si>
  <si>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</si>
  <si>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</si>
  <si>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</si>
  <si>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</si>
  <si>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</si>
  <si>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</si>
  <si>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</si>
  <si>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</si>
  <si>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</si>
  <si>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</si>
  <si>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</si>
  <si>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</si>
  <si>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</si>
  <si>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</si>
  <si>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</si>
  <si>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</si>
  <si>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</si>
  <si>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</si>
  <si>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</si>
  <si>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</si>
  <si>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</si>
  <si>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</si>
  <si>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</si>
  <si>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</si>
  <si>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</si>
  <si>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</si>
  <si>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</si>
  <si>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</si>
  <si>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</si>
  <si>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</si>
  <si>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</si>
  <si>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</si>
  <si>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</si>
  <si>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</si>
  <si>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</si>
  <si>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</si>
  <si>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</si>
  <si>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</si>
  <si>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</si>
  <si>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</si>
  <si>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</si>
  <si>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</si>
  <si>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</si>
  <si>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</si>
  <si>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</si>
  <si>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</si>
  <si>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</si>
  <si>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</si>
  <si>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</si>
  <si>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</si>
  <si>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</si>
  <si>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</si>
  <si>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</si>
  <si>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</si>
  <si>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</si>
  <si>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</si>
  <si>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</si>
  <si>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</si>
  <si>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</si>
  <si>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</si>
  <si>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</si>
  <si>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</si>
  <si>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</si>
  <si>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</si>
  <si>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</si>
  <si>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</si>
  <si>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</si>
  <si>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</si>
  <si>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</si>
  <si>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</si>
  <si>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</si>
  <si>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</si>
  <si>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</si>
  <si>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</si>
  <si>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</si>
  <si>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</si>
  <si>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</si>
  <si>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</si>
  <si>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</si>
  <si>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</si>
  <si>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</si>
  <si>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</si>
  <si>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</si>
  <si>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</si>
  <si>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</si>
  <si>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</si>
  <si>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</si>
  <si>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</si>
  <si>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</si>
  <si>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</si>
  <si>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</si>
  <si>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</si>
  <si>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</si>
  <si>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</si>
  <si>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</si>
  <si>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</si>
  <si>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</si>
  <si>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</si>
  <si>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</si>
  <si>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</si>
  <si>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</si>
  <si>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</si>
  <si>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</si>
  <si>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</si>
  <si>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</si>
  <si>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</si>
  <si>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</si>
  <si>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</si>
  <si>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</si>
  <si>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</si>
  <si>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</si>
  <si>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</si>
  <si>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</si>
  <si>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</si>
  <si>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</si>
  <si>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</si>
  <si>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</si>
  <si>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</si>
  <si>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</si>
  <si>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</si>
  <si>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</si>
  <si>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</si>
  <si>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</si>
  <si>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</si>
  <si>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</si>
  <si>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</si>
  <si>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</si>
  <si>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</si>
  <si>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</si>
  <si>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</si>
  <si>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</si>
  <si>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</si>
  <si>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</si>
  <si>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</si>
  <si>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</si>
  <si>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</si>
  <si>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</si>
  <si>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</si>
  <si>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</si>
  <si>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</si>
  <si>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Number of 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</si>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</sst>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C-4416-8165-3BA2D63DD6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C-4416-8165-3BA2D63DD6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C-4416-8165-3BA2D63D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434831"/>
        <c:axId val="846436911"/>
      </c:lineChart>
      <c:catAx>
        <c:axId val="84643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36911"/>
        <c:crosses val="autoZero"/>
        <c:auto val="1"/>
        <c:lblAlgn val="ctr"/>
        <c:lblOffset val="100"/>
        <c:noMultiLvlLbl val="0"/>
      </c:catAx>
      <c:valAx>
        <c:axId val="84643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3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898293963254598E-2"/>
          <c:y val="0.16708333333333336"/>
          <c:w val="0.87254615048118989"/>
          <c:h val="0.2925678040244969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F-4076-840F-ABA692A0EC4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F-4076-840F-ABA692A0EC4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F-4076-840F-ABA692A0E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09359"/>
        <c:axId val="914501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 formatCode="General">
                        <c:v>141</c:v>
                      </c:pt>
                      <c:pt idx="1">
                        <c:v>388</c:v>
                      </c:pt>
                      <c:pt idx="2" formatCode="General">
                        <c:v>93</c:v>
                      </c:pt>
                      <c:pt idx="3" formatCode="General">
                        <c:v>39</c:v>
                      </c:pt>
                      <c:pt idx="4" formatCode="General">
                        <c:v>12</c:v>
                      </c:pt>
                      <c:pt idx="5" formatCode="General">
                        <c:v>9</c:v>
                      </c:pt>
                      <c:pt idx="6" formatCode="General">
                        <c:v>1</c:v>
                      </c:pt>
                      <c:pt idx="7" formatCode="General">
                        <c:v>3</c:v>
                      </c:pt>
                      <c:pt idx="8" formatCode="General">
                        <c:v>4</c:v>
                      </c:pt>
                      <c:pt idx="9" formatCode="General">
                        <c:v>2</c:v>
                      </c:pt>
                      <c:pt idx="10" formatCode="General">
                        <c:v>0</c:v>
                      </c:pt>
                      <c:pt idx="11" formatCode="General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6F-4076-840F-ABA692A0EC4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6F-4076-840F-ABA692A0EC4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A6F-4076-840F-ABA692A0EC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A6F-4076-840F-ABA692A0EC4F}"/>
                  </c:ext>
                </c:extLst>
              </c15:ser>
            </c15:filteredLineSeries>
          </c:ext>
        </c:extLst>
      </c:lineChart>
      <c:catAx>
        <c:axId val="91450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01871"/>
        <c:crosses val="autoZero"/>
        <c:auto val="1"/>
        <c:lblAlgn val="ctr"/>
        <c:lblOffset val="100"/>
        <c:noMultiLvlLbl val="0"/>
      </c:catAx>
      <c:valAx>
        <c:axId val="91450187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0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 success!PivotTable1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Categories</a:t>
            </a:r>
          </a:p>
        </c:rich>
      </c:tx>
      <c:layout>
        <c:manualLayout>
          <c:xMode val="edge"/>
          <c:yMode val="edge"/>
          <c:x val="0.26393946850393701"/>
          <c:y val="8.86296806022456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06699292796734"/>
          <c:y val="0.2531717919214253"/>
          <c:w val="0.72267825896762905"/>
          <c:h val="0.4273873578302712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'Parent category success'!$B$3:$B$4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5-41DD-B3A9-094EB8AF79E4}"/>
            </c:ext>
          </c:extLst>
        </c:ser>
        <c:ser>
          <c:idx val="1"/>
          <c:order val="1"/>
          <c:tx>
            <c:strRef>
              <c:f>'Parent category success'!$C$3:$C$4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A5-41DD-B3A9-094EB8AF79E4}"/>
            </c:ext>
          </c:extLst>
        </c:ser>
        <c:ser>
          <c:idx val="2"/>
          <c:order val="2"/>
          <c:tx>
            <c:strRef>
              <c:f>'Parent category success'!$D$3:$D$4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A5-41DD-B3A9-094EB8AF79E4}"/>
            </c:ext>
          </c:extLst>
        </c:ser>
        <c:ser>
          <c:idx val="3"/>
          <c:order val="3"/>
          <c:tx>
            <c:strRef>
              <c:f>'Parent category success'!$E$3:$E$4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success'!$A$5:$A$6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success'!$E$5:$E$6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A5-41DD-B3A9-094EB8AF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9179887"/>
        <c:axId val="609181551"/>
      </c:barChart>
      <c:catAx>
        <c:axId val="6091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81551"/>
        <c:crosses val="autoZero"/>
        <c:auto val="1"/>
        <c:lblAlgn val="ctr"/>
        <c:lblOffset val="100"/>
        <c:noMultiLvlLbl val="0"/>
      </c:catAx>
      <c:valAx>
        <c:axId val="6091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1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success!PivotTable2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success'!$B$4:$B$5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D-4641-BF9F-6FB90053D884}"/>
            </c:ext>
          </c:extLst>
        </c:ser>
        <c:ser>
          <c:idx val="1"/>
          <c:order val="1"/>
          <c:tx>
            <c:strRef>
              <c:f>'subcategory success'!$C$4:$C$5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D-4641-BF9F-6FB90053D884}"/>
            </c:ext>
          </c:extLst>
        </c:ser>
        <c:ser>
          <c:idx val="2"/>
          <c:order val="2"/>
          <c:tx>
            <c:strRef>
              <c:f>'subcategory success'!$D$4:$D$5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success'!$A$6:$A$7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success'!$D$6:$D$7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D-4641-BF9F-6FB90053D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944767"/>
        <c:axId val="710947679"/>
      </c:barChart>
      <c:catAx>
        <c:axId val="71094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47679"/>
        <c:crosses val="autoZero"/>
        <c:auto val="1"/>
        <c:lblAlgn val="ctr"/>
        <c:lblOffset val="100"/>
        <c:noMultiLvlLbl val="0"/>
      </c:catAx>
      <c:valAx>
        <c:axId val="71094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94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1-4BB6-8CEF-ADE1725BB306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1-4BB6-8CEF-ADE1725BB306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B1-4BB6-8CEF-ADE1725BB306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1-4BB6-8CEF-ADE1725B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619391"/>
        <c:axId val="614620639"/>
      </c:lineChart>
      <c:catAx>
        <c:axId val="61461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20639"/>
        <c:crosses val="autoZero"/>
        <c:auto val="1"/>
        <c:lblAlgn val="ctr"/>
        <c:lblOffset val="100"/>
        <c:noMultiLvlLbl val="0"/>
      </c:catAx>
      <c:valAx>
        <c:axId val="6146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1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678180</xdr:colOff>
      <xdr:row>4</xdr:row>
      <xdr:rowOff>22860</xdr:rowOff>
    </xdr:from>
    <xdr:to>
      <xdr:col>13</xdr:col>
      <xdr:colOff>243840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88E79-DB26-4F94-A4BF-38D79E15D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14</xdr:row>
      <xdr:rowOff>15240</xdr:rowOff>
    </xdr:from>
    <xdr:to>
      <xdr:col>7</xdr:col>
      <xdr:colOff>144780</xdr:colOff>
      <xdr:row>29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34CC2-12A6-4BF1-8459-0B866B7CB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</xdr:row>
      <xdr:rowOff>83820</xdr:rowOff>
    </xdr:from>
    <xdr:to>
      <xdr:col>13</xdr:col>
      <xdr:colOff>548640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2D030-8836-4997-A4F1-A48EFEEB3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8</xdr:row>
      <xdr:rowOff>0</xdr:rowOff>
    </xdr:from>
    <xdr:to>
      <xdr:col>14</xdr:col>
      <xdr:colOff>60960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3183C-89BF-4581-A1EB-37E745FF7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5</xdr:row>
      <xdr:rowOff>114300</xdr:rowOff>
    </xdr:from>
    <xdr:to>
      <xdr:col>14</xdr:col>
      <xdr:colOff>129540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108DB-7275-4B27-BB70-1C953B608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antee" refreshedDate="44430.627896874998" createdVersion="7" refreshedVersion="7" minRefreshableVersion="3" recordCount="4114" xr:uid="{0545BC47-1D3A-4DBC-91FF-08769EC51E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antee" refreshedDate="44430.653596990742" createdVersion="7" refreshedVersion="7" minRefreshableVersion="3" recordCount="4114" xr:uid="{08A2B4AD-3152-4EFB-AD7B-7BA20A7B6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antee" refreshedDate="44430.876040162038" createdVersion="7" refreshedVersion="7" minRefreshableVersion="3" recordCount="4114" xr:uid="{3DEA3994-2894-4298-8D4E-AD0A7CB4771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75B44-ACCF-48A5-B50C-E56166AA5F29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9BE0E-D61D-4A7F-A3D1-B1C44F733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CC1EC-0140-41B5-8BE6-A8E5899F0A9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4A403-E98A-474A-8F55-D91697E8307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E6663-11A7-4382-A4EB-3C6683421BE0}">
  <dimension ref="A1:E18"/>
  <sheetViews>
    <sheetView workbookViewId="0">
      <selection activeCell="I25" sqref="I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D43A-AA5D-4B93-BB20-E1AAD8170CB9}">
  <dimension ref="A1:H13"/>
  <sheetViews>
    <sheetView workbookViewId="0">
      <selection activeCell="B21" sqref="B21"/>
    </sheetView>
  </sheetViews>
  <sheetFormatPr defaultRowHeight="14.4" x14ac:dyDescent="0.3"/>
  <cols>
    <col min="1" max="1" width="23.6640625" customWidth="1"/>
    <col min="2" max="2" width="16.77734375" customWidth="1"/>
    <col min="3" max="3" width="14.44140625" customWidth="1"/>
    <col min="4" max="4" width="17.44140625" customWidth="1"/>
    <col min="5" max="5" width="13.6640625" customWidth="1"/>
    <col min="6" max="6" width="19.77734375" customWidth="1"/>
    <col min="7" max="7" width="16.33203125" customWidth="1"/>
    <col min="8" max="8" width="18.77734375" customWidth="1"/>
  </cols>
  <sheetData>
    <row r="1" spans="1:8" x14ac:dyDescent="0.3">
      <c r="A1" t="s">
        <v>8383</v>
      </c>
      <c r="B1" t="s">
        <v>8401</v>
      </c>
      <c r="C1" t="s">
        <v>8402</v>
      </c>
      <c r="D1" t="s">
        <v>8419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COUNTIFS(Kickstarter!$D:$D,"&lt;1000", Kickstarter!$F:$F, "canceled", Kickstarter!$R:$R, "plays")</f>
        <v>0</v>
      </c>
      <c r="E2">
        <f>SUM(B2+C2)</f>
        <v>186</v>
      </c>
      <c r="F2">
        <f>ROUND((B2/E2),2)</f>
        <v>0.76</v>
      </c>
      <c r="G2">
        <f>ROUND((C2/E2),2)</f>
        <v>0.24</v>
      </c>
      <c r="H2">
        <f>ROUND((D2/E2),2)</f>
        <v>0</v>
      </c>
    </row>
    <row r="3" spans="1:8" x14ac:dyDescent="0.3">
      <c r="A3" t="s">
        <v>8408</v>
      </c>
      <c r="B3" s="16">
        <f>COUNTIFS(Kickstarter!$D:$D,"&gt;=1000", Kickstarter!$D:$D,"&lt;=4999", Kickstarter!$F:$F, "Successful", Kickstarter!$R:$R, "plays")</f>
        <v>388</v>
      </c>
      <c r="C3">
        <f>COUNTIFS(Kickstarter!$D:$D,"&gt;=1000", Kickstarter!$D:$D,"&lt;=4999", Kickstarter!$F:$F, "Failed", Kickstarter!$R:$R, "plays")</f>
        <v>146</v>
      </c>
      <c r="D3">
        <f>COUNTIFS(Kickstarter!$D:$D,"&gt;=1000", Kickstarter!$D:$D,"&lt;=4999", Kickstarter!$F:$F, "canceled", Kickstarter!$R:$R, "plays")</f>
        <v>0</v>
      </c>
      <c r="E3">
        <f t="shared" ref="E3:E13" si="0">SUM(B3+C3)</f>
        <v>534</v>
      </c>
      <c r="F3">
        <f t="shared" ref="F3:F13" si="1">ROUND((B3/E3),2)</f>
        <v>0.73</v>
      </c>
      <c r="G3">
        <f t="shared" ref="G3:G13" si="2">ROUND((C3/E3),2)</f>
        <v>0.27</v>
      </c>
      <c r="H3">
        <f t="shared" ref="H3:H13" si="3">ROUND((D3/E3),2)</f>
        <v>0</v>
      </c>
    </row>
    <row r="4" spans="1:8" x14ac:dyDescent="0.3">
      <c r="A4" t="s">
        <v>8409</v>
      </c>
      <c r="B4">
        <f>COUNTIFS(Kickstarter!$D:$D,"&gt;=5000", Kickstarter!$D:$D,"&lt;=9999", Kickstarter!$F:$F, "Successful", Kickstarter!$R:$R, "plays")</f>
        <v>93</v>
      </c>
      <c r="C4">
        <f>COUNTIFS(Kickstarter!$D:$D,"&gt;=5000", Kickstarter!$D:$D,"&lt;=9999", Kickstarter!$F:$F, "Failed", Kickstarter!$R:$R, "plays")</f>
        <v>76</v>
      </c>
      <c r="D4">
        <f>COUNTIFS(Kickstarter!$D:$D,"&gt;=5000", Kickstarter!$D:$D,"&lt;=9999", Kickstarter!$F:$F, "canceled", Kickstarter!$R:$R, "plays")</f>
        <v>0</v>
      </c>
      <c r="E4">
        <f t="shared" si="0"/>
        <v>169</v>
      </c>
      <c r="F4">
        <f t="shared" si="1"/>
        <v>0.55000000000000004</v>
      </c>
      <c r="G4">
        <f t="shared" si="2"/>
        <v>0.45</v>
      </c>
      <c r="H4">
        <f t="shared" si="3"/>
        <v>0</v>
      </c>
    </row>
    <row r="5" spans="1:8" x14ac:dyDescent="0.3">
      <c r="A5" t="s">
        <v>8410</v>
      </c>
      <c r="B5">
        <f>COUNTIFS(Kickstarter!$D:$D,"&gt;=10000", Kickstarter!$D:$D,"&lt;=14999", Kickstarter!$F:$F, "Successful", Kickstarter!$R:$R, "plays")</f>
        <v>39</v>
      </c>
      <c r="C5">
        <f>COUNTIFS(Kickstarter!$D:$D,"&gt;=10000", Kickstarter!$D:$D,"&lt;=14999", Kickstarter!$F:$F, "Failed", Kickstarter!$R:$R, "plays")</f>
        <v>33</v>
      </c>
      <c r="D5">
        <f>COUNTIFS(Kickstarter!$D:$D,"&gt;=10000", Kickstarter!$D:$D,"&lt;=14999", Kickstarter!$F:$F, "canceled", Kickstarter!$R:$R, "plays")</f>
        <v>0</v>
      </c>
      <c r="E5">
        <f t="shared" si="0"/>
        <v>72</v>
      </c>
      <c r="F5">
        <f t="shared" si="1"/>
        <v>0.54</v>
      </c>
      <c r="G5">
        <f t="shared" si="2"/>
        <v>0.46</v>
      </c>
      <c r="H5">
        <f t="shared" si="3"/>
        <v>0</v>
      </c>
    </row>
    <row r="6" spans="1:8" x14ac:dyDescent="0.3">
      <c r="A6" t="s">
        <v>8411</v>
      </c>
      <c r="B6">
        <f>COUNTIFS(Kickstarter!$D:$D,"&gt;=15000", Kickstarter!$D:$D,"&lt;=19999", Kickstarter!$F:$F, "Successful", Kickstarter!$R:$R, "plays")</f>
        <v>12</v>
      </c>
      <c r="C6">
        <f>COUNTIFS(Kickstarter!$D:$D,"&gt;=15000", Kickstarter!$D:$D,"&lt;=19999", Kickstarter!$F:$F, "Failed", Kickstarter!$R:$R, "plays")</f>
        <v>12</v>
      </c>
      <c r="D6">
        <f>COUNTIFS(Kickstarter!$D:$D,"&gt;=15000", Kickstarter!$D:$D,"&lt;=19999", Kickstarter!$F:$F, "canceled", Kickstarter!$R:$R,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3">
      <c r="A7" t="s">
        <v>8412</v>
      </c>
      <c r="B7">
        <f>COUNTIFS(Kickstarter!$D:$D,"&gt;=20000", Kickstarter!$D:$D,"&lt;=24999", Kickstarter!$F:$F, "Successful", Kickstarter!$R:$R, "plays")</f>
        <v>9</v>
      </c>
      <c r="C7">
        <f>COUNTIFS(Kickstarter!$D:$D,"&gt;=20000", Kickstarter!$D:$D,"&lt;=24999", Kickstarter!$F:$F, "Failed", Kickstarter!$R:$R, "plays")</f>
        <v>11</v>
      </c>
      <c r="D7">
        <f>COUNTIFS(Kickstarter!$D:$D,"&gt;=20000", Kickstarter!$D:$D,"&lt;=24999", Kickstarter!$F:$F, "canceled", Kickstarter!$R:$R,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3">
      <c r="A8" t="s">
        <v>8413</v>
      </c>
      <c r="B8">
        <f>COUNTIFS(Kickstarter!$D:$D,"&gt;=25000", Kickstarter!$D:$D,"&lt;=29999", Kickstarter!$F:$F, "Successful", Kickstarter!$R:$R, "plays")</f>
        <v>1</v>
      </c>
      <c r="C8">
        <f>COUNTIFS(Kickstarter!$D:$D,"&gt;=25000", Kickstarter!$D:$D,"&lt;=29999", Kickstarter!$F:$F, "Failed", Kickstarter!$R:$R, "plays")</f>
        <v>4</v>
      </c>
      <c r="D8">
        <f>COUNTIFS(Kickstarter!$D:$D,"&gt;=25000", Kickstarter!$D:$D,"&lt;=29999", Kickstarter!$F:$F, "canceled", Kickstarter!$R:$R,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3">
      <c r="A9" t="s">
        <v>8414</v>
      </c>
      <c r="B9">
        <f>COUNTIFS(Kickstarter!$D:$D,"&gt;=30000", Kickstarter!$D:$D,"&lt;=34999", Kickstarter!$F:$F, "Successful", Kickstarter!$R:$R, "plays")</f>
        <v>3</v>
      </c>
      <c r="C9">
        <f>COUNTIFS(Kickstarter!$D:$D,"&gt;=30000", Kickstarter!$D:$D,"&lt;=34999", Kickstarter!$F:$F, "Failed", Kickstarter!$R:$R, "plays")</f>
        <v>8</v>
      </c>
      <c r="D9">
        <f>COUNTIFS(Kickstarter!$D:$D,"&gt;=30000", Kickstarter!$D:$D,"&lt;=34999", Kickstarter!$F:$F, "canceled", Kickstarter!$R:$R, "plays")</f>
        <v>0</v>
      </c>
      <c r="E9">
        <f t="shared" si="0"/>
        <v>11</v>
      </c>
      <c r="F9">
        <f t="shared" si="1"/>
        <v>0.27</v>
      </c>
      <c r="G9">
        <f t="shared" si="2"/>
        <v>0.73</v>
      </c>
      <c r="H9">
        <f t="shared" si="3"/>
        <v>0</v>
      </c>
    </row>
    <row r="10" spans="1:8" x14ac:dyDescent="0.3">
      <c r="A10" t="s">
        <v>8415</v>
      </c>
      <c r="B10">
        <f>COUNTIFS(Kickstarter!$D:$D,"&gt;=35000", Kickstarter!$D:$D,"&lt;=39999", Kickstarter!$F:$F, "Successful", Kickstarter!$R:$R, "plays")</f>
        <v>4</v>
      </c>
      <c r="C10">
        <f>COUNTIFS(Kickstarter!$D:$D,"&gt;=35000", Kickstarter!$D:$D,"&lt;=39999", Kickstarter!$F:$F, "Failed", Kickstarter!$R:$R, "plays")</f>
        <v>2</v>
      </c>
      <c r="D10">
        <f>COUNTIFS(Kickstarter!$D:$D,"&gt;=35000", Kickstarter!$D:$D,"&lt;=39999", Kickstarter!$F:$F, "canceled", Kickstarter!$R:$R, "plays")</f>
        <v>0</v>
      </c>
      <c r="E10">
        <f t="shared" si="0"/>
        <v>6</v>
      </c>
      <c r="F10">
        <f t="shared" si="1"/>
        <v>0.67</v>
      </c>
      <c r="G10">
        <f t="shared" si="2"/>
        <v>0.33</v>
      </c>
      <c r="H10">
        <f t="shared" si="3"/>
        <v>0</v>
      </c>
    </row>
    <row r="11" spans="1:8" x14ac:dyDescent="0.3">
      <c r="A11" t="s">
        <v>8418</v>
      </c>
      <c r="B11">
        <f>COUNTIFS(Kickstarter!$D:$D,"&gt;=40000", Kickstarter!$D:$D,"&lt;=44999", Kickstarter!$F:$F, "Successful", Kickstarter!$R:$R, "plays")</f>
        <v>2</v>
      </c>
      <c r="C11">
        <f>COUNTIFS(Kickstarter!$D:$D,"&gt;=40000", Kickstarter!$D:$D,"&lt;=44999", Kickstarter!$F:$F, "Failed", Kickstarter!$R:$R, "plays")</f>
        <v>1</v>
      </c>
      <c r="D11">
        <f>COUNTIFS(Kickstarter!$D:$D,"&gt;=40000", Kickstarter!$D:$D,"&lt;=44999", Kickstarter!$F:$F, "canceled", Kickstarter!$R:$R, "plays")</f>
        <v>0</v>
      </c>
      <c r="E11">
        <f t="shared" si="0"/>
        <v>3</v>
      </c>
      <c r="F11">
        <f t="shared" si="1"/>
        <v>0.67</v>
      </c>
      <c r="G11">
        <f t="shared" si="2"/>
        <v>0.33</v>
      </c>
      <c r="H11">
        <f t="shared" si="3"/>
        <v>0</v>
      </c>
    </row>
    <row r="12" spans="1:8" x14ac:dyDescent="0.3">
      <c r="A12" t="s">
        <v>8416</v>
      </c>
      <c r="B12">
        <f>COUNTIFS(Kickstarter!$D:$D,"&gt;=45000", Kickstarter!$D:$D,"&lt;=49999", Kickstarter!$F:$F, "Successful", Kickstarter!$R:$R, "plays")</f>
        <v>0</v>
      </c>
      <c r="C12">
        <f>COUNTIFS(Kickstarter!$D:$D,"&gt;=45000", Kickstarter!$D:$D,"&lt;=49999", Kickstarter!$F:$F, "Failed", Kickstarter!$R:$R, "plays")</f>
        <v>1</v>
      </c>
      <c r="D12">
        <f>COUNTIFS(Kickstarter!$D:$D,"&gt;=45000", Kickstarter!$D:$D,"&lt;=49999", Kickstarter!$F:$F, "canceled", Kickstarter!$R:$R,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3">
      <c r="A13" t="s">
        <v>8417</v>
      </c>
      <c r="B13">
        <f>COUNTIFS(Kickstarter!$D:$D,"&gt;50000", Kickstarter!$F:$F, "Successful", Kickstarter!$R:$R, "plays")</f>
        <v>2</v>
      </c>
      <c r="C13">
        <f>COUNTIFS(Kickstarter!$D:$D,"&gt;50000", Kickstarter!$F:$F, "Failed", Kickstarter!$R:$R, "plays")</f>
        <v>10</v>
      </c>
      <c r="D13">
        <f>COUNTIFS(Kickstarter!$D:$D,"&gt;50000", Kickstarter!$F:$F, "canceled", Kickstarter!$R:$R, "plays")</f>
        <v>0</v>
      </c>
      <c r="E13">
        <f t="shared" si="0"/>
        <v>12</v>
      </c>
      <c r="F13">
        <f t="shared" si="1"/>
        <v>0.17</v>
      </c>
      <c r="G13">
        <f t="shared" si="2"/>
        <v>0.83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30" activePane="bottomLeft" state="frozen"/>
      <selection pane="bottomLeft" activeCell="U2" sqref="U2"/>
    </sheetView>
  </sheetViews>
  <sheetFormatPr defaultColWidth="8.77734375" defaultRowHeight="14.4" x14ac:dyDescent="0.3"/>
  <cols>
    <col min="2" max="2" width="38.44140625" style="3" customWidth="1"/>
    <col min="3" max="3" width="40.44140625" style="3" customWidth="1"/>
    <col min="4" max="4" width="18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33203125" customWidth="1"/>
    <col min="16" max="16" width="21.33203125" customWidth="1"/>
    <col min="17" max="17" width="41.109375" customWidth="1"/>
    <col min="18" max="18" width="19.77734375" customWidth="1"/>
    <col min="19" max="19" width="22.5546875" customWidth="1"/>
    <col min="20" max="20" width="25.109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cm="1">
        <f t="array" ref="P2">IFERROR(ROUND(E2/L2,2),N/A)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2016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2011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2015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2015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2016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D295-79E7-40D8-B2A7-82BE0027B338}">
  <dimension ref="A1:C15"/>
  <sheetViews>
    <sheetView workbookViewId="0">
      <selection activeCell="C16" sqref="C16"/>
    </sheetView>
  </sheetViews>
  <sheetFormatPr defaultRowHeight="14.4" x14ac:dyDescent="0.3"/>
  <cols>
    <col min="1" max="1" width="27.21875" customWidth="1"/>
    <col min="2" max="2" width="11.21875" customWidth="1"/>
    <col min="3" max="3" width="17.109375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8386</v>
      </c>
      <c r="B2" s="6" t="e">
        <f>ROUND(AVERAGE(#REF!),0)</f>
        <v>#REF!</v>
      </c>
      <c r="C2" s="6" t="e">
        <f>ROUND(AVERAGE(#REF!),0)</f>
        <v>#REF!</v>
      </c>
    </row>
    <row r="3" spans="1:3" x14ac:dyDescent="0.3">
      <c r="A3" t="s">
        <v>8387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8392</v>
      </c>
      <c r="B4" t="e">
        <f>ROUND(_xlfn.STDEV.P(#REF!),0)</f>
        <v>#REF!</v>
      </c>
      <c r="C4" t="e">
        <f>ROUND(_xlfn.STDEV.P(#REF!),0)</f>
        <v>#REF!</v>
      </c>
    </row>
    <row r="5" spans="1:3" x14ac:dyDescent="0.3">
      <c r="A5" t="s">
        <v>8393</v>
      </c>
      <c r="B5" t="e">
        <f>ROUND(_xlfn.QUARTILE.EXC(#REF!,3),0)</f>
        <v>#REF!</v>
      </c>
      <c r="C5" t="e">
        <f>ROUND(_xlfn.QUARTILE.EXC(#REF!,3),0)</f>
        <v>#REF!</v>
      </c>
    </row>
    <row r="6" spans="1:3" x14ac:dyDescent="0.3">
      <c r="A6" t="s">
        <v>8394</v>
      </c>
      <c r="B6" t="e">
        <f>ROUND(_xlfn.QUARTILE.EXC(#REF!,1),0)</f>
        <v>#REF!</v>
      </c>
      <c r="C6" t="e">
        <f>ROUND(_xlfn.QUARTILE.EXC(#REF!,1),0)</f>
        <v>#REF!</v>
      </c>
    </row>
    <row r="7" spans="1:3" x14ac:dyDescent="0.3">
      <c r="A7" t="s">
        <v>8395</v>
      </c>
      <c r="B7" t="e">
        <f>B5-B6</f>
        <v>#REF!</v>
      </c>
      <c r="C7" t="e">
        <f>C5-C6</f>
        <v>#REF!</v>
      </c>
    </row>
    <row r="10" spans="1:3" x14ac:dyDescent="0.3">
      <c r="A10" t="s">
        <v>8388</v>
      </c>
      <c r="B10" t="e">
        <f>ROUND(AVERAGE(#REF!),0)</f>
        <v>#REF!</v>
      </c>
      <c r="C10" t="e">
        <f>ROUND(AVERAGE(#REF!),0)</f>
        <v>#REF!</v>
      </c>
    </row>
    <row r="11" spans="1:3" x14ac:dyDescent="0.3">
      <c r="A11" t="s">
        <v>8391</v>
      </c>
      <c r="B11" t="e">
        <f>ROUND(MEDIAN(#REF!),0)</f>
        <v>#REF!</v>
      </c>
      <c r="C11" t="e">
        <f>ROUND(MEDIAN(#REF!),0)</f>
        <v>#REF!</v>
      </c>
    </row>
    <row r="12" spans="1:3" x14ac:dyDescent="0.3">
      <c r="A12" t="s">
        <v>8397</v>
      </c>
      <c r="B12" t="e">
        <f>ROUND(_xlfn.STDEV.P(#REF!),0)</f>
        <v>#REF!</v>
      </c>
      <c r="C12" t="e">
        <f>ROUND(_xlfn.STDEV.P(#REF!),0)</f>
        <v>#REF!</v>
      </c>
    </row>
    <row r="13" spans="1:3" x14ac:dyDescent="0.3">
      <c r="A13" t="s">
        <v>8396</v>
      </c>
      <c r="B13" t="e">
        <f>ROUND(_xlfn.QUARTILE.EXC(#REF!,3),0)</f>
        <v>#REF!</v>
      </c>
      <c r="C13" t="e">
        <f>ROUND(_xlfn.QUARTILE.EXC(#REF!,3),0)</f>
        <v>#REF!</v>
      </c>
    </row>
    <row r="14" spans="1:3" x14ac:dyDescent="0.3">
      <c r="A14" t="s">
        <v>8398</v>
      </c>
      <c r="B14" t="e">
        <f>ROUND(_xlfn.QUARTILE.EXC(#REF!,1),0)</f>
        <v>#REF!</v>
      </c>
      <c r="C14" t="e">
        <f>ROUND(_xlfn.QUARTILE.EXC(#REF!,1),0)</f>
        <v>#REF!</v>
      </c>
    </row>
    <row r="15" spans="1:3" x14ac:dyDescent="0.3">
      <c r="A15" t="s">
        <v>8399</v>
      </c>
      <c r="B15" t="e">
        <f>B13-B14</f>
        <v>#REF!</v>
      </c>
      <c r="C15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C5E4-0D59-4FB4-83BD-F4ED74757FDB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0.88671875" customWidth="1"/>
    <col min="2" max="2" width="115.5546875" customWidth="1"/>
    <col min="3" max="3" width="8.88671875" customWidth="1"/>
    <col min="5" max="5" width="17.33203125" customWidth="1"/>
    <col min="6" max="6" width="18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">
      <c r="A6" t="s">
        <v>8382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5609-CE1C-4ED8-A9A5-B0C817968789}">
  <dimension ref="A1:F6"/>
  <sheetViews>
    <sheetView workbookViewId="0">
      <selection activeCell="B19" sqref="B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DE9E-BBB7-4101-9C65-57680326106A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BCCA-ACB1-4E0B-ACFF-2288BAF952A8}">
  <dimension ref="A1:F18"/>
  <sheetViews>
    <sheetView tabSelected="1" workbookViewId="0">
      <selection activeCell="A6" sqref="A6:A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7.109375" bestFit="1" customWidth="1"/>
    <col min="9" max="9" width="13.21875" bestFit="1" customWidth="1"/>
    <col min="10" max="10" width="11.21875" bestFit="1" customWidth="1"/>
    <col min="11" max="11" width="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Parent category success</vt:lpstr>
      <vt:lpstr>subcategory success</vt:lpstr>
      <vt:lpstr>outcomes based on 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Santee</cp:lastModifiedBy>
  <dcterms:created xsi:type="dcterms:W3CDTF">2017-04-20T15:17:24Z</dcterms:created>
  <dcterms:modified xsi:type="dcterms:W3CDTF">2021-08-23T03:24:05Z</dcterms:modified>
</cp:coreProperties>
</file>