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terbot_bom" sheetId="1" r:id="rId3"/>
  </sheets>
  <definedNames/>
  <calcPr/>
</workbook>
</file>

<file path=xl/sharedStrings.xml><?xml version="1.0" encoding="utf-8"?>
<sst xmlns="http://schemas.openxmlformats.org/spreadsheetml/2006/main" count="100" uniqueCount="84">
  <si>
    <t>Part</t>
  </si>
  <si>
    <t>SW Part Name</t>
  </si>
  <si>
    <t>Quantity</t>
  </si>
  <si>
    <t>Cost/Unit</t>
  </si>
  <si>
    <t>Total Cost</t>
  </si>
  <si>
    <t>Serial</t>
  </si>
  <si>
    <t>Drawing</t>
  </si>
  <si>
    <t>Manufacturer</t>
  </si>
  <si>
    <t>Supplier</t>
  </si>
  <si>
    <t>Description</t>
  </si>
  <si>
    <t>S211GF15NPEG5 solenoid valve</t>
  </si>
  <si>
    <t>solenoid_assembly</t>
  </si>
  <si>
    <t>S211GF15NPEG5</t>
  </si>
  <si>
    <t>yes</t>
  </si>
  <si>
    <t>GC Valves 2 way normally closed, ¾”, 12VDC, buna seat, noryl body</t>
  </si>
  <si>
    <t>90 Degree Elbow Adapter, 3/4 Socket Female x 3/4 NPT Male</t>
  </si>
  <si>
    <t>pvc-075-90-thr</t>
  </si>
  <si>
    <t>4880K622</t>
  </si>
  <si>
    <t>Threaded 3/4" NPT male to 3/4" slip adapter (thread allows for low profile against wall)</t>
  </si>
  <si>
    <t>3/4" NPT f-f union connector</t>
  </si>
  <si>
    <t>pvc-075-union</t>
  </si>
  <si>
    <t>4881K62</t>
  </si>
  <si>
    <t>Unions to allow for detachment of solenoid manifold</t>
  </si>
  <si>
    <t>3/4" NPT f-m threaded adapter</t>
  </si>
  <si>
    <t>pvc-075-thr_coupling</t>
  </si>
  <si>
    <t>4880K620</t>
  </si>
  <si>
    <t>Threaded 3/4" NPT male to 3/4" slip straight adapter</t>
  </si>
  <si>
    <t>3/4" NPT f-f-f slip tee connectors</t>
  </si>
  <si>
    <t>pvc-075-tee</t>
  </si>
  <si>
    <t>4880K420</t>
  </si>
  <si>
    <t>Slip tee connectors for PVC junctions</t>
  </si>
  <si>
    <t>3/4" NPT f-f slip corner connectors</t>
  </si>
  <si>
    <t>pvc-075-90</t>
  </si>
  <si>
    <t>4880K220</t>
  </si>
  <si>
    <t>90deg corner connectors for PVC junctions</t>
  </si>
  <si>
    <t>3/4" NPT f-f-f side outlet elbow</t>
  </si>
  <si>
    <t>pvc-075-elbow</t>
  </si>
  <si>
    <t>4880K632</t>
  </si>
  <si>
    <t>Three-way elbow connector for final outlet junction/hose connection</t>
  </si>
  <si>
    <t>3/4" PVC SuperKlip</t>
  </si>
  <si>
    <t>pvc-075-standoff</t>
  </si>
  <si>
    <t>pvc clip standoffs for mounting manifold onto backboard</t>
  </si>
  <si>
    <t>1/4-20 x 1.25" stainless buttonhead screw</t>
  </si>
  <si>
    <t>hrd-025-20-125-ss-btn</t>
  </si>
  <si>
    <t>92949A836</t>
  </si>
  <si>
    <t>screws for fastening pvc and rubber standoffs to board</t>
  </si>
  <si>
    <t>1/4-20 stainless nut</t>
  </si>
  <si>
    <t>hrd-025-20-532-nut</t>
  </si>
  <si>
    <t>91847A029</t>
  </si>
  <si>
    <t>nuts for fastening pvc standoffs to board</t>
  </si>
  <si>
    <t>1/4" stainless washer</t>
  </si>
  <si>
    <t>hrd-025-ss-wsh</t>
  </si>
  <si>
    <t>90107A029</t>
  </si>
  <si>
    <t>washers for fastening pvc and rubber standoffs to board</t>
  </si>
  <si>
    <t>48" x 96" x 3/4" PVC board</t>
  </si>
  <si>
    <t>manifold_board</t>
  </si>
  <si>
    <t>3/4" waterproof material for backboard of manifold</t>
  </si>
  <si>
    <t>3/4" rubber dampening standoffs</t>
  </si>
  <si>
    <t>dampener</t>
  </si>
  <si>
    <t>5823K23</t>
  </si>
  <si>
    <t>3/4" dampening standoffs for mounting backboard to container wall</t>
  </si>
  <si>
    <t>3/4" NPT f-f slip hose adapter</t>
  </si>
  <si>
    <t>hose_slip</t>
  </si>
  <si>
    <t>Sch 40 PVC for all water routing</t>
  </si>
  <si>
    <t>switch</t>
  </si>
  <si>
    <t>708-1455-ND</t>
  </si>
  <si>
    <t>Switches for actuating solenoid valves</t>
  </si>
  <si>
    <t xml:space="preserve">3/4" x 1.5" sch 40 PVC </t>
  </si>
  <si>
    <t>pvc-075-002</t>
  </si>
  <si>
    <t>1.5" length of schedule 40 3/4" PVC</t>
  </si>
  <si>
    <t>3/4" x 3" sch 40 PVC</t>
  </si>
  <si>
    <t>pvc-075-003</t>
  </si>
  <si>
    <t>3" length of schedule 40 3/4" PVC</t>
  </si>
  <si>
    <t>3/4" x 5" sch 40 PVC</t>
  </si>
  <si>
    <t>pvc-075-005</t>
  </si>
  <si>
    <t>5" length of schedule 40 3/4" PVC</t>
  </si>
  <si>
    <t>3/4" x 7" sch 40 PVC</t>
  </si>
  <si>
    <t>pvc-075-007</t>
  </si>
  <si>
    <t>7" length of schedule 40 3/4" PVC</t>
  </si>
  <si>
    <t>3/4" x 8" sch 40 PVC</t>
  </si>
  <si>
    <t>8" length of schedule 40 3/4" PVC</t>
  </si>
  <si>
    <t>3/4" x 9" sch 40 PVC</t>
  </si>
  <si>
    <t>pvc-075-009</t>
  </si>
  <si>
    <t>9" length of schedule 40 3/4" PVC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</si>
</sst>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/>
    <font>
      <u/>
      <color rgb="FF0000FF"/>
    </font>
    <font>
      <color rgb="FF000000"/>
      <name val="Inherit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left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3" fontId="3" numFmtId="0" xfId="0" applyAlignment="1" applyFill="1" applyFont="1">
      <alignment horizontal="right"/>
    </xf>
    <xf borderId="0" fillId="0" fontId="1" numFmtId="164" xfId="0" applyFont="1" applyNumberFormat="1"/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3.71"/>
    <col customWidth="1" min="2" max="2" width="26.43"/>
    <col customWidth="1" min="3" max="3" width="12.43"/>
    <col customWidth="1" min="4" max="5" width="18.0"/>
    <col customWidth="1" min="6" max="6" width="21.14"/>
    <col customWidth="1" min="9" max="9" width="21.14"/>
    <col customWidth="1" min="10" max="10" width="6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5.0</v>
      </c>
      <c r="D2" s="3">
        <v>84.26</v>
      </c>
      <c r="E2" s="3">
        <f t="shared" ref="E2:E3" si="1">C2*D2</f>
        <v>421.3</v>
      </c>
      <c r="F2" s="4" t="s">
        <v>12</v>
      </c>
      <c r="G2" s="5" t="s">
        <v>13</v>
      </c>
      <c r="H2" s="6" t="str">
        <f>HYPERLINK("http://gcvalves.com/","GCValves")</f>
        <v>GCValves</v>
      </c>
      <c r="I2" s="6" t="str">
        <f>HYPERLINK("http://www.sunburycontrols.com/","Sunbury Controls")</f>
        <v>Sunbury Controls</v>
      </c>
      <c r="J2" s="2" t="s">
        <v>14</v>
      </c>
    </row>
    <row r="3">
      <c r="A3" s="2" t="s">
        <v>15</v>
      </c>
      <c r="B3" s="2" t="s">
        <v>16</v>
      </c>
      <c r="C3" s="2">
        <v>5.0</v>
      </c>
      <c r="D3" s="3">
        <v>0.78</v>
      </c>
      <c r="E3" s="3">
        <f t="shared" si="1"/>
        <v>3.9</v>
      </c>
      <c r="F3" s="4" t="s">
        <v>17</v>
      </c>
      <c r="G3" s="5" t="s">
        <v>13</v>
      </c>
      <c r="H3" s="6" t="str">
        <f t="shared" ref="H3:I3" si="2">HYPERLINK("https://www.mcmaster.com/#4880k622/=199t7sz","McMaster Carr")</f>
        <v>McMaster Carr</v>
      </c>
      <c r="I3" s="6" t="str">
        <f t="shared" si="2"/>
        <v>McMaster Carr</v>
      </c>
      <c r="J3" s="2" t="s">
        <v>18</v>
      </c>
    </row>
    <row r="4">
      <c r="A4" s="2" t="s">
        <v>19</v>
      </c>
      <c r="B4" s="2" t="s">
        <v>20</v>
      </c>
      <c r="C4" s="2">
        <v>10.0</v>
      </c>
      <c r="D4" s="3">
        <v>5.57</v>
      </c>
      <c r="E4" s="3">
        <f t="shared" ref="E4:E5" si="4">C4*D5</f>
        <v>3</v>
      </c>
      <c r="F4" s="4" t="s">
        <v>21</v>
      </c>
      <c r="G4" s="5" t="s">
        <v>13</v>
      </c>
      <c r="H4" s="6" t="str">
        <f t="shared" ref="H4:I4" si="3">HYPERLINK("https://www.mcmaster.com/#4881k62/=199t91x","McMaster Carr")</f>
        <v>McMaster Carr</v>
      </c>
      <c r="I4" s="6" t="str">
        <f t="shared" si="3"/>
        <v>McMaster Carr</v>
      </c>
      <c r="J4" s="2" t="s">
        <v>22</v>
      </c>
    </row>
    <row r="5">
      <c r="A5" s="2" t="s">
        <v>23</v>
      </c>
      <c r="B5" s="2" t="s">
        <v>24</v>
      </c>
      <c r="C5" s="2">
        <v>15.0</v>
      </c>
      <c r="D5" s="3">
        <v>0.3</v>
      </c>
      <c r="E5" s="3">
        <f t="shared" si="4"/>
        <v>6.6</v>
      </c>
      <c r="F5" s="4" t="s">
        <v>25</v>
      </c>
      <c r="G5" s="5" t="s">
        <v>13</v>
      </c>
      <c r="H5" s="6" t="str">
        <f t="shared" ref="H5:I5" si="5">HYPERLINK("https://www.mcmaster.com/#4880k62/=199ta63","McMaster Carr")</f>
        <v>McMaster Carr</v>
      </c>
      <c r="I5" s="6" t="str">
        <f t="shared" si="5"/>
        <v>McMaster Carr</v>
      </c>
      <c r="J5" s="2" t="s">
        <v>26</v>
      </c>
    </row>
    <row r="6">
      <c r="A6" s="2" t="s">
        <v>27</v>
      </c>
      <c r="B6" s="2" t="s">
        <v>28</v>
      </c>
      <c r="C6" s="2">
        <v>6.0</v>
      </c>
      <c r="D6" s="3">
        <v>0.44</v>
      </c>
      <c r="E6" s="3">
        <f t="shared" ref="E6:E16" si="7">C6*D6</f>
        <v>2.64</v>
      </c>
      <c r="F6" s="4" t="s">
        <v>29</v>
      </c>
      <c r="G6" s="5" t="s">
        <v>13</v>
      </c>
      <c r="H6" s="6" t="str">
        <f t="shared" ref="H6:I6" si="6">HYPERLINK("https://www.mcmaster.com/#4880k42/=199tbps","McMaster Carr")</f>
        <v>McMaster Carr</v>
      </c>
      <c r="I6" s="6" t="str">
        <f t="shared" si="6"/>
        <v>McMaster Carr</v>
      </c>
      <c r="J6" s="2" t="s">
        <v>30</v>
      </c>
    </row>
    <row r="7">
      <c r="A7" s="2" t="s">
        <v>31</v>
      </c>
      <c r="B7" s="2" t="s">
        <v>32</v>
      </c>
      <c r="C7" s="2">
        <v>5.0</v>
      </c>
      <c r="D7" s="3">
        <v>0.35</v>
      </c>
      <c r="E7" s="3">
        <f t="shared" si="7"/>
        <v>1.75</v>
      </c>
      <c r="F7" s="4" t="s">
        <v>33</v>
      </c>
      <c r="G7" s="5" t="s">
        <v>13</v>
      </c>
      <c r="H7" s="6" t="str">
        <f t="shared" ref="H7:I7" si="8">HYPERLINK("https://www.mcmaster.com/#4880k22/=19a5s7h","McMaster Carr")</f>
        <v>McMaster Carr</v>
      </c>
      <c r="I7" s="6" t="str">
        <f t="shared" si="8"/>
        <v>McMaster Carr</v>
      </c>
      <c r="J7" s="2" t="s">
        <v>34</v>
      </c>
    </row>
    <row r="8">
      <c r="A8" s="2" t="s">
        <v>35</v>
      </c>
      <c r="B8" s="2" t="s">
        <v>36</v>
      </c>
      <c r="C8" s="2">
        <v>1.0</v>
      </c>
      <c r="D8" s="3">
        <v>2.25</v>
      </c>
      <c r="E8" s="3">
        <f t="shared" si="7"/>
        <v>2.25</v>
      </c>
      <c r="F8" s="4" t="s">
        <v>37</v>
      </c>
      <c r="G8" s="5" t="s">
        <v>13</v>
      </c>
      <c r="H8" s="6" t="str">
        <f t="shared" ref="H8:I8" si="9">HYPERLINK("https://www.mcmaster.com/#4880k632/=19a5wy9","McMaster Carr")</f>
        <v>McMaster Carr</v>
      </c>
      <c r="I8" s="6" t="str">
        <f t="shared" si="9"/>
        <v>McMaster Carr</v>
      </c>
      <c r="J8" s="2" t="s">
        <v>38</v>
      </c>
    </row>
    <row r="9">
      <c r="A9" s="2" t="s">
        <v>39</v>
      </c>
      <c r="B9" s="2" t="s">
        <v>40</v>
      </c>
      <c r="C9" s="2">
        <v>10.0</v>
      </c>
      <c r="D9" s="3">
        <v>1.11</v>
      </c>
      <c r="E9" s="3">
        <f t="shared" si="7"/>
        <v>11.1</v>
      </c>
      <c r="F9" s="7">
        <v>389005.0</v>
      </c>
      <c r="G9" s="5" t="s">
        <v>13</v>
      </c>
      <c r="H9" s="6" t="str">
        <f>HYPERLINK("https://www.erico.com/caddy.asp","Caddy")</f>
        <v>Caddy</v>
      </c>
      <c r="I9" s="6" t="str">
        <f>HYPERLINK("https://www.grainger.com/product/CADDY-Superklip-Tube-And-Pipe-Clamp-1RUZ8?cm_mmc=EMT-_-ShipConfirm-_-GcomShipConfirm-_-sku&amp;RIID=24923673135&amp;GID=&amp;mid=ShipConfirmation&amp;rfe=3cf328610c37b8cb46b1d14e1df307f0bc6fbd30caf38547f50db80f4aa874f2&amp;origin=prod","Grainger")</f>
        <v>Grainger</v>
      </c>
      <c r="J9" s="2" t="s">
        <v>41</v>
      </c>
    </row>
    <row r="10">
      <c r="A10" s="2" t="s">
        <v>42</v>
      </c>
      <c r="B10" s="2" t="s">
        <v>43</v>
      </c>
      <c r="C10" s="2">
        <v>14.0</v>
      </c>
      <c r="D10" s="8">
        <f>6.94/25</f>
        <v>0.2776</v>
      </c>
      <c r="E10" s="3">
        <f t="shared" si="7"/>
        <v>3.8864</v>
      </c>
      <c r="F10" s="4" t="s">
        <v>44</v>
      </c>
      <c r="G10" s="5" t="s">
        <v>13</v>
      </c>
      <c r="H10" s="6" t="str">
        <f t="shared" ref="H10:I10" si="10">HYPERLINK("https://www.mcmaster.com/#92949a836/=19gvgfj","McMaster Carr")</f>
        <v>McMaster Carr</v>
      </c>
      <c r="I10" s="6" t="str">
        <f t="shared" si="10"/>
        <v>McMaster Carr</v>
      </c>
      <c r="J10" s="2" t="s">
        <v>45</v>
      </c>
    </row>
    <row r="11">
      <c r="A11" s="2" t="s">
        <v>46</v>
      </c>
      <c r="B11" s="2" t="s">
        <v>47</v>
      </c>
      <c r="C11" s="2">
        <v>10.0</v>
      </c>
      <c r="D11" s="8">
        <f>4.09/100</f>
        <v>0.0409</v>
      </c>
      <c r="E11" s="3">
        <f t="shared" si="7"/>
        <v>0.409</v>
      </c>
      <c r="F11" s="4" t="s">
        <v>48</v>
      </c>
      <c r="G11" s="5" t="s">
        <v>13</v>
      </c>
      <c r="H11" s="6" t="str">
        <f t="shared" ref="H11:I11" si="11">HYPERLINK("https://www.mcmaster.com/#91847a029/=19apdx0","McMaster Carr")</f>
        <v>McMaster Carr</v>
      </c>
      <c r="I11" s="6" t="str">
        <f t="shared" si="11"/>
        <v>McMaster Carr</v>
      </c>
      <c r="J11" s="2" t="s">
        <v>49</v>
      </c>
    </row>
    <row r="12">
      <c r="A12" s="2" t="s">
        <v>50</v>
      </c>
      <c r="B12" s="2" t="s">
        <v>51</v>
      </c>
      <c r="C12" s="2">
        <v>14.0</v>
      </c>
      <c r="D12" s="3">
        <f>7.45/100</f>
        <v>0.0745</v>
      </c>
      <c r="E12" s="3">
        <f t="shared" si="7"/>
        <v>1.043</v>
      </c>
      <c r="F12" s="4" t="s">
        <v>52</v>
      </c>
      <c r="G12" s="5" t="s">
        <v>13</v>
      </c>
      <c r="H12" s="6" t="str">
        <f t="shared" ref="H12:I12" si="12">HYPERLINK("https://www.mcmaster.com/#90107a029/=19appgp","McMaster Carr")</f>
        <v>McMaster Carr</v>
      </c>
      <c r="I12" s="6" t="str">
        <f t="shared" si="12"/>
        <v>McMaster Carr</v>
      </c>
      <c r="J12" s="2" t="s">
        <v>53</v>
      </c>
    </row>
    <row r="13">
      <c r="A13" s="2" t="s">
        <v>54</v>
      </c>
      <c r="B13" s="2" t="s">
        <v>55</v>
      </c>
      <c r="C13" s="2">
        <f>1/8</f>
        <v>0.125</v>
      </c>
      <c r="D13" s="3">
        <v>98.0</v>
      </c>
      <c r="E13" s="3">
        <f t="shared" si="7"/>
        <v>12.25</v>
      </c>
      <c r="F13" s="4">
        <v>1.001736642E9</v>
      </c>
      <c r="G13" s="5" t="s">
        <v>13</v>
      </c>
      <c r="H13" s="6" t="str">
        <f t="shared" ref="H13:I13" si="13">HYPERLINK("http://www.homedepot.com/p/Veranda-3-4-in-x-48-in-x-8-ft-White-Reversible-PVC-Trim-Sheet-H190AWS13/206822526","Home Depot")</f>
        <v>Home Depot</v>
      </c>
      <c r="I13" s="6" t="str">
        <f t="shared" si="13"/>
        <v>Home Depot</v>
      </c>
      <c r="J13" s="2" t="s">
        <v>56</v>
      </c>
    </row>
    <row r="14">
      <c r="A14" s="2" t="s">
        <v>57</v>
      </c>
      <c r="B14" s="2" t="s">
        <v>58</v>
      </c>
      <c r="C14" s="2">
        <v>4.0</v>
      </c>
      <c r="D14" s="3">
        <v>10.43</v>
      </c>
      <c r="E14" s="3">
        <f t="shared" si="7"/>
        <v>41.72</v>
      </c>
      <c r="F14" s="4" t="s">
        <v>59</v>
      </c>
      <c r="G14" s="5" t="s">
        <v>13</v>
      </c>
      <c r="H14" s="6" t="str">
        <f t="shared" ref="H14:I14" si="14">HYPERLINK("https://www.mcmaster.com/#5823k23/=19gv1vl","McMaster Carr")</f>
        <v>McMaster Carr</v>
      </c>
      <c r="I14" s="6" t="str">
        <f t="shared" si="14"/>
        <v>McMaster Carr</v>
      </c>
      <c r="J14" s="2" t="s">
        <v>60</v>
      </c>
    </row>
    <row r="15">
      <c r="A15" s="2" t="s">
        <v>61</v>
      </c>
      <c r="B15" s="2" t="s">
        <v>62</v>
      </c>
      <c r="C15" s="2">
        <v>1.0</v>
      </c>
      <c r="D15" s="3">
        <v>1.7</v>
      </c>
      <c r="E15" s="3">
        <f t="shared" si="7"/>
        <v>1.7</v>
      </c>
      <c r="F15" s="4">
        <v>685707.0</v>
      </c>
      <c r="G15" s="5" t="s">
        <v>13</v>
      </c>
      <c r="H15" s="6" t="str">
        <f>HYPERLINK("https://www.orbitonline.com/products/hose-watering","Orbit")</f>
        <v>Orbit</v>
      </c>
      <c r="I15" s="6" t="str">
        <f>HYPERLINK("http://www.homedepot.com/p/3-4-in-Slip-x-FHT-PVC-Hose-Fitting-53360/100130381","Home Depot")</f>
        <v>Home Depot</v>
      </c>
      <c r="J15" s="2" t="s">
        <v>63</v>
      </c>
    </row>
    <row r="16">
      <c r="A16" s="2" t="s">
        <v>64</v>
      </c>
      <c r="B16" s="2" t="s">
        <v>64</v>
      </c>
      <c r="C16" s="2">
        <v>4.0</v>
      </c>
      <c r="D16" s="3">
        <v>29.15</v>
      </c>
      <c r="E16" s="3">
        <f t="shared" si="7"/>
        <v>116.6</v>
      </c>
      <c r="F16" s="4" t="s">
        <v>65</v>
      </c>
      <c r="G16" s="5" t="s">
        <v>13</v>
      </c>
      <c r="H16" s="6" t="str">
        <f>HYPERLINK("https://www.digikey.com/en/supplier-centers/b/bulgin","Bulgin")</f>
        <v>Bulgin</v>
      </c>
      <c r="I16" s="6" t="str">
        <f>HYPERLINK("https://www.digikey.com/product-detail/en/bulgin/MPL031/708-1455-ND/1980812","Digikey")</f>
        <v>Digikey</v>
      </c>
      <c r="J16" s="2" t="s">
        <v>66</v>
      </c>
    </row>
    <row r="17">
      <c r="A17" s="2" t="s">
        <v>67</v>
      </c>
      <c r="B17" s="2" t="s">
        <v>68</v>
      </c>
      <c r="C17" s="2">
        <v>16.0</v>
      </c>
      <c r="D17" s="9">
        <v>1.9</v>
      </c>
      <c r="E17" s="9">
        <v>1.9</v>
      </c>
      <c r="F17" s="10">
        <v>193712.0</v>
      </c>
      <c r="G17" s="11"/>
      <c r="H17" s="12" t="str">
        <f>HYPERLINK("http://www.jmeagle.com/products","JM Eagle")</f>
        <v>JM Eagle</v>
      </c>
      <c r="I17" s="12" t="str">
        <f>HYPERLINK("http://www.homedepot.com/p/JM-eagle-3-4-in-x-10-ft-480-PSI-Schedule-40-PVC-Plain-End-Pipe-57471/202280935","Home Depot")</f>
        <v>Home Depot</v>
      </c>
      <c r="J17" s="2" t="s">
        <v>69</v>
      </c>
    </row>
    <row r="18">
      <c r="A18" s="2" t="s">
        <v>70</v>
      </c>
      <c r="B18" s="2" t="s">
        <v>71</v>
      </c>
      <c r="C18" s="2">
        <v>6.0</v>
      </c>
      <c r="G18" s="11"/>
      <c r="J18" s="2" t="s">
        <v>72</v>
      </c>
    </row>
    <row r="19">
      <c r="A19" s="2" t="s">
        <v>73</v>
      </c>
      <c r="B19" s="2" t="s">
        <v>74</v>
      </c>
      <c r="C19" s="2">
        <v>1.0</v>
      </c>
      <c r="G19" s="11"/>
      <c r="J19" s="2" t="s">
        <v>75</v>
      </c>
    </row>
    <row r="20">
      <c r="A20" s="2" t="s">
        <v>76</v>
      </c>
      <c r="B20" s="2" t="s">
        <v>77</v>
      </c>
      <c r="C20" s="2">
        <v>1.0</v>
      </c>
      <c r="G20" s="11"/>
      <c r="J20" s="2" t="s">
        <v>78</v>
      </c>
    </row>
    <row r="21">
      <c r="A21" s="2" t="s">
        <v>79</v>
      </c>
      <c r="B21" s="2" t="s">
        <v>74</v>
      </c>
      <c r="C21" s="2">
        <v>2.0</v>
      </c>
      <c r="G21" s="11"/>
      <c r="J21" s="2" t="s">
        <v>80</v>
      </c>
    </row>
    <row r="22">
      <c r="A22" s="2" t="s">
        <v>81</v>
      </c>
      <c r="B22" s="2" t="s">
        <v>82</v>
      </c>
      <c r="C22" s="2">
        <v>1.0</v>
      </c>
      <c r="G22" s="11"/>
      <c r="J22" s="2" t="s">
        <v>83</v>
      </c>
    </row>
    <row r="23">
      <c r="D23" s="8"/>
      <c r="E23" s="8"/>
    </row>
    <row r="24">
      <c r="D24" s="8"/>
      <c r="E24" s="8"/>
    </row>
  </sheetData>
  <mergeCells count="5">
    <mergeCell ref="F17:F22"/>
    <mergeCell ref="H17:H22"/>
    <mergeCell ref="D17:D22"/>
    <mergeCell ref="E17:E22"/>
    <mergeCell ref="I17:I22"/>
  </mergeCells>
  <drawing r:id="rId1"/>
</worksheet>
</file>