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lib\pre-processing\"/>
    </mc:Choice>
  </mc:AlternateContent>
  <xr:revisionPtr revIDLastSave="0" documentId="13_ncr:1_{691D60B8-FDC5-49F6-87B5-71A8A05F3C8E}" xr6:coauthVersionLast="47" xr6:coauthVersionMax="47" xr10:uidLastSave="{00000000-0000-0000-0000-000000000000}"/>
  <bookViews>
    <workbookView xWindow="14310" yWindow="-16200" windowWidth="14610" windowHeight="15585" tabRatio="808" firstSheet="5" activeTab="11" xr2:uid="{00000000-000D-0000-FFFF-FFFF00000000}"/>
  </bookViews>
  <sheets>
    <sheet name="Information" sheetId="30" r:id="rId1"/>
    <sheet name="Reactions" sheetId="18" state="hidden" r:id="rId2"/>
    <sheet name="Settings" sheetId="34" r:id="rId3"/>
    <sheet name="Parameters" sheetId="26" r:id="rId4"/>
    <sheet name="Discretization" sheetId="27"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3" hidden="1">Parameters!$B$10</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Parameters!$B$8</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0.000000000135</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34" l="1"/>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3"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<sst xmlns="http://schemas.openxmlformats.org/spreadsheetml/2006/main" count="559" uniqueCount="278">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</sst>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240</v>
      </c>
    </row>
    <row r="2" spans="1:1" ht="52.8" x14ac:dyDescent="0.25">
      <c r="A2" s="182" t="s">
        <v>241</v>
      </c>
    </row>
    <row r="3" spans="1:1" ht="27" thickBot="1" x14ac:dyDescent="0.3">
      <c r="A3" s="180" t="s">
        <v>242</v>
      </c>
    </row>
    <row r="4" spans="1:1" x14ac:dyDescent="0.25">
      <c r="A4" s="179" t="s">
        <v>246</v>
      </c>
    </row>
    <row r="5" spans="1:1" ht="28.8" x14ac:dyDescent="0.25">
      <c r="A5" s="175" t="s">
        <v>243</v>
      </c>
    </row>
    <row r="6" spans="1:1" ht="26.4" x14ac:dyDescent="0.25">
      <c r="A6" s="174" t="s">
        <v>244</v>
      </c>
    </row>
    <row r="7" spans="1:1" ht="52.8" x14ac:dyDescent="0.25">
      <c r="A7" s="176" t="s">
        <v>248</v>
      </c>
    </row>
    <row r="8" spans="1:1" ht="52.8" x14ac:dyDescent="0.25">
      <c r="A8" s="177" t="s">
        <v>245</v>
      </c>
    </row>
    <row r="9" spans="1:1" ht="40.200000000000003" thickBot="1" x14ac:dyDescent="0.3">
      <c r="A9" s="178" t="s">
        <v>247</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273</v>
      </c>
      <c r="B1" s="121">
        <f>Influent!B1/2</f>
        <v>3.3333333333333332E-4</v>
      </c>
      <c r="C1" s="90" t="s">
        <v>81</v>
      </c>
      <c r="D1" s="270" t="s">
        <v>210</v>
      </c>
      <c r="E1" s="69"/>
      <c r="F1" s="69"/>
      <c r="G1" s="69"/>
    </row>
    <row r="2" spans="1:9" ht="15" customHeight="1" x14ac:dyDescent="0.25">
      <c r="A2" s="77" t="s">
        <v>274</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topLeftCell="A11" workbookViewId="0">
      <selection activeCell="G12" sqref="G12"/>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216</v>
      </c>
      <c r="C1" s="142" t="s">
        <v>212</v>
      </c>
      <c r="D1" s="143" t="s">
        <v>213</v>
      </c>
      <c r="E1" s="142" t="s">
        <v>214</v>
      </c>
      <c r="F1" s="143" t="s">
        <v>215</v>
      </c>
      <c r="G1" s="143" t="s">
        <v>227</v>
      </c>
    </row>
    <row r="2" spans="1:9" ht="13.2" x14ac:dyDescent="0.25">
      <c r="A2" s="76" t="s">
        <v>273</v>
      </c>
      <c r="B2" s="151" t="s">
        <v>85</v>
      </c>
      <c r="C2" s="151">
        <v>10</v>
      </c>
      <c r="D2" s="151" t="s">
        <v>85</v>
      </c>
      <c r="E2" s="151" t="s">
        <v>85</v>
      </c>
      <c r="F2" s="151" t="s">
        <v>85</v>
      </c>
      <c r="G2" s="148">
        <v>3</v>
      </c>
      <c r="H2" s="144" t="s">
        <v>82</v>
      </c>
      <c r="I2" s="270" t="s">
        <v>228</v>
      </c>
    </row>
    <row r="3" spans="1:9" ht="13.2" x14ac:dyDescent="0.25">
      <c r="A3" s="77" t="s">
        <v>274</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218</v>
      </c>
      <c r="C12" s="146" t="s">
        <v>219</v>
      </c>
      <c r="D12" s="147" t="s">
        <v>220</v>
      </c>
      <c r="E12" s="146" t="s">
        <v>221</v>
      </c>
      <c r="H12" s="72"/>
    </row>
    <row r="13" spans="1:9" s="71" customFormat="1" ht="13.2" x14ac:dyDescent="0.25">
      <c r="A13" s="76" t="s">
        <v>273</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229</v>
      </c>
    </row>
    <row r="14" spans="1:9" s="71" customFormat="1" ht="13.2" x14ac:dyDescent="0.25">
      <c r="A14" s="77" t="s">
        <v>274</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217</v>
      </c>
      <c r="B23" s="272"/>
      <c r="C23" s="272"/>
      <c r="D23" s="272"/>
      <c r="E23" s="272"/>
      <c r="F23" s="273"/>
    </row>
    <row r="24" spans="1:9" ht="13.2" x14ac:dyDescent="0.25">
      <c r="A24" s="76" t="s">
        <v>273</v>
      </c>
      <c r="B24" s="152" t="s">
        <v>86</v>
      </c>
      <c r="C24" s="152">
        <v>0</v>
      </c>
      <c r="D24" s="152" t="s">
        <v>86</v>
      </c>
      <c r="E24" s="152" t="s">
        <v>86</v>
      </c>
      <c r="F24" s="152" t="s">
        <v>86</v>
      </c>
      <c r="I24" s="274" t="s">
        <v>230</v>
      </c>
    </row>
    <row r="25" spans="1:9" ht="13.2" x14ac:dyDescent="0.25">
      <c r="A25" s="77" t="s">
        <v>274</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tabSelected="1" workbookViewId="0">
      <selection activeCell="F12" sqref="F12"/>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273</v>
      </c>
      <c r="C1" s="136" t="s">
        <v>274</v>
      </c>
      <c r="D1" s="136" t="s">
        <v>17</v>
      </c>
      <c r="E1" s="136" t="s">
        <v>76</v>
      </c>
      <c r="F1" s="275" t="s">
        <v>277</v>
      </c>
    </row>
    <row r="2" spans="1:6" ht="13.2" customHeight="1" x14ac:dyDescent="0.25">
      <c r="A2" s="76" t="s">
        <v>270</v>
      </c>
      <c r="B2" s="100">
        <v>1.0000000000000001E-5</v>
      </c>
      <c r="C2" s="100">
        <v>0</v>
      </c>
      <c r="D2" s="100">
        <v>0</v>
      </c>
      <c r="E2" s="100">
        <v>0</v>
      </c>
      <c r="F2" s="275"/>
    </row>
    <row r="3" spans="1:6" ht="13.2" customHeight="1" x14ac:dyDescent="0.25">
      <c r="A3" s="77" t="s">
        <v>271</v>
      </c>
      <c r="B3" s="100">
        <v>0</v>
      </c>
      <c r="C3" s="100">
        <v>1.0000000000000001E-5</v>
      </c>
      <c r="D3" s="100">
        <v>0</v>
      </c>
      <c r="E3" s="100">
        <v>0</v>
      </c>
      <c r="F3" s="275"/>
    </row>
    <row r="4" spans="1:6" ht="13.95" customHeight="1" thickBot="1" x14ac:dyDescent="0.3">
      <c r="A4" s="89" t="s">
        <v>272</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A2" sqref="A2"/>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273</v>
      </c>
      <c r="C1" s="136" t="s">
        <v>274</v>
      </c>
      <c r="D1" s="136" t="s">
        <v>17</v>
      </c>
      <c r="E1" s="275" t="s">
        <v>276</v>
      </c>
    </row>
    <row r="2" spans="1:5" ht="13.2" customHeight="1" x14ac:dyDescent="0.25">
      <c r="A2" s="76" t="s">
        <v>270</v>
      </c>
      <c r="B2" s="100">
        <v>0</v>
      </c>
      <c r="C2" s="100">
        <v>0</v>
      </c>
      <c r="D2" s="100">
        <v>0</v>
      </c>
      <c r="E2" s="275"/>
    </row>
    <row r="3" spans="1:5" ht="13.2" customHeight="1" x14ac:dyDescent="0.25">
      <c r="A3" s="77" t="s">
        <v>271</v>
      </c>
      <c r="B3" s="100">
        <v>0</v>
      </c>
      <c r="C3" s="100">
        <v>0</v>
      </c>
      <c r="D3" s="100">
        <v>0</v>
      </c>
      <c r="E3" s="275"/>
    </row>
    <row r="4" spans="1:5" ht="13.2" customHeight="1" thickBot="1" x14ac:dyDescent="0.3">
      <c r="A4" s="89" t="s">
        <v>272</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F14" sqref="F14"/>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225</v>
      </c>
      <c r="E1" s="136" t="s">
        <v>226</v>
      </c>
      <c r="F1" s="270" t="s">
        <v>275</v>
      </c>
    </row>
    <row r="2" spans="1:6" ht="13.2" customHeight="1" x14ac:dyDescent="0.25">
      <c r="A2" s="76" t="s">
        <v>270</v>
      </c>
      <c r="B2" s="100">
        <v>0.01</v>
      </c>
      <c r="C2" s="137" t="s">
        <v>273</v>
      </c>
      <c r="D2" s="138">
        <f>0.25/24</f>
        <v>1.0416666666666666E-2</v>
      </c>
      <c r="E2" s="138">
        <f>1/24</f>
        <v>4.1666666666666664E-2</v>
      </c>
      <c r="F2" s="270"/>
    </row>
    <row r="3" spans="1:6" ht="13.2" customHeight="1" x14ac:dyDescent="0.25">
      <c r="A3" s="77" t="s">
        <v>271</v>
      </c>
      <c r="B3" s="100">
        <v>0.01</v>
      </c>
      <c r="C3" s="137" t="s">
        <v>274</v>
      </c>
      <c r="D3" s="138">
        <f>0.25/24</f>
        <v>1.0416666666666666E-2</v>
      </c>
      <c r="E3" s="138">
        <f>1/24</f>
        <v>4.1666666666666664E-2</v>
      </c>
      <c r="F3" s="270"/>
    </row>
    <row r="4" spans="1:6" ht="13.2" customHeight="1" thickBot="1" x14ac:dyDescent="0.3">
      <c r="A4" s="89" t="s">
        <v>272</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M14" sqref="M14"/>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270</v>
      </c>
      <c r="C1" s="277"/>
      <c r="D1" s="278"/>
      <c r="E1" s="276" t="s">
        <v>271</v>
      </c>
      <c r="F1" s="277"/>
      <c r="G1" s="278"/>
      <c r="H1" s="277" t="s">
        <v>272</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273</v>
      </c>
      <c r="B3" s="164">
        <v>-1</v>
      </c>
      <c r="C3" s="102">
        <v>0</v>
      </c>
      <c r="D3" s="165">
        <v>0</v>
      </c>
      <c r="E3" s="164">
        <v>0</v>
      </c>
      <c r="F3" s="102">
        <v>0</v>
      </c>
      <c r="G3" s="165">
        <v>0</v>
      </c>
      <c r="H3" s="164">
        <v>0</v>
      </c>
      <c r="I3" s="102">
        <v>0</v>
      </c>
      <c r="J3" s="165">
        <v>0</v>
      </c>
    </row>
    <row r="4" spans="1:10" x14ac:dyDescent="0.25">
      <c r="A4" s="77" t="s">
        <v>274</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A28" sqref="A28"/>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47" t="b">
        <f>Discretization!B15</f>
        <v>1</v>
      </c>
      <c r="C1" s="261" t="s">
        <v>238</v>
      </c>
    </row>
    <row r="2" spans="1:3" ht="14.4" x14ac:dyDescent="0.25">
      <c r="A2" s="77" t="str">
        <f>Parameters!A2</f>
        <v>Variable HRT</v>
      </c>
      <c r="B2" s="248" t="b">
        <f>Parameters!B2</f>
        <v>1</v>
      </c>
      <c r="C2" s="262"/>
    </row>
    <row r="3" spans="1:3" ht="14.4" x14ac:dyDescent="0.25">
      <c r="A3" s="77" t="str">
        <f>Bacteria!A6</f>
        <v>Initialisation method</v>
      </c>
      <c r="B3" s="248" t="str">
        <f>Bacteria!B6</f>
        <v>granule</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0</v>
      </c>
      <c r="C6" s="262"/>
    </row>
    <row r="7" spans="1:3" ht="14.4" x14ac:dyDescent="0.25">
      <c r="A7" s="77" t="str">
        <f>Solver!A2</f>
        <v>pH solving included</v>
      </c>
      <c r="B7" s="248" t="b">
        <f>Solver!B2</f>
        <v>0</v>
      </c>
      <c r="C7" s="262"/>
    </row>
    <row r="8" spans="1:3" ht="14.4" customHeight="1" thickBot="1" x14ac:dyDescent="0.3">
      <c r="A8" s="89" t="str">
        <f>Solver!A5</f>
        <v>Speciation included</v>
      </c>
      <c r="B8" s="249" t="b">
        <f>Solver!B5</f>
        <v>0</v>
      </c>
      <c r="C8" s="262"/>
    </row>
    <row r="9" spans="1:3" ht="13.2" customHeight="1" x14ac:dyDescent="0.25">
      <c r="A9" s="77" t="str">
        <f>Solver!A11</f>
        <v>Structure model</v>
      </c>
      <c r="B9" s="248" t="b">
        <f>Solver!B11</f>
        <v>1</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D14" sqref="D14"/>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273</v>
      </c>
      <c r="C4" s="119" t="s">
        <v>90</v>
      </c>
      <c r="D4" s="219" t="s">
        <v>239</v>
      </c>
      <c r="E4" s="69"/>
    </row>
    <row r="5" spans="1:5" ht="14.4" x14ac:dyDescent="0.3">
      <c r="A5" s="77" t="s">
        <v>39</v>
      </c>
      <c r="B5" s="98">
        <v>20</v>
      </c>
      <c r="C5" s="90" t="s">
        <v>17</v>
      </c>
      <c r="D5" s="210" t="s">
        <v>162</v>
      </c>
      <c r="E5" s="69"/>
    </row>
    <row r="6" spans="1:5" ht="14.4" x14ac:dyDescent="0.3">
      <c r="A6" s="77" t="s">
        <v>223</v>
      </c>
      <c r="B6" s="220">
        <f>B5+273.15</f>
        <v>293.14999999999998</v>
      </c>
      <c r="C6" s="90" t="s">
        <v>41</v>
      </c>
      <c r="D6" s="210" t="s">
        <v>222</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251</v>
      </c>
      <c r="E8" s="69"/>
    </row>
    <row r="9" spans="1:5" ht="14.4" x14ac:dyDescent="0.3">
      <c r="A9" s="77" t="s">
        <v>154</v>
      </c>
      <c r="B9" s="223">
        <f>8.3144/1000</f>
        <v>8.3143999999999996E-3</v>
      </c>
      <c r="C9" s="90" t="s">
        <v>224</v>
      </c>
      <c r="D9" s="210" t="s">
        <v>154</v>
      </c>
      <c r="E9" s="69"/>
    </row>
    <row r="10" spans="1:5" ht="26.4" x14ac:dyDescent="0.25">
      <c r="A10" s="174" t="s">
        <v>252</v>
      </c>
      <c r="B10" s="138">
        <v>1E-4</v>
      </c>
      <c r="C10" s="90" t="s">
        <v>87</v>
      </c>
      <c r="D10" s="224" t="s">
        <v>253</v>
      </c>
    </row>
    <row r="11" spans="1:5" ht="14.4" x14ac:dyDescent="0.3">
      <c r="A11" s="77" t="s">
        <v>254</v>
      </c>
      <c r="B11" s="225">
        <v>100</v>
      </c>
      <c r="C11" s="90" t="s">
        <v>255</v>
      </c>
      <c r="D11" s="226" t="s">
        <v>256</v>
      </c>
      <c r="E11" s="69"/>
    </row>
    <row r="12" spans="1:5" ht="15" thickBot="1" x14ac:dyDescent="0.35">
      <c r="A12" s="89" t="s">
        <v>257</v>
      </c>
      <c r="B12" s="227">
        <v>3</v>
      </c>
      <c r="C12" s="92" t="s">
        <v>255</v>
      </c>
      <c r="D12" s="228" t="s">
        <v>258</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0" priority="1">
      <formula>$B$2=TRUE</formula>
    </cfRule>
  </conditionalFormatting>
  <conditionalFormatting sqref="A3:D4">
    <cfRule type="expression" dxfId="19"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3" workbookViewId="0">
      <selection activeCell="B28" sqref="B28"/>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5" thickBot="1" x14ac:dyDescent="0.35">
      <c r="A14" s="89" t="s">
        <v>116</v>
      </c>
      <c r="B14" s="97">
        <f>B13*7</f>
        <v>168</v>
      </c>
      <c r="C14" s="92" t="s">
        <v>93</v>
      </c>
      <c r="D14" s="108" t="s">
        <v>118</v>
      </c>
      <c r="E14" s="265"/>
    </row>
    <row r="15" spans="1:5" ht="14.4" x14ac:dyDescent="0.3">
      <c r="A15" s="104" t="s">
        <v>139</v>
      </c>
      <c r="B15" s="124" t="b">
        <v>1</v>
      </c>
      <c r="C15" s="118" t="s">
        <v>90</v>
      </c>
      <c r="D15" s="110" t="s">
        <v>140</v>
      </c>
      <c r="E15" s="266" t="s">
        <v>153</v>
      </c>
    </row>
    <row r="16" spans="1:5" ht="14.4" x14ac:dyDescent="0.3">
      <c r="A16" s="77" t="s">
        <v>122</v>
      </c>
      <c r="B16" s="99">
        <v>0.01</v>
      </c>
      <c r="C16" s="90" t="s">
        <v>90</v>
      </c>
      <c r="D16" s="107" t="s">
        <v>128</v>
      </c>
      <c r="E16" s="264"/>
    </row>
    <row r="17" spans="1:5" ht="14.4" x14ac:dyDescent="0.3">
      <c r="A17" s="77" t="s">
        <v>125</v>
      </c>
      <c r="B17" s="95">
        <f>$B$5^2 * B16 / MAX(Diffusion!$B:$B)</f>
        <v>5.291005291005291E-9</v>
      </c>
      <c r="C17" s="90" t="s">
        <v>93</v>
      </c>
      <c r="D17" s="107" t="s">
        <v>129</v>
      </c>
      <c r="E17" s="264"/>
    </row>
    <row r="18" spans="1:5" ht="14.4" x14ac:dyDescent="0.3">
      <c r="A18" s="77" t="s">
        <v>123</v>
      </c>
      <c r="B18" s="99">
        <v>0.4</v>
      </c>
      <c r="C18" s="90" t="s">
        <v>90</v>
      </c>
      <c r="D18" s="107" t="s">
        <v>268</v>
      </c>
      <c r="E18" s="264"/>
    </row>
    <row r="19" spans="1:5" ht="14.4" x14ac:dyDescent="0.3">
      <c r="A19" s="77" t="s">
        <v>126</v>
      </c>
      <c r="B19" s="95">
        <f>$B$5^2 * B18 / MAX(Diffusion!$B:$B)</f>
        <v>2.1164021164021162E-7</v>
      </c>
      <c r="C19" s="90" t="s">
        <v>93</v>
      </c>
      <c r="D19" s="107" t="s">
        <v>131</v>
      </c>
      <c r="E19" s="264"/>
    </row>
    <row r="20" spans="1:5" ht="14.4" x14ac:dyDescent="0.3">
      <c r="A20" s="77" t="s">
        <v>133</v>
      </c>
      <c r="B20" s="99">
        <v>0.1</v>
      </c>
      <c r="C20" s="90" t="s">
        <v>93</v>
      </c>
      <c r="D20" s="107" t="s">
        <v>137</v>
      </c>
      <c r="E20" s="264"/>
    </row>
    <row r="21" spans="1:5" ht="14.4" x14ac:dyDescent="0.3">
      <c r="A21" s="105" t="s">
        <v>134</v>
      </c>
      <c r="B21" s="106">
        <v>1</v>
      </c>
      <c r="C21" s="119" t="s">
        <v>93</v>
      </c>
      <c r="D21" s="111" t="s">
        <v>138</v>
      </c>
      <c r="E21" s="264"/>
    </row>
    <row r="22" spans="1:5" ht="28.8" x14ac:dyDescent="0.3">
      <c r="A22" s="77" t="s">
        <v>141</v>
      </c>
      <c r="B22" s="99">
        <v>3</v>
      </c>
      <c r="C22" s="90" t="s">
        <v>90</v>
      </c>
      <c r="D22" s="112" t="s">
        <v>147</v>
      </c>
      <c r="E22" s="264"/>
    </row>
    <row r="23" spans="1:5" ht="28.8" x14ac:dyDescent="0.3">
      <c r="A23" s="77" t="s">
        <v>144</v>
      </c>
      <c r="B23" s="99">
        <v>500</v>
      </c>
      <c r="C23" s="90" t="s">
        <v>90</v>
      </c>
      <c r="D23" s="112" t="s">
        <v>148</v>
      </c>
      <c r="E23" s="264"/>
    </row>
    <row r="24" spans="1:5" ht="28.8" x14ac:dyDescent="0.3">
      <c r="A24" s="77" t="s">
        <v>142</v>
      </c>
      <c r="B24" s="99">
        <v>200</v>
      </c>
      <c r="C24" s="90" t="s">
        <v>90</v>
      </c>
      <c r="D24" s="112" t="s">
        <v>149</v>
      </c>
      <c r="E24" s="264"/>
    </row>
    <row r="25" spans="1:5" ht="28.8" x14ac:dyDescent="0.3">
      <c r="A25" s="77" t="s">
        <v>143</v>
      </c>
      <c r="B25" s="99">
        <v>20</v>
      </c>
      <c r="C25" s="90" t="s">
        <v>90</v>
      </c>
      <c r="D25" s="112" t="s">
        <v>150</v>
      </c>
      <c r="E25" s="264"/>
    </row>
    <row r="26" spans="1:5" ht="28.8" x14ac:dyDescent="0.3">
      <c r="A26" s="77" t="s">
        <v>151</v>
      </c>
      <c r="B26" s="188">
        <v>0.2</v>
      </c>
      <c r="C26" s="90" t="s">
        <v>265</v>
      </c>
      <c r="D26" s="112" t="s">
        <v>267</v>
      </c>
      <c r="E26" s="264"/>
    </row>
    <row r="27" spans="1:5" ht="28.8" x14ac:dyDescent="0.3">
      <c r="A27" s="77" t="s">
        <v>145</v>
      </c>
      <c r="B27" s="114">
        <v>9.9999999999999995E-8</v>
      </c>
      <c r="C27" s="90" t="s">
        <v>265</v>
      </c>
      <c r="D27" s="112" t="s">
        <v>264</v>
      </c>
      <c r="E27" s="264"/>
    </row>
    <row r="28" spans="1:5" ht="29.4" thickBot="1" x14ac:dyDescent="0.35">
      <c r="A28" s="89" t="s">
        <v>146</v>
      </c>
      <c r="B28" s="115">
        <v>0.02</v>
      </c>
      <c r="C28" s="92" t="s">
        <v>90</v>
      </c>
      <c r="D28" s="113" t="s">
        <v>152</v>
      </c>
      <c r="E28" s="265"/>
    </row>
  </sheetData>
  <mergeCells count="3">
    <mergeCell ref="E1:E8"/>
    <mergeCell ref="E9:E14"/>
    <mergeCell ref="E15:E28"/>
  </mergeCells>
  <conditionalFormatting sqref="A16:D28">
    <cfRule type="expression" dxfId="21"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9" sqref="B9"/>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273</v>
      </c>
      <c r="B1" s="116">
        <f>1*10^(-9)*3600</f>
        <v>3.6000000000000003E-6</v>
      </c>
      <c r="C1" s="90" t="s">
        <v>101</v>
      </c>
      <c r="D1" s="107" t="s">
        <v>165</v>
      </c>
      <c r="E1" s="267" t="s">
        <v>166</v>
      </c>
    </row>
    <row r="2" spans="1:5" ht="14.4" x14ac:dyDescent="0.3">
      <c r="A2" s="77" t="s">
        <v>274</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11" sqref="B11"/>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201</v>
      </c>
      <c r="C6" s="129" t="s">
        <v>90</v>
      </c>
      <c r="D6" s="232" t="s">
        <v>259</v>
      </c>
    </row>
    <row r="7" spans="1:4" ht="14.4" x14ac:dyDescent="0.25">
      <c r="A7" s="77" t="s">
        <v>174</v>
      </c>
      <c r="B7" s="121">
        <f>10*10^(-6)</f>
        <v>9.9999999999999991E-6</v>
      </c>
      <c r="C7" s="90" t="s">
        <v>87</v>
      </c>
      <c r="D7" s="231" t="s">
        <v>182</v>
      </c>
    </row>
    <row r="8" spans="1:4" ht="28.8" x14ac:dyDescent="0.25">
      <c r="A8" s="77" t="s">
        <v>249</v>
      </c>
      <c r="B8" s="122">
        <f>_xlfn.CEILING.MATH((B7^2 / (0.8*B3 * B12)^2) * 0.75)</f>
        <v>118</v>
      </c>
      <c r="C8" s="90" t="s">
        <v>90</v>
      </c>
      <c r="D8" s="231" t="s">
        <v>250</v>
      </c>
    </row>
    <row r="9" spans="1:4" ht="26.4" x14ac:dyDescent="0.25">
      <c r="A9" s="174" t="s">
        <v>260</v>
      </c>
      <c r="B9" s="122">
        <v>12</v>
      </c>
      <c r="C9" s="185" t="s">
        <v>90</v>
      </c>
      <c r="D9" s="233" t="s">
        <v>261</v>
      </c>
    </row>
    <row r="10" spans="1:4" ht="26.4" x14ac:dyDescent="0.25">
      <c r="A10" s="234" t="s">
        <v>262</v>
      </c>
      <c r="B10" s="186">
        <v>12</v>
      </c>
      <c r="C10" s="119" t="s">
        <v>90</v>
      </c>
      <c r="D10" s="235" t="s">
        <v>263</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269</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20" sqref="D20"/>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202</v>
      </c>
      <c r="B2" s="122" t="b">
        <v>0</v>
      </c>
      <c r="C2" s="90" t="s">
        <v>90</v>
      </c>
      <c r="D2" s="231" t="s">
        <v>204</v>
      </c>
    </row>
    <row r="3" spans="1:4" ht="14.4" x14ac:dyDescent="0.25">
      <c r="A3" s="77" t="s">
        <v>167</v>
      </c>
      <c r="B3" s="121">
        <v>1.0000000000000001E-15</v>
      </c>
      <c r="C3" s="90" t="s">
        <v>90</v>
      </c>
      <c r="D3" s="231" t="s">
        <v>203</v>
      </c>
    </row>
    <row r="4" spans="1:4" ht="14.4" x14ac:dyDescent="0.25">
      <c r="A4" s="77" t="s">
        <v>231</v>
      </c>
      <c r="B4" s="122" t="b">
        <v>0</v>
      </c>
      <c r="C4" s="90" t="s">
        <v>90</v>
      </c>
      <c r="D4" s="231" t="s">
        <v>232</v>
      </c>
    </row>
    <row r="5" spans="1:4" ht="28.8" x14ac:dyDescent="0.25">
      <c r="A5" s="77" t="s">
        <v>205</v>
      </c>
      <c r="B5" s="122" t="b">
        <v>0</v>
      </c>
      <c r="C5" s="90" t="s">
        <v>90</v>
      </c>
      <c r="D5" s="231" t="s">
        <v>237</v>
      </c>
    </row>
    <row r="6" spans="1:4" ht="28.8" x14ac:dyDescent="0.25">
      <c r="A6" s="77" t="s">
        <v>206</v>
      </c>
      <c r="B6" s="121">
        <v>1E-8</v>
      </c>
      <c r="C6" s="90" t="s">
        <v>90</v>
      </c>
      <c r="D6" s="231" t="s">
        <v>207</v>
      </c>
    </row>
    <row r="7" spans="1:4" ht="28.8" x14ac:dyDescent="0.25">
      <c r="A7" s="77" t="s">
        <v>192</v>
      </c>
      <c r="B7" s="187">
        <v>0.05</v>
      </c>
      <c r="C7" s="90" t="s">
        <v>265</v>
      </c>
      <c r="D7" s="231" t="s">
        <v>266</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208</v>
      </c>
      <c r="B10" s="183" t="b">
        <v>0</v>
      </c>
      <c r="C10" s="119" t="s">
        <v>90</v>
      </c>
      <c r="D10" s="239" t="s">
        <v>209</v>
      </c>
    </row>
    <row r="11" spans="1:4" ht="14.4" x14ac:dyDescent="0.25">
      <c r="A11" s="77" t="s">
        <v>234</v>
      </c>
      <c r="B11" s="122" t="b">
        <v>1</v>
      </c>
      <c r="C11" s="90" t="s">
        <v>90</v>
      </c>
      <c r="D11" s="224" t="s">
        <v>235</v>
      </c>
    </row>
    <row r="12" spans="1:4" ht="29.4" thickBot="1" x14ac:dyDescent="0.3">
      <c r="A12" s="89" t="s">
        <v>233</v>
      </c>
      <c r="B12" s="240" t="s">
        <v>102</v>
      </c>
      <c r="C12" s="92" t="s">
        <v>90</v>
      </c>
      <c r="D12" s="241" t="s">
        <v>236</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E17" sqref="E17"/>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273</v>
      </c>
      <c r="B1" s="121">
        <f>2*Parameters!B3</f>
        <v>6.6666666666666664E-4</v>
      </c>
      <c r="C1" s="90" t="s">
        <v>81</v>
      </c>
      <c r="D1" s="130" t="s">
        <v>20</v>
      </c>
      <c r="E1" s="270" t="s">
        <v>211</v>
      </c>
      <c r="F1" s="69"/>
      <c r="G1" s="69"/>
      <c r="H1" s="69"/>
      <c r="I1" s="69"/>
      <c r="J1" s="69"/>
    </row>
    <row r="2" spans="1:10" ht="13.2" customHeight="1" x14ac:dyDescent="0.25">
      <c r="A2" s="77" t="s">
        <v>274</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Parameters</vt:lpstr>
      <vt:lpstr>Discretization</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2023-10-20T13:52:07Z</dcterms:modified>
  <cp:category/>
  <cp:contentStatus/>
</cp:coreProperties>
</file>