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sel\Documents\GitHub\GOMcertification\"/>
    </mc:Choice>
  </mc:AlternateContent>
  <bookViews>
    <workbookView xWindow="0" yWindow="0" windowWidth="28800" windowHeight="14235"/>
  </bookViews>
  <sheets>
    <sheet name="GASall2" sheetId="1" r:id="rId1"/>
    <sheet name="certified values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G1" i="2" l="1"/>
  <c r="F1" i="2"/>
  <c r="H3" i="2"/>
  <c r="H4" i="2"/>
  <c r="H5" i="2"/>
  <c r="H6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5" i="2"/>
  <c r="H26" i="2"/>
  <c r="H27" i="2"/>
  <c r="H2" i="2"/>
  <c r="G3" i="2"/>
  <c r="G4" i="2"/>
  <c r="G5" i="2"/>
  <c r="G6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5" i="2"/>
  <c r="G26" i="2"/>
  <c r="G27" i="2"/>
  <c r="G2" i="2"/>
  <c r="F2" i="2"/>
  <c r="F3" i="2"/>
  <c r="F4" i="2"/>
  <c r="F5" i="2"/>
  <c r="F6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5" i="2"/>
  <c r="F26" i="2"/>
  <c r="F27" i="2"/>
  <c r="AD17" i="1"/>
  <c r="AF17" i="1" s="1"/>
  <c r="AC17" i="1"/>
  <c r="AE17" i="1" s="1"/>
  <c r="AD16" i="1"/>
  <c r="AF16" i="1" s="1"/>
  <c r="AC16" i="1"/>
  <c r="AE16" i="1" s="1"/>
  <c r="AD15" i="1"/>
  <c r="AF15" i="1" s="1"/>
  <c r="AC15" i="1"/>
  <c r="AE15" i="1" s="1"/>
  <c r="AD14" i="1"/>
  <c r="AF14" i="1" s="1"/>
  <c r="AC14" i="1"/>
  <c r="AE14" i="1" s="1"/>
  <c r="AD13" i="1"/>
  <c r="AF13" i="1" s="1"/>
  <c r="AC13" i="1"/>
  <c r="AE13" i="1" s="1"/>
  <c r="AD12" i="1"/>
  <c r="AF12" i="1" s="1"/>
  <c r="AC12" i="1"/>
  <c r="AE12" i="1" s="1"/>
  <c r="AD11" i="1"/>
  <c r="AF11" i="1" s="1"/>
  <c r="AC11" i="1"/>
  <c r="AE11" i="1" s="1"/>
  <c r="AD10" i="1"/>
  <c r="AF10" i="1" s="1"/>
  <c r="AC10" i="1"/>
  <c r="AE10" i="1" s="1"/>
  <c r="AD9" i="1"/>
  <c r="AF9" i="1" s="1"/>
  <c r="AC9" i="1"/>
  <c r="AE9" i="1" s="1"/>
  <c r="AD8" i="1"/>
  <c r="AF8" i="1" s="1"/>
  <c r="AC8" i="1"/>
  <c r="AE8" i="1" s="1"/>
  <c r="AD6" i="1"/>
  <c r="AF6" i="1" s="1"/>
  <c r="AC6" i="1"/>
  <c r="AE6" i="1" s="1"/>
  <c r="AD5" i="1"/>
  <c r="AF5" i="1" s="1"/>
  <c r="AC5" i="1"/>
  <c r="AE5" i="1" s="1"/>
  <c r="AD4" i="1"/>
  <c r="AF4" i="1" s="1"/>
  <c r="AC4" i="1"/>
  <c r="AE4" i="1" s="1"/>
  <c r="AD3" i="1"/>
  <c r="AF3" i="1" s="1"/>
  <c r="AC3" i="1"/>
  <c r="AE3" i="1" s="1"/>
  <c r="AD2" i="1"/>
  <c r="AF2" i="1" s="1"/>
  <c r="AC2" i="1"/>
  <c r="AE2" i="1" s="1"/>
  <c r="W55" i="1" l="1"/>
  <c r="V55" i="1"/>
  <c r="X55" i="1" s="1"/>
  <c r="W54" i="1"/>
  <c r="V54" i="1"/>
  <c r="W53" i="1"/>
  <c r="V53" i="1"/>
  <c r="X53" i="1" s="1"/>
  <c r="W52" i="1"/>
  <c r="V52" i="1"/>
  <c r="X52" i="1" s="1"/>
  <c r="W51" i="1"/>
  <c r="V51" i="1"/>
  <c r="X51" i="1" s="1"/>
  <c r="W50" i="1"/>
  <c r="V50" i="1"/>
  <c r="X50" i="1" s="1"/>
  <c r="W49" i="1"/>
  <c r="V49" i="1"/>
  <c r="X49" i="1" s="1"/>
  <c r="W48" i="1"/>
  <c r="V48" i="1"/>
  <c r="X48" i="1" s="1"/>
  <c r="W47" i="1"/>
  <c r="V47" i="1"/>
  <c r="X47" i="1" s="1"/>
  <c r="W46" i="1"/>
  <c r="V46" i="1"/>
  <c r="X46" i="1" s="1"/>
  <c r="W45" i="1"/>
  <c r="V45" i="1"/>
  <c r="X45" i="1" s="1"/>
  <c r="W44" i="1"/>
  <c r="V44" i="1"/>
  <c r="X44" i="1" s="1"/>
  <c r="W43" i="1"/>
  <c r="V43" i="1"/>
  <c r="X43" i="1" s="1"/>
  <c r="W42" i="1"/>
  <c r="V42" i="1"/>
  <c r="X42" i="1" s="1"/>
  <c r="W41" i="1"/>
  <c r="V41" i="1"/>
  <c r="X41" i="1" s="1"/>
  <c r="W40" i="1"/>
  <c r="V40" i="1"/>
  <c r="X40" i="1" s="1"/>
  <c r="W39" i="1"/>
  <c r="V39" i="1"/>
  <c r="X39" i="1" s="1"/>
  <c r="W38" i="1"/>
  <c r="V38" i="1"/>
  <c r="X38" i="1" s="1"/>
  <c r="W37" i="1"/>
  <c r="V37" i="1"/>
  <c r="X37" i="1" s="1"/>
  <c r="W36" i="1"/>
  <c r="V36" i="1"/>
  <c r="X36" i="1" s="1"/>
  <c r="W35" i="1"/>
  <c r="V35" i="1"/>
  <c r="X35" i="1" s="1"/>
  <c r="W34" i="1"/>
  <c r="V34" i="1"/>
  <c r="X34" i="1" s="1"/>
  <c r="W33" i="1"/>
  <c r="V33" i="1"/>
  <c r="X33" i="1" s="1"/>
  <c r="W32" i="1"/>
  <c r="V32" i="1"/>
  <c r="X32" i="1" s="1"/>
  <c r="W31" i="1"/>
  <c r="V31" i="1"/>
  <c r="X31" i="1" s="1"/>
  <c r="W30" i="1"/>
  <c r="V30" i="1"/>
  <c r="X30" i="1" s="1"/>
  <c r="W29" i="1"/>
  <c r="V29" i="1"/>
  <c r="X29" i="1" s="1"/>
  <c r="W28" i="1"/>
  <c r="V28" i="1"/>
  <c r="X28" i="1" s="1"/>
  <c r="W27" i="1"/>
  <c r="V27" i="1"/>
  <c r="X27" i="1" s="1"/>
  <c r="W26" i="1"/>
  <c r="V26" i="1"/>
  <c r="X26" i="1" s="1"/>
  <c r="W25" i="1"/>
  <c r="V25" i="1"/>
  <c r="X25" i="1" s="1"/>
  <c r="W24" i="1"/>
  <c r="V24" i="1"/>
  <c r="X24" i="1" s="1"/>
  <c r="W23" i="1"/>
  <c r="V23" i="1"/>
  <c r="X23" i="1" s="1"/>
  <c r="W22" i="1"/>
  <c r="V22" i="1"/>
  <c r="X22" i="1" s="1"/>
  <c r="W21" i="1"/>
  <c r="V21" i="1"/>
  <c r="X21" i="1" s="1"/>
  <c r="W20" i="1"/>
  <c r="V20" i="1"/>
  <c r="X20" i="1" s="1"/>
  <c r="W19" i="1"/>
  <c r="V19" i="1"/>
  <c r="X19" i="1" s="1"/>
  <c r="W18" i="1"/>
  <c r="V18" i="1"/>
  <c r="X18" i="1" s="1"/>
  <c r="W17" i="1"/>
  <c r="V17" i="1"/>
  <c r="X17" i="1" s="1"/>
  <c r="W16" i="1"/>
  <c r="V16" i="1"/>
  <c r="X16" i="1" s="1"/>
  <c r="W15" i="1"/>
  <c r="V15" i="1"/>
  <c r="X15" i="1" s="1"/>
  <c r="W14" i="1"/>
  <c r="V14" i="1"/>
  <c r="X14" i="1" s="1"/>
  <c r="W13" i="1"/>
  <c r="V13" i="1"/>
  <c r="X13" i="1" s="1"/>
  <c r="W12" i="1"/>
  <c r="V12" i="1"/>
  <c r="X12" i="1" s="1"/>
  <c r="W11" i="1"/>
  <c r="V11" i="1"/>
  <c r="X11" i="1" s="1"/>
  <c r="W10" i="1"/>
  <c r="V10" i="1"/>
  <c r="X10" i="1" s="1"/>
  <c r="W9" i="1"/>
  <c r="V9" i="1"/>
  <c r="X9" i="1" s="1"/>
  <c r="W8" i="1"/>
  <c r="V8" i="1"/>
  <c r="X8" i="1" s="1"/>
  <c r="W7" i="1"/>
  <c r="V7" i="1"/>
  <c r="X7" i="1" s="1"/>
  <c r="W6" i="1"/>
  <c r="V6" i="1"/>
  <c r="X6" i="1" s="1"/>
  <c r="W5" i="1"/>
  <c r="V5" i="1"/>
  <c r="X5" i="1" s="1"/>
  <c r="W4" i="1"/>
  <c r="V4" i="1"/>
  <c r="X4" i="1" s="1"/>
  <c r="W3" i="1"/>
  <c r="V3" i="1"/>
  <c r="X3" i="1" s="1"/>
  <c r="W2" i="1"/>
  <c r="V2" i="1"/>
  <c r="X2" i="1" s="1"/>
  <c r="X54" i="1" l="1"/>
</calcChain>
</file>

<file path=xl/sharedStrings.xml><?xml version="1.0" encoding="utf-8"?>
<sst xmlns="http://schemas.openxmlformats.org/spreadsheetml/2006/main" count="351" uniqueCount="87">
  <si>
    <t>date</t>
  </si>
  <si>
    <t>RM</t>
  </si>
  <si>
    <t>measurand</t>
  </si>
  <si>
    <t>based.on</t>
  </si>
  <si>
    <t>unit</t>
  </si>
  <si>
    <t>mean.before</t>
  </si>
  <si>
    <t>mean.after</t>
  </si>
  <si>
    <t>median.before</t>
  </si>
  <si>
    <t>median.after</t>
  </si>
  <si>
    <t>median.after.noPP</t>
  </si>
  <si>
    <t>sL</t>
  </si>
  <si>
    <t>sbb</t>
  </si>
  <si>
    <t>sbb.1</t>
  </si>
  <si>
    <t>u</t>
  </si>
  <si>
    <t>u.alternative</t>
  </si>
  <si>
    <t>t.value</t>
  </si>
  <si>
    <t>labs.remaining</t>
  </si>
  <si>
    <t>property.value</t>
  </si>
  <si>
    <t>U</t>
  </si>
  <si>
    <t>GAS</t>
  </si>
  <si>
    <t>Al2O3</t>
  </si>
  <si>
    <t>median</t>
  </si>
  <si>
    <t>g/100g</t>
  </si>
  <si>
    <t>As</t>
  </si>
  <si>
    <t>mg/kg</t>
  </si>
  <si>
    <t>Ba</t>
  </si>
  <si>
    <t>Be</t>
  </si>
  <si>
    <t>CaO</t>
  </si>
  <si>
    <t>Ce</t>
  </si>
  <si>
    <t>Co</t>
  </si>
  <si>
    <t>CO2</t>
  </si>
  <si>
    <t>Cr</t>
  </si>
  <si>
    <t>Cs</t>
  </si>
  <si>
    <t>Cu</t>
  </si>
  <si>
    <t>Dy</t>
  </si>
  <si>
    <t>Er</t>
  </si>
  <si>
    <t>Eu</t>
  </si>
  <si>
    <t>Fe2O3T</t>
  </si>
  <si>
    <t>FeO</t>
  </si>
  <si>
    <t>Ga</t>
  </si>
  <si>
    <t>Gd</t>
  </si>
  <si>
    <t>H2O.</t>
  </si>
  <si>
    <t>Hf</t>
  </si>
  <si>
    <t>Ho</t>
  </si>
  <si>
    <t>K2O</t>
  </si>
  <si>
    <t>La</t>
  </si>
  <si>
    <t>Li</t>
  </si>
  <si>
    <t>LOI</t>
  </si>
  <si>
    <t>Lu</t>
  </si>
  <si>
    <t>MgO</t>
  </si>
  <si>
    <t>MnO</t>
  </si>
  <si>
    <t>Na2O</t>
  </si>
  <si>
    <t>Nb</t>
  </si>
  <si>
    <t>Nd</t>
  </si>
  <si>
    <t>Ni</t>
  </si>
  <si>
    <t>P2O5</t>
  </si>
  <si>
    <t>Pb</t>
  </si>
  <si>
    <t>Pr</t>
  </si>
  <si>
    <t>Rb</t>
  </si>
  <si>
    <t>Sb</t>
  </si>
  <si>
    <t>Sc</t>
  </si>
  <si>
    <t>SiO2</t>
  </si>
  <si>
    <t>Sm</t>
  </si>
  <si>
    <t>Sn</t>
  </si>
  <si>
    <t>Sr</t>
  </si>
  <si>
    <t>Ta</t>
  </si>
  <si>
    <t>Tb</t>
  </si>
  <si>
    <t>Th</t>
  </si>
  <si>
    <t>TiO2</t>
  </si>
  <si>
    <t>Tl</t>
  </si>
  <si>
    <t>Tm</t>
  </si>
  <si>
    <t>V</t>
  </si>
  <si>
    <t>Y</t>
  </si>
  <si>
    <t>Yb</t>
  </si>
  <si>
    <t>Zn</t>
  </si>
  <si>
    <t>Zr</t>
  </si>
  <si>
    <t>%U</t>
  </si>
  <si>
    <t>%diff med-mean</t>
  </si>
  <si>
    <t>REE</t>
  </si>
  <si>
    <t>chondrite normalised</t>
  </si>
  <si>
    <t>mean</t>
  </si>
  <si>
    <t>suggestion</t>
  </si>
  <si>
    <t>?</t>
  </si>
  <si>
    <t>certified values</t>
  </si>
  <si>
    <t>information value</t>
  </si>
  <si>
    <t>H2O-</t>
  </si>
  <si>
    <t>%frac diff of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</si>
</sst>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166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chondrite normalised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GASall2!$AE$2</c:f>
              <c:strCache>
                <c:ptCount val="1"/>
                <c:pt idx="0">
                  <c:v>mean.after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GASall2!$AA$3:$AA$17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GASall2!$AE$3:$AE$17</c:f>
              <c:numCache>
                <c:formatCode>0.000</c:formatCode>
                <c:ptCount val="15"/>
                <c:pt idx="0">
                  <c:v>0.61059322033898311</c:v>
                </c:pt>
                <c:pt idx="1">
                  <c:v>0.40892857142857147</c:v>
                </c:pt>
                <c:pt idx="2">
                  <c:v>0.34424111948331543</c:v>
                </c:pt>
                <c:pt idx="3">
                  <c:v>0.29277899343544855</c:v>
                </c:pt>
                <c:pt idx="4">
                  <c:v>#N/A</c:v>
                </c:pt>
                <c:pt idx="5">
                  <c:v>0.24865771812080537</c:v>
                </c:pt>
                <c:pt idx="6">
                  <c:v>0.15573214285714285</c:v>
                </c:pt>
                <c:pt idx="7">
                  <c:v>0.22467005076142132</c:v>
                </c:pt>
                <c:pt idx="8">
                  <c:v>0.23664788732394371</c:v>
                </c:pt>
                <c:pt idx="9">
                  <c:v>0.23097959183673469</c:v>
                </c:pt>
                <c:pt idx="10">
                  <c:v>0.24487179487179486</c:v>
                </c:pt>
                <c:pt idx="11">
                  <c:v>0.25873493975903616</c:v>
                </c:pt>
                <c:pt idx="12">
                  <c:v>0.30400826446280993</c:v>
                </c:pt>
                <c:pt idx="13">
                  <c:v>0.33452830188679245</c:v>
                </c:pt>
                <c:pt idx="14">
                  <c:v>0.39661224489795915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GASall2!$AF$2</c:f>
              <c:strCache>
                <c:ptCount val="1"/>
                <c:pt idx="0">
                  <c:v>median.after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GASall2!$AA$3:$AA$17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GASall2!$AF$3:$AF$17</c:f>
              <c:numCache>
                <c:formatCode>0.000</c:formatCode>
                <c:ptCount val="15"/>
                <c:pt idx="0">
                  <c:v>0.61694915254237293</c:v>
                </c:pt>
                <c:pt idx="1">
                  <c:v>0.41249999999999998</c:v>
                </c:pt>
                <c:pt idx="2">
                  <c:v>0.35123789020452101</c:v>
                </c:pt>
                <c:pt idx="3">
                  <c:v>0.28774617067833697</c:v>
                </c:pt>
                <c:pt idx="4">
                  <c:v>#N/A</c:v>
                </c:pt>
                <c:pt idx="5">
                  <c:v>0.22906040268456376</c:v>
                </c:pt>
                <c:pt idx="6">
                  <c:v>0.16051785714285716</c:v>
                </c:pt>
                <c:pt idx="7">
                  <c:v>0.22497461928934009</c:v>
                </c:pt>
                <c:pt idx="8">
                  <c:v>0.22957746478873239</c:v>
                </c:pt>
                <c:pt idx="9">
                  <c:v>0.22840816326530614</c:v>
                </c:pt>
                <c:pt idx="10">
                  <c:v>0.24029304029304027</c:v>
                </c:pt>
                <c:pt idx="11">
                  <c:v>0.26144578313253014</c:v>
                </c:pt>
                <c:pt idx="12">
                  <c:v>0.30578512396694219</c:v>
                </c:pt>
                <c:pt idx="13">
                  <c:v>0.33050314465408803</c:v>
                </c:pt>
                <c:pt idx="14">
                  <c:v>0.37755102040816324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46728"/>
        <c:axId val="609245160"/>
      </c:lineChart>
      <c:catAx>
        <c:axId val="60924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245160"/>
        <c:crosses val="autoZero"/>
        <c:auto val="1"/>
        <c:lblAlgn val="ctr"/>
        <c:lblOffset val="100"/>
        <c:noMultiLvlLbl val="0"/>
      </c:catAx>
      <c:valAx>
        <c:axId val="6092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24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752475</xdr:colOff>
      <xdr:row>17</xdr:row>
      <xdr:rowOff>176212</xdr:rowOff>
    </xdr:from>
    <xdr:to>
      <xdr:col>31</xdr:col>
      <xdr:colOff>752475</xdr:colOff>
      <xdr:row>41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KUMal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UMall"/>
    </sheetNames>
    <sheetDataSet>
      <sheetData sheetId="0">
        <row r="2">
          <cell r="AE2" t="str">
            <v>mean.after</v>
          </cell>
          <cell r="AF2" t="str">
            <v>median.after</v>
          </cell>
        </row>
        <row r="3">
          <cell r="AA3" t="str">
            <v>La</v>
          </cell>
          <cell r="AE3">
            <v>1.7470338983050848</v>
          </cell>
          <cell r="AF3">
            <v>1.73135593220339</v>
          </cell>
        </row>
        <row r="4">
          <cell r="AA4" t="str">
            <v>Ce</v>
          </cell>
          <cell r="AE4">
            <v>2.0600649350649349</v>
          </cell>
          <cell r="AF4">
            <v>2.0762987012987013</v>
          </cell>
        </row>
        <row r="5">
          <cell r="AA5" t="str">
            <v>Pr</v>
          </cell>
          <cell r="AE5">
            <v>2.5328310010764263</v>
          </cell>
          <cell r="AF5">
            <v>2.6006458557588807</v>
          </cell>
        </row>
        <row r="6">
          <cell r="AA6" t="str">
            <v>Nd</v>
          </cell>
          <cell r="AE6">
            <v>3.2691466083150984</v>
          </cell>
          <cell r="AF6">
            <v>3.2800875273522978</v>
          </cell>
        </row>
        <row r="7">
          <cell r="AE7" t="e">
            <v>#N/A</v>
          </cell>
          <cell r="AF7" t="e">
            <v>#N/A</v>
          </cell>
        </row>
        <row r="8">
          <cell r="AA8" t="str">
            <v>Sm</v>
          </cell>
          <cell r="AE8">
            <v>4.7979865771812085</v>
          </cell>
          <cell r="AF8">
            <v>4.7906040268456378</v>
          </cell>
        </row>
        <row r="9">
          <cell r="AA9" t="str">
            <v>Eu</v>
          </cell>
          <cell r="AE9">
            <v>5.3607142857142858</v>
          </cell>
          <cell r="AF9">
            <v>5.3910714285714283</v>
          </cell>
        </row>
        <row r="10">
          <cell r="AA10" t="str">
            <v>Gd</v>
          </cell>
          <cell r="AE10">
            <v>5.7766497461928923</v>
          </cell>
          <cell r="AF10">
            <v>5.9492385786802027</v>
          </cell>
        </row>
        <row r="11">
          <cell r="AA11" t="str">
            <v>Tb</v>
          </cell>
          <cell r="AE11">
            <v>6.3352112676056338</v>
          </cell>
          <cell r="AF11">
            <v>6.4394366197183102</v>
          </cell>
        </row>
        <row r="12">
          <cell r="AA12" t="str">
            <v>Dy</v>
          </cell>
          <cell r="AE12">
            <v>6.5673469387755103</v>
          </cell>
          <cell r="AF12">
            <v>6.5510204081632653</v>
          </cell>
        </row>
        <row r="13">
          <cell r="AA13" t="str">
            <v>Ho</v>
          </cell>
          <cell r="AE13">
            <v>6.4963369963369964</v>
          </cell>
          <cell r="AF13">
            <v>6.4633699633699626</v>
          </cell>
        </row>
        <row r="14">
          <cell r="AA14" t="str">
            <v>Er</v>
          </cell>
          <cell r="AE14">
            <v>6.2710843373493965</v>
          </cell>
          <cell r="AF14">
            <v>6.283132530120481</v>
          </cell>
        </row>
        <row r="15">
          <cell r="AA15" t="str">
            <v>Tm</v>
          </cell>
          <cell r="AE15">
            <v>6.3347107438016526</v>
          </cell>
          <cell r="AF15">
            <v>6.4008264462809921</v>
          </cell>
        </row>
        <row r="16">
          <cell r="AA16" t="str">
            <v>Yb</v>
          </cell>
          <cell r="AE16">
            <v>6.3459119496855338</v>
          </cell>
          <cell r="AF16">
            <v>6.3396226415094343</v>
          </cell>
        </row>
        <row r="17">
          <cell r="AA17" t="str">
            <v>Lu</v>
          </cell>
          <cell r="AE17">
            <v>6.0489795918367344</v>
          </cell>
          <cell r="AF17">
            <v>6.0734693877551011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topLeftCell="C1" workbookViewId="0">
      <pane xSplit="2" ySplit="1" topLeftCell="K13" activePane="bottomRight" state="frozen"/>
      <selection activeCell="C1" sqref="C1"/>
      <selection pane="topRight" activeCell="E1" sqref="E1"/>
      <selection pane="bottomLeft" activeCell="C2" sqref="C2"/>
      <selection pane="bottomRight" activeCell="AB47" sqref="AB47"/>
    </sheetView>
  </sheetViews>
  <sheetFormatPr baseColWidth="10" defaultRowHeight="15" x14ac:dyDescent="0.25"/>
  <cols>
    <col min="5" max="6" width="11.42578125" customWidth="1"/>
    <col min="7" max="7" width="14.28515625" customWidth="1"/>
    <col min="8" max="8" width="14.28515625" style="8" customWidth="1"/>
    <col min="9" max="9" width="14.28515625" customWidth="1"/>
    <col min="10" max="10" width="14.28515625" style="8" customWidth="1"/>
    <col min="11" max="11" width="14.28515625" customWidth="1"/>
    <col min="12" max="17" width="11.42578125" customWidth="1"/>
    <col min="18" max="18" width="11.42578125" hidden="1" customWidth="1"/>
    <col min="19" max="19" width="11.42578125" customWidth="1"/>
    <col min="20" max="20" width="14.28515625" customWidth="1"/>
    <col min="21" max="21" width="8.5703125" customWidth="1"/>
    <col min="22" max="22" width="6.5703125" bestFit="1" customWidth="1"/>
    <col min="23" max="23" width="15.85546875" bestFit="1" customWidth="1"/>
    <col min="24" max="24" width="13.4257812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8" t="s">
        <v>6</v>
      </c>
      <c r="I1" t="s">
        <v>7</v>
      </c>
      <c r="J1" s="8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76</v>
      </c>
      <c r="W1" t="s">
        <v>77</v>
      </c>
      <c r="X1" t="s">
        <v>86</v>
      </c>
      <c r="Y1" s="14" t="s">
        <v>81</v>
      </c>
      <c r="AE1" t="s">
        <v>79</v>
      </c>
    </row>
    <row r="2" spans="1:33" x14ac:dyDescent="0.25">
      <c r="A2">
        <v>1</v>
      </c>
      <c r="B2" s="1">
        <v>41849</v>
      </c>
      <c r="C2" t="s">
        <v>19</v>
      </c>
      <c r="D2" t="s">
        <v>20</v>
      </c>
      <c r="E2" t="s">
        <v>21</v>
      </c>
      <c r="F2" t="s">
        <v>22</v>
      </c>
      <c r="G2" s="3">
        <v>0.4536</v>
      </c>
      <c r="H2" s="9">
        <v>0.45429999999999998</v>
      </c>
      <c r="I2" s="3">
        <v>0.45</v>
      </c>
      <c r="J2" s="9">
        <v>0.45</v>
      </c>
      <c r="K2" s="3">
        <v>0.45</v>
      </c>
      <c r="L2">
        <v>3.3E-4</v>
      </c>
      <c r="M2" s="2">
        <v>4.6499999999999999E-5</v>
      </c>
      <c r="N2" s="2">
        <v>4.6499999999999999E-5</v>
      </c>
      <c r="O2">
        <v>4.45E-3</v>
      </c>
      <c r="P2">
        <v>4.45E-3</v>
      </c>
      <c r="Q2">
        <v>2.1</v>
      </c>
      <c r="S2">
        <v>19</v>
      </c>
      <c r="T2" s="3">
        <v>0.45</v>
      </c>
      <c r="U2" s="3">
        <v>9.3600000000000003E-3</v>
      </c>
      <c r="V2" s="3">
        <f>+U2/T2*100</f>
        <v>2.08</v>
      </c>
      <c r="W2" s="3">
        <f>+(H2-J2)/J2*100</f>
        <v>0.95555555555554894</v>
      </c>
      <c r="X2" s="5">
        <f>+ABS(W2)/V2*100</f>
        <v>45.940170940170624</v>
      </c>
      <c r="Y2" s="14" t="s">
        <v>80</v>
      </c>
      <c r="AA2" t="s">
        <v>78</v>
      </c>
      <c r="AC2" t="str">
        <f>+H1</f>
        <v>mean.after</v>
      </c>
      <c r="AD2" t="str">
        <f>+J1</f>
        <v>median.after</v>
      </c>
      <c r="AE2" t="str">
        <f>+AC2</f>
        <v>mean.after</v>
      </c>
      <c r="AF2" t="str">
        <f>+AD2</f>
        <v>median.after</v>
      </c>
    </row>
    <row r="3" spans="1:33" x14ac:dyDescent="0.25">
      <c r="A3">
        <v>2</v>
      </c>
      <c r="B3" s="1">
        <v>41849</v>
      </c>
      <c r="C3" t="s">
        <v>19</v>
      </c>
      <c r="D3" t="s">
        <v>23</v>
      </c>
      <c r="E3" t="s">
        <v>21</v>
      </c>
      <c r="F3" t="s">
        <v>24</v>
      </c>
      <c r="G3" s="5">
        <v>99.33</v>
      </c>
      <c r="H3" s="10">
        <v>105.8</v>
      </c>
      <c r="I3" s="5">
        <v>112.5</v>
      </c>
      <c r="J3" s="10">
        <v>112.6</v>
      </c>
      <c r="K3" s="5">
        <v>112.6</v>
      </c>
      <c r="L3">
        <v>313</v>
      </c>
      <c r="M3">
        <v>43.9</v>
      </c>
      <c r="N3">
        <v>43.95</v>
      </c>
      <c r="O3">
        <v>6.29</v>
      </c>
      <c r="P3">
        <v>6.29</v>
      </c>
      <c r="Q3">
        <v>2.31</v>
      </c>
      <c r="S3">
        <v>9</v>
      </c>
      <c r="T3" s="5">
        <v>112.6</v>
      </c>
      <c r="U3" s="5">
        <v>14.5</v>
      </c>
      <c r="V3" s="3">
        <f t="shared" ref="V3:V55" si="0">+U3/T3*100</f>
        <v>12.877442273534637</v>
      </c>
      <c r="W3" s="3">
        <f>+(H3-J3)/J3*100</f>
        <v>-6.0390763765541724</v>
      </c>
      <c r="X3" s="5">
        <f t="shared" ref="X3:X55" si="1">+ABS(W3)/V3*100</f>
        <v>46.896551724137915</v>
      </c>
      <c r="Y3" s="14" t="s">
        <v>21</v>
      </c>
      <c r="AA3" t="s">
        <v>45</v>
      </c>
      <c r="AB3">
        <v>0.23599999999999999</v>
      </c>
      <c r="AC3">
        <f>+VLOOKUP(AA3,$D$2:$J$55,5,FALSE)</f>
        <v>0.14410000000000001</v>
      </c>
      <c r="AD3">
        <f>+VLOOKUP(AA3,$D$2:$J$55,7,FALSE)</f>
        <v>0.14560000000000001</v>
      </c>
      <c r="AE3" s="4">
        <f>+AC3/$AB3</f>
        <v>0.61059322033898311</v>
      </c>
      <c r="AF3" s="4">
        <f>+AD3/$AB3</f>
        <v>0.61694915254237293</v>
      </c>
      <c r="AG3" t="s">
        <v>80</v>
      </c>
    </row>
    <row r="4" spans="1:33" x14ac:dyDescent="0.25">
      <c r="A4">
        <v>3</v>
      </c>
      <c r="B4" s="1">
        <v>41849</v>
      </c>
      <c r="C4" t="s">
        <v>19</v>
      </c>
      <c r="D4" t="s">
        <v>25</v>
      </c>
      <c r="E4" t="s">
        <v>21</v>
      </c>
      <c r="F4" t="s">
        <v>24</v>
      </c>
      <c r="G4" s="7">
        <v>9.484</v>
      </c>
      <c r="H4" s="11">
        <v>8.1509999999999998</v>
      </c>
      <c r="I4" s="7">
        <v>8.0559999999999992</v>
      </c>
      <c r="J4" s="11">
        <v>8</v>
      </c>
      <c r="K4" s="7">
        <v>8</v>
      </c>
      <c r="L4">
        <v>0.32900000000000001</v>
      </c>
      <c r="M4">
        <v>4.6300000000000001E-2</v>
      </c>
      <c r="N4">
        <v>4.6289999999999998E-2</v>
      </c>
      <c r="O4">
        <v>0.153</v>
      </c>
      <c r="P4">
        <v>0.153</v>
      </c>
      <c r="Q4">
        <v>2.13</v>
      </c>
      <c r="S4">
        <v>16</v>
      </c>
      <c r="T4" s="7">
        <v>8</v>
      </c>
      <c r="U4" s="7">
        <v>0.32700000000000001</v>
      </c>
      <c r="V4" s="3">
        <f t="shared" si="0"/>
        <v>4.0875000000000004</v>
      </c>
      <c r="W4" s="3">
        <f>+(H4-J4)/J4*100</f>
        <v>1.8874999999999975</v>
      </c>
      <c r="X4" s="5">
        <f t="shared" si="1"/>
        <v>46.177370030580974</v>
      </c>
      <c r="Y4" s="14" t="s">
        <v>80</v>
      </c>
      <c r="AA4" t="s">
        <v>28</v>
      </c>
      <c r="AB4">
        <v>0.61599999999999999</v>
      </c>
      <c r="AC4">
        <f t="shared" ref="AC4:AC17" si="2">+VLOOKUP(AA4,$D$2:$J$55,5,FALSE)</f>
        <v>0.25190000000000001</v>
      </c>
      <c r="AD4">
        <f t="shared" ref="AD4:AD17" si="3">+VLOOKUP(AA4,$D$2:$J$55,7,FALSE)</f>
        <v>0.25409999999999999</v>
      </c>
      <c r="AE4" s="4">
        <f t="shared" ref="AE4:AF17" si="4">+AC4/$AB4</f>
        <v>0.40892857142857147</v>
      </c>
      <c r="AF4" s="4">
        <f t="shared" si="4"/>
        <v>0.41249999999999998</v>
      </c>
      <c r="AG4" t="s">
        <v>80</v>
      </c>
    </row>
    <row r="5" spans="1:33" x14ac:dyDescent="0.25">
      <c r="A5">
        <v>4</v>
      </c>
      <c r="B5" s="1">
        <v>41849</v>
      </c>
      <c r="C5" t="s">
        <v>19</v>
      </c>
      <c r="D5" t="s">
        <v>26</v>
      </c>
      <c r="E5" t="s">
        <v>21</v>
      </c>
      <c r="F5" t="s">
        <v>24</v>
      </c>
      <c r="G5" s="4">
        <v>3.0720000000000001E-2</v>
      </c>
      <c r="H5" s="12">
        <v>3.0720000000000001E-2</v>
      </c>
      <c r="I5" s="4">
        <v>2.877E-2</v>
      </c>
      <c r="J5" s="12">
        <v>2.877E-2</v>
      </c>
      <c r="K5" s="4">
        <v>2.877E-2</v>
      </c>
      <c r="L5" s="2">
        <v>4.3000000000000002E-5</v>
      </c>
      <c r="M5" s="2">
        <v>6.0499999999999997E-6</v>
      </c>
      <c r="N5" s="2">
        <v>6.0499999999999997E-6</v>
      </c>
      <c r="O5">
        <v>4.0400000000000002E-3</v>
      </c>
      <c r="P5">
        <v>4.0400000000000002E-3</v>
      </c>
      <c r="Q5">
        <v>4.3</v>
      </c>
      <c r="S5">
        <v>3</v>
      </c>
      <c r="T5" s="4">
        <v>2.877E-2</v>
      </c>
      <c r="U5" s="4">
        <v>1.7399999999999999E-2</v>
      </c>
      <c r="V5" s="3">
        <f t="shared" si="0"/>
        <v>60.479666319082369</v>
      </c>
      <c r="W5" s="3">
        <f>+(H5-J5)/J5*100</f>
        <v>6.7778936392075089</v>
      </c>
      <c r="X5" s="5">
        <f t="shared" si="1"/>
        <v>11.206896551724141</v>
      </c>
      <c r="Y5" s="14" t="s">
        <v>80</v>
      </c>
      <c r="AA5" t="s">
        <v>57</v>
      </c>
      <c r="AB5">
        <v>9.2899999999999996E-2</v>
      </c>
      <c r="AC5">
        <f t="shared" si="2"/>
        <v>3.1980000000000001E-2</v>
      </c>
      <c r="AD5">
        <f t="shared" si="3"/>
        <v>3.2629999999999999E-2</v>
      </c>
      <c r="AE5" s="4">
        <f t="shared" si="4"/>
        <v>0.34424111948331543</v>
      </c>
      <c r="AF5" s="4">
        <f t="shared" si="4"/>
        <v>0.35123789020452101</v>
      </c>
      <c r="AG5" t="s">
        <v>80</v>
      </c>
    </row>
    <row r="6" spans="1:33" x14ac:dyDescent="0.25">
      <c r="A6">
        <v>5</v>
      </c>
      <c r="B6" s="1">
        <v>41849</v>
      </c>
      <c r="C6" t="s">
        <v>19</v>
      </c>
      <c r="D6" t="s">
        <v>27</v>
      </c>
      <c r="E6" t="s">
        <v>21</v>
      </c>
      <c r="F6" t="s">
        <v>22</v>
      </c>
      <c r="G6" s="3">
        <v>0.68610000000000004</v>
      </c>
      <c r="H6" s="9">
        <v>0.68020000000000003</v>
      </c>
      <c r="I6" s="3">
        <v>0.68</v>
      </c>
      <c r="J6" s="9">
        <v>0.67800000000000005</v>
      </c>
      <c r="K6" s="3">
        <v>0.67649999999999999</v>
      </c>
      <c r="L6">
        <v>2.3900000000000001E-4</v>
      </c>
      <c r="M6" s="2">
        <v>3.3699999999999999E-5</v>
      </c>
      <c r="N6" s="2">
        <v>3.3699999999999999E-5</v>
      </c>
      <c r="O6">
        <v>3.6099999999999999E-3</v>
      </c>
      <c r="P6">
        <v>3.6099999999999999E-3</v>
      </c>
      <c r="Q6">
        <v>2.09</v>
      </c>
      <c r="S6">
        <v>21</v>
      </c>
      <c r="T6" s="3">
        <v>0.67800000000000005</v>
      </c>
      <c r="U6" s="3">
        <v>7.5199999999999998E-3</v>
      </c>
      <c r="V6" s="3">
        <f t="shared" si="0"/>
        <v>1.1091445427728612</v>
      </c>
      <c r="W6" s="3">
        <f>+(H6-J6)/J6*100</f>
        <v>0.32448377581120647</v>
      </c>
      <c r="X6" s="5">
        <f t="shared" si="1"/>
        <v>29.255319148935904</v>
      </c>
      <c r="Y6" s="14" t="s">
        <v>80</v>
      </c>
      <c r="AA6" t="s">
        <v>53</v>
      </c>
      <c r="AB6">
        <v>0.45700000000000002</v>
      </c>
      <c r="AC6">
        <f t="shared" si="2"/>
        <v>0.1338</v>
      </c>
      <c r="AD6">
        <f t="shared" si="3"/>
        <v>0.13150000000000001</v>
      </c>
      <c r="AE6" s="4">
        <f t="shared" si="4"/>
        <v>0.29277899343544855</v>
      </c>
      <c r="AF6" s="4">
        <f t="shared" si="4"/>
        <v>0.28774617067833697</v>
      </c>
      <c r="AG6" t="s">
        <v>80</v>
      </c>
    </row>
    <row r="7" spans="1:33" x14ac:dyDescent="0.25">
      <c r="A7">
        <v>6</v>
      </c>
      <c r="B7" s="1">
        <v>41849</v>
      </c>
      <c r="C7" t="s">
        <v>19</v>
      </c>
      <c r="D7" t="s">
        <v>28</v>
      </c>
      <c r="E7" t="s">
        <v>21</v>
      </c>
      <c r="F7" t="s">
        <v>24</v>
      </c>
      <c r="G7" s="4">
        <v>0.26429999999999998</v>
      </c>
      <c r="H7" s="12">
        <v>0.25190000000000001</v>
      </c>
      <c r="I7" s="4">
        <v>0.25519999999999998</v>
      </c>
      <c r="J7" s="12">
        <v>0.25409999999999999</v>
      </c>
      <c r="K7" s="4">
        <v>0.25409999999999999</v>
      </c>
      <c r="L7">
        <v>7.8200000000000003E-4</v>
      </c>
      <c r="M7">
        <v>1.1E-4</v>
      </c>
      <c r="N7">
        <v>1.1E-4</v>
      </c>
      <c r="O7">
        <v>7.4700000000000001E-3</v>
      </c>
      <c r="P7">
        <v>7.4700000000000001E-3</v>
      </c>
      <c r="Q7">
        <v>2.13</v>
      </c>
      <c r="S7">
        <v>16</v>
      </c>
      <c r="T7" s="4">
        <v>0.25409999999999999</v>
      </c>
      <c r="U7" s="4">
        <v>1.5900000000000001E-2</v>
      </c>
      <c r="V7" s="3">
        <f t="shared" si="0"/>
        <v>6.2573789846517123</v>
      </c>
      <c r="W7" s="3">
        <f>+(H7-J7)/J7*100</f>
        <v>-0.8658008658008578</v>
      </c>
      <c r="X7" s="5">
        <f t="shared" si="1"/>
        <v>13.836477987421256</v>
      </c>
      <c r="Y7" s="14" t="s">
        <v>80</v>
      </c>
      <c r="AE7" s="4" t="e">
        <v>#N/A</v>
      </c>
      <c r="AF7" s="4" t="e">
        <v>#N/A</v>
      </c>
    </row>
    <row r="8" spans="1:33" x14ac:dyDescent="0.25">
      <c r="A8">
        <v>7</v>
      </c>
      <c r="B8" s="1">
        <v>41849</v>
      </c>
      <c r="C8" t="s">
        <v>19</v>
      </c>
      <c r="D8" t="s">
        <v>29</v>
      </c>
      <c r="E8" t="s">
        <v>21</v>
      </c>
      <c r="F8" t="s">
        <v>24</v>
      </c>
      <c r="G8" s="5">
        <v>106.4</v>
      </c>
      <c r="H8" s="10">
        <v>106.3</v>
      </c>
      <c r="I8" s="5">
        <v>107.9</v>
      </c>
      <c r="J8" s="10">
        <v>107.9</v>
      </c>
      <c r="K8" s="5">
        <v>106.4</v>
      </c>
      <c r="L8">
        <v>12.9</v>
      </c>
      <c r="M8">
        <v>1.81</v>
      </c>
      <c r="N8">
        <v>1.8129999999999999</v>
      </c>
      <c r="O8">
        <v>0.83699999999999997</v>
      </c>
      <c r="P8">
        <v>0.83699999999999997</v>
      </c>
      <c r="Q8">
        <v>2.09</v>
      </c>
      <c r="S8">
        <v>21</v>
      </c>
      <c r="T8" s="5">
        <v>107.9</v>
      </c>
      <c r="U8" s="5">
        <v>1.75</v>
      </c>
      <c r="V8" s="3">
        <f t="shared" si="0"/>
        <v>1.6218721037998145</v>
      </c>
      <c r="W8" s="3">
        <f>+(H8-J8)/J8*100</f>
        <v>-1.4828544949026956</v>
      </c>
      <c r="X8" s="5">
        <f t="shared" si="1"/>
        <v>91.428571428571928</v>
      </c>
      <c r="Y8" s="14" t="s">
        <v>82</v>
      </c>
      <c r="AA8" t="s">
        <v>62</v>
      </c>
      <c r="AB8">
        <v>0.14899999999999999</v>
      </c>
      <c r="AC8">
        <f t="shared" si="2"/>
        <v>3.705E-2</v>
      </c>
      <c r="AD8">
        <f t="shared" si="3"/>
        <v>3.4130000000000001E-2</v>
      </c>
      <c r="AE8" s="4">
        <f t="shared" si="4"/>
        <v>0.24865771812080537</v>
      </c>
      <c r="AF8" s="4">
        <f t="shared" si="4"/>
        <v>0.22906040268456376</v>
      </c>
      <c r="AG8" t="s">
        <v>21</v>
      </c>
    </row>
    <row r="9" spans="1:33" x14ac:dyDescent="0.25">
      <c r="A9">
        <v>8</v>
      </c>
      <c r="B9" s="1">
        <v>41849</v>
      </c>
      <c r="C9" t="s">
        <v>19</v>
      </c>
      <c r="D9" t="s">
        <v>30</v>
      </c>
      <c r="E9" t="s">
        <v>21</v>
      </c>
      <c r="F9" t="s">
        <v>22</v>
      </c>
      <c r="G9" s="7">
        <v>1.298</v>
      </c>
      <c r="H9" s="11">
        <v>1.298</v>
      </c>
      <c r="I9" s="7">
        <v>1.2949999999999999</v>
      </c>
      <c r="J9" s="11">
        <v>1.2949999999999999</v>
      </c>
      <c r="K9" s="7">
        <v>1.2949999999999999</v>
      </c>
      <c r="L9">
        <v>4.8300000000000001E-3</v>
      </c>
      <c r="M9">
        <v>6.8000000000000005E-4</v>
      </c>
      <c r="N9">
        <v>6.7960000000000004E-4</v>
      </c>
      <c r="O9">
        <v>5.2499999999999998E-2</v>
      </c>
      <c r="P9">
        <v>5.2499999999999998E-2</v>
      </c>
      <c r="Q9">
        <v>12.71</v>
      </c>
      <c r="S9">
        <v>2</v>
      </c>
      <c r="T9" s="7">
        <v>1.2949999999999999</v>
      </c>
      <c r="U9" s="7">
        <v>0.66700000000000004</v>
      </c>
      <c r="V9" s="3">
        <f t="shared" si="0"/>
        <v>51.505791505791507</v>
      </c>
      <c r="W9" s="3">
        <f>+(H9-J9)/J9*100</f>
        <v>0.23166023166024044</v>
      </c>
      <c r="X9" s="5">
        <f t="shared" si="1"/>
        <v>0.44977511244379514</v>
      </c>
      <c r="Y9" s="14" t="s">
        <v>80</v>
      </c>
      <c r="AA9" t="s">
        <v>36</v>
      </c>
      <c r="AB9">
        <v>5.6000000000000001E-2</v>
      </c>
      <c r="AC9">
        <f t="shared" si="2"/>
        <v>8.7209999999999996E-3</v>
      </c>
      <c r="AD9">
        <f t="shared" si="3"/>
        <v>8.9890000000000005E-3</v>
      </c>
      <c r="AE9" s="4">
        <f t="shared" si="4"/>
        <v>0.15573214285714285</v>
      </c>
      <c r="AF9" s="4">
        <f t="shared" si="4"/>
        <v>0.16051785714285716</v>
      </c>
      <c r="AG9" t="s">
        <v>80</v>
      </c>
    </row>
    <row r="10" spans="1:33" x14ac:dyDescent="0.25">
      <c r="A10">
        <v>9</v>
      </c>
      <c r="B10" s="1">
        <v>41849</v>
      </c>
      <c r="C10" t="s">
        <v>19</v>
      </c>
      <c r="D10" t="s">
        <v>31</v>
      </c>
      <c r="E10" t="s">
        <v>21</v>
      </c>
      <c r="F10" t="s">
        <v>24</v>
      </c>
      <c r="G10" s="5">
        <v>2686</v>
      </c>
      <c r="H10" s="10">
        <v>2751</v>
      </c>
      <c r="I10" s="5">
        <v>2740</v>
      </c>
      <c r="J10" s="10">
        <v>2757</v>
      </c>
      <c r="K10" s="5">
        <v>2744</v>
      </c>
      <c r="L10">
        <v>6280</v>
      </c>
      <c r="M10">
        <v>883</v>
      </c>
      <c r="N10">
        <v>883.3</v>
      </c>
      <c r="O10">
        <v>18.899999999999999</v>
      </c>
      <c r="P10">
        <v>18.899999999999999</v>
      </c>
      <c r="Q10">
        <v>2.09</v>
      </c>
      <c r="S10">
        <v>20</v>
      </c>
      <c r="T10" s="5">
        <v>2757</v>
      </c>
      <c r="U10" s="5">
        <v>39.6</v>
      </c>
      <c r="V10" s="3">
        <f t="shared" si="0"/>
        <v>1.4363438520130576</v>
      </c>
      <c r="W10" s="3">
        <f>+(H10-J10)/J10*100</f>
        <v>-0.2176278563656148</v>
      </c>
      <c r="X10" s="5">
        <f t="shared" si="1"/>
        <v>15.151515151515152</v>
      </c>
      <c r="Y10" s="14" t="s">
        <v>80</v>
      </c>
      <c r="AA10" t="s">
        <v>40</v>
      </c>
      <c r="AB10">
        <v>0.19700000000000001</v>
      </c>
      <c r="AC10">
        <f t="shared" si="2"/>
        <v>4.4260000000000001E-2</v>
      </c>
      <c r="AD10">
        <f t="shared" si="3"/>
        <v>4.4319999999999998E-2</v>
      </c>
      <c r="AE10" s="4">
        <f t="shared" si="4"/>
        <v>0.22467005076142132</v>
      </c>
      <c r="AF10" s="4">
        <f t="shared" si="4"/>
        <v>0.22497461928934009</v>
      </c>
      <c r="AG10" t="s">
        <v>80</v>
      </c>
    </row>
    <row r="11" spans="1:33" x14ac:dyDescent="0.25">
      <c r="A11">
        <v>10</v>
      </c>
      <c r="B11" s="1">
        <v>41849</v>
      </c>
      <c r="C11" t="s">
        <v>19</v>
      </c>
      <c r="D11" t="s">
        <v>32</v>
      </c>
      <c r="E11" t="s">
        <v>21</v>
      </c>
      <c r="F11" t="s">
        <v>24</v>
      </c>
      <c r="G11" s="4">
        <v>3.091E-2</v>
      </c>
      <c r="H11" s="12">
        <v>2.9749999999999999E-2</v>
      </c>
      <c r="I11" s="4">
        <v>2.9569999999999999E-2</v>
      </c>
      <c r="J11" s="12">
        <v>2.9399999999999999E-2</v>
      </c>
      <c r="K11" s="4">
        <v>2.9399999999999999E-2</v>
      </c>
      <c r="L11" s="2">
        <v>2.8899999999999999E-6</v>
      </c>
      <c r="M11" s="2">
        <v>4.0699999999999998E-7</v>
      </c>
      <c r="N11" s="2">
        <v>4.0699999999999998E-7</v>
      </c>
      <c r="O11">
        <v>5.04E-4</v>
      </c>
      <c r="P11">
        <v>5.04E-4</v>
      </c>
      <c r="Q11">
        <v>2.1800000000000002</v>
      </c>
      <c r="S11">
        <v>13</v>
      </c>
      <c r="T11" s="4">
        <v>2.9399999999999999E-2</v>
      </c>
      <c r="U11" s="4">
        <v>1.1000000000000001E-3</v>
      </c>
      <c r="V11" s="3">
        <f t="shared" si="0"/>
        <v>3.7414965986394564</v>
      </c>
      <c r="W11" s="3">
        <f>+(H11-J11)/J11*100</f>
        <v>1.1904761904761891</v>
      </c>
      <c r="X11" s="5">
        <f t="shared" si="1"/>
        <v>31.818181818181777</v>
      </c>
      <c r="Y11" s="14" t="s">
        <v>80</v>
      </c>
      <c r="AA11" t="s">
        <v>66</v>
      </c>
      <c r="AB11">
        <v>3.5499999999999997E-2</v>
      </c>
      <c r="AC11">
        <f t="shared" si="2"/>
        <v>8.4010000000000005E-3</v>
      </c>
      <c r="AD11">
        <f t="shared" si="3"/>
        <v>8.1499999999999993E-3</v>
      </c>
      <c r="AE11" s="4">
        <f t="shared" si="4"/>
        <v>0.23664788732394371</v>
      </c>
      <c r="AF11" s="4">
        <f t="shared" si="4"/>
        <v>0.22957746478873239</v>
      </c>
      <c r="AG11" t="s">
        <v>21</v>
      </c>
    </row>
    <row r="12" spans="1:33" x14ac:dyDescent="0.25">
      <c r="A12">
        <v>11</v>
      </c>
      <c r="B12" s="1">
        <v>41849</v>
      </c>
      <c r="C12" t="s">
        <v>19</v>
      </c>
      <c r="D12" t="s">
        <v>33</v>
      </c>
      <c r="E12" t="s">
        <v>21</v>
      </c>
      <c r="F12" t="s">
        <v>24</v>
      </c>
      <c r="G12" s="7">
        <v>7.5289999999999999</v>
      </c>
      <c r="H12" s="11">
        <v>7.4290000000000003</v>
      </c>
      <c r="I12" s="7">
        <v>7.1210000000000004</v>
      </c>
      <c r="J12" s="11">
        <v>7.1210000000000004</v>
      </c>
      <c r="K12" s="7">
        <v>7.0579999999999998</v>
      </c>
      <c r="L12">
        <v>0.92</v>
      </c>
      <c r="M12">
        <v>0.129</v>
      </c>
      <c r="N12">
        <v>0.1293</v>
      </c>
      <c r="O12">
        <v>0.248</v>
      </c>
      <c r="P12">
        <v>0.248</v>
      </c>
      <c r="Q12">
        <v>2.12</v>
      </c>
      <c r="S12">
        <v>17</v>
      </c>
      <c r="T12" s="7">
        <v>7.1210000000000004</v>
      </c>
      <c r="U12" s="7">
        <v>0.52700000000000002</v>
      </c>
      <c r="V12" s="3">
        <f t="shared" si="0"/>
        <v>7.4006459766886676</v>
      </c>
      <c r="W12" s="3">
        <f>+(H12-J12)/J12*100</f>
        <v>4.3252352197725008</v>
      </c>
      <c r="X12" s="5">
        <f t="shared" si="1"/>
        <v>58.444022770398441</v>
      </c>
      <c r="Y12" s="14" t="s">
        <v>21</v>
      </c>
      <c r="AA12" t="s">
        <v>34</v>
      </c>
      <c r="AB12">
        <v>0.245</v>
      </c>
      <c r="AC12">
        <f t="shared" si="2"/>
        <v>5.6590000000000001E-2</v>
      </c>
      <c r="AD12">
        <f t="shared" si="3"/>
        <v>5.5960000000000003E-2</v>
      </c>
      <c r="AE12" s="4">
        <f t="shared" si="4"/>
        <v>0.23097959183673469</v>
      </c>
      <c r="AF12" s="4">
        <f t="shared" si="4"/>
        <v>0.22840816326530614</v>
      </c>
      <c r="AG12" t="s">
        <v>80</v>
      </c>
    </row>
    <row r="13" spans="1:33" x14ac:dyDescent="0.25">
      <c r="A13">
        <v>12</v>
      </c>
      <c r="B13" s="1">
        <v>41849</v>
      </c>
      <c r="C13" t="s">
        <v>19</v>
      </c>
      <c r="D13" t="s">
        <v>34</v>
      </c>
      <c r="E13" t="s">
        <v>21</v>
      </c>
      <c r="F13" t="s">
        <v>24</v>
      </c>
      <c r="G13" s="6">
        <v>5.5759999999999997E-2</v>
      </c>
      <c r="H13" s="13">
        <v>5.6590000000000001E-2</v>
      </c>
      <c r="I13" s="6">
        <v>5.5919999999999997E-2</v>
      </c>
      <c r="J13" s="13">
        <v>5.5960000000000003E-2</v>
      </c>
      <c r="K13" s="6">
        <v>5.5960000000000003E-2</v>
      </c>
      <c r="L13" s="2">
        <v>1.34E-5</v>
      </c>
      <c r="M13" s="2">
        <v>1.88E-6</v>
      </c>
      <c r="N13" s="2">
        <v>1.88E-6</v>
      </c>
      <c r="O13">
        <v>9.77E-4</v>
      </c>
      <c r="P13">
        <v>9.77E-4</v>
      </c>
      <c r="Q13">
        <v>2.13</v>
      </c>
      <c r="S13">
        <v>16</v>
      </c>
      <c r="T13" s="6">
        <v>5.5960000000000003E-2</v>
      </c>
      <c r="U13" s="6">
        <v>2.0799999999999998E-3</v>
      </c>
      <c r="V13" s="3">
        <f t="shared" si="0"/>
        <v>3.7169406719085059</v>
      </c>
      <c r="W13" s="3">
        <f>+(H13-J13)/J13*100</f>
        <v>1.1258041458184391</v>
      </c>
      <c r="X13" s="5">
        <f t="shared" si="1"/>
        <v>30.288461538461469</v>
      </c>
      <c r="Y13" s="14" t="s">
        <v>80</v>
      </c>
      <c r="AA13" t="s">
        <v>43</v>
      </c>
      <c r="AB13">
        <v>5.4600000000000003E-2</v>
      </c>
      <c r="AC13">
        <f t="shared" si="2"/>
        <v>1.337E-2</v>
      </c>
      <c r="AD13">
        <f t="shared" si="3"/>
        <v>1.312E-2</v>
      </c>
      <c r="AE13" s="4">
        <f t="shared" si="4"/>
        <v>0.24487179487179486</v>
      </c>
      <c r="AF13" s="4">
        <f t="shared" si="4"/>
        <v>0.24029304029304027</v>
      </c>
      <c r="AG13" t="s">
        <v>80</v>
      </c>
    </row>
    <row r="14" spans="1:33" x14ac:dyDescent="0.25">
      <c r="A14">
        <v>13</v>
      </c>
      <c r="B14" s="1">
        <v>41849</v>
      </c>
      <c r="C14" t="s">
        <v>19</v>
      </c>
      <c r="D14" t="s">
        <v>35</v>
      </c>
      <c r="E14" t="s">
        <v>21</v>
      </c>
      <c r="F14" t="s">
        <v>24</v>
      </c>
      <c r="G14" s="6">
        <v>4.1980000000000003E-2</v>
      </c>
      <c r="H14" s="13">
        <v>4.2950000000000002E-2</v>
      </c>
      <c r="I14" s="6">
        <v>4.317E-2</v>
      </c>
      <c r="J14" s="13">
        <v>4.3400000000000001E-2</v>
      </c>
      <c r="K14" s="6">
        <v>4.3400000000000001E-2</v>
      </c>
      <c r="L14" s="2">
        <v>6.6599999999999998E-6</v>
      </c>
      <c r="M14" s="2">
        <v>9.3600000000000002E-7</v>
      </c>
      <c r="N14" s="2">
        <v>9.3600000000000002E-7</v>
      </c>
      <c r="O14">
        <v>7.1100000000000004E-4</v>
      </c>
      <c r="P14">
        <v>7.1100000000000004E-4</v>
      </c>
      <c r="Q14">
        <v>2.14</v>
      </c>
      <c r="S14">
        <v>15</v>
      </c>
      <c r="T14" s="6">
        <v>4.3400000000000001E-2</v>
      </c>
      <c r="U14" s="6">
        <v>1.5299999999999999E-3</v>
      </c>
      <c r="V14" s="3">
        <f t="shared" si="0"/>
        <v>3.5253456221198154</v>
      </c>
      <c r="W14" s="3">
        <f>+(H14-J14)/J14*100</f>
        <v>-1.0368663594470025</v>
      </c>
      <c r="X14" s="5">
        <f t="shared" si="1"/>
        <v>29.411764705882291</v>
      </c>
      <c r="Y14" s="14" t="s">
        <v>80</v>
      </c>
      <c r="AA14" t="s">
        <v>35</v>
      </c>
      <c r="AB14">
        <v>0.16600000000000001</v>
      </c>
      <c r="AC14">
        <f t="shared" si="2"/>
        <v>4.2950000000000002E-2</v>
      </c>
      <c r="AD14">
        <f t="shared" si="3"/>
        <v>4.3400000000000001E-2</v>
      </c>
      <c r="AE14" s="4">
        <f t="shared" si="4"/>
        <v>0.25873493975903616</v>
      </c>
      <c r="AF14" s="4">
        <f t="shared" si="4"/>
        <v>0.26144578313253014</v>
      </c>
      <c r="AG14" t="s">
        <v>80</v>
      </c>
    </row>
    <row r="15" spans="1:33" x14ac:dyDescent="0.25">
      <c r="A15">
        <v>14</v>
      </c>
      <c r="B15" s="1">
        <v>41849</v>
      </c>
      <c r="C15" t="s">
        <v>19</v>
      </c>
      <c r="D15" t="s">
        <v>36</v>
      </c>
      <c r="E15" t="s">
        <v>21</v>
      </c>
      <c r="F15" t="s">
        <v>24</v>
      </c>
      <c r="G15" s="6">
        <v>9.4009999999999996E-3</v>
      </c>
      <c r="H15" s="13">
        <v>8.7209999999999996E-3</v>
      </c>
      <c r="I15" s="6">
        <v>9.0039999999999999E-3</v>
      </c>
      <c r="J15" s="13">
        <v>8.9890000000000005E-3</v>
      </c>
      <c r="K15" s="6">
        <v>8.9890000000000005E-3</v>
      </c>
      <c r="L15" s="2">
        <v>2.57E-6</v>
      </c>
      <c r="M15" s="2">
        <v>3.6100000000000002E-7</v>
      </c>
      <c r="N15" s="2">
        <v>3.6100000000000002E-7</v>
      </c>
      <c r="O15">
        <v>4.4200000000000001E-4</v>
      </c>
      <c r="P15">
        <v>4.4200000000000001E-4</v>
      </c>
      <c r="Q15">
        <v>2.14</v>
      </c>
      <c r="S15">
        <v>15</v>
      </c>
      <c r="T15" s="6">
        <v>8.9890000000000005E-3</v>
      </c>
      <c r="U15" s="6">
        <v>9.4799999999999995E-4</v>
      </c>
      <c r="V15" s="3">
        <f t="shared" si="0"/>
        <v>10.546223161642006</v>
      </c>
      <c r="W15" s="3">
        <f>+(H15-J15)/J15*100</f>
        <v>-2.9814217376793954</v>
      </c>
      <c r="X15" s="5">
        <f t="shared" si="1"/>
        <v>28.27004219409292</v>
      </c>
      <c r="Y15" s="14" t="s">
        <v>80</v>
      </c>
      <c r="AA15" t="s">
        <v>70</v>
      </c>
      <c r="AB15">
        <v>2.4199999999999999E-2</v>
      </c>
      <c r="AC15">
        <f t="shared" si="2"/>
        <v>7.3569999999999998E-3</v>
      </c>
      <c r="AD15">
        <f t="shared" si="3"/>
        <v>7.4000000000000003E-3</v>
      </c>
      <c r="AE15" s="4">
        <f t="shared" si="4"/>
        <v>0.30400826446280993</v>
      </c>
      <c r="AF15" s="4">
        <f t="shared" si="4"/>
        <v>0.30578512396694219</v>
      </c>
      <c r="AG15" t="s">
        <v>80</v>
      </c>
    </row>
    <row r="16" spans="1:33" x14ac:dyDescent="0.25">
      <c r="A16">
        <v>15</v>
      </c>
      <c r="B16" s="1">
        <v>41849</v>
      </c>
      <c r="C16" t="s">
        <v>19</v>
      </c>
      <c r="D16" t="s">
        <v>37</v>
      </c>
      <c r="E16" t="s">
        <v>21</v>
      </c>
      <c r="F16" t="s">
        <v>22</v>
      </c>
      <c r="G16" s="3">
        <v>7.9790000000000001</v>
      </c>
      <c r="H16" s="9">
        <v>7.9710000000000001</v>
      </c>
      <c r="I16" s="3">
        <v>7.9829999999999997</v>
      </c>
      <c r="J16" s="9">
        <v>7.9740000000000002</v>
      </c>
      <c r="K16" s="3">
        <v>7.9649999999999999</v>
      </c>
      <c r="L16">
        <v>1.1299999999999999E-2</v>
      </c>
      <c r="M16">
        <v>1.5900000000000001E-3</v>
      </c>
      <c r="N16">
        <v>1.591E-3</v>
      </c>
      <c r="O16">
        <v>2.4199999999999999E-2</v>
      </c>
      <c r="P16">
        <v>2.4199999999999999E-2</v>
      </c>
      <c r="Q16">
        <v>2.08</v>
      </c>
      <c r="S16">
        <v>22</v>
      </c>
      <c r="T16" s="3">
        <v>7.9740000000000002</v>
      </c>
      <c r="U16" s="3">
        <v>5.04E-2</v>
      </c>
      <c r="V16" s="3">
        <f t="shared" si="0"/>
        <v>0.6320541760722348</v>
      </c>
      <c r="W16" s="3">
        <f>+(H16-J16)/J16*100</f>
        <v>-3.7622272385253494E-2</v>
      </c>
      <c r="X16" s="5">
        <f t="shared" si="1"/>
        <v>5.9523809523811773</v>
      </c>
      <c r="Y16" s="14" t="s">
        <v>80</v>
      </c>
      <c r="AA16" t="s">
        <v>73</v>
      </c>
      <c r="AB16">
        <v>0.159</v>
      </c>
      <c r="AC16">
        <f t="shared" si="2"/>
        <v>5.3190000000000001E-2</v>
      </c>
      <c r="AD16">
        <f t="shared" si="3"/>
        <v>5.2549999999999999E-2</v>
      </c>
      <c r="AE16" s="4">
        <f t="shared" si="4"/>
        <v>0.33452830188679245</v>
      </c>
      <c r="AF16" s="4">
        <f t="shared" si="4"/>
        <v>0.33050314465408803</v>
      </c>
      <c r="AG16" t="s">
        <v>80</v>
      </c>
    </row>
    <row r="17" spans="1:33" x14ac:dyDescent="0.25">
      <c r="A17">
        <v>16</v>
      </c>
      <c r="B17" s="1">
        <v>41849</v>
      </c>
      <c r="C17" t="s">
        <v>19</v>
      </c>
      <c r="D17" t="s">
        <v>38</v>
      </c>
      <c r="E17" t="s">
        <v>21</v>
      </c>
      <c r="F17" t="s">
        <v>22</v>
      </c>
      <c r="G17" s="3">
        <v>0.59330000000000005</v>
      </c>
      <c r="H17" s="9">
        <v>0.59330000000000005</v>
      </c>
      <c r="I17" s="3">
        <v>0.52</v>
      </c>
      <c r="J17" s="9">
        <v>0.52</v>
      </c>
      <c r="K17" s="3">
        <v>0.52</v>
      </c>
      <c r="L17">
        <v>3.1899999999999998E-2</v>
      </c>
      <c r="M17">
        <v>4.4900000000000001E-3</v>
      </c>
      <c r="N17">
        <v>4.4920000000000003E-3</v>
      </c>
      <c r="O17">
        <v>0.11</v>
      </c>
      <c r="P17">
        <v>0.11</v>
      </c>
      <c r="Q17">
        <v>4.3</v>
      </c>
      <c r="S17">
        <v>3</v>
      </c>
      <c r="T17" s="3">
        <v>0.52</v>
      </c>
      <c r="U17" s="3">
        <v>0.47399999999999998</v>
      </c>
      <c r="V17" s="3">
        <f t="shared" si="0"/>
        <v>91.153846153846146</v>
      </c>
      <c r="W17" s="3">
        <f>+(H17-J17)/J17*100</f>
        <v>14.096153846153852</v>
      </c>
      <c r="X17" s="5">
        <f t="shared" si="1"/>
        <v>15.464135021097054</v>
      </c>
      <c r="Y17" s="14" t="s">
        <v>80</v>
      </c>
      <c r="AA17" t="s">
        <v>48</v>
      </c>
      <c r="AB17">
        <v>2.4500000000000001E-2</v>
      </c>
      <c r="AC17">
        <f t="shared" si="2"/>
        <v>9.7169999999999999E-3</v>
      </c>
      <c r="AD17">
        <f t="shared" si="3"/>
        <v>9.2499999999999995E-3</v>
      </c>
      <c r="AE17" s="4">
        <f t="shared" si="4"/>
        <v>0.39661224489795915</v>
      </c>
      <c r="AF17" s="4">
        <f t="shared" si="4"/>
        <v>0.37755102040816324</v>
      </c>
      <c r="AG17" t="s">
        <v>21</v>
      </c>
    </row>
    <row r="18" spans="1:33" x14ac:dyDescent="0.25">
      <c r="A18">
        <v>17</v>
      </c>
      <c r="B18" s="1">
        <v>41849</v>
      </c>
      <c r="C18" t="s">
        <v>19</v>
      </c>
      <c r="D18" t="s">
        <v>39</v>
      </c>
      <c r="E18" t="s">
        <v>21</v>
      </c>
      <c r="F18" t="s">
        <v>24</v>
      </c>
      <c r="G18" s="3">
        <v>1.077</v>
      </c>
      <c r="H18" s="9">
        <v>0.98829999999999996</v>
      </c>
      <c r="I18" s="3">
        <v>1</v>
      </c>
      <c r="J18" s="9">
        <v>1</v>
      </c>
      <c r="K18" s="3">
        <v>0.98480000000000001</v>
      </c>
      <c r="L18">
        <v>1.49E-2</v>
      </c>
      <c r="M18">
        <v>2.0899999999999998E-3</v>
      </c>
      <c r="N18">
        <v>2.088E-3</v>
      </c>
      <c r="O18">
        <v>3.9199999999999999E-2</v>
      </c>
      <c r="P18">
        <v>3.9199999999999999E-2</v>
      </c>
      <c r="Q18">
        <v>2.23</v>
      </c>
      <c r="S18">
        <v>11</v>
      </c>
      <c r="T18" s="3">
        <v>1</v>
      </c>
      <c r="U18" s="3">
        <v>8.7400000000000005E-2</v>
      </c>
      <c r="V18" s="3">
        <f t="shared" si="0"/>
        <v>8.74</v>
      </c>
      <c r="W18" s="3">
        <f>+(H18-J18)/J18*100</f>
        <v>-1.1700000000000044</v>
      </c>
      <c r="X18" s="5">
        <f t="shared" si="1"/>
        <v>13.386727688787234</v>
      </c>
      <c r="Y18" s="14" t="s">
        <v>80</v>
      </c>
    </row>
    <row r="19" spans="1:33" x14ac:dyDescent="0.25">
      <c r="A19">
        <v>18</v>
      </c>
      <c r="B19" s="1">
        <v>41849</v>
      </c>
      <c r="C19" t="s">
        <v>19</v>
      </c>
      <c r="D19" t="s">
        <v>40</v>
      </c>
      <c r="E19" t="s">
        <v>21</v>
      </c>
      <c r="F19" t="s">
        <v>24</v>
      </c>
      <c r="G19" s="4">
        <v>4.8759999999999998E-2</v>
      </c>
      <c r="H19" s="12">
        <v>4.4260000000000001E-2</v>
      </c>
      <c r="I19" s="4">
        <v>4.4339999999999997E-2</v>
      </c>
      <c r="J19" s="12">
        <v>4.4319999999999998E-2</v>
      </c>
      <c r="K19" s="4">
        <v>4.4319999999999998E-2</v>
      </c>
      <c r="L19" s="2">
        <v>9.91E-6</v>
      </c>
      <c r="M19" s="2">
        <v>1.39E-6</v>
      </c>
      <c r="N19" s="2">
        <v>1.39E-6</v>
      </c>
      <c r="O19">
        <v>9.3300000000000002E-4</v>
      </c>
      <c r="P19">
        <v>9.3300000000000002E-4</v>
      </c>
      <c r="Q19">
        <v>2.1800000000000002</v>
      </c>
      <c r="S19">
        <v>13</v>
      </c>
      <c r="T19" s="4">
        <v>4.4319999999999998E-2</v>
      </c>
      <c r="U19" s="4">
        <v>2.0300000000000001E-3</v>
      </c>
      <c r="V19" s="3">
        <f t="shared" si="0"/>
        <v>4.5803249097472927</v>
      </c>
      <c r="W19" s="3">
        <f>+(H19-J19)/J19*100</f>
        <v>-0.13537906137183564</v>
      </c>
      <c r="X19" s="5">
        <f t="shared" si="1"/>
        <v>2.9556650246304215</v>
      </c>
      <c r="Y19" s="14" t="s">
        <v>80</v>
      </c>
    </row>
    <row r="20" spans="1:33" x14ac:dyDescent="0.25">
      <c r="A20">
        <v>19</v>
      </c>
      <c r="B20" s="1">
        <v>41849</v>
      </c>
      <c r="C20" t="s">
        <v>19</v>
      </c>
      <c r="D20" t="s">
        <v>41</v>
      </c>
      <c r="E20" t="s">
        <v>21</v>
      </c>
      <c r="F20" t="s">
        <v>22</v>
      </c>
      <c r="G20" s="3">
        <v>9.3079999999999998</v>
      </c>
      <c r="H20" s="9">
        <v>9.3079999999999998</v>
      </c>
      <c r="I20" s="3">
        <v>9.3149999999999995</v>
      </c>
      <c r="J20" s="9">
        <v>9.3149999999999995</v>
      </c>
      <c r="K20" s="3">
        <v>9.3149999999999995</v>
      </c>
      <c r="L20">
        <v>0.114</v>
      </c>
      <c r="M20">
        <v>6.3299999999999997E-3</v>
      </c>
      <c r="N20">
        <v>6.3309999999999998E-3</v>
      </c>
      <c r="O20">
        <v>0.19700000000000001</v>
      </c>
      <c r="P20">
        <v>0.19700000000000001</v>
      </c>
      <c r="Q20">
        <v>4.3</v>
      </c>
      <c r="S20">
        <v>3</v>
      </c>
      <c r="T20" s="3">
        <v>9.3149999999999995</v>
      </c>
      <c r="U20" s="3">
        <v>0.84599999999999997</v>
      </c>
      <c r="V20" s="3">
        <f t="shared" si="0"/>
        <v>9.0821256038647338</v>
      </c>
      <c r="W20" s="3">
        <f>+(H20-J20)/J20*100</f>
        <v>-7.5147611379491927E-2</v>
      </c>
      <c r="X20" s="5">
        <f t="shared" si="1"/>
        <v>0.82742316784866121</v>
      </c>
      <c r="Y20" s="14" t="s">
        <v>80</v>
      </c>
    </row>
    <row r="21" spans="1:33" x14ac:dyDescent="0.25">
      <c r="A21">
        <v>20</v>
      </c>
      <c r="B21" s="1">
        <v>41849</v>
      </c>
      <c r="C21" t="s">
        <v>19</v>
      </c>
      <c r="D21" t="s">
        <v>42</v>
      </c>
      <c r="E21" t="s">
        <v>21</v>
      </c>
      <c r="F21" t="s">
        <v>24</v>
      </c>
      <c r="G21" s="4">
        <v>5.5789999999999999E-2</v>
      </c>
      <c r="H21" s="12">
        <v>2.4539999999999999E-2</v>
      </c>
      <c r="I21" s="4">
        <v>2.3310000000000001E-2</v>
      </c>
      <c r="J21" s="12">
        <v>2.1000000000000001E-2</v>
      </c>
      <c r="K21" s="4">
        <v>2.1000000000000001E-2</v>
      </c>
      <c r="L21">
        <v>1.45E-4</v>
      </c>
      <c r="M21" s="2">
        <v>2.0400000000000001E-5</v>
      </c>
      <c r="N21" s="2">
        <v>2.0400000000000001E-5</v>
      </c>
      <c r="O21">
        <v>3.8800000000000002E-3</v>
      </c>
      <c r="P21">
        <v>3.8800000000000002E-3</v>
      </c>
      <c r="Q21">
        <v>2.23</v>
      </c>
      <c r="S21">
        <v>11</v>
      </c>
      <c r="T21" s="4">
        <v>2.1000000000000001E-2</v>
      </c>
      <c r="U21" s="4">
        <v>8.6499999999999997E-3</v>
      </c>
      <c r="V21" s="3">
        <f t="shared" si="0"/>
        <v>41.19047619047619</v>
      </c>
      <c r="W21" s="3">
        <f>+(H21-J21)/J21*100</f>
        <v>16.857142857142847</v>
      </c>
      <c r="X21" s="5">
        <f t="shared" si="1"/>
        <v>40.924855491329453</v>
      </c>
      <c r="Y21" s="14" t="s">
        <v>80</v>
      </c>
    </row>
    <row r="22" spans="1:33" x14ac:dyDescent="0.25">
      <c r="A22">
        <v>21</v>
      </c>
      <c r="B22" s="1">
        <v>41849</v>
      </c>
      <c r="C22" t="s">
        <v>19</v>
      </c>
      <c r="D22" t="s">
        <v>43</v>
      </c>
      <c r="E22" t="s">
        <v>21</v>
      </c>
      <c r="F22" t="s">
        <v>24</v>
      </c>
      <c r="G22" s="6">
        <v>1.435E-2</v>
      </c>
      <c r="H22" s="13">
        <v>1.337E-2</v>
      </c>
      <c r="I22" s="6">
        <v>1.32E-2</v>
      </c>
      <c r="J22" s="13">
        <v>1.312E-2</v>
      </c>
      <c r="K22" s="6">
        <v>1.312E-2</v>
      </c>
      <c r="L22" s="2">
        <v>2.0200000000000001E-6</v>
      </c>
      <c r="M22" s="2">
        <v>2.84E-7</v>
      </c>
      <c r="N22" s="2">
        <v>2.84E-7</v>
      </c>
      <c r="O22">
        <v>4.06E-4</v>
      </c>
      <c r="P22">
        <v>4.06E-4</v>
      </c>
      <c r="Q22">
        <v>2.16</v>
      </c>
      <c r="S22">
        <v>14</v>
      </c>
      <c r="T22" s="6">
        <v>1.312E-2</v>
      </c>
      <c r="U22" s="6">
        <v>8.7600000000000004E-4</v>
      </c>
      <c r="V22" s="3">
        <f t="shared" si="0"/>
        <v>6.6768292682926838</v>
      </c>
      <c r="W22" s="3">
        <f>+(H22-J22)/J22*100</f>
        <v>1.9054878048780504</v>
      </c>
      <c r="X22" s="5">
        <f t="shared" si="1"/>
        <v>28.538812785388146</v>
      </c>
      <c r="Y22" s="14" t="s">
        <v>80</v>
      </c>
    </row>
    <row r="23" spans="1:33" x14ac:dyDescent="0.25">
      <c r="A23">
        <v>22</v>
      </c>
      <c r="B23" s="1">
        <v>41849</v>
      </c>
      <c r="C23" t="s">
        <v>19</v>
      </c>
      <c r="D23" t="s">
        <v>44</v>
      </c>
      <c r="E23" t="s">
        <v>21</v>
      </c>
      <c r="F23" t="s">
        <v>22</v>
      </c>
      <c r="G23" s="4">
        <v>1.0699999999999999E-2</v>
      </c>
      <c r="H23" s="12">
        <v>8.9610000000000002E-3</v>
      </c>
      <c r="I23" s="4">
        <v>0.01</v>
      </c>
      <c r="J23" s="12">
        <v>9.835E-3</v>
      </c>
      <c r="K23" s="4">
        <v>9.835E-3</v>
      </c>
      <c r="L23" s="2">
        <v>1.63E-5</v>
      </c>
      <c r="M23" s="2">
        <v>2.2900000000000001E-6</v>
      </c>
      <c r="N23" s="2">
        <v>2.2900000000000001E-6</v>
      </c>
      <c r="O23">
        <v>1.15E-3</v>
      </c>
      <c r="P23">
        <v>1.15E-3</v>
      </c>
      <c r="Q23">
        <v>2.16</v>
      </c>
      <c r="S23">
        <v>14</v>
      </c>
      <c r="T23" s="4">
        <v>9.835E-3</v>
      </c>
      <c r="U23" s="4">
        <v>2.49E-3</v>
      </c>
      <c r="V23" s="3">
        <f t="shared" si="0"/>
        <v>25.317742755465179</v>
      </c>
      <c r="W23" s="3">
        <f>+(H23-J23)/J23*100</f>
        <v>-8.8866293848500231</v>
      </c>
      <c r="X23" s="5">
        <f t="shared" si="1"/>
        <v>35.100401606425692</v>
      </c>
      <c r="Y23" s="14" t="s">
        <v>80</v>
      </c>
    </row>
    <row r="24" spans="1:33" x14ac:dyDescent="0.25">
      <c r="A24">
        <v>23</v>
      </c>
      <c r="B24" s="1">
        <v>41849</v>
      </c>
      <c r="C24" t="s">
        <v>19</v>
      </c>
      <c r="D24" t="s">
        <v>45</v>
      </c>
      <c r="E24" t="s">
        <v>21</v>
      </c>
      <c r="F24" t="s">
        <v>22</v>
      </c>
      <c r="G24" s="4">
        <v>0.1389</v>
      </c>
      <c r="H24" s="12">
        <v>0.14410000000000001</v>
      </c>
      <c r="I24" s="4">
        <v>0.13880000000000001</v>
      </c>
      <c r="J24" s="12">
        <v>0.14560000000000001</v>
      </c>
      <c r="K24" s="4">
        <v>0.14560000000000001</v>
      </c>
      <c r="L24">
        <v>1.36E-4</v>
      </c>
      <c r="M24" s="2">
        <v>1.9199999999999999E-5</v>
      </c>
      <c r="N24" s="2">
        <v>1.9199999999999999E-5</v>
      </c>
      <c r="O24">
        <v>3.2200000000000002E-3</v>
      </c>
      <c r="P24">
        <v>3.2200000000000002E-3</v>
      </c>
      <c r="Q24">
        <v>2.14</v>
      </c>
      <c r="S24">
        <v>15</v>
      </c>
      <c r="T24" s="4">
        <v>0.14560000000000001</v>
      </c>
      <c r="U24" s="4">
        <v>6.8999999999999999E-3</v>
      </c>
      <c r="V24" s="3">
        <f t="shared" si="0"/>
        <v>4.7390109890109891</v>
      </c>
      <c r="W24" s="3">
        <f>+(H24-J24)/J24*100</f>
        <v>-1.030219780219781</v>
      </c>
      <c r="X24" s="5">
        <f t="shared" si="1"/>
        <v>21.739130434782624</v>
      </c>
      <c r="Y24" s="14" t="s">
        <v>80</v>
      </c>
    </row>
    <row r="25" spans="1:33" x14ac:dyDescent="0.25">
      <c r="A25">
        <v>24</v>
      </c>
      <c r="B25" s="1">
        <v>41849</v>
      </c>
      <c r="C25" t="s">
        <v>19</v>
      </c>
      <c r="D25" t="s">
        <v>46</v>
      </c>
      <c r="E25" t="s">
        <v>21</v>
      </c>
      <c r="F25" t="s">
        <v>24</v>
      </c>
      <c r="G25" s="7">
        <v>2.2170000000000001</v>
      </c>
      <c r="H25" s="11">
        <v>2.14</v>
      </c>
      <c r="I25" s="7">
        <v>2.1789999999999998</v>
      </c>
      <c r="J25" s="11">
        <v>2.1789999999999998</v>
      </c>
      <c r="K25" s="7">
        <v>2.1789999999999998</v>
      </c>
      <c r="L25">
        <v>0.11899999999999999</v>
      </c>
      <c r="M25">
        <v>1.67E-2</v>
      </c>
      <c r="N25">
        <v>1.6709999999999999E-2</v>
      </c>
      <c r="O25">
        <v>0.15</v>
      </c>
      <c r="P25">
        <v>0.15</v>
      </c>
      <c r="Q25">
        <v>2.57</v>
      </c>
      <c r="S25">
        <v>6</v>
      </c>
      <c r="T25" s="7">
        <v>2.1789999999999998</v>
      </c>
      <c r="U25" s="7">
        <v>0.38600000000000001</v>
      </c>
      <c r="V25" s="3">
        <f t="shared" si="0"/>
        <v>17.714547957778802</v>
      </c>
      <c r="W25" s="3">
        <f>+(H25-J25)/J25*100</f>
        <v>-1.7898118402936991</v>
      </c>
      <c r="X25" s="5">
        <f t="shared" si="1"/>
        <v>10.103626943005102</v>
      </c>
      <c r="Y25" s="14" t="s">
        <v>80</v>
      </c>
    </row>
    <row r="26" spans="1:33" x14ac:dyDescent="0.25">
      <c r="A26">
        <v>25</v>
      </c>
      <c r="B26" s="1">
        <v>41849</v>
      </c>
      <c r="C26" t="s">
        <v>19</v>
      </c>
      <c r="D26" t="s">
        <v>47</v>
      </c>
      <c r="E26" t="s">
        <v>21</v>
      </c>
      <c r="F26" t="s">
        <v>22</v>
      </c>
      <c r="G26" s="3">
        <v>13.15</v>
      </c>
      <c r="H26" s="9">
        <v>13.15</v>
      </c>
      <c r="I26" s="3">
        <v>13.19</v>
      </c>
      <c r="J26" s="9">
        <v>13.19</v>
      </c>
      <c r="K26" s="3">
        <v>13.19</v>
      </c>
      <c r="L26">
        <v>3.3399999999999999E-2</v>
      </c>
      <c r="M26">
        <v>4.7000000000000002E-3</v>
      </c>
      <c r="N26">
        <v>4.6979999999999999E-3</v>
      </c>
      <c r="O26">
        <v>4.1599999999999998E-2</v>
      </c>
      <c r="P26">
        <v>4.1599999999999998E-2</v>
      </c>
      <c r="Q26">
        <v>2.08</v>
      </c>
      <c r="S26">
        <v>22</v>
      </c>
      <c r="T26" s="3">
        <v>13.19</v>
      </c>
      <c r="U26" s="3">
        <v>8.6499999999999994E-2</v>
      </c>
      <c r="V26" s="3">
        <f t="shared" si="0"/>
        <v>0.65579984836997729</v>
      </c>
      <c r="W26" s="3">
        <f>+(H26-J26)/J26*100</f>
        <v>-0.30326004548900037</v>
      </c>
      <c r="X26" s="5">
        <f t="shared" si="1"/>
        <v>46.242774566473003</v>
      </c>
      <c r="Y26" s="14" t="s">
        <v>80</v>
      </c>
    </row>
    <row r="27" spans="1:33" x14ac:dyDescent="0.25">
      <c r="A27">
        <v>26</v>
      </c>
      <c r="B27" s="1">
        <v>41849</v>
      </c>
      <c r="C27" t="s">
        <v>19</v>
      </c>
      <c r="D27" t="s">
        <v>48</v>
      </c>
      <c r="E27" t="s">
        <v>21</v>
      </c>
      <c r="F27" t="s">
        <v>24</v>
      </c>
      <c r="G27" s="6">
        <v>9.5469999999999999E-3</v>
      </c>
      <c r="H27" s="13">
        <v>9.7169999999999999E-3</v>
      </c>
      <c r="I27" s="6">
        <v>9.1500000000000001E-3</v>
      </c>
      <c r="J27" s="13">
        <v>9.2499999999999995E-3</v>
      </c>
      <c r="K27" s="6">
        <v>9.2499999999999995E-3</v>
      </c>
      <c r="L27" s="2">
        <v>5.9699999999999996E-7</v>
      </c>
      <c r="M27" s="2">
        <v>8.3999999999999998E-8</v>
      </c>
      <c r="N27" s="2">
        <v>8.3999999999999998E-8</v>
      </c>
      <c r="O27">
        <v>2.13E-4</v>
      </c>
      <c r="P27">
        <v>2.13E-4</v>
      </c>
      <c r="Q27">
        <v>2.14</v>
      </c>
      <c r="S27">
        <v>15</v>
      </c>
      <c r="T27" s="6">
        <v>9.2499999999999995E-3</v>
      </c>
      <c r="U27" s="6">
        <v>4.57E-4</v>
      </c>
      <c r="V27" s="3">
        <f t="shared" si="0"/>
        <v>4.9405405405405407</v>
      </c>
      <c r="W27" s="3">
        <f>+(H27-J27)/J27*100</f>
        <v>5.0486486486486539</v>
      </c>
      <c r="X27" s="5">
        <f t="shared" si="1"/>
        <v>102.18818380743993</v>
      </c>
      <c r="Y27" s="14" t="s">
        <v>21</v>
      </c>
    </row>
    <row r="28" spans="1:33" x14ac:dyDescent="0.25">
      <c r="A28">
        <v>27</v>
      </c>
      <c r="B28" s="1">
        <v>41849</v>
      </c>
      <c r="C28" t="s">
        <v>19</v>
      </c>
      <c r="D28" t="s">
        <v>49</v>
      </c>
      <c r="E28" t="s">
        <v>21</v>
      </c>
      <c r="F28" t="s">
        <v>22</v>
      </c>
      <c r="G28" s="3">
        <v>38.33</v>
      </c>
      <c r="H28" s="9">
        <v>38.21</v>
      </c>
      <c r="I28" s="3">
        <v>38.15</v>
      </c>
      <c r="J28" s="9">
        <v>38.11</v>
      </c>
      <c r="K28" s="3">
        <v>38.11</v>
      </c>
      <c r="L28">
        <v>0.14299999999999999</v>
      </c>
      <c r="M28">
        <v>2.01E-2</v>
      </c>
      <c r="N28">
        <v>2.0070000000000001E-2</v>
      </c>
      <c r="O28">
        <v>9.0200000000000002E-2</v>
      </c>
      <c r="P28">
        <v>9.0200000000000002E-2</v>
      </c>
      <c r="Q28">
        <v>2.09</v>
      </c>
      <c r="S28">
        <v>20</v>
      </c>
      <c r="T28" s="3">
        <v>38.11</v>
      </c>
      <c r="U28" s="3">
        <v>0.189</v>
      </c>
      <c r="V28" s="3">
        <f t="shared" si="0"/>
        <v>0.49593282602991345</v>
      </c>
      <c r="W28" s="3">
        <f>+(H28-J28)/J28*100</f>
        <v>0.26239832065075158</v>
      </c>
      <c r="X28" s="5">
        <f t="shared" si="1"/>
        <v>52.910052910053665</v>
      </c>
      <c r="Y28" s="14" t="s">
        <v>82</v>
      </c>
    </row>
    <row r="29" spans="1:33" x14ac:dyDescent="0.25">
      <c r="A29">
        <v>28</v>
      </c>
      <c r="B29" s="1">
        <v>41849</v>
      </c>
      <c r="C29" t="s">
        <v>19</v>
      </c>
      <c r="D29" t="s">
        <v>50</v>
      </c>
      <c r="E29" t="s">
        <v>21</v>
      </c>
      <c r="F29" t="s">
        <v>22</v>
      </c>
      <c r="G29" s="6">
        <v>8.6580000000000004E-2</v>
      </c>
      <c r="H29" s="13">
        <v>8.4839999999999999E-2</v>
      </c>
      <c r="I29" s="6">
        <v>8.5000000000000006E-2</v>
      </c>
      <c r="J29" s="13">
        <v>8.4220000000000003E-2</v>
      </c>
      <c r="K29" s="6">
        <v>8.4159999999999999E-2</v>
      </c>
      <c r="L29" s="2">
        <v>6.2099999999999998E-6</v>
      </c>
      <c r="M29" s="2">
        <v>8.7400000000000002E-7</v>
      </c>
      <c r="N29" s="2">
        <v>8.7400000000000002E-7</v>
      </c>
      <c r="O29">
        <v>5.8100000000000003E-4</v>
      </c>
      <c r="P29">
        <v>5.8100000000000003E-4</v>
      </c>
      <c r="Q29">
        <v>2.09</v>
      </c>
      <c r="S29">
        <v>21</v>
      </c>
      <c r="T29" s="6">
        <v>8.4220000000000003E-2</v>
      </c>
      <c r="U29" s="6">
        <v>1.2099999999999999E-3</v>
      </c>
      <c r="V29" s="3">
        <f t="shared" si="0"/>
        <v>1.4367133697459034</v>
      </c>
      <c r="W29" s="3">
        <f>+(H29-J29)/J29*100</f>
        <v>0.73616718119211055</v>
      </c>
      <c r="X29" s="5">
        <f t="shared" si="1"/>
        <v>51.239669421487243</v>
      </c>
      <c r="Y29" s="14" t="s">
        <v>80</v>
      </c>
    </row>
    <row r="30" spans="1:33" x14ac:dyDescent="0.25">
      <c r="A30">
        <v>29</v>
      </c>
      <c r="B30" s="1">
        <v>41849</v>
      </c>
      <c r="C30" t="s">
        <v>19</v>
      </c>
      <c r="D30" t="s">
        <v>51</v>
      </c>
      <c r="E30" t="s">
        <v>21</v>
      </c>
      <c r="F30" t="s">
        <v>22</v>
      </c>
      <c r="G30" s="4">
        <v>2.8199999999999999E-2</v>
      </c>
      <c r="H30" s="12">
        <v>2.3029999999999998E-2</v>
      </c>
      <c r="I30" s="4">
        <v>2.18E-2</v>
      </c>
      <c r="J30" s="12">
        <v>2.0899999999999998E-2</v>
      </c>
      <c r="K30" s="4">
        <v>2.0899999999999998E-2</v>
      </c>
      <c r="L30">
        <v>1.85E-4</v>
      </c>
      <c r="M30" s="2">
        <v>2.5999999999999998E-5</v>
      </c>
      <c r="N30" s="2">
        <v>2.5999999999999998E-5</v>
      </c>
      <c r="O30">
        <v>4.5999999999999999E-3</v>
      </c>
      <c r="P30">
        <v>4.5999999999999999E-3</v>
      </c>
      <c r="Q30">
        <v>2.2599999999999998</v>
      </c>
      <c r="S30">
        <v>10</v>
      </c>
      <c r="T30" s="4">
        <v>2.0899999999999998E-2</v>
      </c>
      <c r="U30" s="4">
        <v>1.04E-2</v>
      </c>
      <c r="V30" s="3">
        <f t="shared" si="0"/>
        <v>49.760765550239235</v>
      </c>
      <c r="W30" s="3">
        <f>+(H30-J30)/J30*100</f>
        <v>10.191387559808613</v>
      </c>
      <c r="X30" s="5">
        <f t="shared" si="1"/>
        <v>20.48076923076923</v>
      </c>
      <c r="Y30" s="14" t="s">
        <v>80</v>
      </c>
    </row>
    <row r="31" spans="1:33" x14ac:dyDescent="0.25">
      <c r="A31">
        <v>30</v>
      </c>
      <c r="B31" s="1">
        <v>41849</v>
      </c>
      <c r="C31" t="s">
        <v>19</v>
      </c>
      <c r="D31" t="s">
        <v>52</v>
      </c>
      <c r="E31" t="s">
        <v>21</v>
      </c>
      <c r="F31" t="s">
        <v>24</v>
      </c>
      <c r="G31" s="4">
        <v>0.159</v>
      </c>
      <c r="H31" s="12">
        <v>4.1430000000000002E-2</v>
      </c>
      <c r="I31" s="4">
        <v>4.4549999999999999E-2</v>
      </c>
      <c r="J31" s="12">
        <v>4.2389999999999997E-2</v>
      </c>
      <c r="K31" s="4">
        <v>4.2389999999999997E-2</v>
      </c>
      <c r="L31">
        <v>1.1900000000000001E-4</v>
      </c>
      <c r="M31" s="2">
        <v>1.6799999999999998E-5</v>
      </c>
      <c r="N31" s="2">
        <v>1.6799999999999998E-5</v>
      </c>
      <c r="O31">
        <v>4.13E-3</v>
      </c>
      <c r="P31">
        <v>4.13E-3</v>
      </c>
      <c r="Q31">
        <v>2.36</v>
      </c>
      <c r="S31">
        <v>8</v>
      </c>
      <c r="T31" s="4">
        <v>4.2389999999999997E-2</v>
      </c>
      <c r="U31" s="4">
        <v>9.7599999999999996E-3</v>
      </c>
      <c r="V31" s="3">
        <f t="shared" si="0"/>
        <v>23.024298183533855</v>
      </c>
      <c r="W31" s="3">
        <f>+(H31-J31)/J31*100</f>
        <v>-2.2646850672328278</v>
      </c>
      <c r="X31" s="5">
        <f t="shared" si="1"/>
        <v>9.8360655737704477</v>
      </c>
      <c r="Y31" s="14" t="s">
        <v>80</v>
      </c>
    </row>
    <row r="32" spans="1:33" x14ac:dyDescent="0.25">
      <c r="A32">
        <v>31</v>
      </c>
      <c r="B32" s="1">
        <v>41849</v>
      </c>
      <c r="C32" t="s">
        <v>19</v>
      </c>
      <c r="D32" t="s">
        <v>53</v>
      </c>
      <c r="E32" t="s">
        <v>21</v>
      </c>
      <c r="F32" t="s">
        <v>24</v>
      </c>
      <c r="G32" s="4">
        <v>0.13619999999999999</v>
      </c>
      <c r="H32" s="12">
        <v>0.1338</v>
      </c>
      <c r="I32" s="4">
        <v>0.1321</v>
      </c>
      <c r="J32" s="12">
        <v>0.13150000000000001</v>
      </c>
      <c r="K32" s="4">
        <v>0.13150000000000001</v>
      </c>
      <c r="L32">
        <v>1.07E-4</v>
      </c>
      <c r="M32" s="2">
        <v>1.5E-5</v>
      </c>
      <c r="N32" s="2">
        <v>1.5E-5</v>
      </c>
      <c r="O32">
        <v>3.0599999999999998E-3</v>
      </c>
      <c r="P32">
        <v>3.0599999999999998E-3</v>
      </c>
      <c r="Q32">
        <v>2.1800000000000002</v>
      </c>
      <c r="S32">
        <v>13</v>
      </c>
      <c r="T32" s="4">
        <v>0.13150000000000001</v>
      </c>
      <c r="U32" s="4">
        <v>6.6600000000000001E-3</v>
      </c>
      <c r="V32" s="3">
        <f t="shared" si="0"/>
        <v>5.0646387832699622</v>
      </c>
      <c r="W32" s="3">
        <f>+(H32-J32)/J32*100</f>
        <v>1.7490494296577921</v>
      </c>
      <c r="X32" s="5">
        <f t="shared" si="1"/>
        <v>34.534534534534487</v>
      </c>
      <c r="Y32" s="14" t="s">
        <v>80</v>
      </c>
    </row>
    <row r="33" spans="1:25" x14ac:dyDescent="0.25">
      <c r="A33">
        <v>32</v>
      </c>
      <c r="B33" s="1">
        <v>41849</v>
      </c>
      <c r="C33" t="s">
        <v>19</v>
      </c>
      <c r="D33" t="s">
        <v>54</v>
      </c>
      <c r="E33" t="s">
        <v>21</v>
      </c>
      <c r="F33" t="s">
        <v>24</v>
      </c>
      <c r="G33" s="5">
        <v>2240</v>
      </c>
      <c r="H33" s="10">
        <v>2278</v>
      </c>
      <c r="I33" s="5">
        <v>2279</v>
      </c>
      <c r="J33" s="10">
        <v>2292</v>
      </c>
      <c r="K33" s="5">
        <v>2313</v>
      </c>
      <c r="L33">
        <v>8610</v>
      </c>
      <c r="M33">
        <v>1210</v>
      </c>
      <c r="N33">
        <v>1211</v>
      </c>
      <c r="O33">
        <v>21.6</v>
      </c>
      <c r="P33">
        <v>21.6</v>
      </c>
      <c r="Q33">
        <v>2.09</v>
      </c>
      <c r="S33">
        <v>21</v>
      </c>
      <c r="T33" s="5">
        <v>2292</v>
      </c>
      <c r="U33" s="5">
        <v>45.1</v>
      </c>
      <c r="V33" s="3">
        <f t="shared" si="0"/>
        <v>1.9677137870855148</v>
      </c>
      <c r="W33" s="3">
        <f>+(H33-J33)/J33*100</f>
        <v>-0.61082024432809767</v>
      </c>
      <c r="X33" s="5">
        <f t="shared" si="1"/>
        <v>31.042128603104207</v>
      </c>
      <c r="Y33" s="14" t="s">
        <v>80</v>
      </c>
    </row>
    <row r="34" spans="1:25" x14ac:dyDescent="0.25">
      <c r="A34">
        <v>33</v>
      </c>
      <c r="B34" s="1">
        <v>41849</v>
      </c>
      <c r="C34" t="s">
        <v>19</v>
      </c>
      <c r="D34" t="s">
        <v>55</v>
      </c>
      <c r="E34" t="s">
        <v>21</v>
      </c>
      <c r="F34" t="s">
        <v>22</v>
      </c>
      <c r="G34" s="4">
        <v>1.5679999999999999E-2</v>
      </c>
      <c r="H34" s="12">
        <v>1.2919999999999999E-2</v>
      </c>
      <c r="I34" s="4">
        <v>1.2189999999999999E-2</v>
      </c>
      <c r="J34" s="12">
        <v>1.074E-2</v>
      </c>
      <c r="K34" s="4">
        <v>1.074E-2</v>
      </c>
      <c r="L34" s="2">
        <v>1.5500000000000001E-5</v>
      </c>
      <c r="M34" s="2">
        <v>2.1799999999999999E-6</v>
      </c>
      <c r="N34" s="2">
        <v>2.1799999999999999E-6</v>
      </c>
      <c r="O34">
        <v>1.1199999999999999E-3</v>
      </c>
      <c r="P34">
        <v>1.1199999999999999E-3</v>
      </c>
      <c r="Q34">
        <v>2.16</v>
      </c>
      <c r="S34">
        <v>14</v>
      </c>
      <c r="T34" s="4">
        <v>1.074E-2</v>
      </c>
      <c r="U34" s="4">
        <v>2.4299999999999999E-3</v>
      </c>
      <c r="V34" s="3">
        <f t="shared" si="0"/>
        <v>22.625698324022348</v>
      </c>
      <c r="W34" s="3">
        <f>+(H34-J34)/J34*100</f>
        <v>20.297951582867782</v>
      </c>
      <c r="X34" s="5">
        <f t="shared" si="1"/>
        <v>89.711934156378575</v>
      </c>
      <c r="Y34" s="14" t="s">
        <v>21</v>
      </c>
    </row>
    <row r="35" spans="1:25" x14ac:dyDescent="0.25">
      <c r="A35">
        <v>34</v>
      </c>
      <c r="B35" s="1">
        <v>41849</v>
      </c>
      <c r="C35" t="s">
        <v>19</v>
      </c>
      <c r="D35" t="s">
        <v>56</v>
      </c>
      <c r="E35" t="s">
        <v>21</v>
      </c>
      <c r="F35" t="s">
        <v>24</v>
      </c>
      <c r="G35" s="3">
        <v>2.1040000000000001</v>
      </c>
      <c r="H35" s="9">
        <v>1.948</v>
      </c>
      <c r="I35" s="3">
        <v>1.929</v>
      </c>
      <c r="J35" s="9">
        <v>1.9219999999999999</v>
      </c>
      <c r="K35" s="3">
        <v>1.9219999999999999</v>
      </c>
      <c r="L35">
        <v>5.6000000000000001E-2</v>
      </c>
      <c r="M35">
        <v>7.8799999999999999E-3</v>
      </c>
      <c r="N35">
        <v>7.8790000000000006E-3</v>
      </c>
      <c r="O35">
        <v>8.9399999999999993E-2</v>
      </c>
      <c r="P35">
        <v>8.9399999999999993E-2</v>
      </c>
      <c r="Q35">
        <v>2.36</v>
      </c>
      <c r="S35">
        <v>8</v>
      </c>
      <c r="T35" s="3">
        <v>1.9219999999999999</v>
      </c>
      <c r="U35" s="3">
        <v>0.21099999999999999</v>
      </c>
      <c r="V35" s="3">
        <f t="shared" si="0"/>
        <v>10.978147762747138</v>
      </c>
      <c r="W35" s="3">
        <f>+(H35-J35)/J35*100</f>
        <v>1.352757544224767</v>
      </c>
      <c r="X35" s="5">
        <f t="shared" si="1"/>
        <v>12.322274881516599</v>
      </c>
      <c r="Y35" s="14" t="s">
        <v>80</v>
      </c>
    </row>
    <row r="36" spans="1:25" x14ac:dyDescent="0.25">
      <c r="A36">
        <v>35</v>
      </c>
      <c r="B36" s="1">
        <v>41849</v>
      </c>
      <c r="C36" t="s">
        <v>19</v>
      </c>
      <c r="D36" t="s">
        <v>57</v>
      </c>
      <c r="E36" t="s">
        <v>21</v>
      </c>
      <c r="F36" t="s">
        <v>22</v>
      </c>
      <c r="G36" s="6">
        <v>3.5220000000000001E-2</v>
      </c>
      <c r="H36" s="13">
        <v>3.1980000000000001E-2</v>
      </c>
      <c r="I36" s="6">
        <v>3.27E-2</v>
      </c>
      <c r="J36" s="13">
        <v>3.2629999999999999E-2</v>
      </c>
      <c r="K36" s="6">
        <v>3.2629999999999999E-2</v>
      </c>
      <c r="L36" s="2">
        <v>6.1700000000000002E-6</v>
      </c>
      <c r="M36" s="2">
        <v>8.6799999999999999E-7</v>
      </c>
      <c r="N36" s="2">
        <v>8.6799999999999999E-7</v>
      </c>
      <c r="O36">
        <v>7.36E-4</v>
      </c>
      <c r="P36">
        <v>7.36E-4</v>
      </c>
      <c r="Q36">
        <v>2.1800000000000002</v>
      </c>
      <c r="S36">
        <v>13</v>
      </c>
      <c r="T36" s="6">
        <v>3.2629999999999999E-2</v>
      </c>
      <c r="U36" s="6">
        <v>1.6000000000000001E-3</v>
      </c>
      <c r="V36" s="3">
        <f t="shared" si="0"/>
        <v>4.9034630707937481</v>
      </c>
      <c r="W36" s="3">
        <f>+(H36-J36)/J36*100</f>
        <v>-1.9920318725099535</v>
      </c>
      <c r="X36" s="5">
        <f t="shared" si="1"/>
        <v>40.624999999999865</v>
      </c>
      <c r="Y36" s="14" t="s">
        <v>80</v>
      </c>
    </row>
    <row r="37" spans="1:25" x14ac:dyDescent="0.25">
      <c r="A37">
        <v>36</v>
      </c>
      <c r="B37" s="1">
        <v>41849</v>
      </c>
      <c r="C37" t="s">
        <v>19</v>
      </c>
      <c r="D37" t="s">
        <v>58</v>
      </c>
      <c r="E37" t="s">
        <v>21</v>
      </c>
      <c r="F37" t="s">
        <v>24</v>
      </c>
      <c r="G37" s="3">
        <v>0.37940000000000002</v>
      </c>
      <c r="H37" s="9">
        <v>0.27360000000000001</v>
      </c>
      <c r="I37" s="3">
        <v>0.2555</v>
      </c>
      <c r="J37" s="9">
        <v>0.2555</v>
      </c>
      <c r="K37" s="3">
        <v>0.2555</v>
      </c>
      <c r="L37">
        <v>4.0000000000000001E-3</v>
      </c>
      <c r="M37">
        <v>5.6300000000000002E-4</v>
      </c>
      <c r="N37">
        <v>5.6280000000000002E-4</v>
      </c>
      <c r="O37">
        <v>1.8700000000000001E-2</v>
      </c>
      <c r="P37">
        <v>1.8700000000000001E-2</v>
      </c>
      <c r="Q37">
        <v>2.1800000000000002</v>
      </c>
      <c r="S37">
        <v>13</v>
      </c>
      <c r="T37" s="3">
        <v>0.2555</v>
      </c>
      <c r="U37" s="3">
        <v>4.0800000000000003E-2</v>
      </c>
      <c r="V37" s="3">
        <f t="shared" si="0"/>
        <v>15.968688845401175</v>
      </c>
      <c r="W37" s="3">
        <f>+(H37-J37)/J37*100</f>
        <v>7.0841487279843465</v>
      </c>
      <c r="X37" s="5">
        <f t="shared" si="1"/>
        <v>44.362745098039227</v>
      </c>
      <c r="Y37" s="14" t="s">
        <v>80</v>
      </c>
    </row>
    <row r="38" spans="1:25" x14ac:dyDescent="0.25">
      <c r="A38">
        <v>37</v>
      </c>
      <c r="B38" s="1">
        <v>41849</v>
      </c>
      <c r="C38" t="s">
        <v>19</v>
      </c>
      <c r="D38" t="s">
        <v>59</v>
      </c>
      <c r="E38" t="s">
        <v>21</v>
      </c>
      <c r="F38" t="s">
        <v>24</v>
      </c>
      <c r="G38" s="3">
        <v>11.95</v>
      </c>
      <c r="H38" s="9">
        <v>11.95</v>
      </c>
      <c r="I38" s="3">
        <v>12</v>
      </c>
      <c r="J38" s="9">
        <v>12</v>
      </c>
      <c r="K38" s="3">
        <v>12</v>
      </c>
      <c r="L38">
        <v>0.99099999999999999</v>
      </c>
      <c r="M38">
        <v>0.13900000000000001</v>
      </c>
      <c r="N38">
        <v>0.13930000000000001</v>
      </c>
      <c r="O38">
        <v>0.40200000000000002</v>
      </c>
      <c r="P38">
        <v>0.40200000000000002</v>
      </c>
      <c r="Q38">
        <v>2.4500000000000002</v>
      </c>
      <c r="S38">
        <v>7</v>
      </c>
      <c r="T38" s="3">
        <v>12</v>
      </c>
      <c r="U38" s="3">
        <v>0.98299999999999998</v>
      </c>
      <c r="V38" s="3">
        <f t="shared" si="0"/>
        <v>8.1916666666666664</v>
      </c>
      <c r="W38" s="3">
        <f>+(H38-J38)/J38*100</f>
        <v>-0.41666666666667257</v>
      </c>
      <c r="X38" s="5">
        <f t="shared" si="1"/>
        <v>5.0864699898271324</v>
      </c>
      <c r="Y38" s="14" t="s">
        <v>80</v>
      </c>
    </row>
    <row r="39" spans="1:25" x14ac:dyDescent="0.25">
      <c r="A39">
        <v>38</v>
      </c>
      <c r="B39" s="1">
        <v>41849</v>
      </c>
      <c r="C39" t="s">
        <v>19</v>
      </c>
      <c r="D39" t="s">
        <v>60</v>
      </c>
      <c r="E39" t="s">
        <v>21</v>
      </c>
      <c r="F39" t="s">
        <v>24</v>
      </c>
      <c r="G39" s="7">
        <v>6.99</v>
      </c>
      <c r="H39" s="11">
        <v>6.7309999999999999</v>
      </c>
      <c r="I39" s="7">
        <v>6.9370000000000003</v>
      </c>
      <c r="J39" s="11">
        <v>6.8979999999999997</v>
      </c>
      <c r="K39" s="7">
        <v>6.8849999999999998</v>
      </c>
      <c r="L39">
        <v>0.51100000000000001</v>
      </c>
      <c r="M39">
        <v>7.1900000000000006E-2</v>
      </c>
      <c r="N39">
        <v>7.1879999999999999E-2</v>
      </c>
      <c r="O39">
        <v>0.185</v>
      </c>
      <c r="P39">
        <v>0.185</v>
      </c>
      <c r="Q39">
        <v>2.12</v>
      </c>
      <c r="S39">
        <v>17</v>
      </c>
      <c r="T39" s="7">
        <v>6.8979999999999997</v>
      </c>
      <c r="U39" s="7">
        <v>0.39300000000000002</v>
      </c>
      <c r="V39" s="3">
        <f t="shared" si="0"/>
        <v>5.6973035662510876</v>
      </c>
      <c r="W39" s="3">
        <f>+(H39-J39)/J39*100</f>
        <v>-2.4209915917657265</v>
      </c>
      <c r="X39" s="5">
        <f t="shared" si="1"/>
        <v>42.493638676844739</v>
      </c>
      <c r="Y39" s="14" t="s">
        <v>80</v>
      </c>
    </row>
    <row r="40" spans="1:25" x14ac:dyDescent="0.25">
      <c r="A40">
        <v>39</v>
      </c>
      <c r="B40" s="1">
        <v>41849</v>
      </c>
      <c r="C40" t="s">
        <v>19</v>
      </c>
      <c r="D40" t="s">
        <v>61</v>
      </c>
      <c r="E40" t="s">
        <v>21</v>
      </c>
      <c r="F40" t="s">
        <v>22</v>
      </c>
      <c r="G40" s="3">
        <v>39.409999999999997</v>
      </c>
      <c r="H40" s="9">
        <v>38.83</v>
      </c>
      <c r="I40" s="3">
        <v>38.75</v>
      </c>
      <c r="J40" s="9">
        <v>38.74</v>
      </c>
      <c r="K40" s="3">
        <v>38.729999999999997</v>
      </c>
      <c r="L40">
        <v>0.13100000000000001</v>
      </c>
      <c r="M40">
        <v>1.8499999999999999E-2</v>
      </c>
      <c r="N40">
        <v>1.8460000000000001E-2</v>
      </c>
      <c r="O40">
        <v>8.2500000000000004E-2</v>
      </c>
      <c r="P40">
        <v>8.2500000000000004E-2</v>
      </c>
      <c r="Q40">
        <v>2.08</v>
      </c>
      <c r="S40">
        <v>22</v>
      </c>
      <c r="T40" s="3">
        <v>38.74</v>
      </c>
      <c r="U40" s="3">
        <v>0.17199999999999999</v>
      </c>
      <c r="V40" s="3">
        <f t="shared" si="0"/>
        <v>0.44398554465668549</v>
      </c>
      <c r="W40" s="3">
        <f>+(H40-J40)/J40*100</f>
        <v>0.23231801755290732</v>
      </c>
      <c r="X40" s="5">
        <f t="shared" si="1"/>
        <v>52.325581395346696</v>
      </c>
      <c r="Y40" s="14" t="s">
        <v>82</v>
      </c>
    </row>
    <row r="41" spans="1:25" x14ac:dyDescent="0.25">
      <c r="A41">
        <v>40</v>
      </c>
      <c r="B41" s="1">
        <v>41849</v>
      </c>
      <c r="C41" t="s">
        <v>19</v>
      </c>
      <c r="D41" t="s">
        <v>62</v>
      </c>
      <c r="E41" t="s">
        <v>21</v>
      </c>
      <c r="F41" t="s">
        <v>24</v>
      </c>
      <c r="G41" s="6">
        <v>3.705E-2</v>
      </c>
      <c r="H41" s="13">
        <v>3.705E-2</v>
      </c>
      <c r="I41" s="6">
        <v>3.4130000000000001E-2</v>
      </c>
      <c r="J41" s="13">
        <v>3.4130000000000001E-2</v>
      </c>
      <c r="K41" s="6">
        <v>3.4130000000000001E-2</v>
      </c>
      <c r="L41">
        <v>1.27E-4</v>
      </c>
      <c r="M41" s="2">
        <v>1.7900000000000001E-5</v>
      </c>
      <c r="N41" s="2">
        <v>1.7900000000000001E-5</v>
      </c>
      <c r="O41">
        <v>3.0100000000000001E-3</v>
      </c>
      <c r="P41">
        <v>3.0100000000000001E-3</v>
      </c>
      <c r="Q41">
        <v>2.13</v>
      </c>
      <c r="S41">
        <v>16</v>
      </c>
      <c r="T41" s="6">
        <v>3.4130000000000001E-2</v>
      </c>
      <c r="U41" s="6">
        <v>6.4200000000000004E-3</v>
      </c>
      <c r="V41" s="3">
        <f t="shared" si="0"/>
        <v>18.810430706123647</v>
      </c>
      <c r="W41" s="3">
        <f>+(H41-J41)/J41*100</f>
        <v>8.555523000292995</v>
      </c>
      <c r="X41" s="5">
        <f t="shared" si="1"/>
        <v>45.48286604361369</v>
      </c>
      <c r="Y41" s="14" t="s">
        <v>21</v>
      </c>
    </row>
    <row r="42" spans="1:25" x14ac:dyDescent="0.25">
      <c r="A42">
        <v>41</v>
      </c>
      <c r="B42" s="1">
        <v>41849</v>
      </c>
      <c r="C42" t="s">
        <v>19</v>
      </c>
      <c r="D42" t="s">
        <v>63</v>
      </c>
      <c r="E42" t="s">
        <v>21</v>
      </c>
      <c r="F42" t="s">
        <v>24</v>
      </c>
      <c r="G42" s="3">
        <v>7.3590000000000003E-2</v>
      </c>
      <c r="H42" s="9">
        <v>7.3590000000000003E-2</v>
      </c>
      <c r="I42" s="3">
        <v>5.5530000000000003E-2</v>
      </c>
      <c r="J42" s="9">
        <v>5.5530000000000003E-2</v>
      </c>
      <c r="K42" s="3">
        <v>5.5530000000000003E-2</v>
      </c>
      <c r="L42">
        <v>1.06E-3</v>
      </c>
      <c r="M42">
        <v>1.4999999999999999E-4</v>
      </c>
      <c r="N42">
        <v>1.495E-4</v>
      </c>
      <c r="O42">
        <v>1.7399999999999999E-2</v>
      </c>
      <c r="P42">
        <v>1.7399999999999999E-2</v>
      </c>
      <c r="Q42">
        <v>3.18</v>
      </c>
      <c r="S42">
        <v>4</v>
      </c>
      <c r="T42" s="3">
        <v>5.5530000000000003E-2</v>
      </c>
      <c r="U42" s="3">
        <v>5.5399999999999998E-2</v>
      </c>
      <c r="V42" s="3">
        <f t="shared" si="0"/>
        <v>99.765892310462803</v>
      </c>
      <c r="W42" s="3">
        <f>+(H42-J42)/J42*100</f>
        <v>32.522960561858454</v>
      </c>
      <c r="X42" s="5">
        <f t="shared" si="1"/>
        <v>32.599277978339352</v>
      </c>
      <c r="Y42" s="14" t="s">
        <v>80</v>
      </c>
    </row>
    <row r="43" spans="1:25" x14ac:dyDescent="0.25">
      <c r="A43">
        <v>42</v>
      </c>
      <c r="B43" s="1">
        <v>41849</v>
      </c>
      <c r="C43" t="s">
        <v>19</v>
      </c>
      <c r="D43" t="s">
        <v>64</v>
      </c>
      <c r="E43" t="s">
        <v>21</v>
      </c>
      <c r="F43" t="s">
        <v>24</v>
      </c>
      <c r="G43" s="7">
        <v>7.7969999999999997</v>
      </c>
      <c r="H43" s="11">
        <v>7.3719999999999999</v>
      </c>
      <c r="I43" s="7">
        <v>7.3550000000000004</v>
      </c>
      <c r="J43" s="11">
        <v>7.3170000000000002</v>
      </c>
      <c r="K43" s="7">
        <v>7.3659999999999997</v>
      </c>
      <c r="L43">
        <v>0.374</v>
      </c>
      <c r="M43">
        <v>5.2600000000000001E-2</v>
      </c>
      <c r="N43">
        <v>5.2580000000000002E-2</v>
      </c>
      <c r="O43">
        <v>0.14299999999999999</v>
      </c>
      <c r="P43">
        <v>0.14299999999999999</v>
      </c>
      <c r="Q43">
        <v>2.09</v>
      </c>
      <c r="S43">
        <v>21</v>
      </c>
      <c r="T43" s="7">
        <v>7.3170000000000002</v>
      </c>
      <c r="U43" s="7">
        <v>0.29699999999999999</v>
      </c>
      <c r="V43" s="3">
        <f t="shared" si="0"/>
        <v>4.0590405904059041</v>
      </c>
      <c r="W43" s="3">
        <f>+(H43-J43)/J43*100</f>
        <v>0.75167418340849679</v>
      </c>
      <c r="X43" s="5">
        <f t="shared" si="1"/>
        <v>18.51851851851842</v>
      </c>
      <c r="Y43" s="14" t="s">
        <v>80</v>
      </c>
    </row>
    <row r="44" spans="1:25" x14ac:dyDescent="0.25">
      <c r="A44">
        <v>43</v>
      </c>
      <c r="B44" s="1">
        <v>41849</v>
      </c>
      <c r="C44" t="s">
        <v>19</v>
      </c>
      <c r="D44" t="s">
        <v>65</v>
      </c>
      <c r="E44" t="s">
        <v>21</v>
      </c>
      <c r="F44" t="s">
        <v>24</v>
      </c>
      <c r="G44" s="4">
        <v>1.285E-2</v>
      </c>
      <c r="H44" s="12">
        <v>7.0179999999999999E-3</v>
      </c>
      <c r="I44" s="4">
        <v>5.947E-3</v>
      </c>
      <c r="J44" s="12">
        <v>5.1000000000000004E-3</v>
      </c>
      <c r="K44" s="4">
        <v>5.1000000000000004E-3</v>
      </c>
      <c r="L44" s="2">
        <v>1.9199999999999999E-5</v>
      </c>
      <c r="M44" s="2">
        <v>2.7E-6</v>
      </c>
      <c r="N44" s="2">
        <v>2.7E-6</v>
      </c>
      <c r="O44">
        <v>1.56E-3</v>
      </c>
      <c r="P44">
        <v>1.56E-3</v>
      </c>
      <c r="Q44">
        <v>2.31</v>
      </c>
      <c r="S44">
        <v>9</v>
      </c>
      <c r="T44" s="4">
        <v>5.1000000000000004E-3</v>
      </c>
      <c r="U44" s="4">
        <v>3.5999999999999999E-3</v>
      </c>
      <c r="V44" s="3">
        <f t="shared" si="0"/>
        <v>70.588235294117638</v>
      </c>
      <c r="W44" s="3">
        <f>+(H44-J44)/J44*100</f>
        <v>37.607843137254889</v>
      </c>
      <c r="X44" s="5">
        <f t="shared" si="1"/>
        <v>53.277777777777771</v>
      </c>
      <c r="Y44" s="14" t="s">
        <v>21</v>
      </c>
    </row>
    <row r="45" spans="1:25" x14ac:dyDescent="0.25">
      <c r="A45">
        <v>44</v>
      </c>
      <c r="B45" s="1">
        <v>41849</v>
      </c>
      <c r="C45" t="s">
        <v>19</v>
      </c>
      <c r="D45" t="s">
        <v>66</v>
      </c>
      <c r="E45" t="s">
        <v>21</v>
      </c>
      <c r="F45" t="s">
        <v>24</v>
      </c>
      <c r="G45" s="4">
        <v>9.0559999999999998E-3</v>
      </c>
      <c r="H45" s="12">
        <v>8.4010000000000005E-3</v>
      </c>
      <c r="I45" s="4">
        <v>8.6070000000000001E-3</v>
      </c>
      <c r="J45" s="12">
        <v>8.1499999999999993E-3</v>
      </c>
      <c r="K45" s="4">
        <v>8.1499999999999993E-3</v>
      </c>
      <c r="L45" s="2">
        <v>8.0400000000000005E-7</v>
      </c>
      <c r="M45" s="2">
        <v>1.1300000000000001E-7</v>
      </c>
      <c r="N45" s="2">
        <v>1.1300000000000001E-7</v>
      </c>
      <c r="O45">
        <v>2.6600000000000001E-4</v>
      </c>
      <c r="P45">
        <v>2.6600000000000001E-4</v>
      </c>
      <c r="Q45">
        <v>2.1800000000000002</v>
      </c>
      <c r="S45">
        <v>13</v>
      </c>
      <c r="T45" s="4">
        <v>8.1499999999999993E-3</v>
      </c>
      <c r="U45" s="4">
        <v>5.7899999999999998E-4</v>
      </c>
      <c r="V45" s="3">
        <f t="shared" si="0"/>
        <v>7.1042944785276081</v>
      </c>
      <c r="W45" s="3">
        <f>+(H45-J45)/J45*100</f>
        <v>3.0797546012270089</v>
      </c>
      <c r="X45" s="5">
        <f t="shared" si="1"/>
        <v>43.35060449050107</v>
      </c>
      <c r="Y45" s="14" t="s">
        <v>21</v>
      </c>
    </row>
    <row r="46" spans="1:25" x14ac:dyDescent="0.25">
      <c r="A46">
        <v>45</v>
      </c>
      <c r="B46" s="1">
        <v>41849</v>
      </c>
      <c r="C46" t="s">
        <v>19</v>
      </c>
      <c r="D46" t="s">
        <v>67</v>
      </c>
      <c r="E46" t="s">
        <v>21</v>
      </c>
      <c r="F46" t="s">
        <v>24</v>
      </c>
      <c r="G46" s="4">
        <v>3.4750000000000003E-2</v>
      </c>
      <c r="H46" s="12">
        <v>3.1019999999999999E-2</v>
      </c>
      <c r="I46" s="4">
        <v>3.1370000000000002E-2</v>
      </c>
      <c r="J46" s="12">
        <v>3.117E-2</v>
      </c>
      <c r="K46" s="4">
        <v>3.117E-2</v>
      </c>
      <c r="L46" s="2">
        <v>2.55E-5</v>
      </c>
      <c r="M46" s="2">
        <v>3.58E-6</v>
      </c>
      <c r="N46" s="2">
        <v>3.58E-6</v>
      </c>
      <c r="O46">
        <v>1.56E-3</v>
      </c>
      <c r="P46">
        <v>1.56E-3</v>
      </c>
      <c r="Q46">
        <v>2.2000000000000002</v>
      </c>
      <c r="S46">
        <v>12</v>
      </c>
      <c r="T46" s="4">
        <v>3.117E-2</v>
      </c>
      <c r="U46" s="4">
        <v>3.4199999999999999E-3</v>
      </c>
      <c r="V46" s="3">
        <f t="shared" si="0"/>
        <v>10.972088546679499</v>
      </c>
      <c r="W46" s="3">
        <f>+(H46-J46)/J46*100</f>
        <v>-0.48123195380173511</v>
      </c>
      <c r="X46" s="5">
        <f t="shared" si="1"/>
        <v>4.3859649122807269</v>
      </c>
      <c r="Y46" s="14" t="s">
        <v>80</v>
      </c>
    </row>
    <row r="47" spans="1:25" x14ac:dyDescent="0.25">
      <c r="A47">
        <v>46</v>
      </c>
      <c r="B47" s="1">
        <v>41849</v>
      </c>
      <c r="C47" t="s">
        <v>19</v>
      </c>
      <c r="D47" t="s">
        <v>68</v>
      </c>
      <c r="E47" t="s">
        <v>21</v>
      </c>
      <c r="F47" t="s">
        <v>22</v>
      </c>
      <c r="G47" s="4">
        <v>1.34E-2</v>
      </c>
      <c r="H47" s="12">
        <v>1.129E-2</v>
      </c>
      <c r="I47" s="4">
        <v>1.133E-2</v>
      </c>
      <c r="J47" s="12">
        <v>1.0500000000000001E-2</v>
      </c>
      <c r="K47" s="4">
        <v>1.0500000000000001E-2</v>
      </c>
      <c r="L47" s="2">
        <v>8.8400000000000001E-6</v>
      </c>
      <c r="M47" s="2">
        <v>1.24E-6</v>
      </c>
      <c r="N47" s="2">
        <v>1.24E-6</v>
      </c>
      <c r="O47">
        <v>7.6999999999999996E-4</v>
      </c>
      <c r="P47">
        <v>7.6999999999999996E-4</v>
      </c>
      <c r="Q47">
        <v>2.12</v>
      </c>
      <c r="S47">
        <v>17</v>
      </c>
      <c r="T47" s="4">
        <v>1.0500000000000001E-2</v>
      </c>
      <c r="U47" s="4">
        <v>1.6299999999999999E-3</v>
      </c>
      <c r="V47" s="3">
        <f t="shared" si="0"/>
        <v>15.523809523809524</v>
      </c>
      <c r="W47" s="3">
        <f>+(H47-J47)/J47*100</f>
        <v>7.5238095238095148</v>
      </c>
      <c r="X47" s="5">
        <f t="shared" si="1"/>
        <v>48.466257668711599</v>
      </c>
      <c r="Y47" s="14" t="s">
        <v>80</v>
      </c>
    </row>
    <row r="48" spans="1:25" x14ac:dyDescent="0.25">
      <c r="A48">
        <v>47</v>
      </c>
      <c r="B48" s="1">
        <v>41849</v>
      </c>
      <c r="C48" t="s">
        <v>19</v>
      </c>
      <c r="D48" t="s">
        <v>69</v>
      </c>
      <c r="E48" t="s">
        <v>21</v>
      </c>
      <c r="F48" t="s">
        <v>24</v>
      </c>
      <c r="G48" s="4">
        <v>3.124E-3</v>
      </c>
      <c r="H48" s="12">
        <v>3.124E-3</v>
      </c>
      <c r="I48" s="4">
        <v>3.2699999999999999E-3</v>
      </c>
      <c r="J48" s="12">
        <v>3.2699999999999999E-3</v>
      </c>
      <c r="K48" s="4">
        <v>3.2699999999999999E-3</v>
      </c>
      <c r="L48" s="2">
        <v>4.8900000000000001E-8</v>
      </c>
      <c r="M48" s="2">
        <v>6.8800000000000002E-9</v>
      </c>
      <c r="N48" s="2">
        <v>6.8800000000000002E-9</v>
      </c>
      <c r="O48">
        <v>1.6699999999999999E-4</v>
      </c>
      <c r="P48">
        <v>1.6699999999999999E-4</v>
      </c>
      <c r="Q48">
        <v>12.71</v>
      </c>
      <c r="S48">
        <v>2</v>
      </c>
      <c r="T48" s="4">
        <v>3.2699999999999999E-3</v>
      </c>
      <c r="U48" s="4">
        <v>2.1199999999999999E-3</v>
      </c>
      <c r="V48" s="3">
        <f t="shared" si="0"/>
        <v>64.831804281345569</v>
      </c>
      <c r="W48" s="3">
        <f>+(H48-J48)/J48*100</f>
        <v>-4.4648318042813413</v>
      </c>
      <c r="X48" s="5">
        <f t="shared" si="1"/>
        <v>6.886792452830182</v>
      </c>
      <c r="Y48" s="14" t="s">
        <v>80</v>
      </c>
    </row>
    <row r="49" spans="1:25" x14ac:dyDescent="0.25">
      <c r="A49">
        <v>48</v>
      </c>
      <c r="B49" s="1">
        <v>41849</v>
      </c>
      <c r="C49" t="s">
        <v>19</v>
      </c>
      <c r="D49" t="s">
        <v>70</v>
      </c>
      <c r="E49" t="s">
        <v>21</v>
      </c>
      <c r="F49" t="s">
        <v>24</v>
      </c>
      <c r="G49" s="6">
        <v>7.5459999999999998E-3</v>
      </c>
      <c r="H49" s="13">
        <v>7.3569999999999998E-3</v>
      </c>
      <c r="I49" s="6">
        <v>7.4250000000000002E-3</v>
      </c>
      <c r="J49" s="13">
        <v>7.4000000000000003E-3</v>
      </c>
      <c r="K49" s="6">
        <v>7.4000000000000003E-3</v>
      </c>
      <c r="L49" s="2">
        <v>3.9499999999999998E-7</v>
      </c>
      <c r="M49" s="2">
        <v>5.5500000000000001E-8</v>
      </c>
      <c r="N49" s="2">
        <v>5.5500000000000001E-8</v>
      </c>
      <c r="O49">
        <v>1.8599999999999999E-4</v>
      </c>
      <c r="P49">
        <v>1.8599999999999999E-4</v>
      </c>
      <c r="Q49">
        <v>2.1800000000000002</v>
      </c>
      <c r="S49">
        <v>13</v>
      </c>
      <c r="T49" s="6">
        <v>7.4000000000000003E-3</v>
      </c>
      <c r="U49" s="6">
        <v>4.0499999999999998E-4</v>
      </c>
      <c r="V49" s="3">
        <f t="shared" si="0"/>
        <v>5.4729729729729728</v>
      </c>
      <c r="W49" s="3">
        <f>+(H49-J49)/J49*100</f>
        <v>-0.58108108108108791</v>
      </c>
      <c r="X49" s="5">
        <f t="shared" si="1"/>
        <v>10.617283950617409</v>
      </c>
      <c r="Y49" s="14" t="s">
        <v>80</v>
      </c>
    </row>
    <row r="50" spans="1:25" x14ac:dyDescent="0.25">
      <c r="A50">
        <v>49</v>
      </c>
      <c r="B50" s="1">
        <v>41849</v>
      </c>
      <c r="C50" t="s">
        <v>19</v>
      </c>
      <c r="D50" t="s">
        <v>18</v>
      </c>
      <c r="E50" t="s">
        <v>21</v>
      </c>
      <c r="F50" t="s">
        <v>24</v>
      </c>
      <c r="G50" s="3">
        <v>0.90359999999999996</v>
      </c>
      <c r="H50" s="9">
        <v>0.83040000000000003</v>
      </c>
      <c r="I50" s="3">
        <v>0.8125</v>
      </c>
      <c r="J50" s="9">
        <v>0.81120000000000003</v>
      </c>
      <c r="K50" s="3">
        <v>0.81120000000000003</v>
      </c>
      <c r="L50">
        <v>2.2200000000000002E-3</v>
      </c>
      <c r="M50">
        <v>3.1300000000000002E-4</v>
      </c>
      <c r="N50">
        <v>3.1270000000000001E-4</v>
      </c>
      <c r="O50">
        <v>1.26E-2</v>
      </c>
      <c r="P50">
        <v>1.26E-2</v>
      </c>
      <c r="Q50">
        <v>2.13</v>
      </c>
      <c r="S50">
        <v>16</v>
      </c>
      <c r="T50" s="3">
        <v>0.81120000000000003</v>
      </c>
      <c r="U50" s="3">
        <v>2.6800000000000001E-2</v>
      </c>
      <c r="V50" s="3">
        <f t="shared" si="0"/>
        <v>3.3037475345167655</v>
      </c>
      <c r="W50" s="3">
        <f>+(H50-J50)/J50*100</f>
        <v>2.366863905325443</v>
      </c>
      <c r="X50" s="5">
        <f t="shared" si="1"/>
        <v>71.641791044776099</v>
      </c>
      <c r="Y50" s="14" t="s">
        <v>21</v>
      </c>
    </row>
    <row r="51" spans="1:25" x14ac:dyDescent="0.25">
      <c r="A51">
        <v>50</v>
      </c>
      <c r="B51" s="1">
        <v>41849</v>
      </c>
      <c r="C51" t="s">
        <v>19</v>
      </c>
      <c r="D51" t="s">
        <v>71</v>
      </c>
      <c r="E51" t="s">
        <v>21</v>
      </c>
      <c r="F51" t="s">
        <v>24</v>
      </c>
      <c r="G51" s="5">
        <v>32.229999999999997</v>
      </c>
      <c r="H51" s="10">
        <v>32.96</v>
      </c>
      <c r="I51" s="5">
        <v>32.76</v>
      </c>
      <c r="J51" s="10">
        <v>32.82</v>
      </c>
      <c r="K51" s="5">
        <v>32.6</v>
      </c>
      <c r="L51">
        <v>8.7899999999999991</v>
      </c>
      <c r="M51">
        <v>1.24</v>
      </c>
      <c r="N51">
        <v>1.236</v>
      </c>
      <c r="O51">
        <v>0.72699999999999998</v>
      </c>
      <c r="P51">
        <v>0.72699999999999998</v>
      </c>
      <c r="Q51">
        <v>2.1</v>
      </c>
      <c r="S51">
        <v>19</v>
      </c>
      <c r="T51" s="5">
        <v>32.82</v>
      </c>
      <c r="U51" s="5">
        <v>1.53</v>
      </c>
      <c r="V51" s="3">
        <f t="shared" si="0"/>
        <v>4.6617915904936016</v>
      </c>
      <c r="W51" s="3">
        <f>+(H51-J51)/J51*100</f>
        <v>0.42656916514320709</v>
      </c>
      <c r="X51" s="5">
        <f t="shared" si="1"/>
        <v>9.1503267973856577</v>
      </c>
      <c r="Y51" s="14" t="s">
        <v>80</v>
      </c>
    </row>
    <row r="52" spans="1:25" x14ac:dyDescent="0.25">
      <c r="A52">
        <v>51</v>
      </c>
      <c r="B52" s="1">
        <v>41849</v>
      </c>
      <c r="C52" t="s">
        <v>19</v>
      </c>
      <c r="D52" t="s">
        <v>72</v>
      </c>
      <c r="E52" t="s">
        <v>21</v>
      </c>
      <c r="F52" t="s">
        <v>24</v>
      </c>
      <c r="G52" s="3">
        <v>0.42459999999999998</v>
      </c>
      <c r="H52" s="9">
        <v>0.37659999999999999</v>
      </c>
      <c r="I52" s="3">
        <v>0.38569999999999999</v>
      </c>
      <c r="J52" s="9">
        <v>0.38569999999999999</v>
      </c>
      <c r="K52" s="3">
        <v>0.38519999999999999</v>
      </c>
      <c r="L52">
        <v>3.5899999999999999E-3</v>
      </c>
      <c r="M52">
        <v>5.0500000000000002E-4</v>
      </c>
      <c r="N52">
        <v>5.0489999999999997E-4</v>
      </c>
      <c r="O52">
        <v>1.55E-2</v>
      </c>
      <c r="P52">
        <v>1.55E-2</v>
      </c>
      <c r="Q52">
        <v>2.12</v>
      </c>
      <c r="S52">
        <v>17</v>
      </c>
      <c r="T52" s="3">
        <v>0.38569999999999999</v>
      </c>
      <c r="U52" s="3">
        <v>3.2899999999999999E-2</v>
      </c>
      <c r="V52" s="3">
        <f t="shared" si="0"/>
        <v>8.5299455535390205</v>
      </c>
      <c r="W52" s="3">
        <f>+(H52-J52)/J52*100</f>
        <v>-2.3593466424682386</v>
      </c>
      <c r="X52" s="5">
        <f t="shared" si="1"/>
        <v>27.65957446808509</v>
      </c>
      <c r="Y52" s="14" t="s">
        <v>80</v>
      </c>
    </row>
    <row r="53" spans="1:25" x14ac:dyDescent="0.25">
      <c r="A53">
        <v>52</v>
      </c>
      <c r="B53" s="1">
        <v>41849</v>
      </c>
      <c r="C53" t="s">
        <v>19</v>
      </c>
      <c r="D53" t="s">
        <v>73</v>
      </c>
      <c r="E53" t="s">
        <v>21</v>
      </c>
      <c r="F53" t="s">
        <v>24</v>
      </c>
      <c r="G53" s="4">
        <v>5.756E-2</v>
      </c>
      <c r="H53" s="12">
        <v>5.3190000000000001E-2</v>
      </c>
      <c r="I53" s="4">
        <v>5.2780000000000001E-2</v>
      </c>
      <c r="J53" s="12">
        <v>5.2549999999999999E-2</v>
      </c>
      <c r="K53" s="4">
        <v>5.2549999999999999E-2</v>
      </c>
      <c r="L53" s="2">
        <v>4.07E-5</v>
      </c>
      <c r="M53" s="2">
        <v>5.7300000000000002E-6</v>
      </c>
      <c r="N53" s="2">
        <v>5.7300000000000002E-6</v>
      </c>
      <c r="O53">
        <v>1.65E-3</v>
      </c>
      <c r="P53">
        <v>1.65E-3</v>
      </c>
      <c r="Q53">
        <v>2.12</v>
      </c>
      <c r="S53">
        <v>17</v>
      </c>
      <c r="T53" s="4">
        <v>5.2549999999999999E-2</v>
      </c>
      <c r="U53" s="4">
        <v>3.5000000000000001E-3</v>
      </c>
      <c r="V53" s="3">
        <f t="shared" si="0"/>
        <v>6.6603235014272126</v>
      </c>
      <c r="W53" s="3">
        <f>+(H53-J53)/J53*100</f>
        <v>1.217887725975265</v>
      </c>
      <c r="X53" s="5">
        <f t="shared" si="1"/>
        <v>18.285714285714334</v>
      </c>
      <c r="Y53" s="14" t="s">
        <v>80</v>
      </c>
    </row>
    <row r="54" spans="1:25" x14ac:dyDescent="0.25">
      <c r="A54">
        <v>53</v>
      </c>
      <c r="B54" s="1">
        <v>41849</v>
      </c>
      <c r="C54" t="s">
        <v>19</v>
      </c>
      <c r="D54" t="s">
        <v>74</v>
      </c>
      <c r="E54" t="s">
        <v>21</v>
      </c>
      <c r="F54" t="s">
        <v>24</v>
      </c>
      <c r="G54" s="5">
        <v>37.159999999999997</v>
      </c>
      <c r="H54" s="10">
        <v>37.159999999999997</v>
      </c>
      <c r="I54" s="5">
        <v>38.5</v>
      </c>
      <c r="J54" s="10">
        <v>38.5</v>
      </c>
      <c r="K54" s="5">
        <v>38.840000000000003</v>
      </c>
      <c r="L54">
        <v>12.7</v>
      </c>
      <c r="M54">
        <v>1.79</v>
      </c>
      <c r="N54">
        <v>1.7889999999999999</v>
      </c>
      <c r="O54">
        <v>0.79400000000000004</v>
      </c>
      <c r="P54">
        <v>0.79400000000000004</v>
      </c>
      <c r="Q54">
        <v>2.0699999999999998</v>
      </c>
      <c r="S54">
        <v>23</v>
      </c>
      <c r="T54" s="5">
        <v>38.5</v>
      </c>
      <c r="U54" s="5">
        <v>1.65</v>
      </c>
      <c r="V54" s="3">
        <f t="shared" si="0"/>
        <v>4.2857142857142856</v>
      </c>
      <c r="W54" s="3">
        <f>+(H54-J54)/J54*100</f>
        <v>-3.4805194805194892</v>
      </c>
      <c r="X54" s="5">
        <f t="shared" si="1"/>
        <v>81.212121212121417</v>
      </c>
      <c r="Y54" s="14" t="s">
        <v>21</v>
      </c>
    </row>
    <row r="55" spans="1:25" x14ac:dyDescent="0.25">
      <c r="A55">
        <v>54</v>
      </c>
      <c r="B55" s="1">
        <v>41849</v>
      </c>
      <c r="C55" t="s">
        <v>19</v>
      </c>
      <c r="D55" t="s">
        <v>75</v>
      </c>
      <c r="E55" t="s">
        <v>21</v>
      </c>
      <c r="F55" t="s">
        <v>24</v>
      </c>
      <c r="G55" s="3">
        <v>2.3250000000000002</v>
      </c>
      <c r="H55" s="9">
        <v>0.84489999999999998</v>
      </c>
      <c r="I55" s="3">
        <v>1.2529999999999999</v>
      </c>
      <c r="J55" s="9">
        <v>0.61509999999999998</v>
      </c>
      <c r="K55" s="3">
        <v>0.61509999999999998</v>
      </c>
      <c r="L55">
        <v>0.255</v>
      </c>
      <c r="M55">
        <v>3.5900000000000001E-2</v>
      </c>
      <c r="N55">
        <v>3.5929999999999997E-2</v>
      </c>
      <c r="O55">
        <v>0.17100000000000001</v>
      </c>
      <c r="P55">
        <v>0.17100000000000001</v>
      </c>
      <c r="Q55">
        <v>2.2599999999999998</v>
      </c>
      <c r="S55">
        <v>10</v>
      </c>
      <c r="T55" s="3">
        <v>0.61509999999999998</v>
      </c>
      <c r="U55" s="3">
        <v>0.38600000000000001</v>
      </c>
      <c r="V55" s="3">
        <f t="shared" si="0"/>
        <v>62.754023735977896</v>
      </c>
      <c r="W55" s="3">
        <f>+(H55-J55)/J55*100</f>
        <v>37.359778897740206</v>
      </c>
      <c r="X55" s="5">
        <f t="shared" si="1"/>
        <v>59.533678756476682</v>
      </c>
      <c r="Y55" s="14" t="s">
        <v>21</v>
      </c>
    </row>
  </sheetData>
  <conditionalFormatting sqref="Y1">
    <cfRule type="containsText" dxfId="3" priority="4" operator="containsText" text="median">
      <formula>NOT(ISERROR(SEARCH("median",Y1)))</formula>
    </cfRule>
  </conditionalFormatting>
  <conditionalFormatting sqref="W2:W55">
    <cfRule type="cellIs" dxfId="2" priority="2" operator="lessThan">
      <formula>-2</formula>
    </cfRule>
    <cfRule type="cellIs" dxfId="1" priority="3" operator="greaterThan">
      <formula>2</formula>
    </cfRule>
  </conditionalFormatting>
  <conditionalFormatting sqref="X2:X55">
    <cfRule type="cellIs" dxfId="0" priority="1" operator="greaterThan">
      <formula>50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M32" sqref="M32"/>
    </sheetView>
  </sheetViews>
  <sheetFormatPr baseColWidth="10" defaultRowHeight="15" x14ac:dyDescent="0.25"/>
  <cols>
    <col min="6" max="6" width="10.85546875" bestFit="1" customWidth="1"/>
    <col min="7" max="7" width="12.5703125" bestFit="1" customWidth="1"/>
  </cols>
  <sheetData>
    <row r="1" spans="1:8" x14ac:dyDescent="0.25">
      <c r="A1" t="s">
        <v>83</v>
      </c>
      <c r="F1" t="str">
        <f>+GASall2!H1</f>
        <v>mean.after</v>
      </c>
      <c r="G1" t="str">
        <f>+GASall2!J1</f>
        <v>median.after</v>
      </c>
      <c r="H1" t="s">
        <v>18</v>
      </c>
    </row>
    <row r="2" spans="1:8" x14ac:dyDescent="0.25">
      <c r="A2" t="s">
        <v>61</v>
      </c>
      <c r="B2">
        <v>38.54</v>
      </c>
      <c r="C2">
        <v>0.23</v>
      </c>
      <c r="D2">
        <v>43</v>
      </c>
      <c r="F2">
        <f>+VLOOKUP($A2,GASall2!$D$2:$J$55,5,FALSE)</f>
        <v>38.83</v>
      </c>
      <c r="G2">
        <f>+VLOOKUP($A2,GASall2!$D$2:$J$55,7,FALSE)</f>
        <v>38.74</v>
      </c>
      <c r="H2" s="3">
        <f>+VLOOKUP($A2,GASall2!$D$2:$U$55,18,FALSE)</f>
        <v>0.17199999999999999</v>
      </c>
    </row>
    <row r="3" spans="1:8" x14ac:dyDescent="0.25">
      <c r="A3" t="s">
        <v>37</v>
      </c>
      <c r="B3" s="3">
        <v>8</v>
      </c>
      <c r="C3">
        <v>0.22</v>
      </c>
      <c r="D3">
        <v>44</v>
      </c>
      <c r="F3" s="3">
        <f>+VLOOKUP(A3,GASall2!$D$2:$J$55,5,FALSE)</f>
        <v>7.9710000000000001</v>
      </c>
      <c r="G3" s="3">
        <f>+VLOOKUP($A3,GASall2!$D$2:$J$55,7,FALSE)</f>
        <v>7.9740000000000002</v>
      </c>
      <c r="H3" s="3">
        <f>+VLOOKUP($A3,GASall2!$D$2:$U$55,18,FALSE)</f>
        <v>5.04E-2</v>
      </c>
    </row>
    <row r="4" spans="1:8" x14ac:dyDescent="0.25">
      <c r="A4" t="s">
        <v>50</v>
      </c>
      <c r="B4">
        <v>8.2000000000000003E-2</v>
      </c>
      <c r="C4">
        <v>8.9999999999999993E-3</v>
      </c>
      <c r="D4">
        <v>36</v>
      </c>
      <c r="F4" s="4">
        <f>+VLOOKUP(A4,GASall2!$D$2:$J$55,5,FALSE)</f>
        <v>8.4839999999999999E-2</v>
      </c>
      <c r="G4" s="4">
        <f>+VLOOKUP($A4,GASall2!$D$2:$J$55,7,FALSE)</f>
        <v>8.4220000000000003E-2</v>
      </c>
      <c r="H4" s="4">
        <f>+VLOOKUP($A4,GASall2!$D$2:$U$55,18,FALSE)</f>
        <v>1.2099999999999999E-3</v>
      </c>
    </row>
    <row r="5" spans="1:8" x14ac:dyDescent="0.25">
      <c r="A5" t="s">
        <v>49</v>
      </c>
      <c r="B5">
        <v>38.22</v>
      </c>
      <c r="C5">
        <v>0.34</v>
      </c>
      <c r="D5">
        <v>42</v>
      </c>
      <c r="F5" s="3">
        <f>+VLOOKUP(A5,GASall2!$D$2:$J$55,5,FALSE)</f>
        <v>38.21</v>
      </c>
      <c r="G5" s="3">
        <f>+VLOOKUP($A5,GASall2!$D$2:$J$55,7,FALSE)</f>
        <v>38.11</v>
      </c>
      <c r="H5" s="3">
        <f>+VLOOKUP($A5,GASall2!$D$2:$U$55,18,FALSE)</f>
        <v>0.189</v>
      </c>
    </row>
    <row r="6" spans="1:8" x14ac:dyDescent="0.25">
      <c r="A6" t="s">
        <v>47</v>
      </c>
      <c r="B6">
        <v>13.33</v>
      </c>
      <c r="C6">
        <v>0.14000000000000001</v>
      </c>
      <c r="D6">
        <v>26</v>
      </c>
      <c r="F6" s="3">
        <f>+VLOOKUP(A6,GASall2!$D$2:$J$55,5,FALSE)</f>
        <v>13.15</v>
      </c>
      <c r="G6" s="3">
        <f>+VLOOKUP($A6,GASall2!$D$2:$J$55,7,FALSE)</f>
        <v>13.19</v>
      </c>
      <c r="H6" s="3">
        <f>+VLOOKUP($A6,GASall2!$D$2:$U$55,18,FALSE)</f>
        <v>8.6499999999999994E-2</v>
      </c>
    </row>
    <row r="7" spans="1:8" x14ac:dyDescent="0.25">
      <c r="A7" t="s">
        <v>24</v>
      </c>
    </row>
    <row r="8" spans="1:8" x14ac:dyDescent="0.25">
      <c r="A8" t="s">
        <v>29</v>
      </c>
      <c r="B8">
        <v>106</v>
      </c>
      <c r="C8">
        <v>3</v>
      </c>
      <c r="D8">
        <v>27</v>
      </c>
      <c r="F8" s="5">
        <f>+VLOOKUP(A8,GASall2!$D$2:$J$55,5,FALSE)</f>
        <v>106.3</v>
      </c>
      <c r="G8" s="5">
        <f>+VLOOKUP($A8,GASall2!$D$2:$J$55,7,FALSE)</f>
        <v>107.9</v>
      </c>
      <c r="H8" s="5">
        <f>+VLOOKUP($A8,GASall2!$D$2:$U$55,18,FALSE)</f>
        <v>1.75</v>
      </c>
    </row>
    <row r="9" spans="1:8" x14ac:dyDescent="0.25">
      <c r="A9" t="s">
        <v>31</v>
      </c>
      <c r="B9">
        <v>2780</v>
      </c>
      <c r="C9">
        <v>30</v>
      </c>
      <c r="D9">
        <v>26</v>
      </c>
      <c r="F9" s="5">
        <f>+VLOOKUP(A9,GASall2!$D$2:$J$55,5,FALSE)</f>
        <v>2751</v>
      </c>
      <c r="G9" s="5">
        <f>+VLOOKUP($A9,GASall2!$D$2:$J$55,7,FALSE)</f>
        <v>2757</v>
      </c>
      <c r="H9" s="5">
        <f>+VLOOKUP($A9,GASall2!$D$2:$U$55,18,FALSE)</f>
        <v>39.6</v>
      </c>
    </row>
    <row r="10" spans="1:8" x14ac:dyDescent="0.25">
      <c r="A10" t="s">
        <v>54</v>
      </c>
      <c r="B10">
        <v>2300</v>
      </c>
      <c r="C10">
        <v>120</v>
      </c>
      <c r="D10">
        <v>26</v>
      </c>
      <c r="F10" s="5">
        <f>+VLOOKUP(A10,GASall2!$D$2:$J$55,5,FALSE)</f>
        <v>2278</v>
      </c>
      <c r="G10" s="5">
        <f>+VLOOKUP($A10,GASall2!$D$2:$J$55,7,FALSE)</f>
        <v>2292</v>
      </c>
      <c r="H10" s="5">
        <f>+VLOOKUP($A10,GASall2!$D$2:$U$55,18,FALSE)</f>
        <v>45.1</v>
      </c>
    </row>
    <row r="11" spans="1:8" x14ac:dyDescent="0.25">
      <c r="A11" t="s">
        <v>64</v>
      </c>
      <c r="B11">
        <v>7.3</v>
      </c>
      <c r="C11">
        <v>0.4</v>
      </c>
      <c r="D11">
        <v>12</v>
      </c>
      <c r="F11" s="7">
        <f>+VLOOKUP(A11,GASall2!$D$2:$J$55,5,FALSE)</f>
        <v>7.3719999999999999</v>
      </c>
      <c r="G11" s="7">
        <f>+VLOOKUP($A11,GASall2!$D$2:$J$55,7,FALSE)</f>
        <v>7.3170000000000002</v>
      </c>
      <c r="H11" s="7">
        <f>+VLOOKUP($A11,GASall2!$D$2:$U$55,18,FALSE)</f>
        <v>0.29699999999999999</v>
      </c>
    </row>
    <row r="12" spans="1:8" x14ac:dyDescent="0.25">
      <c r="A12" t="s">
        <v>18</v>
      </c>
      <c r="B12">
        <v>0.8</v>
      </c>
      <c r="C12">
        <v>0.04</v>
      </c>
      <c r="D12">
        <v>12</v>
      </c>
      <c r="F12" s="3">
        <f>+VLOOKUP(A12,GASall2!$D$2:$J$55,5,FALSE)</f>
        <v>0.83040000000000003</v>
      </c>
      <c r="G12" s="3">
        <f>+VLOOKUP($A12,GASall2!$D$2:$J$55,7,FALSE)</f>
        <v>0.81120000000000003</v>
      </c>
      <c r="H12" s="3">
        <f>+VLOOKUP($A12,GASall2!$D$2:$U$55,18,FALSE)</f>
        <v>2.6800000000000001E-2</v>
      </c>
    </row>
    <row r="13" spans="1:8" x14ac:dyDescent="0.25">
      <c r="A13" t="s">
        <v>71</v>
      </c>
      <c r="B13">
        <v>33.4</v>
      </c>
      <c r="C13">
        <v>2</v>
      </c>
      <c r="D13">
        <v>10</v>
      </c>
      <c r="F13" s="7">
        <f>+VLOOKUP(A13,GASall2!$D$2:$J$55,5,FALSE)</f>
        <v>32.96</v>
      </c>
      <c r="G13" s="7">
        <f>+VLOOKUP($A13,GASall2!$D$2:$J$55,7,FALSE)</f>
        <v>32.82</v>
      </c>
      <c r="H13" s="7">
        <f>+VLOOKUP($A13,GASall2!$D$2:$U$55,18,FALSE)</f>
        <v>1.53</v>
      </c>
    </row>
    <row r="14" spans="1:8" x14ac:dyDescent="0.25">
      <c r="A14" t="s">
        <v>74</v>
      </c>
      <c r="B14">
        <v>39</v>
      </c>
      <c r="C14">
        <v>3</v>
      </c>
      <c r="D14">
        <v>12</v>
      </c>
      <c r="F14" s="5">
        <f>+VLOOKUP(A14,GASall2!$D$2:$J$55,5,FALSE)</f>
        <v>37.159999999999997</v>
      </c>
      <c r="G14" s="5">
        <f>+VLOOKUP($A14,GASall2!$D$2:$J$55,7,FALSE)</f>
        <v>38.5</v>
      </c>
      <c r="H14" s="5">
        <f>+VLOOKUP($A14,GASall2!$D$2:$U$55,18,FALSE)</f>
        <v>1.65</v>
      </c>
    </row>
    <row r="15" spans="1:8" x14ac:dyDescent="0.25">
      <c r="A15" t="s">
        <v>84</v>
      </c>
    </row>
    <row r="16" spans="1:8" x14ac:dyDescent="0.25">
      <c r="A16" t="s">
        <v>68</v>
      </c>
      <c r="B16">
        <v>2.1999999999999999E-2</v>
      </c>
      <c r="C16">
        <v>7.0000000000000001E-3</v>
      </c>
      <c r="D16">
        <v>32</v>
      </c>
      <c r="F16" s="4">
        <f>+VLOOKUP(A16,GASall2!$D$2:$J$55,5,FALSE)</f>
        <v>1.129E-2</v>
      </c>
      <c r="G16" s="4">
        <f>+VLOOKUP($A16,GASall2!$D$2:$J$55,7,FALSE)</f>
        <v>1.0500000000000001E-2</v>
      </c>
      <c r="H16" s="4">
        <f>+VLOOKUP($A16,GASall2!$D$2:$U$55,18,FALSE)</f>
        <v>1.6299999999999999E-3</v>
      </c>
    </row>
    <row r="17" spans="1:8" x14ac:dyDescent="0.25">
      <c r="A17" t="s">
        <v>20</v>
      </c>
      <c r="B17">
        <v>0.47499999999999998</v>
      </c>
      <c r="C17">
        <v>0.02</v>
      </c>
      <c r="D17">
        <v>24</v>
      </c>
      <c r="F17" s="4">
        <f>+VLOOKUP(A17,GASall2!$D$2:$J$55,5,FALSE)</f>
        <v>0.45429999999999998</v>
      </c>
      <c r="G17" s="4">
        <f>+VLOOKUP($A17,GASall2!$D$2:$J$55,7,FALSE)</f>
        <v>0.45</v>
      </c>
      <c r="H17" s="4">
        <f>+VLOOKUP($A17,GASall2!$D$2:$U$55,18,FALSE)</f>
        <v>9.3600000000000003E-3</v>
      </c>
    </row>
    <row r="18" spans="1:8" x14ac:dyDescent="0.25">
      <c r="A18" t="s">
        <v>38</v>
      </c>
      <c r="B18">
        <v>0.27</v>
      </c>
      <c r="C18">
        <v>0.2</v>
      </c>
      <c r="D18">
        <v>9</v>
      </c>
      <c r="F18" s="3">
        <f>+VLOOKUP(A18,GASall2!$D$2:$J$55,5,FALSE)</f>
        <v>0.59330000000000005</v>
      </c>
      <c r="G18" s="3">
        <f>+VLOOKUP($A18,GASall2!$D$2:$J$55,7,FALSE)</f>
        <v>0.52</v>
      </c>
      <c r="H18" s="3">
        <f>+VLOOKUP($A18,GASall2!$D$2:$U$55,18,FALSE)</f>
        <v>0.47399999999999998</v>
      </c>
    </row>
    <row r="19" spans="1:8" x14ac:dyDescent="0.25">
      <c r="A19" t="s">
        <v>27</v>
      </c>
      <c r="B19">
        <v>0.68100000000000005</v>
      </c>
      <c r="C19">
        <v>1.0999999999999999E-2</v>
      </c>
      <c r="D19">
        <v>31</v>
      </c>
      <c r="F19" s="4">
        <f>+VLOOKUP(A19,GASall2!$D$2:$J$55,5,FALSE)</f>
        <v>0.68020000000000003</v>
      </c>
      <c r="G19" s="4">
        <f>+VLOOKUP($A19,GASall2!$D$2:$J$55,7,FALSE)</f>
        <v>0.67800000000000005</v>
      </c>
      <c r="H19" s="4">
        <f>+VLOOKUP($A19,GASall2!$D$2:$U$55,18,FALSE)</f>
        <v>7.5199999999999998E-3</v>
      </c>
    </row>
    <row r="20" spans="1:8" x14ac:dyDescent="0.25">
      <c r="A20" t="s">
        <v>51</v>
      </c>
      <c r="B20">
        <v>3.7999999999999999E-2</v>
      </c>
      <c r="C20">
        <v>2.1000000000000001E-2</v>
      </c>
      <c r="D20">
        <v>9</v>
      </c>
      <c r="F20" s="4">
        <f>+VLOOKUP(A20,GASall2!$D$2:$J$55,5,FALSE)</f>
        <v>2.3029999999999998E-2</v>
      </c>
      <c r="G20" s="4">
        <f>+VLOOKUP($A20,GASall2!$D$2:$J$55,7,FALSE)</f>
        <v>2.0899999999999998E-2</v>
      </c>
      <c r="H20" s="4">
        <f>+VLOOKUP($A20,GASall2!$D$2:$U$55,18,FALSE)</f>
        <v>1.04E-2</v>
      </c>
    </row>
    <row r="21" spans="1:8" x14ac:dyDescent="0.25">
      <c r="A21" t="s">
        <v>44</v>
      </c>
      <c r="B21">
        <v>1.7999999999999999E-2</v>
      </c>
      <c r="C21">
        <v>8.9999999999999993E-3</v>
      </c>
      <c r="D21">
        <v>24</v>
      </c>
      <c r="F21" s="4">
        <f>+VLOOKUP(A21,GASall2!$D$2:$J$55,5,FALSE)</f>
        <v>8.9610000000000002E-3</v>
      </c>
      <c r="G21" s="4">
        <f>+VLOOKUP($A21,GASall2!$D$2:$J$55,7,FALSE)</f>
        <v>9.835E-3</v>
      </c>
      <c r="H21" s="4">
        <f>+VLOOKUP($A21,GASall2!$D$2:$U$55,18,FALSE)</f>
        <v>2.49E-3</v>
      </c>
    </row>
    <row r="22" spans="1:8" x14ac:dyDescent="0.25">
      <c r="A22" t="s">
        <v>55</v>
      </c>
      <c r="B22">
        <v>2.3E-2</v>
      </c>
      <c r="C22">
        <v>5.0000000000000001E-3</v>
      </c>
      <c r="D22">
        <v>23</v>
      </c>
      <c r="F22" s="4">
        <f>+VLOOKUP(A22,GASall2!$D$2:$J$55,5,FALSE)</f>
        <v>1.2919999999999999E-2</v>
      </c>
      <c r="G22" s="4">
        <f>+VLOOKUP($A22,GASall2!$D$2:$J$55,7,FALSE)</f>
        <v>1.074E-2</v>
      </c>
      <c r="H22" s="4">
        <f>+VLOOKUP($A22,GASall2!$D$2:$U$55,18,FALSE)</f>
        <v>2.4299999999999999E-3</v>
      </c>
    </row>
    <row r="23" spans="1:8" x14ac:dyDescent="0.25">
      <c r="A23" t="s">
        <v>30</v>
      </c>
      <c r="B23">
        <v>0.84</v>
      </c>
      <c r="C23">
        <v>0.03</v>
      </c>
      <c r="D23">
        <v>10</v>
      </c>
      <c r="F23" s="3">
        <f>+VLOOKUP(A23,GASall2!$D$2:$J$55,5,FALSE)</f>
        <v>1.298</v>
      </c>
      <c r="G23" s="3">
        <f>+VLOOKUP($A23,GASall2!$D$2:$J$55,7,FALSE)</f>
        <v>1.2949999999999999</v>
      </c>
      <c r="H23" s="3">
        <f>+VLOOKUP($A23,GASall2!$D$2:$U$55,18,FALSE)</f>
        <v>0.66700000000000004</v>
      </c>
    </row>
    <row r="24" spans="1:8" x14ac:dyDescent="0.25">
      <c r="A24" t="s">
        <v>85</v>
      </c>
      <c r="B24">
        <v>0.57999999999999996</v>
      </c>
      <c r="C24">
        <v>0.24</v>
      </c>
      <c r="D24">
        <v>12</v>
      </c>
    </row>
    <row r="25" spans="1:8" x14ac:dyDescent="0.25">
      <c r="A25" t="s">
        <v>23</v>
      </c>
      <c r="B25">
        <v>117</v>
      </c>
      <c r="C25">
        <v>6</v>
      </c>
      <c r="D25">
        <v>7</v>
      </c>
      <c r="F25" s="5">
        <f>+VLOOKUP(A25,GASall2!$D$2:$J$55,5,FALSE)</f>
        <v>105.8</v>
      </c>
      <c r="G25" s="5">
        <f>+VLOOKUP($A25,GASall2!$D$2:$J$55,7,FALSE)</f>
        <v>112.6</v>
      </c>
      <c r="H25" s="5">
        <f>+VLOOKUP($A25,GASall2!$D$2:$U$55,18,FALSE)</f>
        <v>14.5</v>
      </c>
    </row>
    <row r="26" spans="1:8" x14ac:dyDescent="0.25">
      <c r="A26" t="s">
        <v>25</v>
      </c>
      <c r="B26">
        <v>8.4</v>
      </c>
      <c r="C26">
        <v>0.6</v>
      </c>
      <c r="D26">
        <v>7</v>
      </c>
      <c r="F26" s="3">
        <f>+VLOOKUP(A26,GASall2!$D$2:$J$55,5,FALSE)</f>
        <v>8.1509999999999998</v>
      </c>
      <c r="G26" s="3">
        <f>+VLOOKUP($A26,GASall2!$D$2:$J$55,7,FALSE)</f>
        <v>8</v>
      </c>
      <c r="H26" s="3">
        <f>+VLOOKUP($A26,GASall2!$D$2:$U$55,18,FALSE)</f>
        <v>0.32700000000000001</v>
      </c>
    </row>
    <row r="27" spans="1:8" x14ac:dyDescent="0.25">
      <c r="A27" t="s">
        <v>62</v>
      </c>
      <c r="B27">
        <v>3.6999999999999998E-2</v>
      </c>
      <c r="C27">
        <v>4.0000000000000001E-3</v>
      </c>
      <c r="D27">
        <v>8</v>
      </c>
      <c r="F27" s="4">
        <f>+VLOOKUP(A27,GASall2!$D$2:$J$55,5,FALSE)</f>
        <v>3.705E-2</v>
      </c>
      <c r="G27" s="4">
        <f>+VLOOKUP($A27,GASall2!$D$2:$J$55,7,FALSE)</f>
        <v>3.4130000000000001E-2</v>
      </c>
      <c r="H27" s="4">
        <f>+VLOOKUP($A27,GASall2!$D$2:$U$55,18,FALSE)</f>
        <v>6.4200000000000004E-3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GASall2</vt:lpstr>
      <vt:lpstr>certified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Meisel</dc:creator>
  <cp:lastModifiedBy>meisel</cp:lastModifiedBy>
  <dcterms:created xsi:type="dcterms:W3CDTF">2014-07-30T07:55:33Z</dcterms:created>
  <dcterms:modified xsi:type="dcterms:W3CDTF">2014-07-30T11:36:22Z</dcterms:modified>
</cp:coreProperties>
</file>