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ilthkoelnde-my.sharepoint.com/personal/thomas_schumann_smailthkoelnde_onmicrosoft_com/Documents/Dokumente/01_TH Köln/08_GdW/"/>
    </mc:Choice>
  </mc:AlternateContent>
  <xr:revisionPtr revIDLastSave="552" documentId="8_{1EC803AC-6612-486A-A5CF-53856FDFB813}" xr6:coauthVersionLast="45" xr6:coauthVersionMax="45" xr10:uidLastSave="{36E1A79B-5B08-4926-98BE-698BB2018A01}"/>
  <bookViews>
    <workbookView xWindow="-27960" yWindow="765" windowWidth="27450" windowHeight="18840" tabRatio="857" activeTab="5" xr2:uid="{6A5BFC6A-5A01-4EA7-8DAE-9EDEA8B95B90}"/>
  </bookViews>
  <sheets>
    <sheet name="05374-OBK2021" sheetId="1" r:id="rId1"/>
    <sheet name="05315-Köln2021" sheetId="2" r:id="rId2"/>
    <sheet name="14612-DD2021" sheetId="3" r:id="rId3"/>
    <sheet name="13003-Rostock2021" sheetId="4" r:id="rId4"/>
    <sheet name="05374-OBK2020" sheetId="5" r:id="rId5"/>
    <sheet name="05315-Köln2020" sheetId="6" r:id="rId6"/>
    <sheet name="14612-DD2020" sheetId="7" r:id="rId7"/>
    <sheet name="13003-Rostock2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8" l="1"/>
  <c r="I28" i="8" s="1"/>
  <c r="L30" i="8" s="1"/>
  <c r="M21" i="8"/>
  <c r="G21" i="8"/>
  <c r="B28" i="8" s="1"/>
  <c r="E30" i="8" s="1"/>
  <c r="F21" i="8"/>
  <c r="N21" i="7"/>
  <c r="I28" i="7" s="1"/>
  <c r="M21" i="7"/>
  <c r="G21" i="7"/>
  <c r="F21" i="7"/>
  <c r="N21" i="6"/>
  <c r="M21" i="6"/>
  <c r="G21" i="6"/>
  <c r="F21" i="6"/>
  <c r="N21" i="5"/>
  <c r="I28" i="5" s="1"/>
  <c r="L30" i="5" s="1"/>
  <c r="M21" i="5"/>
  <c r="G21" i="5"/>
  <c r="B28" i="5" s="1"/>
  <c r="E30" i="5" s="1"/>
  <c r="F21" i="5"/>
  <c r="N21" i="4"/>
  <c r="M21" i="4"/>
  <c r="G21" i="4"/>
  <c r="F21" i="4"/>
  <c r="N21" i="3"/>
  <c r="M21" i="3"/>
  <c r="I28" i="3" s="1"/>
  <c r="L30" i="3" s="1"/>
  <c r="G21" i="3"/>
  <c r="F21" i="3"/>
  <c r="N21" i="2"/>
  <c r="M21" i="2"/>
  <c r="G21" i="2"/>
  <c r="B28" i="2" s="1"/>
  <c r="E30" i="2" s="1"/>
  <c r="F21" i="2"/>
  <c r="N21" i="1"/>
  <c r="M21" i="1"/>
  <c r="I28" i="1" s="1"/>
  <c r="B28" i="3"/>
  <c r="E30" i="3" s="1"/>
  <c r="G21" i="1"/>
  <c r="F21" i="1"/>
  <c r="B28" i="1" s="1"/>
  <c r="I30" i="8"/>
  <c r="B30" i="8"/>
  <c r="I30" i="7"/>
  <c r="B30" i="7"/>
  <c r="B28" i="7"/>
  <c r="E30" i="7" s="1"/>
  <c r="I30" i="6"/>
  <c r="B30" i="6"/>
  <c r="I28" i="6"/>
  <c r="L30" i="6" s="1"/>
  <c r="B28" i="6"/>
  <c r="I30" i="5"/>
  <c r="B30" i="5"/>
  <c r="I30" i="4"/>
  <c r="B30" i="4"/>
  <c r="I28" i="4"/>
  <c r="L30" i="4" s="1"/>
  <c r="B28" i="4"/>
  <c r="E30" i="4" s="1"/>
  <c r="I30" i="3"/>
  <c r="B30" i="3"/>
  <c r="I30" i="2"/>
  <c r="B30" i="2"/>
  <c r="I28" i="2"/>
  <c r="L30" i="2" s="1"/>
  <c r="L30" i="7" l="1"/>
  <c r="E30" i="6"/>
  <c r="L30" i="1"/>
  <c r="E30" i="1"/>
  <c r="I30" i="1"/>
  <c r="B30" i="1"/>
  <c r="O10" i="8"/>
  <c r="P10" i="8" s="1"/>
  <c r="O9" i="8"/>
  <c r="O8" i="8"/>
  <c r="P8" i="8" s="1"/>
  <c r="O7" i="8"/>
  <c r="P7" i="8" s="1"/>
  <c r="O6" i="8"/>
  <c r="P6" i="8" s="1"/>
  <c r="O5" i="8"/>
  <c r="O10" i="7"/>
  <c r="P10" i="7" s="1"/>
  <c r="O9" i="7"/>
  <c r="O8" i="7"/>
  <c r="P8" i="7" s="1"/>
  <c r="O7" i="7"/>
  <c r="P7" i="7" s="1"/>
  <c r="O6" i="7"/>
  <c r="P6" i="7" s="1"/>
  <c r="O5" i="7"/>
  <c r="O10" i="6"/>
  <c r="P10" i="6" s="1"/>
  <c r="O9" i="6"/>
  <c r="P9" i="6" s="1"/>
  <c r="O8" i="6"/>
  <c r="P8" i="6" s="1"/>
  <c r="O7" i="6"/>
  <c r="O6" i="6"/>
  <c r="O5" i="6"/>
  <c r="O10" i="5"/>
  <c r="P10" i="5" s="1"/>
  <c r="O9" i="5"/>
  <c r="O8" i="5"/>
  <c r="P8" i="5" s="1"/>
  <c r="O7" i="5"/>
  <c r="P7" i="5" s="1"/>
  <c r="O6" i="5"/>
  <c r="P6" i="5" s="1"/>
  <c r="O5" i="5"/>
  <c r="O10" i="4"/>
  <c r="P10" i="4" s="1"/>
  <c r="O9" i="4"/>
  <c r="P9" i="4" s="1"/>
  <c r="O8" i="4"/>
  <c r="P8" i="4" s="1"/>
  <c r="O7" i="4"/>
  <c r="P7" i="4" s="1"/>
  <c r="O6" i="4"/>
  <c r="O5" i="4"/>
  <c r="O10" i="3"/>
  <c r="P10" i="3" s="1"/>
  <c r="O9" i="3"/>
  <c r="O8" i="3"/>
  <c r="P8" i="3" s="1"/>
  <c r="O7" i="3"/>
  <c r="O6" i="3"/>
  <c r="P6" i="3" s="1"/>
  <c r="O5" i="3"/>
  <c r="P5" i="3" s="1"/>
  <c r="C16" i="8" l="1"/>
  <c r="C22" i="7"/>
  <c r="C17" i="7"/>
  <c r="C23" i="6"/>
  <c r="C16" i="6"/>
  <c r="C16" i="5"/>
  <c r="C24" i="8"/>
  <c r="C22" i="6"/>
  <c r="P5" i="6"/>
  <c r="J16" i="6" s="1"/>
  <c r="C17" i="6"/>
  <c r="C24" i="5"/>
  <c r="P5" i="8"/>
  <c r="P9" i="8"/>
  <c r="C17" i="8"/>
  <c r="C22" i="8"/>
  <c r="C23" i="8"/>
  <c r="C18" i="8"/>
  <c r="C23" i="7"/>
  <c r="P5" i="7"/>
  <c r="P9" i="7"/>
  <c r="C18" i="7"/>
  <c r="C16" i="7"/>
  <c r="C24" i="7"/>
  <c r="C18" i="6"/>
  <c r="C24" i="6"/>
  <c r="P7" i="6"/>
  <c r="P6" i="6"/>
  <c r="C18" i="5"/>
  <c r="C17" i="5"/>
  <c r="C22" i="5"/>
  <c r="C23" i="5"/>
  <c r="P5" i="5"/>
  <c r="P9" i="5"/>
  <c r="C22" i="4"/>
  <c r="P5" i="4"/>
  <c r="J16" i="4" s="1"/>
  <c r="C23" i="4"/>
  <c r="C17" i="4"/>
  <c r="C16" i="4"/>
  <c r="C18" i="4"/>
  <c r="C24" i="4"/>
  <c r="P6" i="4"/>
  <c r="C18" i="3"/>
  <c r="C16" i="3"/>
  <c r="C23" i="3"/>
  <c r="C22" i="3"/>
  <c r="J22" i="3"/>
  <c r="P7" i="3"/>
  <c r="J23" i="3" s="1"/>
  <c r="C17" i="3"/>
  <c r="P9" i="3"/>
  <c r="C24" i="3"/>
  <c r="O10" i="2"/>
  <c r="P10" i="2" s="1"/>
  <c r="O9" i="2"/>
  <c r="O8" i="2"/>
  <c r="P8" i="2" s="1"/>
  <c r="O7" i="2"/>
  <c r="P7" i="2" s="1"/>
  <c r="O6" i="2"/>
  <c r="P6" i="2" s="1"/>
  <c r="O5" i="2"/>
  <c r="P5" i="2" s="1"/>
  <c r="J24" i="1"/>
  <c r="J23" i="1"/>
  <c r="K24" i="1" s="1"/>
  <c r="J22" i="1"/>
  <c r="J18" i="1"/>
  <c r="J17" i="1"/>
  <c r="J16" i="1"/>
  <c r="P6" i="1"/>
  <c r="P7" i="1"/>
  <c r="P8" i="1"/>
  <c r="P9" i="1"/>
  <c r="P10" i="1"/>
  <c r="P5" i="1"/>
  <c r="C24" i="1"/>
  <c r="C23" i="1"/>
  <c r="C22" i="1"/>
  <c r="C17" i="1"/>
  <c r="O6" i="1"/>
  <c r="O7" i="1"/>
  <c r="O8" i="1"/>
  <c r="O9" i="1"/>
  <c r="C18" i="1" s="1"/>
  <c r="O10" i="1"/>
  <c r="O5" i="1"/>
  <c r="D24" i="8" l="1"/>
  <c r="D18" i="8"/>
  <c r="D17" i="8"/>
  <c r="D17" i="7"/>
  <c r="D18" i="7"/>
  <c r="D24" i="7"/>
  <c r="D24" i="6"/>
  <c r="D23" i="6"/>
  <c r="D18" i="6"/>
  <c r="D17" i="6"/>
  <c r="J24" i="6"/>
  <c r="J17" i="6"/>
  <c r="K17" i="6" s="1"/>
  <c r="D24" i="5"/>
  <c r="D17" i="5"/>
  <c r="D18" i="5"/>
  <c r="J22" i="8"/>
  <c r="J23" i="8"/>
  <c r="J24" i="8"/>
  <c r="D23" i="8"/>
  <c r="J16" i="8"/>
  <c r="J17" i="8"/>
  <c r="J18" i="8"/>
  <c r="J18" i="7"/>
  <c r="J16" i="7"/>
  <c r="J17" i="7"/>
  <c r="J23" i="7"/>
  <c r="J24" i="7"/>
  <c r="J22" i="7"/>
  <c r="D23" i="7"/>
  <c r="J23" i="6"/>
  <c r="J22" i="6"/>
  <c r="J18" i="6"/>
  <c r="J16" i="5"/>
  <c r="J17" i="5"/>
  <c r="J18" i="5"/>
  <c r="J24" i="5"/>
  <c r="J22" i="5"/>
  <c r="J23" i="5"/>
  <c r="D23" i="5"/>
  <c r="D24" i="3"/>
  <c r="D23" i="4"/>
  <c r="D24" i="4"/>
  <c r="D18" i="4"/>
  <c r="D17" i="4"/>
  <c r="J17" i="4"/>
  <c r="K17" i="4" s="1"/>
  <c r="J23" i="4"/>
  <c r="J24" i="4"/>
  <c r="J18" i="4"/>
  <c r="J22" i="4"/>
  <c r="D23" i="3"/>
  <c r="D17" i="3"/>
  <c r="D18" i="3"/>
  <c r="K23" i="3"/>
  <c r="J24" i="3"/>
  <c r="K24" i="3" s="1"/>
  <c r="J18" i="3"/>
  <c r="J16" i="3"/>
  <c r="J17" i="3"/>
  <c r="J23" i="2"/>
  <c r="C17" i="2"/>
  <c r="P9" i="2"/>
  <c r="J17" i="2" s="1"/>
  <c r="C23" i="2"/>
  <c r="C18" i="2"/>
  <c r="C24" i="2"/>
  <c r="C16" i="2"/>
  <c r="C22" i="2"/>
  <c r="J22" i="2"/>
  <c r="K23" i="1"/>
  <c r="L24" i="1"/>
  <c r="M24" i="1" s="1"/>
  <c r="K18" i="1"/>
  <c r="K17" i="1"/>
  <c r="L18" i="1"/>
  <c r="M18" i="1" s="1"/>
  <c r="D23" i="1"/>
  <c r="D24" i="1"/>
  <c r="C16" i="1"/>
  <c r="D18" i="1"/>
  <c r="D17" i="1"/>
  <c r="E18" i="8" l="1"/>
  <c r="F18" i="8" s="1"/>
  <c r="K18" i="8"/>
  <c r="E24" i="8"/>
  <c r="F24" i="8" s="1"/>
  <c r="K17" i="8"/>
  <c r="E18" i="7"/>
  <c r="F18" i="7" s="1"/>
  <c r="K17" i="7"/>
  <c r="E24" i="7"/>
  <c r="F24" i="7" s="1"/>
  <c r="E24" i="6"/>
  <c r="F24" i="6" s="1"/>
  <c r="E18" i="6"/>
  <c r="F18" i="6" s="1"/>
  <c r="K24" i="6"/>
  <c r="K18" i="6"/>
  <c r="L18" i="6" s="1"/>
  <c r="M18" i="6" s="1"/>
  <c r="K23" i="6"/>
  <c r="E24" i="5"/>
  <c r="F24" i="5" s="1"/>
  <c r="E18" i="5"/>
  <c r="F18" i="5" s="1"/>
  <c r="K23" i="8"/>
  <c r="K24" i="7"/>
  <c r="K18" i="5"/>
  <c r="K23" i="5"/>
  <c r="K24" i="8"/>
  <c r="K18" i="7"/>
  <c r="L18" i="7" s="1"/>
  <c r="M18" i="7" s="1"/>
  <c r="K23" i="7"/>
  <c r="K24" i="5"/>
  <c r="K17" i="5"/>
  <c r="E24" i="3"/>
  <c r="F24" i="3" s="1"/>
  <c r="E18" i="3"/>
  <c r="F18" i="3" s="1"/>
  <c r="E24" i="4"/>
  <c r="F24" i="4" s="1"/>
  <c r="E18" i="4"/>
  <c r="F18" i="4" s="1"/>
  <c r="K23" i="4"/>
  <c r="K18" i="4"/>
  <c r="L18" i="4" s="1"/>
  <c r="M18" i="4" s="1"/>
  <c r="K24" i="4"/>
  <c r="K17" i="3"/>
  <c r="L24" i="3"/>
  <c r="K18" i="3"/>
  <c r="J24" i="2"/>
  <c r="K24" i="2" s="1"/>
  <c r="J18" i="2"/>
  <c r="K18" i="2" s="1"/>
  <c r="K23" i="2"/>
  <c r="D24" i="2"/>
  <c r="D18" i="2"/>
  <c r="D17" i="2"/>
  <c r="J16" i="2"/>
  <c r="K17" i="2" s="1"/>
  <c r="D23" i="2"/>
  <c r="E24" i="1"/>
  <c r="F24" i="1" s="1"/>
  <c r="E18" i="1"/>
  <c r="F18" i="1" s="1"/>
  <c r="L18" i="8" l="1"/>
  <c r="M18" i="8" s="1"/>
  <c r="L24" i="8"/>
  <c r="M24" i="8" s="1"/>
  <c r="L24" i="6"/>
  <c r="M24" i="6" s="1"/>
  <c r="L18" i="5"/>
  <c r="M18" i="5" s="1"/>
  <c r="L24" i="7"/>
  <c r="M24" i="7" s="1"/>
  <c r="M24" i="3"/>
  <c r="L24" i="5"/>
  <c r="M24" i="5" s="1"/>
  <c r="L18" i="3"/>
  <c r="M18" i="3" s="1"/>
  <c r="L24" i="4"/>
  <c r="M24" i="4" s="1"/>
  <c r="L24" i="2"/>
  <c r="M24" i="2" s="1"/>
  <c r="E18" i="2"/>
  <c r="F18" i="2" s="1"/>
  <c r="E24" i="2"/>
  <c r="F24" i="2" s="1"/>
  <c r="L18" i="2"/>
  <c r="M18" i="2" s="1"/>
</calcChain>
</file>

<file path=xl/sharedStrings.xml><?xml version="1.0" encoding="utf-8"?>
<sst xmlns="http://schemas.openxmlformats.org/spreadsheetml/2006/main" count="392" uniqueCount="52">
  <si>
    <t>Corona NewZombies Calculator</t>
  </si>
  <si>
    <t>Wochen</t>
  </si>
  <si>
    <t>Datum</t>
  </si>
  <si>
    <t>04.01.2021</t>
  </si>
  <si>
    <t>10.01.2021</t>
  </si>
  <si>
    <t>11.01.2021</t>
  </si>
  <si>
    <t>17.01.2021</t>
  </si>
  <si>
    <t>18.01.2021</t>
  </si>
  <si>
    <t>24.01.2021</t>
  </si>
  <si>
    <t>25.01.2021</t>
  </si>
  <si>
    <t>31.01.2021</t>
  </si>
  <si>
    <t>01.02.2021</t>
  </si>
  <si>
    <t>07.02.2021</t>
  </si>
  <si>
    <t>08.02.2021</t>
  </si>
  <si>
    <t>14.02.2021</t>
  </si>
  <si>
    <t>15.02.2021</t>
  </si>
  <si>
    <t>21.02.2021</t>
  </si>
  <si>
    <t>NewZombies</t>
  </si>
  <si>
    <t>Mo</t>
  </si>
  <si>
    <t>Di</t>
  </si>
  <si>
    <t>Mi</t>
  </si>
  <si>
    <t>Do</t>
  </si>
  <si>
    <t>Fr</t>
  </si>
  <si>
    <t>Sa</t>
  </si>
  <si>
    <t>So</t>
  </si>
  <si>
    <t>Summe</t>
  </si>
  <si>
    <t>Romberg Tableu Classic</t>
  </si>
  <si>
    <t>W1</t>
  </si>
  <si>
    <t>W2</t>
  </si>
  <si>
    <t>W4</t>
  </si>
  <si>
    <t>Prognoze von Woche 1 aus -4 bis 0</t>
  </si>
  <si>
    <t>Romberg Tableu Schumann</t>
  </si>
  <si>
    <t>Einwohner:</t>
  </si>
  <si>
    <t>Inzidenz</t>
  </si>
  <si>
    <t>02.03.2020</t>
  </si>
  <si>
    <t>08.03.2020</t>
  </si>
  <si>
    <t>09.03.2020</t>
  </si>
  <si>
    <t>15.03.2020</t>
  </si>
  <si>
    <t>16.03.2020</t>
  </si>
  <si>
    <t>22.03.2020</t>
  </si>
  <si>
    <t>23.03.2020</t>
  </si>
  <si>
    <t>29.03.2020</t>
  </si>
  <si>
    <t>30.03.2020</t>
  </si>
  <si>
    <t>05.04.2020</t>
  </si>
  <si>
    <t>06.04.2020</t>
  </si>
  <si>
    <t>12.04.2020</t>
  </si>
  <si>
    <t>13.04.2020</t>
  </si>
  <si>
    <t>19.04.2020</t>
  </si>
  <si>
    <t>Zielwert</t>
  </si>
  <si>
    <t>Abweichung</t>
  </si>
  <si>
    <t>Prognose neue Fälle</t>
  </si>
  <si>
    <t>Prognose Inzidenzwert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</si>
</sst>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dd/mm/yyyy;@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32-46F2-41F1-B375-A76F3F3987BC}">
  <dimension ref="A2:V30"/>
  <sheetViews>
    <sheetView zoomScale="130" zoomScaleNormal="130" workbookViewId="0">
      <selection activeCell="E32" sqref="E32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9" t="s">
        <v>17</v>
      </c>
      <c r="H3" s="9"/>
      <c r="I3" s="9"/>
      <c r="J3" s="9"/>
      <c r="K3" s="9"/>
      <c r="L3" s="9"/>
      <c r="M3" s="9"/>
    </row>
    <row r="4" spans="2:22" x14ac:dyDescent="0.25">
      <c r="B4" t="s">
        <v>1</v>
      </c>
      <c r="D4" s="9" t="s">
        <v>2</v>
      </c>
      <c r="E4" s="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3">
        <v>-4</v>
      </c>
      <c r="D5" s="5" t="s">
        <v>3</v>
      </c>
      <c r="E5" s="5" t="s">
        <v>4</v>
      </c>
      <c r="G5">
        <v>143</v>
      </c>
      <c r="H5">
        <v>26</v>
      </c>
      <c r="I5">
        <v>136</v>
      </c>
      <c r="J5">
        <v>131</v>
      </c>
      <c r="K5">
        <v>123</v>
      </c>
      <c r="L5">
        <v>100</v>
      </c>
      <c r="M5">
        <v>0</v>
      </c>
      <c r="O5">
        <f>SUM(G5:M5)</f>
        <v>659</v>
      </c>
      <c r="P5">
        <f>(O5/$G$2)*100000</f>
        <v>242.25981722066598</v>
      </c>
    </row>
    <row r="6" spans="2:22" x14ac:dyDescent="0.25">
      <c r="B6" s="3">
        <v>-3</v>
      </c>
      <c r="D6" s="5" t="s">
        <v>5</v>
      </c>
      <c r="E6" s="5" t="s">
        <v>6</v>
      </c>
      <c r="G6">
        <v>146</v>
      </c>
      <c r="H6">
        <v>37</v>
      </c>
      <c r="I6">
        <v>73</v>
      </c>
      <c r="J6">
        <v>102</v>
      </c>
      <c r="K6">
        <v>108</v>
      </c>
      <c r="L6">
        <v>72</v>
      </c>
      <c r="M6">
        <v>85</v>
      </c>
      <c r="O6">
        <f t="shared" ref="O6:O10" si="0">SUM(G6:M6)</f>
        <v>623</v>
      </c>
      <c r="P6">
        <f t="shared" ref="P6:P10" si="1">(O6/$G$2)*100000</f>
        <v>229.02559351817129</v>
      </c>
    </row>
    <row r="7" spans="2:22" x14ac:dyDescent="0.25">
      <c r="B7" s="3">
        <v>-2</v>
      </c>
      <c r="D7" s="5" t="s">
        <v>7</v>
      </c>
      <c r="E7" s="5" t="s">
        <v>8</v>
      </c>
      <c r="G7">
        <v>13</v>
      </c>
      <c r="H7">
        <v>35</v>
      </c>
      <c r="I7">
        <v>57</v>
      </c>
      <c r="J7">
        <v>79</v>
      </c>
      <c r="K7">
        <v>67</v>
      </c>
      <c r="L7">
        <v>46</v>
      </c>
      <c r="M7">
        <v>73</v>
      </c>
      <c r="O7">
        <f t="shared" si="0"/>
        <v>370</v>
      </c>
      <c r="P7">
        <f t="shared" si="1"/>
        <v>136.01841027563947</v>
      </c>
    </row>
    <row r="8" spans="2:22" x14ac:dyDescent="0.25">
      <c r="B8" s="3">
        <v>-1</v>
      </c>
      <c r="D8" s="5" t="s">
        <v>9</v>
      </c>
      <c r="E8" s="5" t="s">
        <v>10</v>
      </c>
      <c r="G8">
        <v>8</v>
      </c>
      <c r="H8">
        <v>27</v>
      </c>
      <c r="I8">
        <v>47</v>
      </c>
      <c r="J8">
        <v>57</v>
      </c>
      <c r="K8">
        <v>46</v>
      </c>
      <c r="L8">
        <v>51</v>
      </c>
      <c r="M8">
        <v>52</v>
      </c>
      <c r="O8">
        <f t="shared" si="0"/>
        <v>288</v>
      </c>
      <c r="P8">
        <f t="shared" si="1"/>
        <v>105.87378961995722</v>
      </c>
    </row>
    <row r="9" spans="2:22" ht="15.75" thickBot="1" x14ac:dyDescent="0.3">
      <c r="B9" s="10">
        <v>0</v>
      </c>
      <c r="C9" s="11"/>
      <c r="D9" s="12" t="s">
        <v>11</v>
      </c>
      <c r="E9" s="12" t="s">
        <v>12</v>
      </c>
      <c r="F9" s="11"/>
      <c r="G9" s="11">
        <v>7</v>
      </c>
      <c r="H9" s="11">
        <v>14</v>
      </c>
      <c r="I9" s="11">
        <v>38</v>
      </c>
      <c r="J9" s="11">
        <v>72</v>
      </c>
      <c r="K9" s="11">
        <v>18</v>
      </c>
      <c r="L9" s="11">
        <v>48</v>
      </c>
      <c r="M9" s="11">
        <v>44</v>
      </c>
      <c r="N9" s="11"/>
      <c r="O9" s="11">
        <f t="shared" si="0"/>
        <v>241</v>
      </c>
      <c r="P9" s="11">
        <f t="shared" si="1"/>
        <v>88.595775341700303</v>
      </c>
    </row>
    <row r="10" spans="2:22" x14ac:dyDescent="0.25">
      <c r="B10" s="3">
        <v>1</v>
      </c>
      <c r="D10" s="5" t="s">
        <v>13</v>
      </c>
      <c r="E10" s="5" t="s">
        <v>14</v>
      </c>
      <c r="G10">
        <v>0</v>
      </c>
      <c r="H10">
        <v>14</v>
      </c>
      <c r="I10">
        <v>15</v>
      </c>
      <c r="J10">
        <v>73</v>
      </c>
      <c r="K10">
        <v>26</v>
      </c>
      <c r="O10">
        <f t="shared" si="0"/>
        <v>128</v>
      </c>
      <c r="P10">
        <f t="shared" si="1"/>
        <v>47.055017608869875</v>
      </c>
    </row>
    <row r="11" spans="2:22" x14ac:dyDescent="0.25">
      <c r="B11" s="3">
        <v>2</v>
      </c>
      <c r="D11" s="5" t="s">
        <v>15</v>
      </c>
      <c r="E11" s="5" t="s">
        <v>16</v>
      </c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1800</v>
      </c>
      <c r="I16" t="s">
        <v>27</v>
      </c>
      <c r="J16">
        <f>H18/2*(P9+P5)</f>
        <v>661.71118512473254</v>
      </c>
    </row>
    <row r="17" spans="1:14" x14ac:dyDescent="0.25">
      <c r="B17" t="s">
        <v>28</v>
      </c>
      <c r="C17">
        <f>A18/4*(O9+O5)+A18/2*O7</f>
        <v>1640</v>
      </c>
      <c r="D17">
        <f>(4*(C17-C16))/3</f>
        <v>-213.33333333333334</v>
      </c>
      <c r="I17" t="s">
        <v>28</v>
      </c>
      <c r="J17">
        <f>H18/4*(P9+P5)+H18/2*P7</f>
        <v>602.89241311364526</v>
      </c>
      <c r="K17">
        <f>(4*(J17-J16))/3</f>
        <v>-78.425029348116368</v>
      </c>
    </row>
    <row r="18" spans="1:14" x14ac:dyDescent="0.25">
      <c r="A18" s="3">
        <v>4</v>
      </c>
      <c r="B18" t="s">
        <v>29</v>
      </c>
      <c r="C18">
        <f>A18/8*(O9+O5)+A18/4*(O8+O7+O6)</f>
        <v>1731</v>
      </c>
      <c r="D18">
        <f>(4*(C18-C17))/3</f>
        <v>121.33333333333333</v>
      </c>
      <c r="E18">
        <f>(16*(D18-D17))/15</f>
        <v>356.97777777777782</v>
      </c>
      <c r="F18" s="6">
        <f>E18/2</f>
        <v>178.48888888888891</v>
      </c>
      <c r="H18" s="3">
        <v>4</v>
      </c>
      <c r="I18" t="s">
        <v>29</v>
      </c>
      <c r="J18">
        <f>H18/8*(P9+P5)+H18/4*(P6+P7+P8)</f>
        <v>636.34558969495106</v>
      </c>
      <c r="K18">
        <f>(4*(J18-J17))/3</f>
        <v>44.604235441741061</v>
      </c>
      <c r="L18" s="7">
        <f>(16*(K18-K17))/15</f>
        <v>131.23121577584791</v>
      </c>
      <c r="M18" s="6">
        <f>L18/2</f>
        <v>65.615607887923957</v>
      </c>
    </row>
    <row r="20" spans="1:14" x14ac:dyDescent="0.25">
      <c r="B20" t="s">
        <v>31</v>
      </c>
    </row>
    <row r="21" spans="1:14" x14ac:dyDescent="0.25">
      <c r="F21" s="8">
        <f>AVERAGE(ABS(F18),ABS(E24))</f>
        <v>131.91111111111113</v>
      </c>
      <c r="G21">
        <f>AVERAGE(ABS(F18),ABS(F24))</f>
        <v>110.57777777777778</v>
      </c>
      <c r="M21" s="8">
        <f>AVERAGE(ABS(M18),ABS(L24))</f>
        <v>48.492809813585417</v>
      </c>
      <c r="N21">
        <f>AVERAGE(ABS(M18),ABS(M24))</f>
        <v>40.650306878773698</v>
      </c>
    </row>
    <row r="22" spans="1:14" x14ac:dyDescent="0.25">
      <c r="B22" t="s">
        <v>27</v>
      </c>
      <c r="C22">
        <f>A24/2*(O5+O6)</f>
        <v>2564</v>
      </c>
      <c r="I22" t="s">
        <v>27</v>
      </c>
      <c r="J22">
        <f>H24/2*(P5+P6)</f>
        <v>942.5708214776746</v>
      </c>
    </row>
    <row r="23" spans="1:14" x14ac:dyDescent="0.25">
      <c r="B23" t="s">
        <v>28</v>
      </c>
      <c r="C23">
        <f>A24/4*(O5+O6)+A24/2*O7</f>
        <v>2022</v>
      </c>
      <c r="D23">
        <f>(4*(C22-C23))/3</f>
        <v>722.66666666666663</v>
      </c>
      <c r="I23" t="s">
        <v>28</v>
      </c>
      <c r="J23">
        <f>H24/4*(P5+P6)+H24/2*P7</f>
        <v>743.32223129011618</v>
      </c>
      <c r="K23">
        <f>(4*(J22-J23))/3</f>
        <v>265.66478691674456</v>
      </c>
    </row>
    <row r="24" spans="1:14" x14ac:dyDescent="0.25">
      <c r="A24" s="3">
        <v>4</v>
      </c>
      <c r="B24" t="s">
        <v>29</v>
      </c>
      <c r="C24">
        <f>A24/8*(O5+O6)+A24/4*(O7+O8+O9)</f>
        <v>1540</v>
      </c>
      <c r="D24">
        <f>(4*(C23-C24))/3</f>
        <v>642.66666666666663</v>
      </c>
      <c r="E24" s="6">
        <f>(16*(D23-D24))/15</f>
        <v>85.333333333333329</v>
      </c>
      <c r="F24">
        <f>E24/2</f>
        <v>42.666666666666664</v>
      </c>
      <c r="H24" s="3">
        <v>4</v>
      </c>
      <c r="I24" t="s">
        <v>29</v>
      </c>
      <c r="J24">
        <f>H24/8*(P5+P6)+H24/4*(P7+P8+P9)</f>
        <v>566.13068060671571</v>
      </c>
      <c r="K24">
        <f>(4*(J23-J24))/3</f>
        <v>236.25540091120061</v>
      </c>
      <c r="L24" s="6">
        <f>(16*(K23-K24))/15</f>
        <v>31.37001173924688</v>
      </c>
      <c r="M24">
        <f>L24/2</f>
        <v>15.68500586962344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131.91111111111113</v>
      </c>
      <c r="C28" s="17"/>
      <c r="D28" s="17"/>
      <c r="E28" s="17"/>
      <c r="F28" s="17"/>
      <c r="G28" s="18"/>
      <c r="I28" s="16">
        <f>ABS(IF(L24&lt;=0,N21,M21))</f>
        <v>48.492809813585417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128</v>
      </c>
      <c r="C30" s="17"/>
      <c r="D30" s="18"/>
      <c r="E30" s="16">
        <f>B28-B30</f>
        <v>3.9111111111111256</v>
      </c>
      <c r="F30" s="17"/>
      <c r="G30" s="18"/>
      <c r="I30" s="16">
        <f>P10</f>
        <v>47.055017608869875</v>
      </c>
      <c r="J30" s="17"/>
      <c r="K30" s="18"/>
      <c r="L30" s="16">
        <f>I28-I30</f>
        <v>1.4377922047155423</v>
      </c>
      <c r="M30" s="17"/>
      <c r="N30" s="18"/>
    </row>
  </sheetData>
  <mergeCells count="14">
    <mergeCell ref="I30:K30"/>
    <mergeCell ref="L30:N30"/>
    <mergeCell ref="B29:D29"/>
    <mergeCell ref="E29:G29"/>
    <mergeCell ref="I29:K29"/>
    <mergeCell ref="L29:N29"/>
    <mergeCell ref="G3:M3"/>
    <mergeCell ref="D4:E4"/>
    <mergeCell ref="B30:D30"/>
    <mergeCell ref="E30:G30"/>
    <mergeCell ref="B27:G27"/>
    <mergeCell ref="B28:G28"/>
    <mergeCell ref="I27:N27"/>
    <mergeCell ref="I28:N28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2B6-BA77-488E-AA3D-EC89E180F245}">
  <dimension ref="A2:P30"/>
  <sheetViews>
    <sheetView zoomScale="130" zoomScaleNormal="130" workbookViewId="0">
      <selection activeCell="E24" sqref="E24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</row>
    <row r="5" spans="2:16" x14ac:dyDescent="0.25">
      <c r="B5" s="3">
        <v>-4</v>
      </c>
      <c r="D5" s="5" t="s">
        <v>3</v>
      </c>
      <c r="E5" s="5" t="s">
        <v>4</v>
      </c>
      <c r="G5">
        <v>55</v>
      </c>
      <c r="H5">
        <v>102</v>
      </c>
      <c r="I5">
        <v>176</v>
      </c>
      <c r="J5">
        <v>135</v>
      </c>
      <c r="K5">
        <v>59</v>
      </c>
      <c r="L5">
        <v>63</v>
      </c>
      <c r="M5">
        <v>25</v>
      </c>
      <c r="O5">
        <f>SUM(G5:M5)</f>
        <v>615</v>
      </c>
      <c r="P5">
        <f>(O5/$G$2)*100000</f>
        <v>59.593023255813954</v>
      </c>
    </row>
    <row r="6" spans="2:16" x14ac:dyDescent="0.25">
      <c r="B6" s="3">
        <v>-3</v>
      </c>
      <c r="D6" s="5" t="s">
        <v>5</v>
      </c>
      <c r="E6" s="5" t="s">
        <v>6</v>
      </c>
      <c r="G6">
        <v>24</v>
      </c>
      <c r="H6">
        <v>97</v>
      </c>
      <c r="I6">
        <v>76</v>
      </c>
      <c r="J6">
        <v>72</v>
      </c>
      <c r="K6">
        <v>91</v>
      </c>
      <c r="L6">
        <v>48</v>
      </c>
      <c r="M6">
        <v>30</v>
      </c>
      <c r="O6">
        <f t="shared" ref="O6:O10" si="0">SUM(G6:M6)</f>
        <v>438</v>
      </c>
      <c r="P6">
        <f t="shared" ref="P6:P10" si="1">(O6/$G$2)*100000</f>
        <v>42.441860465116278</v>
      </c>
    </row>
    <row r="7" spans="2:16" x14ac:dyDescent="0.25">
      <c r="B7" s="3">
        <v>-2</v>
      </c>
      <c r="D7" s="5" t="s">
        <v>7</v>
      </c>
      <c r="E7" s="5" t="s">
        <v>8</v>
      </c>
      <c r="G7">
        <v>28</v>
      </c>
      <c r="H7">
        <v>78</v>
      </c>
      <c r="I7">
        <v>69</v>
      </c>
      <c r="J7">
        <v>50</v>
      </c>
      <c r="K7">
        <v>50</v>
      </c>
      <c r="L7">
        <v>54</v>
      </c>
      <c r="M7">
        <v>10</v>
      </c>
      <c r="O7">
        <f t="shared" si="0"/>
        <v>339</v>
      </c>
      <c r="P7">
        <f t="shared" si="1"/>
        <v>32.848837209302324</v>
      </c>
    </row>
    <row r="8" spans="2:16" x14ac:dyDescent="0.25">
      <c r="B8" s="3">
        <v>-1</v>
      </c>
      <c r="D8" s="5" t="s">
        <v>9</v>
      </c>
      <c r="E8" s="5" t="s">
        <v>10</v>
      </c>
      <c r="G8">
        <v>10</v>
      </c>
      <c r="H8">
        <v>70</v>
      </c>
      <c r="I8">
        <v>19</v>
      </c>
      <c r="J8">
        <v>3</v>
      </c>
      <c r="K8">
        <v>93</v>
      </c>
      <c r="L8">
        <v>54</v>
      </c>
      <c r="M8">
        <v>2</v>
      </c>
      <c r="O8">
        <f t="shared" si="0"/>
        <v>251</v>
      </c>
      <c r="P8">
        <f t="shared" si="1"/>
        <v>24.321705426356591</v>
      </c>
    </row>
    <row r="9" spans="2:16" ht="15.75" thickBot="1" x14ac:dyDescent="0.3">
      <c r="B9" s="10">
        <v>0</v>
      </c>
      <c r="C9" s="11"/>
      <c r="D9" s="12" t="s">
        <v>11</v>
      </c>
      <c r="E9" s="12" t="s">
        <v>12</v>
      </c>
      <c r="F9" s="11"/>
      <c r="G9" s="11">
        <v>8</v>
      </c>
      <c r="H9" s="11">
        <v>48</v>
      </c>
      <c r="I9" s="11">
        <v>40</v>
      </c>
      <c r="J9" s="11">
        <v>45</v>
      </c>
      <c r="K9" s="11">
        <v>21</v>
      </c>
      <c r="L9" s="11">
        <v>0</v>
      </c>
      <c r="M9" s="11">
        <v>3</v>
      </c>
      <c r="N9" s="11"/>
      <c r="O9" s="11">
        <f t="shared" si="0"/>
        <v>165</v>
      </c>
      <c r="P9" s="11">
        <f t="shared" si="1"/>
        <v>15.988372093023255</v>
      </c>
    </row>
    <row r="10" spans="2:16" x14ac:dyDescent="0.25">
      <c r="B10" s="3">
        <v>1</v>
      </c>
      <c r="D10" s="5" t="s">
        <v>13</v>
      </c>
      <c r="E10" s="5" t="s">
        <v>14</v>
      </c>
      <c r="G10">
        <v>26</v>
      </c>
      <c r="H10">
        <v>6</v>
      </c>
      <c r="I10">
        <v>37</v>
      </c>
      <c r="J10">
        <v>30</v>
      </c>
      <c r="K10">
        <v>21</v>
      </c>
      <c r="L10">
        <v>2</v>
      </c>
      <c r="M10">
        <v>0</v>
      </c>
      <c r="O10">
        <f t="shared" si="0"/>
        <v>122</v>
      </c>
      <c r="P10">
        <f t="shared" si="1"/>
        <v>11.821705426356589</v>
      </c>
    </row>
    <row r="11" spans="2:16" x14ac:dyDescent="0.25">
      <c r="B11" s="3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1560</v>
      </c>
      <c r="I16" t="s">
        <v>27</v>
      </c>
      <c r="J16">
        <f>H18/2*(P9+P5)</f>
        <v>151.16279069767441</v>
      </c>
    </row>
    <row r="17" spans="1:14" x14ac:dyDescent="0.25">
      <c r="B17" t="s">
        <v>28</v>
      </c>
      <c r="C17">
        <f>A18/4*(O9+O5)+A18/2*O7</f>
        <v>1458</v>
      </c>
      <c r="D17">
        <f>(4*(C17-C16))/3</f>
        <v>-136</v>
      </c>
      <c r="I17" t="s">
        <v>28</v>
      </c>
      <c r="J17">
        <f>H18/4*(P9+P5)+H18/2*P7</f>
        <v>141.27906976744185</v>
      </c>
      <c r="K17">
        <f>(4*(J17-J16))/3</f>
        <v>-13.178294573643408</v>
      </c>
    </row>
    <row r="18" spans="1:14" x14ac:dyDescent="0.25">
      <c r="A18" s="3">
        <v>4</v>
      </c>
      <c r="B18" t="s">
        <v>29</v>
      </c>
      <c r="C18">
        <f>A18/8*(O9+O5)+A18/4*(O8+O7+O6)</f>
        <v>1418</v>
      </c>
      <c r="D18">
        <f>(4*(C18-C17))/3</f>
        <v>-53.333333333333336</v>
      </c>
      <c r="E18">
        <f>(16*(D18-D17))/15</f>
        <v>88.177777777777763</v>
      </c>
      <c r="F18" s="6">
        <f>E18/2</f>
        <v>44.088888888888881</v>
      </c>
      <c r="H18" s="3">
        <v>4</v>
      </c>
      <c r="I18" t="s">
        <v>29</v>
      </c>
      <c r="J18">
        <f>H18/8*(P9+P5)+H18/4*(P6+P7+P8)</f>
        <v>137.40310077519379</v>
      </c>
      <c r="K18">
        <f>(4*(J18-J17))/3</f>
        <v>-5.1679586563307494</v>
      </c>
      <c r="L18" s="7">
        <f>(16*(K18-K17))/15</f>
        <v>8.5443583118001705</v>
      </c>
      <c r="M18" s="6">
        <f>L18/2</f>
        <v>4.2721791559000852</v>
      </c>
    </row>
    <row r="20" spans="1:14" x14ac:dyDescent="0.25">
      <c r="B20" t="s">
        <v>31</v>
      </c>
    </row>
    <row r="21" spans="1:14" x14ac:dyDescent="0.25">
      <c r="F21" s="8">
        <f>AVERAGE(ABS(F18),ABS(E24))</f>
        <v>75.02222222222224</v>
      </c>
      <c r="G21">
        <f>AVERAGE(ABS(F18),ABS(F24))</f>
        <v>48.533333333333339</v>
      </c>
      <c r="M21" s="8">
        <f>AVERAGE(ABS(M18),ABS(L24))</f>
        <v>7.2695951765719355</v>
      </c>
      <c r="N21">
        <f>AVERAGE(ABS(M18),ABS(M24))</f>
        <v>4.7028423772609891</v>
      </c>
    </row>
    <row r="22" spans="1:14" x14ac:dyDescent="0.25">
      <c r="B22" t="s">
        <v>27</v>
      </c>
      <c r="C22">
        <f>A24/2*(O5+O6)</f>
        <v>2106</v>
      </c>
      <c r="I22" t="s">
        <v>27</v>
      </c>
      <c r="J22">
        <f>H24/2*(P5+P6)</f>
        <v>204.06976744186045</v>
      </c>
    </row>
    <row r="23" spans="1:14" x14ac:dyDescent="0.25">
      <c r="B23" t="s">
        <v>28</v>
      </c>
      <c r="C23">
        <f>A24/4*(O5+O6)+A24/2*O7</f>
        <v>1731</v>
      </c>
      <c r="D23">
        <f>(4*(C22-C23))/3</f>
        <v>500</v>
      </c>
      <c r="I23" t="s">
        <v>28</v>
      </c>
      <c r="J23">
        <f>H24/4*(P5+P6)+H24/2*P7</f>
        <v>167.73255813953489</v>
      </c>
      <c r="K23">
        <f>(4*(J22-J23))/3</f>
        <v>48.449612403100751</v>
      </c>
    </row>
    <row r="24" spans="1:14" x14ac:dyDescent="0.25">
      <c r="A24" s="3">
        <v>4</v>
      </c>
      <c r="B24" t="s">
        <v>29</v>
      </c>
      <c r="C24">
        <f>A24/8*(O5+O6)+A24/4*(O7+O8+O9)</f>
        <v>1281.5</v>
      </c>
      <c r="D24">
        <f>(4*(C23-C24))/3</f>
        <v>599.33333333333337</v>
      </c>
      <c r="E24" s="6">
        <f>(16*(D23-D24))/15</f>
        <v>-105.95555555555559</v>
      </c>
      <c r="F24">
        <f>E24/2</f>
        <v>-52.977777777777796</v>
      </c>
      <c r="H24" s="3">
        <v>4</v>
      </c>
      <c r="I24" t="s">
        <v>29</v>
      </c>
      <c r="J24">
        <f>H24/8*(P5+P6)+H24/4*(P7+P8+P9)</f>
        <v>124.17635658914729</v>
      </c>
      <c r="K24">
        <f>(4*(J23-J24))/3</f>
        <v>58.0749354005168</v>
      </c>
      <c r="L24" s="6">
        <f>(16*(K23-K24))/15</f>
        <v>-10.267011197243786</v>
      </c>
      <c r="M24">
        <f>L24/2</f>
        <v>-5.1335055986218929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48.533333333333339</v>
      </c>
      <c r="C28" s="17"/>
      <c r="D28" s="17"/>
      <c r="E28" s="17"/>
      <c r="F28" s="17"/>
      <c r="G28" s="18"/>
      <c r="I28" s="16">
        <f>ABS(IF(L24&lt;=0,N21,M21))</f>
        <v>4.7028423772609891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122</v>
      </c>
      <c r="C30" s="17"/>
      <c r="D30" s="18"/>
      <c r="E30" s="16">
        <f>B28-B30</f>
        <v>-73.466666666666669</v>
      </c>
      <c r="F30" s="17"/>
      <c r="G30" s="18"/>
      <c r="I30" s="16">
        <f>P10</f>
        <v>11.821705426356589</v>
      </c>
      <c r="J30" s="17"/>
      <c r="K30" s="18"/>
      <c r="L30" s="16">
        <f>I28-I30</f>
        <v>-7.1188630490955997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11-05DE-42B0-B2E4-7AE227083557}">
  <dimension ref="A2:P30"/>
  <sheetViews>
    <sheetView zoomScale="130" zoomScaleNormal="130" workbookViewId="0">
      <selection activeCell="A21" sqref="A21:N21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245</v>
      </c>
      <c r="H5">
        <v>388</v>
      </c>
      <c r="I5">
        <v>347</v>
      </c>
      <c r="J5">
        <v>286</v>
      </c>
      <c r="K5">
        <v>219</v>
      </c>
      <c r="L5">
        <v>85</v>
      </c>
      <c r="M5">
        <v>10</v>
      </c>
      <c r="O5">
        <f>SUM(G5:M5)</f>
        <v>1580</v>
      </c>
      <c r="P5">
        <f>(O5/$G$2)*100000</f>
        <v>281.16780735378381</v>
      </c>
    </row>
    <row r="6" spans="2:16" x14ac:dyDescent="0.25">
      <c r="B6" s="4">
        <v>-3</v>
      </c>
      <c r="D6" s="5" t="s">
        <v>5</v>
      </c>
      <c r="E6" s="5" t="s">
        <v>6</v>
      </c>
      <c r="G6">
        <v>178</v>
      </c>
      <c r="H6">
        <v>277</v>
      </c>
      <c r="I6">
        <v>240</v>
      </c>
      <c r="J6">
        <v>182</v>
      </c>
      <c r="K6">
        <v>147</v>
      </c>
      <c r="L6">
        <v>57</v>
      </c>
      <c r="M6">
        <v>13</v>
      </c>
      <c r="O6">
        <f t="shared" ref="O6:O10" si="0">SUM(G6:M6)</f>
        <v>1094</v>
      </c>
      <c r="P6">
        <f t="shared" ref="P6:P10" si="1">(O6/$G$2)*100000</f>
        <v>194.68201344622756</v>
      </c>
    </row>
    <row r="7" spans="2:16" x14ac:dyDescent="0.25">
      <c r="B7" s="4">
        <v>-2</v>
      </c>
      <c r="D7" s="5" t="s">
        <v>7</v>
      </c>
      <c r="E7" s="5" t="s">
        <v>8</v>
      </c>
      <c r="G7">
        <v>149</v>
      </c>
      <c r="H7">
        <v>121</v>
      </c>
      <c r="I7">
        <v>145</v>
      </c>
      <c r="J7">
        <v>127</v>
      </c>
      <c r="K7">
        <v>114</v>
      </c>
      <c r="L7">
        <v>64</v>
      </c>
      <c r="M7">
        <v>13</v>
      </c>
      <c r="O7">
        <f t="shared" si="0"/>
        <v>733</v>
      </c>
      <c r="P7">
        <f t="shared" si="1"/>
        <v>130.4405080951415</v>
      </c>
    </row>
    <row r="8" spans="2:16" x14ac:dyDescent="0.25">
      <c r="B8" s="4">
        <v>-1</v>
      </c>
      <c r="D8" s="5" t="s">
        <v>9</v>
      </c>
      <c r="E8" s="5" t="s">
        <v>10</v>
      </c>
      <c r="G8">
        <v>115</v>
      </c>
      <c r="H8">
        <v>144</v>
      </c>
      <c r="I8">
        <v>145</v>
      </c>
      <c r="J8">
        <v>76</v>
      </c>
      <c r="K8">
        <v>66</v>
      </c>
      <c r="L8">
        <v>44</v>
      </c>
      <c r="M8">
        <v>17</v>
      </c>
      <c r="O8">
        <f t="shared" si="0"/>
        <v>607</v>
      </c>
      <c r="P8">
        <f t="shared" si="1"/>
        <v>108.0182652302195</v>
      </c>
    </row>
    <row r="9" spans="2:16" ht="15.75" thickBot="1" x14ac:dyDescent="0.3">
      <c r="B9" s="10">
        <v>0</v>
      </c>
      <c r="C9" s="11"/>
      <c r="D9" s="12" t="s">
        <v>11</v>
      </c>
      <c r="E9" s="12" t="s">
        <v>12</v>
      </c>
      <c r="F9" s="11"/>
      <c r="G9" s="11">
        <v>70</v>
      </c>
      <c r="H9" s="11">
        <v>96</v>
      </c>
      <c r="I9" s="11">
        <v>81</v>
      </c>
      <c r="J9" s="11">
        <v>74</v>
      </c>
      <c r="K9" s="11">
        <v>77</v>
      </c>
      <c r="L9" s="11">
        <v>26</v>
      </c>
      <c r="M9" s="11">
        <v>12</v>
      </c>
      <c r="N9" s="11"/>
      <c r="O9" s="11">
        <f t="shared" si="0"/>
        <v>436</v>
      </c>
      <c r="P9" s="11">
        <f t="shared" si="1"/>
        <v>77.588078484968207</v>
      </c>
    </row>
    <row r="10" spans="2:16" x14ac:dyDescent="0.25">
      <c r="B10" s="4">
        <v>1</v>
      </c>
      <c r="D10" s="5" t="s">
        <v>13</v>
      </c>
      <c r="E10" s="5" t="s">
        <v>14</v>
      </c>
      <c r="G10">
        <v>52</v>
      </c>
      <c r="H10">
        <v>85</v>
      </c>
      <c r="I10">
        <v>42</v>
      </c>
      <c r="J10">
        <v>47</v>
      </c>
      <c r="K10">
        <v>55</v>
      </c>
      <c r="L10">
        <v>6</v>
      </c>
      <c r="M10">
        <v>17</v>
      </c>
      <c r="O10">
        <f t="shared" si="0"/>
        <v>304</v>
      </c>
      <c r="P10">
        <f t="shared" si="1"/>
        <v>54.098109769335629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4032</v>
      </c>
      <c r="I16" t="s">
        <v>27</v>
      </c>
      <c r="J16">
        <f>H18/2*(P9+P5)</f>
        <v>717.51177167750404</v>
      </c>
    </row>
    <row r="17" spans="1:14" x14ac:dyDescent="0.25">
      <c r="B17" t="s">
        <v>28</v>
      </c>
      <c r="C17">
        <f>A18/4*(O9+O5)+A18/2*O7</f>
        <v>3482</v>
      </c>
      <c r="D17">
        <f>(4*(C17-C16))/3</f>
        <v>-733.33333333333337</v>
      </c>
      <c r="I17" t="s">
        <v>28</v>
      </c>
      <c r="J17">
        <f>H18/4*(P9+P5)+H18/2*P7</f>
        <v>619.63690202903501</v>
      </c>
      <c r="K17">
        <f>(4*(J17-J16))/3</f>
        <v>-130.4998261979587</v>
      </c>
    </row>
    <row r="18" spans="1:14" x14ac:dyDescent="0.25">
      <c r="A18" s="4">
        <v>4</v>
      </c>
      <c r="B18" t="s">
        <v>29</v>
      </c>
      <c r="C18">
        <f>A18/8*(O9+O5)+A18/4*(O8+O7+O6)</f>
        <v>3442</v>
      </c>
      <c r="D18">
        <f>(4*(C18-C17))/3</f>
        <v>-53.333333333333336</v>
      </c>
      <c r="E18">
        <f>(16*(D18-D17))/15</f>
        <v>725.33333333333337</v>
      </c>
      <c r="F18" s="6">
        <f>E18/2</f>
        <v>362.66666666666669</v>
      </c>
      <c r="H18" s="4">
        <v>4</v>
      </c>
      <c r="I18" t="s">
        <v>29</v>
      </c>
      <c r="J18">
        <f>H18/8*(P9+P5)+H18/4*(P6+P7+P8)</f>
        <v>612.51872969096451</v>
      </c>
      <c r="K18">
        <f>(4*(J18-J17))/3</f>
        <v>-9.4908964507606779</v>
      </c>
      <c r="L18" s="7">
        <f>(16*(K18-K17))/15</f>
        <v>129.07619173034456</v>
      </c>
      <c r="M18" s="6">
        <f>L18/2</f>
        <v>64.538095865172281</v>
      </c>
    </row>
    <row r="20" spans="1:14" x14ac:dyDescent="0.25">
      <c r="B20" t="s">
        <v>31</v>
      </c>
    </row>
    <row r="21" spans="1:14" x14ac:dyDescent="0.25">
      <c r="F21" s="8">
        <f>AVERAGE(ABS(F18),ABS(E24))</f>
        <v>310.04444444444454</v>
      </c>
      <c r="G21">
        <f>AVERAGE(ABS(F18),ABS(F24))</f>
        <v>245.68888888888893</v>
      </c>
      <c r="M21" s="8">
        <f>AVERAGE(ABS(M18),ABS(L24))</f>
        <v>55.173744700421707</v>
      </c>
      <c r="N21">
        <f>AVERAGE(ABS(M18),ABS(M24))</f>
        <v>43.72139631650392</v>
      </c>
    </row>
    <row r="22" spans="1:14" x14ac:dyDescent="0.25">
      <c r="B22" t="s">
        <v>27</v>
      </c>
      <c r="C22">
        <f>A24/2*(O5+O6)</f>
        <v>5348</v>
      </c>
      <c r="I22" t="s">
        <v>27</v>
      </c>
      <c r="J22">
        <f>H24/2*(P5+P6)</f>
        <v>951.69964160002269</v>
      </c>
    </row>
    <row r="23" spans="1:14" x14ac:dyDescent="0.25">
      <c r="B23" t="s">
        <v>28</v>
      </c>
      <c r="C23">
        <f>A24/4*(O5+O6)+A24/2*O7</f>
        <v>4140</v>
      </c>
      <c r="D23">
        <f>(4*(C22-C23))/3</f>
        <v>1610.6666666666667</v>
      </c>
      <c r="I23" t="s">
        <v>28</v>
      </c>
      <c r="J23">
        <f>H24/4*(P5+P6)+H24/2*P7</f>
        <v>736.73083699029439</v>
      </c>
      <c r="K23">
        <f>(4*(J22-J23))/3</f>
        <v>286.62507281297104</v>
      </c>
    </row>
    <row r="24" spans="1:14" x14ac:dyDescent="0.25">
      <c r="A24" s="4">
        <v>4</v>
      </c>
      <c r="B24" t="s">
        <v>29</v>
      </c>
      <c r="C24">
        <f>A24/8*(O5+O6)+A24/4*(O7+O8+O9)</f>
        <v>3113</v>
      </c>
      <c r="D24">
        <f>(4*(C23-C24))/3</f>
        <v>1369.3333333333333</v>
      </c>
      <c r="E24" s="6">
        <f>(16*(D23-D24))/15</f>
        <v>257.42222222222239</v>
      </c>
      <c r="F24">
        <f>E24/2</f>
        <v>128.71111111111119</v>
      </c>
      <c r="H24" s="4">
        <v>4</v>
      </c>
      <c r="I24" t="s">
        <v>29</v>
      </c>
      <c r="J24">
        <f>H24/8*(P5+P6)+H24/4*(P7+P8+P9)</f>
        <v>553.97176221033487</v>
      </c>
      <c r="K24">
        <f>(4*(J23-J24))/3</f>
        <v>243.67876637327936</v>
      </c>
      <c r="L24" s="6">
        <f>(16*(K23-K24))/15</f>
        <v>45.809393535671127</v>
      </c>
      <c r="M24">
        <f>L24/2</f>
        <v>22.904696767835564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310.04444444444454</v>
      </c>
      <c r="C28" s="17"/>
      <c r="D28" s="17"/>
      <c r="E28" s="17"/>
      <c r="F28" s="17"/>
      <c r="G28" s="18"/>
      <c r="I28" s="16">
        <f>ABS(IF(L24&lt;=0,N21,M21))</f>
        <v>55.173744700421707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304</v>
      </c>
      <c r="C30" s="17"/>
      <c r="D30" s="18"/>
      <c r="E30" s="16">
        <f>B28-B30</f>
        <v>6.0444444444445367</v>
      </c>
      <c r="F30" s="17"/>
      <c r="G30" s="18"/>
      <c r="I30" s="16">
        <f>P10</f>
        <v>54.098109769335629</v>
      </c>
      <c r="J30" s="17"/>
      <c r="K30" s="18"/>
      <c r="L30" s="16">
        <f>I28-I30</f>
        <v>1.0756349310860784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D6B8-1292-474B-B855-6A129249E025}">
  <dimension ref="A2:P30"/>
  <sheetViews>
    <sheetView zoomScale="130" zoomScaleNormal="130" workbookViewId="0">
      <selection activeCell="A32" sqref="A3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21</v>
      </c>
      <c r="H5">
        <v>87</v>
      </c>
      <c r="I5">
        <v>48</v>
      </c>
      <c r="J5">
        <v>31</v>
      </c>
      <c r="K5">
        <v>56</v>
      </c>
      <c r="L5">
        <v>10</v>
      </c>
      <c r="M5">
        <v>7</v>
      </c>
      <c r="O5">
        <f>SUM(G5:M5)</f>
        <v>260</v>
      </c>
      <c r="P5">
        <f>(O5/$G$2)*100000</f>
        <v>124.4698064973239</v>
      </c>
    </row>
    <row r="6" spans="2:16" x14ac:dyDescent="0.25">
      <c r="B6" s="4">
        <v>-3</v>
      </c>
      <c r="D6" s="5" t="s">
        <v>5</v>
      </c>
      <c r="E6" s="5" t="s">
        <v>6</v>
      </c>
      <c r="G6">
        <v>10</v>
      </c>
      <c r="H6">
        <v>42</v>
      </c>
      <c r="I6">
        <v>33</v>
      </c>
      <c r="J6">
        <v>9</v>
      </c>
      <c r="K6">
        <v>51</v>
      </c>
      <c r="L6">
        <v>8</v>
      </c>
      <c r="M6">
        <v>3</v>
      </c>
      <c r="O6">
        <f t="shared" ref="O6:O10" si="0">SUM(G6:M6)</f>
        <v>156</v>
      </c>
      <c r="P6">
        <f t="shared" ref="P6:P10" si="1">(O6/$G$2)*100000</f>
        <v>74.681883898394346</v>
      </c>
    </row>
    <row r="7" spans="2:16" x14ac:dyDescent="0.25">
      <c r="B7" s="4">
        <v>-2</v>
      </c>
      <c r="D7" s="5" t="s">
        <v>7</v>
      </c>
      <c r="E7" s="5" t="s">
        <v>8</v>
      </c>
      <c r="G7">
        <v>15</v>
      </c>
      <c r="H7">
        <v>22</v>
      </c>
      <c r="I7">
        <v>17</v>
      </c>
      <c r="J7">
        <v>21</v>
      </c>
      <c r="K7">
        <v>28</v>
      </c>
      <c r="L7">
        <v>13</v>
      </c>
      <c r="M7">
        <v>4</v>
      </c>
      <c r="O7">
        <f t="shared" si="0"/>
        <v>120</v>
      </c>
      <c r="P7">
        <f t="shared" si="1"/>
        <v>57.447602998764872</v>
      </c>
    </row>
    <row r="8" spans="2:16" x14ac:dyDescent="0.25">
      <c r="B8" s="4">
        <v>-1</v>
      </c>
      <c r="D8" s="5" t="s">
        <v>9</v>
      </c>
      <c r="E8" s="5" t="s">
        <v>10</v>
      </c>
      <c r="G8">
        <v>11</v>
      </c>
      <c r="H8">
        <v>16</v>
      </c>
      <c r="I8">
        <v>25</v>
      </c>
      <c r="J8">
        <v>10</v>
      </c>
      <c r="K8">
        <v>22</v>
      </c>
      <c r="L8">
        <v>13</v>
      </c>
      <c r="M8">
        <v>5</v>
      </c>
      <c r="O8">
        <f t="shared" si="0"/>
        <v>102</v>
      </c>
      <c r="P8">
        <f t="shared" si="1"/>
        <v>48.830462548950138</v>
      </c>
    </row>
    <row r="9" spans="2:16" ht="15.75" thickBot="1" x14ac:dyDescent="0.3">
      <c r="B9" s="10">
        <v>0</v>
      </c>
      <c r="C9" s="11"/>
      <c r="D9" s="12" t="s">
        <v>11</v>
      </c>
      <c r="E9" s="12" t="s">
        <v>12</v>
      </c>
      <c r="F9" s="11"/>
      <c r="G9" s="11">
        <v>9</v>
      </c>
      <c r="H9" s="11">
        <v>30</v>
      </c>
      <c r="I9" s="11">
        <v>34</v>
      </c>
      <c r="J9" s="11">
        <v>10</v>
      </c>
      <c r="K9" s="11">
        <v>19</v>
      </c>
      <c r="L9" s="11">
        <v>12</v>
      </c>
      <c r="M9" s="11">
        <v>0</v>
      </c>
      <c r="N9" s="11"/>
      <c r="O9" s="11">
        <f t="shared" si="0"/>
        <v>114</v>
      </c>
      <c r="P9" s="11">
        <f t="shared" si="1"/>
        <v>54.575222848826634</v>
      </c>
    </row>
    <row r="10" spans="2:16" x14ac:dyDescent="0.25">
      <c r="B10" s="4">
        <v>1</v>
      </c>
      <c r="D10" s="5" t="s">
        <v>13</v>
      </c>
      <c r="E10" s="5" t="s">
        <v>14</v>
      </c>
      <c r="G10">
        <v>8</v>
      </c>
      <c r="H10">
        <v>21</v>
      </c>
      <c r="I10">
        <v>14</v>
      </c>
      <c r="J10">
        <v>14</v>
      </c>
      <c r="K10">
        <v>14</v>
      </c>
      <c r="L10">
        <v>7</v>
      </c>
      <c r="M10">
        <v>0</v>
      </c>
      <c r="O10">
        <f t="shared" si="0"/>
        <v>78</v>
      </c>
      <c r="P10">
        <f t="shared" si="1"/>
        <v>37.340941949197173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748</v>
      </c>
      <c r="I16" t="s">
        <v>27</v>
      </c>
      <c r="J16">
        <f>H18/2*(P9+P5)</f>
        <v>358.09005869230106</v>
      </c>
    </row>
    <row r="17" spans="1:14" x14ac:dyDescent="0.25">
      <c r="B17" t="s">
        <v>28</v>
      </c>
      <c r="C17">
        <f>A18/4*(O9+O5)+A18/2*O7</f>
        <v>614</v>
      </c>
      <c r="D17">
        <f>(4*(C17-C16))/3</f>
        <v>-178.66666666666666</v>
      </c>
      <c r="I17" t="s">
        <v>28</v>
      </c>
      <c r="J17">
        <f>H18/4*(P9+P5)+H18/2*P7</f>
        <v>293.94023534368029</v>
      </c>
      <c r="K17">
        <f>(4*(J17-J16))/3</f>
        <v>-85.533097798161023</v>
      </c>
    </row>
    <row r="18" spans="1:14" x14ac:dyDescent="0.25">
      <c r="A18" s="4">
        <v>4</v>
      </c>
      <c r="B18" t="s">
        <v>29</v>
      </c>
      <c r="C18">
        <f>A18/8*(O9+O5)+A18/4*(O8+O7+O6)</f>
        <v>565</v>
      </c>
      <c r="D18">
        <f>(4*(C18-C17))/3</f>
        <v>-65.333333333333329</v>
      </c>
      <c r="E18">
        <f>(16*(D18-D17))/15</f>
        <v>120.88888888888889</v>
      </c>
      <c r="F18" s="6">
        <f>E18/2</f>
        <v>60.444444444444443</v>
      </c>
      <c r="H18" s="4">
        <v>4</v>
      </c>
      <c r="I18" t="s">
        <v>29</v>
      </c>
      <c r="J18">
        <f>H18/8*(P9+P5)+H18/4*(P6+P7+P8)</f>
        <v>270.48246411918461</v>
      </c>
      <c r="K18">
        <f>(4*(J18-J17))/3</f>
        <v>-31.277028299327565</v>
      </c>
      <c r="L18" s="7">
        <f>(16*(K18-K17))/15</f>
        <v>57.873140798755685</v>
      </c>
      <c r="M18" s="6">
        <f>L18/2</f>
        <v>28.936570399377842</v>
      </c>
    </row>
    <row r="20" spans="1:14" x14ac:dyDescent="0.25">
      <c r="B20" t="s">
        <v>31</v>
      </c>
    </row>
    <row r="21" spans="1:14" x14ac:dyDescent="0.25">
      <c r="F21" s="8">
        <f>AVERAGE(ABS(F18),ABS(E24))</f>
        <v>75.73333333333332</v>
      </c>
      <c r="G21">
        <f>AVERAGE(ABS(F18),ABS(F24))</f>
        <v>52.977777777777774</v>
      </c>
      <c r="M21" s="8">
        <f>AVERAGE(ABS(M18),ABS(L24))</f>
        <v>36.255820559220467</v>
      </c>
      <c r="N21">
        <f>AVERAGE(ABS(M18),ABS(M24))</f>
        <v>25.362052879454694</v>
      </c>
    </row>
    <row r="22" spans="1:14" x14ac:dyDescent="0.25">
      <c r="B22" t="s">
        <v>27</v>
      </c>
      <c r="C22">
        <f>A24/2*(O5+O6)</f>
        <v>832</v>
      </c>
      <c r="I22" t="s">
        <v>27</v>
      </c>
      <c r="J22">
        <f>H24/2*(P5+P6)</f>
        <v>398.3033807914365</v>
      </c>
    </row>
    <row r="23" spans="1:14" x14ac:dyDescent="0.25">
      <c r="B23" t="s">
        <v>28</v>
      </c>
      <c r="C23">
        <f>A24/4*(O5+O6)+A24/2*O7</f>
        <v>656</v>
      </c>
      <c r="D23">
        <f>(4*(C22-C23))/3</f>
        <v>234.66666666666666</v>
      </c>
      <c r="I23" t="s">
        <v>28</v>
      </c>
      <c r="J23">
        <f>H24/4*(P5+P6)+H24/2*P7</f>
        <v>314.04689639324801</v>
      </c>
      <c r="K23">
        <f>(4*(J22-J23))/3</f>
        <v>112.34197919758465</v>
      </c>
    </row>
    <row r="24" spans="1:14" x14ac:dyDescent="0.25">
      <c r="A24" s="4">
        <v>4</v>
      </c>
      <c r="B24" t="s">
        <v>29</v>
      </c>
      <c r="C24">
        <f>A24/8*(O5+O6)+A24/4*(O7+O8+O9)</f>
        <v>544</v>
      </c>
      <c r="D24">
        <f>(4*(C23-C24))/3</f>
        <v>149.33333333333334</v>
      </c>
      <c r="E24" s="6">
        <f>(16*(D23-D24))/15</f>
        <v>91.022222222222197</v>
      </c>
      <c r="F24">
        <f>E24/2</f>
        <v>45.511111111111099</v>
      </c>
      <c r="H24" s="4">
        <v>4</v>
      </c>
      <c r="I24" t="s">
        <v>29</v>
      </c>
      <c r="J24">
        <f>H24/8*(P5+P6)+H24/4*(P7+P8+P9)</f>
        <v>260.42913359440075</v>
      </c>
      <c r="K24">
        <f>(4*(J23-J24))/3</f>
        <v>71.490350398463008</v>
      </c>
      <c r="L24" s="6">
        <f>(16*(K23-K24))/15</f>
        <v>43.575070719063085</v>
      </c>
      <c r="M24">
        <f>L24/2</f>
        <v>21.787535359531542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75.73333333333332</v>
      </c>
      <c r="C28" s="17"/>
      <c r="D28" s="17"/>
      <c r="E28" s="17"/>
      <c r="F28" s="17"/>
      <c r="G28" s="18"/>
      <c r="I28" s="16">
        <f>ABS(IF(L24&lt;=0,N21,M21))</f>
        <v>36.255820559220467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78</v>
      </c>
      <c r="C30" s="17"/>
      <c r="D30" s="18"/>
      <c r="E30" s="16">
        <f>B28-B30</f>
        <v>-2.2666666666666799</v>
      </c>
      <c r="F30" s="17"/>
      <c r="G30" s="18"/>
      <c r="I30" s="16">
        <f>P10</f>
        <v>37.340941949197173</v>
      </c>
      <c r="J30" s="17"/>
      <c r="K30" s="18"/>
      <c r="L30" s="16">
        <f>I28-I30</f>
        <v>-1.085121389976706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F0C-E813-46BF-B25B-46AD39438835}">
  <dimension ref="A2:P30"/>
  <sheetViews>
    <sheetView zoomScale="130" zoomScaleNormal="130" workbookViewId="0">
      <selection activeCell="A32" sqref="A3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272022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O5">
        <f>SUM(G5:M5)</f>
        <v>4</v>
      </c>
      <c r="P5">
        <f>(O5/$G$2)*100000</f>
        <v>1.4704693002771836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5</v>
      </c>
      <c r="J6">
        <v>3</v>
      </c>
      <c r="K6">
        <v>0</v>
      </c>
      <c r="L6">
        <v>0</v>
      </c>
      <c r="M6">
        <v>0</v>
      </c>
      <c r="O6">
        <f t="shared" ref="O6:O10" si="0">SUM(G6:M6)</f>
        <v>9</v>
      </c>
      <c r="P6">
        <f t="shared" ref="P6:P10" si="1">(O6/$G$2)*100000</f>
        <v>3.3085559256236632</v>
      </c>
    </row>
    <row r="7" spans="2:16" x14ac:dyDescent="0.25">
      <c r="B7" s="4">
        <v>-2</v>
      </c>
      <c r="D7" s="5" t="s">
        <v>38</v>
      </c>
      <c r="E7" s="5" t="s">
        <v>39</v>
      </c>
      <c r="G7">
        <v>20</v>
      </c>
      <c r="H7">
        <v>0</v>
      </c>
      <c r="I7">
        <v>17</v>
      </c>
      <c r="J7">
        <v>14</v>
      </c>
      <c r="K7">
        <v>9</v>
      </c>
      <c r="L7">
        <v>0</v>
      </c>
      <c r="M7">
        <v>24</v>
      </c>
      <c r="O7">
        <f t="shared" si="0"/>
        <v>84</v>
      </c>
      <c r="P7">
        <f t="shared" si="1"/>
        <v>30.879855305820854</v>
      </c>
    </row>
    <row r="8" spans="2:16" x14ac:dyDescent="0.25">
      <c r="B8" s="4">
        <v>-1</v>
      </c>
      <c r="D8" s="5" t="s">
        <v>40</v>
      </c>
      <c r="E8" s="5" t="s">
        <v>41</v>
      </c>
      <c r="G8">
        <v>3</v>
      </c>
      <c r="H8">
        <v>14</v>
      </c>
      <c r="I8">
        <v>21</v>
      </c>
      <c r="J8">
        <v>19</v>
      </c>
      <c r="K8">
        <v>19</v>
      </c>
      <c r="L8">
        <v>16</v>
      </c>
      <c r="M8">
        <v>34</v>
      </c>
      <c r="O8">
        <f t="shared" si="0"/>
        <v>126</v>
      </c>
      <c r="P8">
        <f t="shared" si="1"/>
        <v>46.319782958731281</v>
      </c>
    </row>
    <row r="9" spans="2:16" ht="15.75" thickBot="1" x14ac:dyDescent="0.3">
      <c r="B9" s="10">
        <v>0</v>
      </c>
      <c r="C9" s="11"/>
      <c r="D9" s="12" t="s">
        <v>42</v>
      </c>
      <c r="E9" s="12" t="s">
        <v>43</v>
      </c>
      <c r="F9" s="11"/>
      <c r="G9" s="11">
        <v>8</v>
      </c>
      <c r="H9" s="11">
        <v>29</v>
      </c>
      <c r="I9" s="11">
        <v>17</v>
      </c>
      <c r="J9" s="11">
        <v>17</v>
      </c>
      <c r="K9" s="11">
        <v>7</v>
      </c>
      <c r="L9" s="11">
        <v>17</v>
      </c>
      <c r="M9" s="11">
        <v>0</v>
      </c>
      <c r="N9" s="11"/>
      <c r="O9" s="11">
        <f t="shared" si="0"/>
        <v>95</v>
      </c>
      <c r="P9" s="11">
        <f t="shared" si="1"/>
        <v>34.923645881583106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11</v>
      </c>
      <c r="H10">
        <v>9</v>
      </c>
      <c r="I10">
        <v>9</v>
      </c>
      <c r="J10">
        <v>14</v>
      </c>
      <c r="K10">
        <v>0</v>
      </c>
      <c r="L10">
        <v>9</v>
      </c>
      <c r="M10">
        <v>0</v>
      </c>
      <c r="O10">
        <f t="shared" si="0"/>
        <v>52</v>
      </c>
      <c r="P10">
        <f t="shared" si="1"/>
        <v>19.116100903603385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198</v>
      </c>
      <c r="I16" t="s">
        <v>27</v>
      </c>
      <c r="J16">
        <f>H18/2*(P9+P5)</f>
        <v>72.788230363720572</v>
      </c>
    </row>
    <row r="17" spans="1:14" x14ac:dyDescent="0.25">
      <c r="B17" t="s">
        <v>28</v>
      </c>
      <c r="C17">
        <f>A18/4*(O9+O5)+A18/2*O7</f>
        <v>267</v>
      </c>
      <c r="D17">
        <f>(4*(C17-C16))/3</f>
        <v>92</v>
      </c>
      <c r="I17" t="s">
        <v>28</v>
      </c>
      <c r="J17">
        <f>H18/4*(P9+P5)+H18/2*P7</f>
        <v>98.153825793501994</v>
      </c>
      <c r="K17">
        <f>(4*(J17-J16))/3</f>
        <v>33.820793906375229</v>
      </c>
    </row>
    <row r="18" spans="1:14" x14ac:dyDescent="0.25">
      <c r="A18" s="4">
        <v>4</v>
      </c>
      <c r="B18" t="s">
        <v>29</v>
      </c>
      <c r="C18">
        <f>A18/8*(O9+O5)+A18/4*(O8+O7+O6)</f>
        <v>268.5</v>
      </c>
      <c r="D18">
        <f>(4*(C18-C17))/3</f>
        <v>2</v>
      </c>
      <c r="E18">
        <f>(16*(D18-D17))/15</f>
        <v>-96</v>
      </c>
      <c r="F18" s="6">
        <f>E18/2</f>
        <v>-48</v>
      </c>
      <c r="H18" s="4">
        <v>4</v>
      </c>
      <c r="I18" t="s">
        <v>29</v>
      </c>
      <c r="J18">
        <f>H18/8*(P9+P5)+H18/4*(P6+P7+P8)</f>
        <v>98.705251781105943</v>
      </c>
      <c r="K18">
        <f>(4*(J18-J17))/3</f>
        <v>0.73523465013859857</v>
      </c>
      <c r="L18" s="7">
        <f>(16*(K18-K17))/15</f>
        <v>-35.291263206652403</v>
      </c>
      <c r="M18" s="6">
        <f>L18/2</f>
        <v>-17.645631603326201</v>
      </c>
    </row>
    <row r="20" spans="1:14" x14ac:dyDescent="0.25">
      <c r="B20" t="s">
        <v>31</v>
      </c>
    </row>
    <row r="21" spans="1:14" x14ac:dyDescent="0.25">
      <c r="F21" s="8">
        <f>AVERAGE(ABS(F18),ABS(E24))</f>
        <v>41.422222222222217</v>
      </c>
      <c r="G21">
        <f>AVERAGE(ABS(F18),ABS(F24))</f>
        <v>32.711111111111109</v>
      </c>
      <c r="M21" s="8">
        <f>AVERAGE(ABS(M18),ABS(L24))</f>
        <v>15.227526531759295</v>
      </c>
      <c r="N21">
        <f>AVERAGE(ABS(M18),ABS(M24))</f>
        <v>12.025171166711198</v>
      </c>
    </row>
    <row r="22" spans="1:14" x14ac:dyDescent="0.25">
      <c r="B22" t="s">
        <v>27</v>
      </c>
      <c r="C22">
        <f>A24/2*(O5+O6)</f>
        <v>26</v>
      </c>
      <c r="I22" t="s">
        <v>27</v>
      </c>
      <c r="J22">
        <f>H24/2*(P5+P6)</f>
        <v>9.5580504518016944</v>
      </c>
    </row>
    <row r="23" spans="1:14" x14ac:dyDescent="0.25">
      <c r="B23" t="s">
        <v>28</v>
      </c>
      <c r="C23">
        <f>A24/4*(O5+O6)+A24/2*O7</f>
        <v>181</v>
      </c>
      <c r="D23">
        <f>(4*(C22-C23))/3</f>
        <v>-206.66666666666666</v>
      </c>
      <c r="I23" t="s">
        <v>28</v>
      </c>
      <c r="J23">
        <f>H24/4*(P5+P6)+H24/2*P7</f>
        <v>66.538735837542561</v>
      </c>
      <c r="K23">
        <f>(4*(J22-J23))/3</f>
        <v>-75.974247180987831</v>
      </c>
    </row>
    <row r="24" spans="1:14" x14ac:dyDescent="0.25">
      <c r="A24" s="4">
        <v>4</v>
      </c>
      <c r="B24" t="s">
        <v>29</v>
      </c>
      <c r="C24">
        <f>A24/8*(O5+O6)+A24/4*(O7+O8+O9)</f>
        <v>311.5</v>
      </c>
      <c r="D24">
        <f>(4*(C23-C24))/3</f>
        <v>-174</v>
      </c>
      <c r="E24" s="6">
        <f>(16*(D23-D24))/15</f>
        <v>-34.844444444444434</v>
      </c>
      <c r="F24">
        <f>E24/2</f>
        <v>-17.422222222222217</v>
      </c>
      <c r="H24" s="4">
        <v>4</v>
      </c>
      <c r="I24" t="s">
        <v>29</v>
      </c>
      <c r="J24">
        <f>H24/8*(P5+P6)+H24/4*(P7+P8+P9)</f>
        <v>114.51279675908566</v>
      </c>
      <c r="K24">
        <f>(4*(J23-J24))/3</f>
        <v>-63.965414562057468</v>
      </c>
      <c r="L24" s="6">
        <f>(16*(K23-K24))/15</f>
        <v>-12.809421460192388</v>
      </c>
      <c r="M24">
        <f>L24/2</f>
        <v>-6.4047107300961938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32.711111111111109</v>
      </c>
      <c r="C28" s="17"/>
      <c r="D28" s="17"/>
      <c r="E28" s="17"/>
      <c r="F28" s="17"/>
      <c r="G28" s="18"/>
      <c r="I28" s="16">
        <f>ABS(IF(L24&lt;=0,N21,M21))</f>
        <v>12.025171166711198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52</v>
      </c>
      <c r="C30" s="17"/>
      <c r="D30" s="18"/>
      <c r="E30" s="16">
        <f>B28-B30</f>
        <v>-19.288888888888891</v>
      </c>
      <c r="F30" s="17"/>
      <c r="G30" s="18"/>
      <c r="I30" s="16">
        <f>P10</f>
        <v>19.116100903603385</v>
      </c>
      <c r="J30" s="17"/>
      <c r="K30" s="18"/>
      <c r="L30" s="16">
        <f>I28-I30</f>
        <v>-7.0909297368921873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083B-8C9C-4F78-80B8-30E6C05390A7}">
  <dimension ref="A2:P30"/>
  <sheetViews>
    <sheetView tabSelected="1" zoomScale="130" zoomScaleNormal="130" workbookViewId="0">
      <selection activeCell="A32" sqref="A3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1</v>
      </c>
      <c r="H5">
        <v>6</v>
      </c>
      <c r="I5">
        <v>2</v>
      </c>
      <c r="J5">
        <v>6</v>
      </c>
      <c r="K5">
        <v>10</v>
      </c>
      <c r="L5">
        <v>1</v>
      </c>
      <c r="M5">
        <v>2</v>
      </c>
      <c r="O5">
        <f>SUM(G5:M5)</f>
        <v>28</v>
      </c>
      <c r="P5">
        <f>(O5/$G$2)*100000</f>
        <v>2.7131782945736433</v>
      </c>
    </row>
    <row r="6" spans="2:16" x14ac:dyDescent="0.25">
      <c r="B6" s="4">
        <v>-3</v>
      </c>
      <c r="D6" s="5" t="s">
        <v>36</v>
      </c>
      <c r="E6" s="5" t="s">
        <v>37</v>
      </c>
      <c r="G6">
        <v>10</v>
      </c>
      <c r="H6">
        <v>10</v>
      </c>
      <c r="I6">
        <v>8</v>
      </c>
      <c r="J6">
        <v>40</v>
      </c>
      <c r="K6">
        <v>48</v>
      </c>
      <c r="L6">
        <v>89</v>
      </c>
      <c r="M6">
        <v>35</v>
      </c>
      <c r="O6">
        <f t="shared" ref="O6:O10" si="0">SUM(G6:M6)</f>
        <v>240</v>
      </c>
      <c r="P6">
        <f t="shared" ref="P6:P10" si="1">(O6/$G$2)*100000</f>
        <v>23.255813953488374</v>
      </c>
    </row>
    <row r="7" spans="2:16" x14ac:dyDescent="0.25">
      <c r="B7" s="4">
        <v>-2</v>
      </c>
      <c r="D7" s="5" t="s">
        <v>38</v>
      </c>
      <c r="E7" s="5" t="s">
        <v>39</v>
      </c>
      <c r="G7">
        <v>45</v>
      </c>
      <c r="H7">
        <v>100</v>
      </c>
      <c r="I7">
        <v>90</v>
      </c>
      <c r="J7">
        <v>105</v>
      </c>
      <c r="K7">
        <v>99</v>
      </c>
      <c r="L7">
        <v>60</v>
      </c>
      <c r="M7">
        <v>47</v>
      </c>
      <c r="O7">
        <f t="shared" si="0"/>
        <v>546</v>
      </c>
      <c r="P7">
        <f t="shared" si="1"/>
        <v>52.906976744186046</v>
      </c>
    </row>
    <row r="8" spans="2:16" x14ac:dyDescent="0.25">
      <c r="B8" s="4">
        <v>-1</v>
      </c>
      <c r="D8" s="5" t="s">
        <v>40</v>
      </c>
      <c r="E8" s="5" t="s">
        <v>41</v>
      </c>
      <c r="G8">
        <v>48</v>
      </c>
      <c r="H8">
        <v>87</v>
      </c>
      <c r="I8">
        <v>77</v>
      </c>
      <c r="J8">
        <v>60</v>
      </c>
      <c r="K8">
        <v>83</v>
      </c>
      <c r="L8">
        <v>80</v>
      </c>
      <c r="M8">
        <v>56</v>
      </c>
      <c r="O8">
        <f t="shared" si="0"/>
        <v>491</v>
      </c>
      <c r="P8">
        <f t="shared" si="1"/>
        <v>47.577519379844965</v>
      </c>
    </row>
    <row r="9" spans="2:16" ht="15.75" thickBot="1" x14ac:dyDescent="0.3">
      <c r="B9" s="10">
        <v>0</v>
      </c>
      <c r="C9" s="11"/>
      <c r="D9" s="12" t="s">
        <v>42</v>
      </c>
      <c r="E9" s="12" t="s">
        <v>43</v>
      </c>
      <c r="F9" s="11"/>
      <c r="G9" s="11">
        <v>64</v>
      </c>
      <c r="H9" s="11">
        <v>89</v>
      </c>
      <c r="I9" s="11">
        <v>122</v>
      </c>
      <c r="J9" s="11">
        <v>70</v>
      </c>
      <c r="K9" s="11">
        <v>50</v>
      </c>
      <c r="L9" s="11">
        <v>20</v>
      </c>
      <c r="M9" s="11">
        <v>25</v>
      </c>
      <c r="N9" s="11"/>
      <c r="O9" s="11">
        <f t="shared" si="0"/>
        <v>440</v>
      </c>
      <c r="P9" s="11">
        <f t="shared" si="1"/>
        <v>42.63565891472868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40</v>
      </c>
      <c r="H10">
        <v>54</v>
      </c>
      <c r="I10">
        <v>68</v>
      </c>
      <c r="J10">
        <v>45</v>
      </c>
      <c r="K10">
        <v>29</v>
      </c>
      <c r="L10">
        <v>22</v>
      </c>
      <c r="M10">
        <v>30</v>
      </c>
      <c r="O10">
        <f t="shared" si="0"/>
        <v>288</v>
      </c>
      <c r="P10">
        <f t="shared" si="1"/>
        <v>27.906976744186046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936</v>
      </c>
      <c r="I16" t="s">
        <v>27</v>
      </c>
      <c r="J16">
        <f>H18/2*(P9+P5)</f>
        <v>90.697674418604649</v>
      </c>
    </row>
    <row r="17" spans="1:14" x14ac:dyDescent="0.25">
      <c r="B17" t="s">
        <v>28</v>
      </c>
      <c r="C17">
        <f>A18/4*(O9+O5)+A18/2*O7</f>
        <v>1560</v>
      </c>
      <c r="D17">
        <f>(4*(C17-C16))/3</f>
        <v>832</v>
      </c>
      <c r="I17" t="s">
        <v>28</v>
      </c>
      <c r="J17">
        <f>H18/4*(P9+P5)+H18/2*P7</f>
        <v>151.16279069767441</v>
      </c>
      <c r="K17">
        <f>(4*(J17-J16))/3</f>
        <v>80.620155038759677</v>
      </c>
    </row>
    <row r="18" spans="1:14" x14ac:dyDescent="0.25">
      <c r="A18" s="4">
        <v>4</v>
      </c>
      <c r="B18" t="s">
        <v>29</v>
      </c>
      <c r="C18">
        <f>A18/8*(O9+O5)+A18/4*(O8+O7+O6)</f>
        <v>1511</v>
      </c>
      <c r="D18">
        <f>(4*(C18-C17))/3</f>
        <v>-65.333333333333329</v>
      </c>
      <c r="E18">
        <f>(16*(D18-D17))/15</f>
        <v>-957.15555555555557</v>
      </c>
      <c r="F18" s="6">
        <f>E18/2</f>
        <v>-478.57777777777778</v>
      </c>
      <c r="H18" s="4">
        <v>4</v>
      </c>
      <c r="I18" t="s">
        <v>29</v>
      </c>
      <c r="J18">
        <f>H18/8*(P9+P5)+H18/4*(P6+P7+P8)</f>
        <v>146.41472868217053</v>
      </c>
      <c r="K18">
        <f>(4*(J18-J17))/3</f>
        <v>-6.3307493540051683</v>
      </c>
      <c r="L18" s="7">
        <f>(16*(K18-K17))/15</f>
        <v>-92.747631352282497</v>
      </c>
      <c r="M18" s="6">
        <f>L18/2</f>
        <v>-46.373815676141248</v>
      </c>
    </row>
    <row r="20" spans="1:14" x14ac:dyDescent="0.25">
      <c r="B20" t="s">
        <v>31</v>
      </c>
    </row>
    <row r="21" spans="1:14" x14ac:dyDescent="0.25">
      <c r="F21" s="8">
        <f>AVERAGE(ABS(F18),ABS(E24))</f>
        <v>646.75555555555547</v>
      </c>
      <c r="G21">
        <f>AVERAGE(ABS(F18),ABS(F24))</f>
        <v>443.02222222222224</v>
      </c>
      <c r="M21" s="8">
        <f>AVERAGE(ABS(M18),ABS(L24))</f>
        <v>62.670111972437525</v>
      </c>
      <c r="N21">
        <f>AVERAGE(ABS(M18),ABS(M24))</f>
        <v>42.928509905254074</v>
      </c>
    </row>
    <row r="22" spans="1:14" x14ac:dyDescent="0.25">
      <c r="B22" t="s">
        <v>27</v>
      </c>
      <c r="C22">
        <f>A24/2*(O5+O6)</f>
        <v>536</v>
      </c>
      <c r="I22" t="s">
        <v>27</v>
      </c>
      <c r="J22">
        <f>H24/2*(P5+P6)</f>
        <v>51.937984496124038</v>
      </c>
    </row>
    <row r="23" spans="1:14" x14ac:dyDescent="0.25">
      <c r="B23" t="s">
        <v>28</v>
      </c>
      <c r="C23">
        <f>A24/4*(O5+O6)+A24/2*O7</f>
        <v>1360</v>
      </c>
      <c r="D23">
        <f>(4*(C22-C23))/3</f>
        <v>-1098.6666666666667</v>
      </c>
      <c r="I23" t="s">
        <v>28</v>
      </c>
      <c r="J23">
        <f>H24/4*(P5+P6)+H24/2*P7</f>
        <v>131.7829457364341</v>
      </c>
      <c r="K23">
        <f>(4*(J22-J23))/3</f>
        <v>-106.4599483204134</v>
      </c>
    </row>
    <row r="24" spans="1:14" x14ac:dyDescent="0.25">
      <c r="A24" s="4">
        <v>4</v>
      </c>
      <c r="B24" t="s">
        <v>29</v>
      </c>
      <c r="C24">
        <f>A24/8*(O5+O6)+A24/4*(O7+O8+O9)</f>
        <v>1611</v>
      </c>
      <c r="D24">
        <f>(4*(C23-C24))/3</f>
        <v>-334.66666666666669</v>
      </c>
      <c r="E24" s="6">
        <f>(16*(D23-D24))/15</f>
        <v>-814.93333333333328</v>
      </c>
      <c r="F24">
        <f>E24/2</f>
        <v>-407.46666666666664</v>
      </c>
      <c r="H24" s="4">
        <v>4</v>
      </c>
      <c r="I24" t="s">
        <v>29</v>
      </c>
      <c r="J24">
        <f>H24/8*(P5+P6)+H24/4*(P7+P8+P9)</f>
        <v>156.1046511627907</v>
      </c>
      <c r="K24">
        <f>(4*(J23-J24))/3</f>
        <v>-32.428940568475468</v>
      </c>
      <c r="L24" s="6">
        <f>(16*(K23-K24))/15</f>
        <v>-78.966408268733801</v>
      </c>
      <c r="M24">
        <f>L24/2</f>
        <v>-39.4832041343669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443.02222222222224</v>
      </c>
      <c r="C28" s="17"/>
      <c r="D28" s="17"/>
      <c r="E28" s="17"/>
      <c r="F28" s="17"/>
      <c r="G28" s="18"/>
      <c r="I28" s="16">
        <f>ABS(IF(L24&lt;=0,N21,M21))</f>
        <v>42.928509905254074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288</v>
      </c>
      <c r="C30" s="17"/>
      <c r="D30" s="18"/>
      <c r="E30" s="16">
        <f>B28-B30</f>
        <v>155.02222222222224</v>
      </c>
      <c r="F30" s="17"/>
      <c r="G30" s="18"/>
      <c r="I30" s="16">
        <f>P10</f>
        <v>27.906976744186046</v>
      </c>
      <c r="J30" s="17"/>
      <c r="K30" s="18"/>
      <c r="L30" s="16">
        <f>I28-I30</f>
        <v>15.021533161068028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A38F-230C-4A14-8B64-A2CC6A625A22}">
  <dimension ref="A2:P30"/>
  <sheetViews>
    <sheetView zoomScale="130" zoomScaleNormal="130" workbookViewId="0">
      <selection activeCell="A21" sqref="A21:N21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O5">
        <f>SUM(G5:M5)</f>
        <v>2</v>
      </c>
      <c r="P5">
        <f>(O5/$G$2)*100000</f>
        <v>0.35590861690352382</v>
      </c>
    </row>
    <row r="6" spans="2:16" x14ac:dyDescent="0.25">
      <c r="B6" s="4">
        <v>-3</v>
      </c>
      <c r="D6" s="5" t="s">
        <v>36</v>
      </c>
      <c r="E6" s="5" t="s">
        <v>37</v>
      </c>
      <c r="G6">
        <v>1</v>
      </c>
      <c r="H6">
        <v>2</v>
      </c>
      <c r="I6">
        <v>4</v>
      </c>
      <c r="J6">
        <v>6</v>
      </c>
      <c r="K6">
        <v>7</v>
      </c>
      <c r="L6">
        <v>11</v>
      </c>
      <c r="M6">
        <v>4</v>
      </c>
      <c r="O6">
        <f t="shared" ref="O6:O10" si="0">SUM(G6:M6)</f>
        <v>35</v>
      </c>
      <c r="P6">
        <f t="shared" ref="P6:P10" si="1">(O6/$G$2)*100000</f>
        <v>6.2284007958116669</v>
      </c>
    </row>
    <row r="7" spans="2:16" x14ac:dyDescent="0.25">
      <c r="B7" s="4">
        <v>-2</v>
      </c>
      <c r="D7" s="5" t="s">
        <v>38</v>
      </c>
      <c r="E7" s="5" t="s">
        <v>39</v>
      </c>
      <c r="G7">
        <v>5</v>
      </c>
      <c r="H7">
        <v>17</v>
      </c>
      <c r="I7">
        <v>16</v>
      </c>
      <c r="J7">
        <v>28</v>
      </c>
      <c r="K7">
        <v>21</v>
      </c>
      <c r="L7">
        <v>35</v>
      </c>
      <c r="M7">
        <v>0</v>
      </c>
      <c r="O7">
        <f t="shared" si="0"/>
        <v>122</v>
      </c>
      <c r="P7">
        <f t="shared" si="1"/>
        <v>21.710425631114955</v>
      </c>
    </row>
    <row r="8" spans="2:16" x14ac:dyDescent="0.25">
      <c r="B8" s="4">
        <v>-1</v>
      </c>
      <c r="D8" s="5" t="s">
        <v>40</v>
      </c>
      <c r="E8" s="5" t="s">
        <v>41</v>
      </c>
      <c r="G8">
        <v>17</v>
      </c>
      <c r="H8">
        <v>41</v>
      </c>
      <c r="I8">
        <v>13</v>
      </c>
      <c r="J8">
        <v>34</v>
      </c>
      <c r="K8">
        <v>36</v>
      </c>
      <c r="L8">
        <v>24</v>
      </c>
      <c r="M8">
        <v>9</v>
      </c>
      <c r="O8">
        <f t="shared" si="0"/>
        <v>174</v>
      </c>
      <c r="P8">
        <f t="shared" si="1"/>
        <v>30.964049670606574</v>
      </c>
    </row>
    <row r="9" spans="2:16" ht="15.75" thickBot="1" x14ac:dyDescent="0.3">
      <c r="B9" s="10">
        <v>0</v>
      </c>
      <c r="C9" s="11"/>
      <c r="D9" s="12" t="s">
        <v>42</v>
      </c>
      <c r="E9" s="12" t="s">
        <v>43</v>
      </c>
      <c r="F9" s="11"/>
      <c r="G9" s="11">
        <v>18</v>
      </c>
      <c r="H9" s="11">
        <v>19</v>
      </c>
      <c r="I9" s="11">
        <v>21</v>
      </c>
      <c r="J9" s="11">
        <v>10</v>
      </c>
      <c r="K9" s="11">
        <v>26</v>
      </c>
      <c r="L9" s="11">
        <v>20</v>
      </c>
      <c r="M9" s="11">
        <v>4</v>
      </c>
      <c r="N9" s="11"/>
      <c r="O9" s="11">
        <f t="shared" si="0"/>
        <v>118</v>
      </c>
      <c r="P9" s="11">
        <f t="shared" si="1"/>
        <v>20.998608397307905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</v>
      </c>
      <c r="H10">
        <v>9</v>
      </c>
      <c r="I10">
        <v>9</v>
      </c>
      <c r="J10">
        <v>7</v>
      </c>
      <c r="K10">
        <v>0</v>
      </c>
      <c r="L10">
        <v>4</v>
      </c>
      <c r="M10">
        <v>4</v>
      </c>
      <c r="O10">
        <f t="shared" si="0"/>
        <v>37</v>
      </c>
      <c r="P10">
        <f t="shared" si="1"/>
        <v>6.5843094127151911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240</v>
      </c>
      <c r="I16" t="s">
        <v>27</v>
      </c>
      <c r="J16">
        <f>H18/2*(P9+P5)</f>
        <v>42.709034028422856</v>
      </c>
    </row>
    <row r="17" spans="1:14" x14ac:dyDescent="0.25">
      <c r="B17" t="s">
        <v>28</v>
      </c>
      <c r="C17">
        <f>A18/4*(O9+O5)+A18/2*O7</f>
        <v>364</v>
      </c>
      <c r="D17">
        <f>(4*(C17-C16))/3</f>
        <v>165.33333333333334</v>
      </c>
      <c r="I17" t="s">
        <v>28</v>
      </c>
      <c r="J17">
        <f>H18/4*(P9+P5)+H18/2*P7</f>
        <v>64.775368276441341</v>
      </c>
      <c r="K17">
        <f>(4*(J17-J16))/3</f>
        <v>29.421778997357979</v>
      </c>
    </row>
    <row r="18" spans="1:14" x14ac:dyDescent="0.25">
      <c r="A18" s="4">
        <v>4</v>
      </c>
      <c r="B18" t="s">
        <v>29</v>
      </c>
      <c r="C18">
        <f>A18/8*(O9+O5)+A18/4*(O8+O7+O6)</f>
        <v>391</v>
      </c>
      <c r="D18">
        <f>(4*(C18-C17))/3</f>
        <v>36</v>
      </c>
      <c r="E18">
        <f>(16*(D18-D17))/15</f>
        <v>-137.95555555555558</v>
      </c>
      <c r="F18" s="6">
        <f>E18/2</f>
        <v>-68.977777777777789</v>
      </c>
      <c r="H18" s="4">
        <v>4</v>
      </c>
      <c r="I18" t="s">
        <v>29</v>
      </c>
      <c r="J18">
        <f>H18/8*(P9+P5)+H18/4*(P6+P7+P8)</f>
        <v>69.580134604638914</v>
      </c>
      <c r="K18">
        <f>(4*(J18-J17))/3</f>
        <v>6.4063551042634304</v>
      </c>
      <c r="L18" s="7">
        <f>(16*(K18-K17))/15</f>
        <v>-24.549785485967519</v>
      </c>
      <c r="M18" s="6">
        <f>L18/2</f>
        <v>-12.274892742983759</v>
      </c>
    </row>
    <row r="20" spans="1:14" x14ac:dyDescent="0.25">
      <c r="B20" t="s">
        <v>31</v>
      </c>
    </row>
    <row r="21" spans="1:14" x14ac:dyDescent="0.25">
      <c r="F21" s="8">
        <f>AVERAGE(ABS(F18),ABS(E24))</f>
        <v>73.955555555555563</v>
      </c>
      <c r="G21">
        <f>AVERAGE(ABS(F18),ABS(F24))</f>
        <v>54.222222222222229</v>
      </c>
      <c r="M21" s="8">
        <f>AVERAGE(ABS(M18),ABS(L24))</f>
        <v>13.160709745054756</v>
      </c>
      <c r="N21">
        <f>AVERAGE(ABS(M18),ABS(M24))</f>
        <v>9.649078058273318</v>
      </c>
    </row>
    <row r="22" spans="1:14" x14ac:dyDescent="0.25">
      <c r="B22" t="s">
        <v>27</v>
      </c>
      <c r="C22">
        <f>A24/2*(O5+O6)</f>
        <v>74</v>
      </c>
      <c r="I22" t="s">
        <v>27</v>
      </c>
      <c r="J22">
        <f>H24/2*(P5+P6)</f>
        <v>13.168618825430382</v>
      </c>
    </row>
    <row r="23" spans="1:14" x14ac:dyDescent="0.25">
      <c r="B23" t="s">
        <v>28</v>
      </c>
      <c r="C23">
        <f>A24/4*(O5+O6)+A24/2*O7</f>
        <v>281</v>
      </c>
      <c r="D23">
        <f>(4*(C22-C23))/3</f>
        <v>-276</v>
      </c>
      <c r="I23" t="s">
        <v>28</v>
      </c>
      <c r="J23">
        <f>H24/4*(P5+P6)+H24/2*P7</f>
        <v>50.005160674945103</v>
      </c>
      <c r="K23">
        <f>(4*(J22-J23))/3</f>
        <v>-49.115389132686289</v>
      </c>
    </row>
    <row r="24" spans="1:14" x14ac:dyDescent="0.25">
      <c r="A24" s="4">
        <v>4</v>
      </c>
      <c r="B24" t="s">
        <v>29</v>
      </c>
      <c r="C24">
        <f>A24/8*(O5+O6)+A24/4*(O7+O8+O9)</f>
        <v>432.5</v>
      </c>
      <c r="D24">
        <f>(4*(C23-C24))/3</f>
        <v>-202</v>
      </c>
      <c r="E24" s="6">
        <f>(16*(D23-D24))/15</f>
        <v>-78.933333333333337</v>
      </c>
      <c r="F24">
        <f>E24/2</f>
        <v>-39.466666666666669</v>
      </c>
      <c r="H24" s="4">
        <v>4</v>
      </c>
      <c r="I24" t="s">
        <v>29</v>
      </c>
      <c r="J24">
        <f>H24/8*(P5+P6)+H24/4*(P7+P8+P9)</f>
        <v>76.965238405387026</v>
      </c>
      <c r="K24">
        <f>(4*(J23-J24))/3</f>
        <v>-35.946770307255896</v>
      </c>
      <c r="L24" s="6">
        <f>(16*(K23-K24))/15</f>
        <v>-14.046526747125752</v>
      </c>
      <c r="M24">
        <f>L24/2</f>
        <v>-7.0232633735628758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54.222222222222229</v>
      </c>
      <c r="C28" s="17"/>
      <c r="D28" s="17"/>
      <c r="E28" s="17"/>
      <c r="F28" s="17"/>
      <c r="G28" s="18"/>
      <c r="I28" s="16">
        <f>ABS(IF(L24&lt;=0,N21,M21))</f>
        <v>9.649078058273318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37</v>
      </c>
      <c r="C30" s="17"/>
      <c r="D30" s="18"/>
      <c r="E30" s="16">
        <f>B28-B30</f>
        <v>17.222222222222229</v>
      </c>
      <c r="F30" s="17"/>
      <c r="G30" s="18"/>
      <c r="I30" s="16">
        <f>P10</f>
        <v>6.5843094127151911</v>
      </c>
      <c r="J30" s="17"/>
      <c r="K30" s="18"/>
      <c r="L30" s="16">
        <f>I28-I30</f>
        <v>3.0647686455581269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6D9-F5C1-4A4E-BD3F-F438BAAF957D}">
  <dimension ref="A2:P30"/>
  <sheetViews>
    <sheetView zoomScale="130" zoomScaleNormal="130" workbookViewId="0">
      <selection activeCell="J34" sqref="J34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9" t="s">
        <v>17</v>
      </c>
      <c r="H3" s="9"/>
      <c r="I3" s="9"/>
      <c r="J3" s="9"/>
      <c r="K3" s="9"/>
      <c r="L3" s="9"/>
      <c r="M3" s="9"/>
    </row>
    <row r="4" spans="2:16" x14ac:dyDescent="0.25">
      <c r="B4" t="s">
        <v>1</v>
      </c>
      <c r="D4" s="9" t="s">
        <v>2</v>
      </c>
      <c r="E4" s="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SUM(G5:M5)</f>
        <v>0</v>
      </c>
      <c r="P5">
        <f>(O5/$G$2)*100000</f>
        <v>0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1</v>
      </c>
      <c r="J6">
        <v>3</v>
      </c>
      <c r="K6">
        <v>1</v>
      </c>
      <c r="L6">
        <v>0</v>
      </c>
      <c r="M6">
        <v>0</v>
      </c>
      <c r="O6">
        <f t="shared" ref="O6:O10" si="0">SUM(G6:M6)</f>
        <v>6</v>
      </c>
      <c r="P6">
        <f t="shared" ref="P6:P10" si="1">(O6/$G$2)*100000</f>
        <v>2.8723801499382438</v>
      </c>
    </row>
    <row r="7" spans="2:16" x14ac:dyDescent="0.25">
      <c r="B7" s="4">
        <v>-2</v>
      </c>
      <c r="D7" s="5" t="s">
        <v>38</v>
      </c>
      <c r="E7" s="5" t="s">
        <v>39</v>
      </c>
      <c r="G7">
        <v>2</v>
      </c>
      <c r="H7">
        <v>8</v>
      </c>
      <c r="I7">
        <v>5</v>
      </c>
      <c r="J7">
        <v>2</v>
      </c>
      <c r="K7">
        <v>1</v>
      </c>
      <c r="L7">
        <v>0</v>
      </c>
      <c r="M7">
        <v>0</v>
      </c>
      <c r="O7">
        <f t="shared" si="0"/>
        <v>18</v>
      </c>
      <c r="P7">
        <f t="shared" si="1"/>
        <v>8.6171404498147304</v>
      </c>
    </row>
    <row r="8" spans="2:16" x14ac:dyDescent="0.25">
      <c r="B8" s="4">
        <v>-1</v>
      </c>
      <c r="D8" s="5" t="s">
        <v>40</v>
      </c>
      <c r="E8" s="5" t="s">
        <v>41</v>
      </c>
      <c r="G8">
        <v>5</v>
      </c>
      <c r="H8">
        <v>5</v>
      </c>
      <c r="I8">
        <v>5</v>
      </c>
      <c r="J8">
        <v>7</v>
      </c>
      <c r="K8">
        <v>4</v>
      </c>
      <c r="L8">
        <v>3</v>
      </c>
      <c r="M8">
        <v>3</v>
      </c>
      <c r="O8">
        <f t="shared" si="0"/>
        <v>32</v>
      </c>
      <c r="P8">
        <f t="shared" si="1"/>
        <v>15.319360799670635</v>
      </c>
    </row>
    <row r="9" spans="2:16" ht="15.75" thickBot="1" x14ac:dyDescent="0.3">
      <c r="B9" s="10">
        <v>0</v>
      </c>
      <c r="C9" s="11"/>
      <c r="D9" s="12" t="s">
        <v>42</v>
      </c>
      <c r="E9" s="12" t="s">
        <v>43</v>
      </c>
      <c r="F9" s="11"/>
      <c r="G9" s="11">
        <v>2</v>
      </c>
      <c r="H9" s="11">
        <v>2</v>
      </c>
      <c r="I9" s="11">
        <v>0</v>
      </c>
      <c r="J9" s="11">
        <v>1</v>
      </c>
      <c r="K9" s="11">
        <v>1</v>
      </c>
      <c r="L9" s="11">
        <v>2</v>
      </c>
      <c r="M9" s="11">
        <v>0</v>
      </c>
      <c r="N9" s="11"/>
      <c r="O9" s="11">
        <f t="shared" si="0"/>
        <v>8</v>
      </c>
      <c r="P9" s="11">
        <f t="shared" si="1"/>
        <v>3.8298401999176588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O10">
        <f t="shared" si="0"/>
        <v>8</v>
      </c>
      <c r="P10">
        <f t="shared" si="1"/>
        <v>3.8298401999176588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16</v>
      </c>
      <c r="I16" t="s">
        <v>27</v>
      </c>
      <c r="J16">
        <f>H18/2*(P9+P5)</f>
        <v>7.6596803998353176</v>
      </c>
    </row>
    <row r="17" spans="1:14" x14ac:dyDescent="0.25">
      <c r="B17" t="s">
        <v>28</v>
      </c>
      <c r="C17">
        <f>A18/4*(O9+O5)+A18/2*O7</f>
        <v>44</v>
      </c>
      <c r="D17">
        <f>(4*(C17-C16))/3</f>
        <v>37.333333333333336</v>
      </c>
      <c r="I17" t="s">
        <v>28</v>
      </c>
      <c r="J17">
        <f>H18/4*(P9+P5)+H18/2*P7</f>
        <v>21.064121099547119</v>
      </c>
      <c r="K17">
        <f>(4*(J17-J16))/3</f>
        <v>17.872587599615738</v>
      </c>
    </row>
    <row r="18" spans="1:14" x14ac:dyDescent="0.25">
      <c r="A18" s="4">
        <v>4</v>
      </c>
      <c r="B18" t="s">
        <v>29</v>
      </c>
      <c r="C18">
        <f>A18/8*(O9+O5)+A18/4*(O8+O7+O6)</f>
        <v>60</v>
      </c>
      <c r="D18">
        <f>(4*(C18-C17))/3</f>
        <v>21.333333333333332</v>
      </c>
      <c r="E18">
        <f>(16*(D18-D17))/15</f>
        <v>-17.06666666666667</v>
      </c>
      <c r="F18" s="6">
        <f>E18/2</f>
        <v>-8.533333333333335</v>
      </c>
      <c r="H18" s="4">
        <v>4</v>
      </c>
      <c r="I18" t="s">
        <v>29</v>
      </c>
      <c r="J18">
        <f>H18/8*(P9+P5)+H18/4*(P6+P7+P8)</f>
        <v>28.723801499382443</v>
      </c>
      <c r="K18">
        <f>(4*(J18-J17))/3</f>
        <v>10.212907199780432</v>
      </c>
      <c r="L18" s="7">
        <f>(16*(K18-K17))/15</f>
        <v>-8.1703257598243262</v>
      </c>
      <c r="M18" s="6">
        <f>L18/2</f>
        <v>-4.0851628799121631</v>
      </c>
    </row>
    <row r="20" spans="1:14" x14ac:dyDescent="0.25">
      <c r="B20" t="s">
        <v>31</v>
      </c>
    </row>
    <row r="21" spans="1:14" x14ac:dyDescent="0.25">
      <c r="F21" s="8">
        <f>AVERAGE(ABS(F18),ABS(E24))</f>
        <v>12.08888888888889</v>
      </c>
      <c r="G21">
        <f>AVERAGE(ABS(F18),ABS(F24))</f>
        <v>8.1777777777777789</v>
      </c>
      <c r="M21" s="8">
        <f>AVERAGE(ABS(M18),ABS(L24))</f>
        <v>5.787314079875566</v>
      </c>
      <c r="N21">
        <f>AVERAGE(ABS(M18),ABS(M24))</f>
        <v>3.9149477599158242</v>
      </c>
    </row>
    <row r="22" spans="1:14" x14ac:dyDescent="0.25">
      <c r="B22" t="s">
        <v>27</v>
      </c>
      <c r="C22">
        <f>A24/2*(O5+O6)</f>
        <v>12</v>
      </c>
      <c r="I22" t="s">
        <v>27</v>
      </c>
      <c r="J22">
        <f>H24/2*(P5+P6)</f>
        <v>5.7447602998764875</v>
      </c>
    </row>
    <row r="23" spans="1:14" x14ac:dyDescent="0.25">
      <c r="B23" t="s">
        <v>28</v>
      </c>
      <c r="C23">
        <f>A24/4*(O5+O6)+A24/2*O7</f>
        <v>42</v>
      </c>
      <c r="D23">
        <f>(4*(C22-C23))/3</f>
        <v>-40</v>
      </c>
      <c r="I23" t="s">
        <v>28</v>
      </c>
      <c r="J23">
        <f>H24/4*(P5+P6)+H24/2*P7</f>
        <v>20.106661049567705</v>
      </c>
      <c r="K23">
        <f>(4*(J22-J23))/3</f>
        <v>-19.149200999588292</v>
      </c>
    </row>
    <row r="24" spans="1:14" x14ac:dyDescent="0.25">
      <c r="A24" s="4">
        <v>4</v>
      </c>
      <c r="B24" t="s">
        <v>29</v>
      </c>
      <c r="C24">
        <f>A24/8*(O5+O6)+A24/4*(O7+O8+O9)</f>
        <v>61</v>
      </c>
      <c r="D24">
        <f>(4*(C23-C24))/3</f>
        <v>-25.333333333333332</v>
      </c>
      <c r="E24" s="6">
        <f>(16*(D23-D24))/15</f>
        <v>-15.644444444444446</v>
      </c>
      <c r="F24">
        <f>E24/2</f>
        <v>-7.8222222222222229</v>
      </c>
      <c r="H24" s="4">
        <v>4</v>
      </c>
      <c r="I24" t="s">
        <v>29</v>
      </c>
      <c r="J24">
        <f>H24/8*(P5+P6)+H24/4*(P7+P8+P9)</f>
        <v>29.202531524372148</v>
      </c>
      <c r="K24">
        <f>(4*(J23-J24))/3</f>
        <v>-12.127827299739257</v>
      </c>
      <c r="L24" s="6">
        <f>(16*(K23-K24))/15</f>
        <v>-7.4894652798389698</v>
      </c>
      <c r="M24">
        <f>L24/2</f>
        <v>-3.7447326399194849</v>
      </c>
    </row>
    <row r="26" spans="1:14" ht="15.75" thickBot="1" x14ac:dyDescent="0.3"/>
    <row r="27" spans="1:14" x14ac:dyDescent="0.25">
      <c r="B27" s="13" t="s">
        <v>50</v>
      </c>
      <c r="C27" s="14"/>
      <c r="D27" s="14"/>
      <c r="E27" s="14"/>
      <c r="F27" s="14"/>
      <c r="G27" s="15"/>
      <c r="I27" s="13" t="s">
        <v>51</v>
      </c>
      <c r="J27" s="14"/>
      <c r="K27" s="14"/>
      <c r="L27" s="14"/>
      <c r="M27" s="14"/>
      <c r="N27" s="15"/>
    </row>
    <row r="28" spans="1:14" ht="15.75" thickBot="1" x14ac:dyDescent="0.3">
      <c r="B28" s="16">
        <f>ABS(IF(E24&lt;=0,G21,F21))</f>
        <v>8.1777777777777789</v>
      </c>
      <c r="C28" s="17"/>
      <c r="D28" s="17"/>
      <c r="E28" s="17"/>
      <c r="F28" s="17"/>
      <c r="G28" s="18"/>
      <c r="I28" s="16">
        <f>ABS(IF(L24&lt;=0,N21,M21))</f>
        <v>3.9149477599158242</v>
      </c>
      <c r="J28" s="17"/>
      <c r="K28" s="17"/>
      <c r="L28" s="17"/>
      <c r="M28" s="17"/>
      <c r="N28" s="18"/>
    </row>
    <row r="29" spans="1:14" x14ac:dyDescent="0.25">
      <c r="B29" s="13" t="s">
        <v>48</v>
      </c>
      <c r="C29" s="14"/>
      <c r="D29" s="15"/>
      <c r="E29" s="13" t="s">
        <v>49</v>
      </c>
      <c r="F29" s="14"/>
      <c r="G29" s="15"/>
      <c r="I29" s="13" t="s">
        <v>48</v>
      </c>
      <c r="J29" s="14"/>
      <c r="K29" s="15"/>
      <c r="L29" s="13" t="s">
        <v>49</v>
      </c>
      <c r="M29" s="14"/>
      <c r="N29" s="15"/>
    </row>
    <row r="30" spans="1:14" ht="15.75" thickBot="1" x14ac:dyDescent="0.3">
      <c r="B30" s="16">
        <f>O10</f>
        <v>8</v>
      </c>
      <c r="C30" s="17"/>
      <c r="D30" s="18"/>
      <c r="E30" s="16">
        <f>B28-B30</f>
        <v>0.17777777777777892</v>
      </c>
      <c r="F30" s="17"/>
      <c r="G30" s="18"/>
      <c r="I30" s="16">
        <f>P10</f>
        <v>3.8298401999176588</v>
      </c>
      <c r="J30" s="17"/>
      <c r="K30" s="18"/>
      <c r="L30" s="16">
        <f>I28-I30</f>
        <v>8.5107559998165438E-2</v>
      </c>
      <c r="M30" s="17"/>
      <c r="N30" s="18"/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05374-OBK2021</vt:lpstr>
      <vt:lpstr>05315-Köln2021</vt:lpstr>
      <vt:lpstr>14612-DD2021</vt:lpstr>
      <vt:lpstr>13003-Rostock2021</vt:lpstr>
      <vt:lpstr>05374-OBK2020</vt:lpstr>
      <vt:lpstr>05315-Köln2020</vt:lpstr>
      <vt:lpstr>14612-DD2020</vt:lpstr>
      <vt:lpstr>13003-Rostock2020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Schumann</dc:creator>
  <cp:lastModifiedBy>Thomas Schumann</cp:lastModifiedBy>
  <dcterms:created xsi:type="dcterms:W3CDTF">2021-02-14T20:42:52Z</dcterms:created>
  <dcterms:modified xsi:type="dcterms:W3CDTF">2021-02-15T13:33:42Z</dcterms:modified>
</cp:coreProperties>
</file>