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ma\IdeaProjects\GDWWS2021GeraschSalamonSchumann\docs\PrognoseCalc\"/>
    </mc:Choice>
  </mc:AlternateContent>
  <xr:revisionPtr revIDLastSave="0" documentId="13_ncr:1_{D38B0D89-F02E-4114-B3EE-59E54C26E140}" xr6:coauthVersionLast="45" xr6:coauthVersionMax="45" xr10:uidLastSave="{00000000-0000-0000-0000-000000000000}"/>
  <bookViews>
    <workbookView xWindow="13560" yWindow="0" windowWidth="24705" windowHeight="20940" tabRatio="857" xr2:uid="{6A5BFC6A-5A01-4EA7-8DAE-9EDEA8B95B90}"/>
  </bookViews>
  <sheets>
    <sheet name="kleinste quadratische Abweichun" sheetId="12" r:id="rId1"/>
    <sheet name="05374-OBK2021" sheetId="1" r:id="rId2"/>
    <sheet name="05315-Köln2021" sheetId="2" r:id="rId3"/>
    <sheet name="14612-DD2021" sheetId="3" r:id="rId4"/>
    <sheet name="13003-Rostock2021" sheetId="4" r:id="rId5"/>
    <sheet name="05374-OBK2020" sheetId="5" r:id="rId6"/>
    <sheet name="05315-Köln2020" sheetId="6" r:id="rId7"/>
    <sheet name="14612-DD2020" sheetId="7" r:id="rId8"/>
    <sheet name="13003-Rostock2020" sheetId="8" r:id="rId9"/>
    <sheet name="13003-Rostock2021-02-16" sheetId="11" r:id="rId10"/>
    <sheet name="05374-OBK2021-02-16" sheetId="9" r:id="rId11"/>
    <sheet name="14612-DD2021-02-16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2" l="1"/>
  <c r="E18" i="12"/>
  <c r="C36" i="12" l="1"/>
  <c r="E36" i="12" s="1"/>
  <c r="C35" i="12"/>
  <c r="E35" i="12" s="1"/>
  <c r="C34" i="12"/>
  <c r="E34" i="12" s="1"/>
  <c r="C33" i="12"/>
  <c r="E33" i="12" s="1"/>
  <c r="C31" i="12"/>
  <c r="E31" i="12" s="1"/>
  <c r="C30" i="12"/>
  <c r="E30" i="12" s="1"/>
  <c r="C29" i="12"/>
  <c r="E29" i="12" s="1"/>
  <c r="C26" i="12"/>
  <c r="C24" i="12"/>
  <c r="C23" i="12"/>
  <c r="E23" i="12" s="1"/>
  <c r="C28" i="12"/>
  <c r="E28" i="12" s="1"/>
  <c r="E26" i="12"/>
  <c r="H25" i="12" s="1"/>
  <c r="H26" i="12" s="1"/>
  <c r="E25" i="12"/>
  <c r="C25" i="12"/>
  <c r="E24" i="12"/>
  <c r="N62" i="1"/>
  <c r="C19" i="12"/>
  <c r="E19" i="12" s="1"/>
  <c r="C18" i="12"/>
  <c r="C8" i="12"/>
  <c r="D8" i="12"/>
  <c r="E8" i="12"/>
  <c r="F8" i="12"/>
  <c r="G8" i="12"/>
  <c r="H8" i="12"/>
  <c r="I8" i="12"/>
  <c r="J8" i="12"/>
  <c r="K8" i="12"/>
  <c r="L8" i="12"/>
  <c r="M8" i="12"/>
  <c r="B8" i="12"/>
  <c r="C14" i="12"/>
  <c r="D14" i="12"/>
  <c r="E14" i="12"/>
  <c r="F14" i="12"/>
  <c r="G14" i="12"/>
  <c r="H14" i="12"/>
  <c r="I14" i="12"/>
  <c r="J14" i="12"/>
  <c r="K14" i="12"/>
  <c r="L14" i="12"/>
  <c r="M14" i="12"/>
  <c r="B14" i="12"/>
  <c r="C11" i="12"/>
  <c r="D11" i="12"/>
  <c r="E11" i="12"/>
  <c r="F11" i="12"/>
  <c r="G11" i="12"/>
  <c r="H11" i="12"/>
  <c r="I11" i="12"/>
  <c r="J11" i="12"/>
  <c r="K11" i="12"/>
  <c r="L11" i="12"/>
  <c r="M11" i="12"/>
  <c r="B11" i="12"/>
  <c r="C5" i="12"/>
  <c r="D5" i="12"/>
  <c r="E5" i="12"/>
  <c r="F5" i="12"/>
  <c r="G5" i="12"/>
  <c r="H5" i="12"/>
  <c r="I5" i="12"/>
  <c r="J5" i="12"/>
  <c r="K5" i="12"/>
  <c r="L5" i="12"/>
  <c r="M5" i="12"/>
  <c r="B5" i="12"/>
  <c r="M62" i="1"/>
  <c r="H46" i="1"/>
  <c r="M58" i="10"/>
  <c r="L58" i="10"/>
  <c r="K58" i="10"/>
  <c r="J58" i="10"/>
  <c r="I58" i="10"/>
  <c r="K60" i="10" s="1"/>
  <c r="F58" i="10"/>
  <c r="E58" i="10"/>
  <c r="D58" i="10"/>
  <c r="C58" i="10"/>
  <c r="D60" i="10" s="1"/>
  <c r="B58" i="10"/>
  <c r="M51" i="10"/>
  <c r="L51" i="10"/>
  <c r="K51" i="10"/>
  <c r="J51" i="10"/>
  <c r="N53" i="10" s="1"/>
  <c r="O54" i="10" s="1"/>
  <c r="I51" i="10"/>
  <c r="N54" i="10" s="1"/>
  <c r="F45" i="10"/>
  <c r="E45" i="10"/>
  <c r="D45" i="10"/>
  <c r="C45" i="10"/>
  <c r="G47" i="10" s="1"/>
  <c r="B45" i="10"/>
  <c r="G48" i="10" s="1"/>
  <c r="M38" i="10"/>
  <c r="L38" i="10"/>
  <c r="K38" i="10"/>
  <c r="M39" i="10" s="1"/>
  <c r="J38" i="10"/>
  <c r="L39" i="10" s="1"/>
  <c r="I38" i="10"/>
  <c r="M41" i="10" s="1"/>
  <c r="F38" i="10"/>
  <c r="E38" i="10"/>
  <c r="D38" i="10"/>
  <c r="F39" i="10" s="1"/>
  <c r="C38" i="10"/>
  <c r="F41" i="10" s="1"/>
  <c r="B38" i="10"/>
  <c r="E40" i="10" s="1"/>
  <c r="J34" i="10"/>
  <c r="C34" i="10"/>
  <c r="M58" i="9"/>
  <c r="L58" i="9"/>
  <c r="K58" i="9"/>
  <c r="J58" i="9"/>
  <c r="I58" i="9"/>
  <c r="K60" i="9" s="1"/>
  <c r="F58" i="9"/>
  <c r="E58" i="9"/>
  <c r="D58" i="9"/>
  <c r="B60" i="9" s="1"/>
  <c r="C58" i="9"/>
  <c r="D60" i="9" s="1"/>
  <c r="B58" i="9"/>
  <c r="M51" i="9"/>
  <c r="L51" i="9"/>
  <c r="K51" i="9"/>
  <c r="J51" i="9"/>
  <c r="N53" i="9" s="1"/>
  <c r="I51" i="9"/>
  <c r="N54" i="9" s="1"/>
  <c r="F45" i="9"/>
  <c r="E45" i="9"/>
  <c r="D45" i="9"/>
  <c r="C45" i="9"/>
  <c r="G47" i="9" s="1"/>
  <c r="B45" i="9"/>
  <c r="L40" i="9"/>
  <c r="M38" i="9"/>
  <c r="M40" i="9" s="1"/>
  <c r="L38" i="9"/>
  <c r="K38" i="9"/>
  <c r="M39" i="9" s="1"/>
  <c r="J38" i="9"/>
  <c r="L39" i="9" s="1"/>
  <c r="I38" i="9"/>
  <c r="M41" i="9" s="1"/>
  <c r="F38" i="9"/>
  <c r="E38" i="9"/>
  <c r="D38" i="9"/>
  <c r="F39" i="9" s="1"/>
  <c r="C38" i="9"/>
  <c r="F40" i="9" s="1"/>
  <c r="B38" i="9"/>
  <c r="E40" i="9" s="1"/>
  <c r="J34" i="9"/>
  <c r="C34" i="9"/>
  <c r="M58" i="11"/>
  <c r="L58" i="11"/>
  <c r="K58" i="11"/>
  <c r="J58" i="11"/>
  <c r="I58" i="11"/>
  <c r="K60" i="11" s="1"/>
  <c r="F58" i="11"/>
  <c r="E58" i="11"/>
  <c r="D58" i="11"/>
  <c r="C58" i="11"/>
  <c r="B58" i="11"/>
  <c r="D60" i="11" s="1"/>
  <c r="M51" i="11"/>
  <c r="L51" i="11"/>
  <c r="K51" i="11"/>
  <c r="J51" i="11"/>
  <c r="N53" i="11" s="1"/>
  <c r="I51" i="11"/>
  <c r="N54" i="11" s="1"/>
  <c r="F45" i="11"/>
  <c r="E45" i="11"/>
  <c r="D45" i="11"/>
  <c r="C45" i="11"/>
  <c r="G47" i="11" s="1"/>
  <c r="B45" i="11"/>
  <c r="G48" i="11" s="1"/>
  <c r="M38" i="11"/>
  <c r="L38" i="11"/>
  <c r="K38" i="11"/>
  <c r="M39" i="11" s="1"/>
  <c r="J38" i="11"/>
  <c r="L39" i="11" s="1"/>
  <c r="I38" i="11"/>
  <c r="M41" i="11" s="1"/>
  <c r="F38" i="11"/>
  <c r="E38" i="11"/>
  <c r="D38" i="11"/>
  <c r="F39" i="11" s="1"/>
  <c r="C38" i="11"/>
  <c r="E39" i="11" s="1"/>
  <c r="B38" i="11"/>
  <c r="E40" i="11" s="1"/>
  <c r="J34" i="11"/>
  <c r="C34" i="11"/>
  <c r="M58" i="8"/>
  <c r="L58" i="8"/>
  <c r="K58" i="8"/>
  <c r="J58" i="8"/>
  <c r="I58" i="8"/>
  <c r="K60" i="8" s="1"/>
  <c r="F58" i="8"/>
  <c r="E58" i="8"/>
  <c r="D58" i="8"/>
  <c r="B60" i="8" s="1"/>
  <c r="C58" i="8"/>
  <c r="B58" i="8"/>
  <c r="D60" i="8" s="1"/>
  <c r="M51" i="8"/>
  <c r="L51" i="8"/>
  <c r="K51" i="8"/>
  <c r="J51" i="8"/>
  <c r="N53" i="8" s="1"/>
  <c r="O54" i="8" s="1"/>
  <c r="I51" i="8"/>
  <c r="F45" i="8"/>
  <c r="E45" i="8"/>
  <c r="D45" i="8"/>
  <c r="C45" i="8"/>
  <c r="G47" i="8" s="1"/>
  <c r="B45" i="8"/>
  <c r="G48" i="8" s="1"/>
  <c r="M41" i="8"/>
  <c r="M38" i="8"/>
  <c r="L38" i="8"/>
  <c r="K38" i="8"/>
  <c r="M39" i="8" s="1"/>
  <c r="J38" i="8"/>
  <c r="L39" i="8" s="1"/>
  <c r="I38" i="8"/>
  <c r="K39" i="8" s="1"/>
  <c r="F38" i="8"/>
  <c r="E38" i="8"/>
  <c r="D38" i="8"/>
  <c r="F39" i="8" s="1"/>
  <c r="C38" i="8"/>
  <c r="F40" i="8" s="1"/>
  <c r="B38" i="8"/>
  <c r="E40" i="8" s="1"/>
  <c r="J34" i="8"/>
  <c r="C34" i="8"/>
  <c r="M58" i="7"/>
  <c r="L58" i="7"/>
  <c r="K58" i="7"/>
  <c r="J58" i="7"/>
  <c r="I58" i="7"/>
  <c r="K60" i="7" s="1"/>
  <c r="F58" i="7"/>
  <c r="E58" i="7"/>
  <c r="D58" i="7"/>
  <c r="C58" i="7"/>
  <c r="B58" i="7"/>
  <c r="B60" i="7" s="1"/>
  <c r="M51" i="7"/>
  <c r="L51" i="7"/>
  <c r="K51" i="7"/>
  <c r="J51" i="7"/>
  <c r="I51" i="7"/>
  <c r="F45" i="7"/>
  <c r="E45" i="7"/>
  <c r="D45" i="7"/>
  <c r="C45" i="7"/>
  <c r="G47" i="7" s="1"/>
  <c r="B45" i="7"/>
  <c r="M38" i="7"/>
  <c r="L38" i="7"/>
  <c r="L40" i="7" s="1"/>
  <c r="K38" i="7"/>
  <c r="M39" i="7" s="1"/>
  <c r="J38" i="7"/>
  <c r="L39" i="7" s="1"/>
  <c r="I38" i="7"/>
  <c r="M41" i="7" s="1"/>
  <c r="F38" i="7"/>
  <c r="E38" i="7"/>
  <c r="D38" i="7"/>
  <c r="F39" i="7" s="1"/>
  <c r="C38" i="7"/>
  <c r="F40" i="7" s="1"/>
  <c r="B38" i="7"/>
  <c r="D39" i="7" s="1"/>
  <c r="J34" i="7"/>
  <c r="C34" i="7"/>
  <c r="M58" i="6"/>
  <c r="K60" i="6" s="1"/>
  <c r="L58" i="6"/>
  <c r="K58" i="6"/>
  <c r="J58" i="6"/>
  <c r="I58" i="6"/>
  <c r="I60" i="6" s="1"/>
  <c r="F58" i="6"/>
  <c r="E58" i="6"/>
  <c r="D58" i="6"/>
  <c r="C58" i="6"/>
  <c r="D60" i="6" s="1"/>
  <c r="B58" i="6"/>
  <c r="M51" i="6"/>
  <c r="L51" i="6"/>
  <c r="K51" i="6"/>
  <c r="J51" i="6"/>
  <c r="N53" i="6" s="1"/>
  <c r="I51" i="6"/>
  <c r="F45" i="6"/>
  <c r="E45" i="6"/>
  <c r="D45" i="6"/>
  <c r="C45" i="6"/>
  <c r="G47" i="6" s="1"/>
  <c r="B45" i="6"/>
  <c r="L40" i="6"/>
  <c r="M38" i="6"/>
  <c r="M40" i="6" s="1"/>
  <c r="L38" i="6"/>
  <c r="K38" i="6"/>
  <c r="M39" i="6" s="1"/>
  <c r="J38" i="6"/>
  <c r="L39" i="6" s="1"/>
  <c r="I38" i="6"/>
  <c r="M41" i="6" s="1"/>
  <c r="F38" i="6"/>
  <c r="E38" i="6"/>
  <c r="D38" i="6"/>
  <c r="F39" i="6" s="1"/>
  <c r="C38" i="6"/>
  <c r="D39" i="6" s="1"/>
  <c r="B38" i="6"/>
  <c r="E40" i="6" s="1"/>
  <c r="J34" i="6"/>
  <c r="C34" i="6"/>
  <c r="K62" i="5"/>
  <c r="J63" i="5" s="1"/>
  <c r="J64" i="5" s="1"/>
  <c r="I62" i="5"/>
  <c r="K60" i="5"/>
  <c r="K65" i="5" s="1"/>
  <c r="I60" i="5"/>
  <c r="I65" i="5" s="1"/>
  <c r="B60" i="5"/>
  <c r="M58" i="5"/>
  <c r="L58" i="5"/>
  <c r="K58" i="5"/>
  <c r="J58" i="5"/>
  <c r="I58" i="5"/>
  <c r="F58" i="5"/>
  <c r="E58" i="5"/>
  <c r="D58" i="5"/>
  <c r="D60" i="5" s="1"/>
  <c r="C58" i="5"/>
  <c r="B58" i="5"/>
  <c r="M51" i="5"/>
  <c r="L51" i="5"/>
  <c r="K51" i="5"/>
  <c r="J51" i="5"/>
  <c r="N53" i="5" s="1"/>
  <c r="I51" i="5"/>
  <c r="F45" i="5"/>
  <c r="E45" i="5"/>
  <c r="D45" i="5"/>
  <c r="C45" i="5"/>
  <c r="G47" i="5" s="1"/>
  <c r="B45" i="5"/>
  <c r="M40" i="5"/>
  <c r="L40" i="5"/>
  <c r="M38" i="5"/>
  <c r="L38" i="5"/>
  <c r="K38" i="5"/>
  <c r="M39" i="5" s="1"/>
  <c r="J38" i="5"/>
  <c r="L39" i="5" s="1"/>
  <c r="I38" i="5"/>
  <c r="K39" i="5" s="1"/>
  <c r="F38" i="5"/>
  <c r="E38" i="5"/>
  <c r="D38" i="5"/>
  <c r="E39" i="5" s="1"/>
  <c r="C38" i="5"/>
  <c r="F40" i="5" s="1"/>
  <c r="B38" i="5"/>
  <c r="E40" i="5" s="1"/>
  <c r="J34" i="5"/>
  <c r="C34" i="5"/>
  <c r="M58" i="4"/>
  <c r="L58" i="4"/>
  <c r="K58" i="4"/>
  <c r="J58" i="4"/>
  <c r="I60" i="4" s="1"/>
  <c r="I58" i="4"/>
  <c r="K60" i="4" s="1"/>
  <c r="F58" i="4"/>
  <c r="E58" i="4"/>
  <c r="D58" i="4"/>
  <c r="B60" i="4" s="1"/>
  <c r="C58" i="4"/>
  <c r="D60" i="4" s="1"/>
  <c r="B58" i="4"/>
  <c r="M51" i="4"/>
  <c r="L51" i="4"/>
  <c r="K51" i="4"/>
  <c r="J51" i="4"/>
  <c r="N53" i="4" s="1"/>
  <c r="I51" i="4"/>
  <c r="N54" i="4" s="1"/>
  <c r="F45" i="4"/>
  <c r="E45" i="4"/>
  <c r="D45" i="4"/>
  <c r="C45" i="4"/>
  <c r="G47" i="4" s="1"/>
  <c r="B45" i="4"/>
  <c r="G48" i="4" s="1"/>
  <c r="L40" i="4"/>
  <c r="M38" i="4"/>
  <c r="L38" i="4"/>
  <c r="K38" i="4"/>
  <c r="M39" i="4" s="1"/>
  <c r="J38" i="4"/>
  <c r="L39" i="4" s="1"/>
  <c r="I38" i="4"/>
  <c r="M41" i="4" s="1"/>
  <c r="F38" i="4"/>
  <c r="E38" i="4"/>
  <c r="D38" i="4"/>
  <c r="D39" i="4" s="1"/>
  <c r="C38" i="4"/>
  <c r="F40" i="4" s="1"/>
  <c r="B38" i="4"/>
  <c r="E40" i="4" s="1"/>
  <c r="J34" i="4"/>
  <c r="C34" i="4"/>
  <c r="M58" i="3"/>
  <c r="L58" i="3"/>
  <c r="K58" i="3"/>
  <c r="J58" i="3"/>
  <c r="I58" i="3"/>
  <c r="K60" i="3" s="1"/>
  <c r="F58" i="3"/>
  <c r="E58" i="3"/>
  <c r="D58" i="3"/>
  <c r="C58" i="3"/>
  <c r="D60" i="3" s="1"/>
  <c r="B58" i="3"/>
  <c r="M51" i="3"/>
  <c r="L51" i="3"/>
  <c r="K51" i="3"/>
  <c r="J51" i="3"/>
  <c r="N53" i="3" s="1"/>
  <c r="O54" i="3" s="1"/>
  <c r="I51" i="3"/>
  <c r="N54" i="3" s="1"/>
  <c r="F45" i="3"/>
  <c r="E45" i="3"/>
  <c r="D45" i="3"/>
  <c r="C45" i="3"/>
  <c r="G47" i="3" s="1"/>
  <c r="B45" i="3"/>
  <c r="G48" i="3" s="1"/>
  <c r="M38" i="3"/>
  <c r="L38" i="3"/>
  <c r="K38" i="3"/>
  <c r="M39" i="3" s="1"/>
  <c r="J38" i="3"/>
  <c r="L39" i="3" s="1"/>
  <c r="I38" i="3"/>
  <c r="M41" i="3" s="1"/>
  <c r="F38" i="3"/>
  <c r="E38" i="3"/>
  <c r="D38" i="3"/>
  <c r="F39" i="3" s="1"/>
  <c r="C38" i="3"/>
  <c r="F41" i="3" s="1"/>
  <c r="B38" i="3"/>
  <c r="E40" i="3" s="1"/>
  <c r="J34" i="3"/>
  <c r="C34" i="3"/>
  <c r="M58" i="2"/>
  <c r="L58" i="2"/>
  <c r="K58" i="2"/>
  <c r="J58" i="2"/>
  <c r="I58" i="2"/>
  <c r="K60" i="2" s="1"/>
  <c r="F58" i="2"/>
  <c r="E58" i="2"/>
  <c r="D58" i="2"/>
  <c r="C58" i="2"/>
  <c r="B58" i="2"/>
  <c r="B60" i="2" s="1"/>
  <c r="M51" i="2"/>
  <c r="L51" i="2"/>
  <c r="K51" i="2"/>
  <c r="J51" i="2"/>
  <c r="N53" i="2" s="1"/>
  <c r="I51" i="2"/>
  <c r="N54" i="2" s="1"/>
  <c r="F45" i="2"/>
  <c r="E45" i="2"/>
  <c r="D45" i="2"/>
  <c r="C45" i="2"/>
  <c r="G47" i="2" s="1"/>
  <c r="B45" i="2"/>
  <c r="G48" i="2" s="1"/>
  <c r="M38" i="2"/>
  <c r="L38" i="2"/>
  <c r="K38" i="2"/>
  <c r="M39" i="2" s="1"/>
  <c r="J38" i="2"/>
  <c r="L39" i="2" s="1"/>
  <c r="I38" i="2"/>
  <c r="M41" i="2" s="1"/>
  <c r="F38" i="2"/>
  <c r="E38" i="2"/>
  <c r="D38" i="2"/>
  <c r="F39" i="2" s="1"/>
  <c r="C38" i="2"/>
  <c r="F40" i="2" s="1"/>
  <c r="B38" i="2"/>
  <c r="F41" i="2" s="1"/>
  <c r="J34" i="2"/>
  <c r="C34" i="2"/>
  <c r="N66" i="1"/>
  <c r="N63" i="1"/>
  <c r="G66" i="1"/>
  <c r="G63" i="1"/>
  <c r="M58" i="1"/>
  <c r="L58" i="1"/>
  <c r="K58" i="1"/>
  <c r="J58" i="1"/>
  <c r="I58" i="1"/>
  <c r="G65" i="1"/>
  <c r="G62" i="1"/>
  <c r="F65" i="1"/>
  <c r="F62" i="1"/>
  <c r="C64" i="1"/>
  <c r="C67" i="1"/>
  <c r="C66" i="1"/>
  <c r="B65" i="1"/>
  <c r="D65" i="1"/>
  <c r="C63" i="1"/>
  <c r="B62" i="1"/>
  <c r="D62" i="1"/>
  <c r="D60" i="1"/>
  <c r="B60" i="1"/>
  <c r="F58" i="1"/>
  <c r="E58" i="1"/>
  <c r="D58" i="1"/>
  <c r="C58" i="1"/>
  <c r="B58" i="1"/>
  <c r="M51" i="1"/>
  <c r="L51" i="1"/>
  <c r="K51" i="1"/>
  <c r="J51" i="1"/>
  <c r="I51" i="1"/>
  <c r="J48" i="1"/>
  <c r="J47" i="1"/>
  <c r="I48" i="1"/>
  <c r="H48" i="1"/>
  <c r="G48" i="1"/>
  <c r="I47" i="1"/>
  <c r="H47" i="1"/>
  <c r="G47" i="1"/>
  <c r="J46" i="1"/>
  <c r="I46" i="1"/>
  <c r="G46" i="1"/>
  <c r="F45" i="1"/>
  <c r="E45" i="1"/>
  <c r="D45" i="1"/>
  <c r="C45" i="1"/>
  <c r="B45" i="1"/>
  <c r="M38" i="1"/>
  <c r="L38" i="1"/>
  <c r="K38" i="1"/>
  <c r="J38" i="1"/>
  <c r="I38" i="1"/>
  <c r="F41" i="1"/>
  <c r="F40" i="1"/>
  <c r="E40" i="1"/>
  <c r="F39" i="1"/>
  <c r="E39" i="1"/>
  <c r="D39" i="1"/>
  <c r="F38" i="1"/>
  <c r="E38" i="1"/>
  <c r="D38" i="1"/>
  <c r="C38" i="1"/>
  <c r="B38" i="1"/>
  <c r="J34" i="1"/>
  <c r="C34" i="1"/>
  <c r="C21" i="12" l="1"/>
  <c r="E21" i="12" s="1"/>
  <c r="C20" i="12"/>
  <c r="H18" i="12"/>
  <c r="H19" i="12" s="1"/>
  <c r="K18" i="12" s="1"/>
  <c r="H35" i="12"/>
  <c r="H36" i="12" s="1"/>
  <c r="K35" i="12" s="1"/>
  <c r="H33" i="12"/>
  <c r="H34" i="12" s="1"/>
  <c r="K33" i="12" s="1"/>
  <c r="H23" i="12"/>
  <c r="H24" i="12"/>
  <c r="K23" i="12" s="1"/>
  <c r="H28" i="12"/>
  <c r="H29" i="12" s="1"/>
  <c r="K28" i="12" s="1"/>
  <c r="H30" i="12"/>
  <c r="H31" i="12" s="1"/>
  <c r="K30" i="12" s="1"/>
  <c r="K25" i="12"/>
  <c r="D62" i="10"/>
  <c r="D65" i="10"/>
  <c r="K62" i="10"/>
  <c r="K65" i="10"/>
  <c r="I48" i="10"/>
  <c r="H47" i="10"/>
  <c r="F40" i="10"/>
  <c r="D39" i="10"/>
  <c r="L40" i="10"/>
  <c r="B60" i="10"/>
  <c r="E39" i="10"/>
  <c r="M40" i="10"/>
  <c r="G46" i="10"/>
  <c r="H46" i="10"/>
  <c r="H48" i="10"/>
  <c r="N52" i="10"/>
  <c r="I60" i="10"/>
  <c r="K39" i="10"/>
  <c r="K65" i="9"/>
  <c r="K62" i="9"/>
  <c r="O52" i="9"/>
  <c r="D62" i="9"/>
  <c r="C63" i="9" s="1"/>
  <c r="C64" i="9" s="1"/>
  <c r="D65" i="9"/>
  <c r="C66" i="9" s="1"/>
  <c r="C67" i="9" s="1"/>
  <c r="F62" i="9"/>
  <c r="F65" i="9"/>
  <c r="B62" i="9"/>
  <c r="B65" i="9"/>
  <c r="D39" i="9"/>
  <c r="E39" i="9"/>
  <c r="G46" i="9"/>
  <c r="G48" i="9"/>
  <c r="F41" i="9"/>
  <c r="H48" i="9"/>
  <c r="N52" i="9"/>
  <c r="I60" i="9"/>
  <c r="K39" i="9"/>
  <c r="O54" i="9"/>
  <c r="K65" i="11"/>
  <c r="K62" i="11"/>
  <c r="D62" i="11"/>
  <c r="D65" i="11"/>
  <c r="I47" i="11"/>
  <c r="D39" i="11"/>
  <c r="G46" i="11"/>
  <c r="F41" i="11"/>
  <c r="H46" i="11"/>
  <c r="I46" i="11" s="1"/>
  <c r="H48" i="11"/>
  <c r="N52" i="11"/>
  <c r="I60" i="11"/>
  <c r="F40" i="11"/>
  <c r="L40" i="11"/>
  <c r="B60" i="11"/>
  <c r="M40" i="11"/>
  <c r="K39" i="11"/>
  <c r="O54" i="11"/>
  <c r="D62" i="8"/>
  <c r="C63" i="8" s="1"/>
  <c r="C64" i="8" s="1"/>
  <c r="F62" i="8" s="1"/>
  <c r="D65" i="8"/>
  <c r="C66" i="8" s="1"/>
  <c r="C67" i="8" s="1"/>
  <c r="F65" i="8" s="1"/>
  <c r="B62" i="8"/>
  <c r="B65" i="8"/>
  <c r="K65" i="8"/>
  <c r="K62" i="8"/>
  <c r="H47" i="8"/>
  <c r="I48" i="8" s="1"/>
  <c r="D39" i="8"/>
  <c r="L40" i="8"/>
  <c r="E39" i="8"/>
  <c r="M40" i="8"/>
  <c r="G46" i="8"/>
  <c r="F41" i="8"/>
  <c r="H46" i="8"/>
  <c r="H48" i="8"/>
  <c r="N52" i="8"/>
  <c r="N54" i="8"/>
  <c r="I60" i="8"/>
  <c r="O54" i="7"/>
  <c r="K65" i="7"/>
  <c r="K62" i="7"/>
  <c r="B62" i="7"/>
  <c r="B65" i="7"/>
  <c r="E40" i="7"/>
  <c r="E39" i="7"/>
  <c r="M40" i="7"/>
  <c r="G46" i="7"/>
  <c r="G48" i="7"/>
  <c r="D60" i="7"/>
  <c r="F41" i="7"/>
  <c r="H48" i="7"/>
  <c r="N52" i="7"/>
  <c r="N54" i="7"/>
  <c r="I60" i="7"/>
  <c r="N53" i="7"/>
  <c r="O53" i="7"/>
  <c r="K39" i="7"/>
  <c r="O52" i="7"/>
  <c r="D62" i="6"/>
  <c r="D65" i="6"/>
  <c r="K65" i="6"/>
  <c r="K62" i="6"/>
  <c r="J63" i="6" s="1"/>
  <c r="J64" i="6" s="1"/>
  <c r="I65" i="6"/>
  <c r="M62" i="6"/>
  <c r="I62" i="6"/>
  <c r="B60" i="6"/>
  <c r="E39" i="6"/>
  <c r="G46" i="6"/>
  <c r="H47" i="6" s="1"/>
  <c r="G48" i="6"/>
  <c r="F41" i="6"/>
  <c r="H48" i="6"/>
  <c r="N52" i="6"/>
  <c r="N54" i="6"/>
  <c r="F40" i="6"/>
  <c r="K39" i="6"/>
  <c r="O54" i="6"/>
  <c r="D62" i="5"/>
  <c r="D65" i="5"/>
  <c r="J66" i="5"/>
  <c r="J67" i="5" s="1"/>
  <c r="M65" i="5" s="1"/>
  <c r="I46" i="5"/>
  <c r="O53" i="5"/>
  <c r="P54" i="5" s="1"/>
  <c r="G48" i="5"/>
  <c r="F41" i="5"/>
  <c r="N52" i="5"/>
  <c r="B65" i="5"/>
  <c r="M41" i="5"/>
  <c r="O54" i="5"/>
  <c r="B62" i="5"/>
  <c r="D39" i="5"/>
  <c r="J47" i="5"/>
  <c r="G46" i="5"/>
  <c r="I47" i="5" s="1"/>
  <c r="F39" i="5"/>
  <c r="H46" i="5"/>
  <c r="H48" i="5"/>
  <c r="M62" i="5"/>
  <c r="N54" i="5"/>
  <c r="D62" i="4"/>
  <c r="C63" i="4" s="1"/>
  <c r="C64" i="4" s="1"/>
  <c r="D65" i="4"/>
  <c r="C66" i="4" s="1"/>
  <c r="C67" i="4" s="1"/>
  <c r="F65" i="4" s="1"/>
  <c r="F62" i="4"/>
  <c r="B62" i="4"/>
  <c r="B65" i="4"/>
  <c r="K65" i="4"/>
  <c r="K62" i="4"/>
  <c r="J63" i="4" s="1"/>
  <c r="J64" i="4" s="1"/>
  <c r="M62" i="4" s="1"/>
  <c r="I65" i="4"/>
  <c r="I62" i="4"/>
  <c r="M40" i="4"/>
  <c r="F39" i="4"/>
  <c r="F41" i="4"/>
  <c r="H48" i="4"/>
  <c r="N52" i="4"/>
  <c r="E39" i="4"/>
  <c r="G46" i="4"/>
  <c r="K39" i="4"/>
  <c r="O54" i="4"/>
  <c r="K62" i="3"/>
  <c r="K65" i="3"/>
  <c r="D62" i="3"/>
  <c r="D65" i="3"/>
  <c r="F40" i="3"/>
  <c r="O53" i="3"/>
  <c r="P54" i="3" s="1"/>
  <c r="D39" i="3"/>
  <c r="L40" i="3"/>
  <c r="B60" i="3"/>
  <c r="E39" i="3"/>
  <c r="M40" i="3"/>
  <c r="G46" i="3"/>
  <c r="H46" i="3"/>
  <c r="H48" i="3"/>
  <c r="N52" i="3"/>
  <c r="I60" i="3"/>
  <c r="K39" i="3"/>
  <c r="H46" i="2"/>
  <c r="I47" i="2" s="1"/>
  <c r="O54" i="2"/>
  <c r="K65" i="2"/>
  <c r="K62" i="2"/>
  <c r="H48" i="2"/>
  <c r="B62" i="2"/>
  <c r="B65" i="2"/>
  <c r="E40" i="2"/>
  <c r="E39" i="2"/>
  <c r="M40" i="2"/>
  <c r="G46" i="2"/>
  <c r="D60" i="2"/>
  <c r="D39" i="2"/>
  <c r="L40" i="2"/>
  <c r="N52" i="2"/>
  <c r="I60" i="2"/>
  <c r="K39" i="2"/>
  <c r="I60" i="1"/>
  <c r="I65" i="1" s="1"/>
  <c r="K60" i="1"/>
  <c r="N53" i="1"/>
  <c r="N52" i="1"/>
  <c r="N54" i="1"/>
  <c r="O54" i="1"/>
  <c r="M39" i="1"/>
  <c r="L39" i="1"/>
  <c r="K39" i="1"/>
  <c r="L40" i="1"/>
  <c r="M40" i="1"/>
  <c r="M41" i="1"/>
  <c r="E24" i="11"/>
  <c r="I30" i="11"/>
  <c r="B30" i="11"/>
  <c r="P8" i="11"/>
  <c r="P6" i="11"/>
  <c r="C23" i="11"/>
  <c r="B30" i="10"/>
  <c r="P8" i="10"/>
  <c r="P7" i="10"/>
  <c r="P6" i="10"/>
  <c r="E18" i="9"/>
  <c r="B30" i="9"/>
  <c r="C22" i="9"/>
  <c r="C17" i="9"/>
  <c r="I30" i="9"/>
  <c r="C18" i="9"/>
  <c r="D18" i="9" s="1"/>
  <c r="P8" i="9"/>
  <c r="P7" i="9"/>
  <c r="P6" i="9"/>
  <c r="P5" i="9"/>
  <c r="C23" i="1"/>
  <c r="J17" i="1"/>
  <c r="H20" i="12" l="1"/>
  <c r="H21" i="12" s="1"/>
  <c r="K20" i="12" s="1"/>
  <c r="J47" i="10"/>
  <c r="P52" i="10"/>
  <c r="Q52" i="10" s="1"/>
  <c r="O52" i="10"/>
  <c r="P53" i="10" s="1"/>
  <c r="J66" i="10"/>
  <c r="J67" i="10" s="1"/>
  <c r="I65" i="10"/>
  <c r="M65" i="10"/>
  <c r="I62" i="10"/>
  <c r="O53" i="10"/>
  <c r="J63" i="10"/>
  <c r="J64" i="10" s="1"/>
  <c r="M62" i="10" s="1"/>
  <c r="I46" i="10"/>
  <c r="J46" i="10" s="1"/>
  <c r="I47" i="10"/>
  <c r="J48" i="10" s="1"/>
  <c r="B62" i="10"/>
  <c r="C63" i="10" s="1"/>
  <c r="C64" i="10" s="1"/>
  <c r="F62" i="10" s="1"/>
  <c r="B65" i="10"/>
  <c r="C66" i="10" s="1"/>
  <c r="C67" i="10" s="1"/>
  <c r="F65" i="10" s="1"/>
  <c r="Q53" i="10"/>
  <c r="G65" i="9"/>
  <c r="G66" i="9"/>
  <c r="J63" i="9"/>
  <c r="J64" i="9" s="1"/>
  <c r="I46" i="9"/>
  <c r="J47" i="9" s="1"/>
  <c r="H46" i="9"/>
  <c r="I47" i="9"/>
  <c r="G62" i="9"/>
  <c r="G63" i="9"/>
  <c r="I65" i="9"/>
  <c r="J66" i="9" s="1"/>
  <c r="J67" i="9" s="1"/>
  <c r="M65" i="9" s="1"/>
  <c r="M62" i="9"/>
  <c r="I62" i="9"/>
  <c r="P53" i="9"/>
  <c r="O53" i="9"/>
  <c r="H47" i="9"/>
  <c r="P52" i="9"/>
  <c r="Q53" i="9" s="1"/>
  <c r="O52" i="11"/>
  <c r="P52" i="11" s="1"/>
  <c r="Q52" i="11" s="1"/>
  <c r="F65" i="11"/>
  <c r="B62" i="11"/>
  <c r="C63" i="11" s="1"/>
  <c r="C64" i="11" s="1"/>
  <c r="F62" i="11" s="1"/>
  <c r="B65" i="11"/>
  <c r="J46" i="11"/>
  <c r="C66" i="11"/>
  <c r="C67" i="11" s="1"/>
  <c r="P53" i="11"/>
  <c r="J47" i="11"/>
  <c r="H47" i="11"/>
  <c r="I65" i="11"/>
  <c r="I62" i="11"/>
  <c r="J63" i="11" s="1"/>
  <c r="J64" i="11" s="1"/>
  <c r="M62" i="11" s="1"/>
  <c r="O53" i="11"/>
  <c r="J66" i="11"/>
  <c r="J67" i="11" s="1"/>
  <c r="M65" i="11" s="1"/>
  <c r="G65" i="8"/>
  <c r="G66" i="8"/>
  <c r="G62" i="8"/>
  <c r="G63" i="8"/>
  <c r="O52" i="8"/>
  <c r="J66" i="8"/>
  <c r="J67" i="8" s="1"/>
  <c r="M65" i="8" s="1"/>
  <c r="I46" i="8"/>
  <c r="J47" i="8" s="1"/>
  <c r="O53" i="8"/>
  <c r="I65" i="8"/>
  <c r="I62" i="8"/>
  <c r="P53" i="8"/>
  <c r="J63" i="8"/>
  <c r="J64" i="8" s="1"/>
  <c r="M62" i="8" s="1"/>
  <c r="I47" i="8"/>
  <c r="J48" i="8" s="1"/>
  <c r="I47" i="7"/>
  <c r="Q52" i="7"/>
  <c r="P53" i="7"/>
  <c r="Q54" i="7" s="1"/>
  <c r="H46" i="7"/>
  <c r="I46" i="7" s="1"/>
  <c r="J63" i="7"/>
  <c r="J64" i="7" s="1"/>
  <c r="J47" i="7"/>
  <c r="P54" i="7"/>
  <c r="I65" i="7"/>
  <c r="J66" i="7" s="1"/>
  <c r="J67" i="7" s="1"/>
  <c r="M65" i="7" s="1"/>
  <c r="M62" i="7"/>
  <c r="I62" i="7"/>
  <c r="P52" i="7"/>
  <c r="Q53" i="7" s="1"/>
  <c r="D62" i="7"/>
  <c r="C63" i="7" s="1"/>
  <c r="C64" i="7" s="1"/>
  <c r="F62" i="7" s="1"/>
  <c r="D65" i="7"/>
  <c r="C66" i="7" s="1"/>
  <c r="C67" i="7" s="1"/>
  <c r="F65" i="7" s="1"/>
  <c r="H47" i="7"/>
  <c r="J46" i="7"/>
  <c r="I48" i="6"/>
  <c r="J66" i="6"/>
  <c r="J67" i="6" s="1"/>
  <c r="M65" i="6" s="1"/>
  <c r="O52" i="6"/>
  <c r="H46" i="6"/>
  <c r="I46" i="6" s="1"/>
  <c r="J47" i="6" s="1"/>
  <c r="I47" i="6"/>
  <c r="J48" i="6" s="1"/>
  <c r="N62" i="6"/>
  <c r="N63" i="6"/>
  <c r="O53" i="6"/>
  <c r="B62" i="6"/>
  <c r="C63" i="6" s="1"/>
  <c r="C64" i="6" s="1"/>
  <c r="F62" i="6" s="1"/>
  <c r="B65" i="6"/>
  <c r="C66" i="6" s="1"/>
  <c r="C67" i="6" s="1"/>
  <c r="F65" i="6" s="1"/>
  <c r="N65" i="5"/>
  <c r="N66" i="5"/>
  <c r="Q53" i="5"/>
  <c r="C66" i="5"/>
  <c r="C67" i="5" s="1"/>
  <c r="F65" i="5" s="1"/>
  <c r="C63" i="5"/>
  <c r="C64" i="5" s="1"/>
  <c r="F62" i="5" s="1"/>
  <c r="N63" i="5"/>
  <c r="N62" i="5"/>
  <c r="O52" i="5"/>
  <c r="P53" i="5" s="1"/>
  <c r="Q54" i="5" s="1"/>
  <c r="J46" i="5"/>
  <c r="P52" i="5"/>
  <c r="H47" i="5"/>
  <c r="I46" i="4"/>
  <c r="J46" i="4" s="1"/>
  <c r="N62" i="4"/>
  <c r="N63" i="4" s="1"/>
  <c r="G65" i="4"/>
  <c r="G66" i="4"/>
  <c r="P52" i="4"/>
  <c r="Q52" i="4" s="1"/>
  <c r="Q53" i="4"/>
  <c r="O53" i="4"/>
  <c r="O52" i="4"/>
  <c r="P53" i="4" s="1"/>
  <c r="H46" i="4"/>
  <c r="I47" i="4" s="1"/>
  <c r="G62" i="4"/>
  <c r="G63" i="4"/>
  <c r="H47" i="4"/>
  <c r="J66" i="4"/>
  <c r="J67" i="4" s="1"/>
  <c r="M65" i="4" s="1"/>
  <c r="J47" i="3"/>
  <c r="I46" i="3"/>
  <c r="J46" i="3" s="1"/>
  <c r="I47" i="3"/>
  <c r="C66" i="3"/>
  <c r="C67" i="3" s="1"/>
  <c r="C63" i="3"/>
  <c r="C64" i="3" s="1"/>
  <c r="H47" i="3"/>
  <c r="F62" i="3"/>
  <c r="F65" i="3"/>
  <c r="B62" i="3"/>
  <c r="B65" i="3"/>
  <c r="I65" i="3"/>
  <c r="J66" i="3" s="1"/>
  <c r="J67" i="3" s="1"/>
  <c r="M65" i="3" s="1"/>
  <c r="I62" i="3"/>
  <c r="J63" i="3"/>
  <c r="J64" i="3" s="1"/>
  <c r="M62" i="3" s="1"/>
  <c r="O52" i="3"/>
  <c r="D62" i="2"/>
  <c r="C63" i="2" s="1"/>
  <c r="C64" i="2" s="1"/>
  <c r="F62" i="2" s="1"/>
  <c r="D65" i="2"/>
  <c r="C66" i="2" s="1"/>
  <c r="C67" i="2" s="1"/>
  <c r="F65" i="2" s="1"/>
  <c r="J66" i="2"/>
  <c r="J67" i="2" s="1"/>
  <c r="M65" i="2" s="1"/>
  <c r="P52" i="2"/>
  <c r="Q53" i="2" s="1"/>
  <c r="O52" i="2"/>
  <c r="P53" i="2"/>
  <c r="J46" i="2"/>
  <c r="I46" i="2"/>
  <c r="J47" i="2"/>
  <c r="O53" i="2"/>
  <c r="I65" i="2"/>
  <c r="I62" i="2"/>
  <c r="J63" i="2" s="1"/>
  <c r="J64" i="2" s="1"/>
  <c r="M62" i="2" s="1"/>
  <c r="H47" i="2"/>
  <c r="I62" i="1"/>
  <c r="K62" i="1"/>
  <c r="K65" i="1"/>
  <c r="J66" i="1" s="1"/>
  <c r="J67" i="1" s="1"/>
  <c r="M65" i="1" s="1"/>
  <c r="N65" i="1" s="1"/>
  <c r="O53" i="1"/>
  <c r="O52" i="1"/>
  <c r="P52" i="1" s="1"/>
  <c r="C18" i="11"/>
  <c r="P9" i="11"/>
  <c r="P5" i="11"/>
  <c r="J23" i="11" s="1"/>
  <c r="C16" i="11"/>
  <c r="C22" i="11"/>
  <c r="D23" i="11" s="1"/>
  <c r="C17" i="11"/>
  <c r="P7" i="11"/>
  <c r="C24" i="11"/>
  <c r="D24" i="11" s="1"/>
  <c r="J22" i="11"/>
  <c r="C24" i="10"/>
  <c r="C16" i="10"/>
  <c r="P5" i="10"/>
  <c r="C18" i="10"/>
  <c r="I30" i="10"/>
  <c r="C17" i="10"/>
  <c r="C22" i="10"/>
  <c r="C23" i="10"/>
  <c r="P9" i="10"/>
  <c r="J23" i="9"/>
  <c r="J22" i="9"/>
  <c r="K23" i="9" s="1"/>
  <c r="C23" i="9"/>
  <c r="P9" i="9"/>
  <c r="C16" i="9"/>
  <c r="D17" i="9" s="1"/>
  <c r="F18" i="9" s="1"/>
  <c r="C24" i="9"/>
  <c r="C17" i="5"/>
  <c r="C16" i="5"/>
  <c r="C24" i="6"/>
  <c r="C23" i="6"/>
  <c r="C22" i="6"/>
  <c r="N62" i="10" l="1"/>
  <c r="N63" i="10" s="1"/>
  <c r="G65" i="10"/>
  <c r="G66" i="10"/>
  <c r="G62" i="10"/>
  <c r="G63" i="10" s="1"/>
  <c r="N65" i="10"/>
  <c r="N66" i="10" s="1"/>
  <c r="P54" i="10"/>
  <c r="Q54" i="10"/>
  <c r="N65" i="9"/>
  <c r="N66" i="9" s="1"/>
  <c r="J46" i="9"/>
  <c r="N62" i="9"/>
  <c r="N63" i="9" s="1"/>
  <c r="J48" i="9"/>
  <c r="I48" i="9"/>
  <c r="P54" i="9"/>
  <c r="Q54" i="9"/>
  <c r="Q52" i="9"/>
  <c r="N65" i="11"/>
  <c r="N66" i="11" s="1"/>
  <c r="N62" i="11"/>
  <c r="N63" i="11"/>
  <c r="G62" i="11"/>
  <c r="G63" i="11" s="1"/>
  <c r="J48" i="11"/>
  <c r="I48" i="11"/>
  <c r="G65" i="11"/>
  <c r="G66" i="11"/>
  <c r="P54" i="11"/>
  <c r="Q54" i="11"/>
  <c r="Q53" i="11"/>
  <c r="N65" i="8"/>
  <c r="N66" i="8" s="1"/>
  <c r="Q53" i="8"/>
  <c r="N62" i="8"/>
  <c r="N63" i="8" s="1"/>
  <c r="P52" i="8"/>
  <c r="Q52" i="8" s="1"/>
  <c r="J46" i="8"/>
  <c r="Q54" i="8"/>
  <c r="P54" i="8"/>
  <c r="N66" i="7"/>
  <c r="N65" i="7"/>
  <c r="G62" i="7"/>
  <c r="G63" i="7" s="1"/>
  <c r="I48" i="7"/>
  <c r="J48" i="7"/>
  <c r="G65" i="7"/>
  <c r="G66" i="7"/>
  <c r="N62" i="7"/>
  <c r="N63" i="7" s="1"/>
  <c r="G62" i="6"/>
  <c r="G63" i="6" s="1"/>
  <c r="G65" i="6"/>
  <c r="G66" i="6" s="1"/>
  <c r="P54" i="6"/>
  <c r="P52" i="6"/>
  <c r="P53" i="6"/>
  <c r="Q54" i="6" s="1"/>
  <c r="N65" i="6"/>
  <c r="N66" i="6" s="1"/>
  <c r="J46" i="6"/>
  <c r="G62" i="5"/>
  <c r="G63" i="5" s="1"/>
  <c r="G65" i="5"/>
  <c r="G66" i="5"/>
  <c r="I48" i="5"/>
  <c r="J48" i="5"/>
  <c r="Q52" i="5"/>
  <c r="J47" i="4"/>
  <c r="J48" i="4"/>
  <c r="I48" i="4"/>
  <c r="N66" i="4"/>
  <c r="N65" i="4"/>
  <c r="P54" i="4"/>
  <c r="Q54" i="4"/>
  <c r="N62" i="3"/>
  <c r="N63" i="3" s="1"/>
  <c r="N65" i="3"/>
  <c r="N66" i="3" s="1"/>
  <c r="G63" i="3"/>
  <c r="G62" i="3"/>
  <c r="I48" i="3"/>
  <c r="J48" i="3"/>
  <c r="G65" i="3"/>
  <c r="G66" i="3" s="1"/>
  <c r="P53" i="3"/>
  <c r="Q54" i="3" s="1"/>
  <c r="P52" i="3"/>
  <c r="Q53" i="3" s="1"/>
  <c r="N63" i="2"/>
  <c r="N62" i="2"/>
  <c r="N65" i="2"/>
  <c r="N66" i="2" s="1"/>
  <c r="G62" i="2"/>
  <c r="G63" i="2" s="1"/>
  <c r="J48" i="2"/>
  <c r="I48" i="2"/>
  <c r="P54" i="2"/>
  <c r="Q54" i="2"/>
  <c r="Q52" i="2"/>
  <c r="G65" i="2"/>
  <c r="G66" i="2"/>
  <c r="J63" i="1"/>
  <c r="J64" i="1" s="1"/>
  <c r="P53" i="1"/>
  <c r="Q54" i="1" s="1"/>
  <c r="Q53" i="1"/>
  <c r="Q52" i="1"/>
  <c r="P54" i="1"/>
  <c r="D18" i="11"/>
  <c r="J17" i="11"/>
  <c r="K17" i="11" s="1"/>
  <c r="J24" i="11"/>
  <c r="K24" i="11" s="1"/>
  <c r="D17" i="11"/>
  <c r="F24" i="11"/>
  <c r="J16" i="11"/>
  <c r="J18" i="11"/>
  <c r="K23" i="11"/>
  <c r="D24" i="10"/>
  <c r="D17" i="10"/>
  <c r="D18" i="10"/>
  <c r="J22" i="10"/>
  <c r="J23" i="10"/>
  <c r="J24" i="10"/>
  <c r="D23" i="10"/>
  <c r="J17" i="10"/>
  <c r="J18" i="10"/>
  <c r="J16" i="10"/>
  <c r="D24" i="9"/>
  <c r="J16" i="9"/>
  <c r="J18" i="9"/>
  <c r="J17" i="9"/>
  <c r="D23" i="9"/>
  <c r="J24" i="9"/>
  <c r="K24" i="9" s="1"/>
  <c r="L24" i="9" s="1"/>
  <c r="N21" i="8"/>
  <c r="I28" i="8" s="1"/>
  <c r="L30" i="8" s="1"/>
  <c r="M21" i="8"/>
  <c r="G21" i="8"/>
  <c r="B28" i="8" s="1"/>
  <c r="E30" i="8" s="1"/>
  <c r="F21" i="8"/>
  <c r="N21" i="7"/>
  <c r="I28" i="7" s="1"/>
  <c r="M21" i="7"/>
  <c r="G21" i="7"/>
  <c r="F21" i="7"/>
  <c r="N21" i="6"/>
  <c r="M21" i="6"/>
  <c r="G21" i="6"/>
  <c r="F21" i="6"/>
  <c r="N21" i="5"/>
  <c r="I28" i="5" s="1"/>
  <c r="L30" i="5" s="1"/>
  <c r="M21" i="5"/>
  <c r="G21" i="5"/>
  <c r="B28" i="5" s="1"/>
  <c r="E30" i="5" s="1"/>
  <c r="F21" i="5"/>
  <c r="N21" i="4"/>
  <c r="M21" i="4"/>
  <c r="G21" i="4"/>
  <c r="F21" i="4"/>
  <c r="N21" i="3"/>
  <c r="M21" i="3"/>
  <c r="I28" i="3" s="1"/>
  <c r="L30" i="3" s="1"/>
  <c r="G21" i="3"/>
  <c r="F21" i="3"/>
  <c r="N21" i="2"/>
  <c r="M21" i="2"/>
  <c r="G21" i="2"/>
  <c r="B28" i="2" s="1"/>
  <c r="E30" i="2" s="1"/>
  <c r="F21" i="2"/>
  <c r="N21" i="1"/>
  <c r="M21" i="1"/>
  <c r="I28" i="1" s="1"/>
  <c r="B28" i="3"/>
  <c r="E30" i="3" s="1"/>
  <c r="I30" i="8"/>
  <c r="B30" i="8"/>
  <c r="I30" i="7"/>
  <c r="B30" i="7"/>
  <c r="B28" i="7"/>
  <c r="E30" i="7" s="1"/>
  <c r="I30" i="6"/>
  <c r="B30" i="6"/>
  <c r="I28" i="6"/>
  <c r="L30" i="6" s="1"/>
  <c r="B28" i="6"/>
  <c r="I30" i="5"/>
  <c r="B30" i="5"/>
  <c r="I30" i="4"/>
  <c r="B30" i="4"/>
  <c r="I28" i="4"/>
  <c r="L30" i="4" s="1"/>
  <c r="B28" i="4"/>
  <c r="E30" i="4" s="1"/>
  <c r="I30" i="3"/>
  <c r="B30" i="3"/>
  <c r="I30" i="2"/>
  <c r="B30" i="2"/>
  <c r="I28" i="2"/>
  <c r="L30" i="2" s="1"/>
  <c r="Q53" i="6" l="1"/>
  <c r="Q52" i="6"/>
  <c r="Q52" i="3"/>
  <c r="E18" i="11"/>
  <c r="F18" i="11" s="1"/>
  <c r="K18" i="11"/>
  <c r="L18" i="11" s="1"/>
  <c r="M18" i="11" s="1"/>
  <c r="M21" i="11" s="1"/>
  <c r="F21" i="11"/>
  <c r="G21" i="11"/>
  <c r="B28" i="11" s="1"/>
  <c r="E30" i="11" s="1"/>
  <c r="L24" i="11"/>
  <c r="E24" i="10"/>
  <c r="F24" i="10" s="1"/>
  <c r="E18" i="10"/>
  <c r="F18" i="10" s="1"/>
  <c r="F21" i="10" s="1"/>
  <c r="K18" i="10"/>
  <c r="K17" i="10"/>
  <c r="K23" i="10"/>
  <c r="K24" i="10"/>
  <c r="E24" i="9"/>
  <c r="F21" i="9" s="1"/>
  <c r="M24" i="9"/>
  <c r="K17" i="9"/>
  <c r="K18" i="9"/>
  <c r="L30" i="7"/>
  <c r="E30" i="6"/>
  <c r="O10" i="8"/>
  <c r="P10" i="8" s="1"/>
  <c r="O9" i="8"/>
  <c r="O8" i="8"/>
  <c r="P8" i="8" s="1"/>
  <c r="O7" i="8"/>
  <c r="P7" i="8" s="1"/>
  <c r="O6" i="8"/>
  <c r="P6" i="8" s="1"/>
  <c r="O5" i="8"/>
  <c r="O10" i="7"/>
  <c r="P10" i="7" s="1"/>
  <c r="O9" i="7"/>
  <c r="O8" i="7"/>
  <c r="P8" i="7" s="1"/>
  <c r="O7" i="7"/>
  <c r="P7" i="7" s="1"/>
  <c r="O6" i="7"/>
  <c r="P6" i="7" s="1"/>
  <c r="O5" i="7"/>
  <c r="O10" i="6"/>
  <c r="P10" i="6" s="1"/>
  <c r="O9" i="6"/>
  <c r="P9" i="6" s="1"/>
  <c r="O8" i="6"/>
  <c r="P8" i="6" s="1"/>
  <c r="O7" i="6"/>
  <c r="O6" i="6"/>
  <c r="O5" i="6"/>
  <c r="O10" i="5"/>
  <c r="P10" i="5" s="1"/>
  <c r="O9" i="5"/>
  <c r="O8" i="5"/>
  <c r="P8" i="5" s="1"/>
  <c r="O7" i="5"/>
  <c r="P7" i="5" s="1"/>
  <c r="O6" i="5"/>
  <c r="P6" i="5" s="1"/>
  <c r="O5" i="5"/>
  <c r="O10" i="4"/>
  <c r="P10" i="4" s="1"/>
  <c r="O9" i="4"/>
  <c r="P9" i="4" s="1"/>
  <c r="O8" i="4"/>
  <c r="P8" i="4" s="1"/>
  <c r="O7" i="4"/>
  <c r="P7" i="4" s="1"/>
  <c r="O6" i="4"/>
  <c r="O5" i="4"/>
  <c r="O10" i="3"/>
  <c r="P10" i="3" s="1"/>
  <c r="O9" i="3"/>
  <c r="O8" i="3"/>
  <c r="P8" i="3" s="1"/>
  <c r="O7" i="3"/>
  <c r="O6" i="3"/>
  <c r="P6" i="3" s="1"/>
  <c r="O5" i="3"/>
  <c r="P5" i="3" s="1"/>
  <c r="M24" i="11" l="1"/>
  <c r="N21" i="11" s="1"/>
  <c r="I28" i="11" s="1"/>
  <c r="L30" i="11" s="1"/>
  <c r="L18" i="10"/>
  <c r="M18" i="10" s="1"/>
  <c r="G21" i="10"/>
  <c r="B28" i="10" s="1"/>
  <c r="E30" i="10" s="1"/>
  <c r="L24" i="10"/>
  <c r="F24" i="9"/>
  <c r="G21" i="9" s="1"/>
  <c r="B28" i="9" s="1"/>
  <c r="E30" i="9" s="1"/>
  <c r="L18" i="9"/>
  <c r="M18" i="9" s="1"/>
  <c r="N21" i="9"/>
  <c r="M21" i="9"/>
  <c r="I28" i="9" s="1"/>
  <c r="L30" i="9" s="1"/>
  <c r="C16" i="8"/>
  <c r="C22" i="7"/>
  <c r="C17" i="7"/>
  <c r="C16" i="6"/>
  <c r="C24" i="8"/>
  <c r="P5" i="6"/>
  <c r="J16" i="6" s="1"/>
  <c r="C17" i="6"/>
  <c r="C24" i="5"/>
  <c r="P5" i="8"/>
  <c r="P9" i="8"/>
  <c r="C17" i="8"/>
  <c r="C22" i="8"/>
  <c r="C23" i="8"/>
  <c r="C18" i="8"/>
  <c r="C23" i="7"/>
  <c r="P5" i="7"/>
  <c r="P9" i="7"/>
  <c r="C18" i="7"/>
  <c r="C16" i="7"/>
  <c r="C24" i="7"/>
  <c r="C18" i="6"/>
  <c r="P7" i="6"/>
  <c r="P6" i="6"/>
  <c r="C18" i="5"/>
  <c r="C22" i="5"/>
  <c r="C23" i="5"/>
  <c r="P5" i="5"/>
  <c r="P9" i="5"/>
  <c r="C22" i="4"/>
  <c r="P5" i="4"/>
  <c r="J16" i="4" s="1"/>
  <c r="C23" i="4"/>
  <c r="C17" i="4"/>
  <c r="C16" i="4"/>
  <c r="C18" i="4"/>
  <c r="C24" i="4"/>
  <c r="P6" i="4"/>
  <c r="C18" i="3"/>
  <c r="C16" i="3"/>
  <c r="C23" i="3"/>
  <c r="C22" i="3"/>
  <c r="J22" i="3"/>
  <c r="P7" i="3"/>
  <c r="J23" i="3" s="1"/>
  <c r="C17" i="3"/>
  <c r="P9" i="3"/>
  <c r="C24" i="3"/>
  <c r="O10" i="2"/>
  <c r="P10" i="2" s="1"/>
  <c r="O9" i="2"/>
  <c r="O8" i="2"/>
  <c r="P8" i="2" s="1"/>
  <c r="O7" i="2"/>
  <c r="P7" i="2" s="1"/>
  <c r="O6" i="2"/>
  <c r="P6" i="2" s="1"/>
  <c r="O5" i="2"/>
  <c r="P5" i="2" s="1"/>
  <c r="J24" i="1"/>
  <c r="J23" i="1"/>
  <c r="K24" i="1" s="1"/>
  <c r="J22" i="1"/>
  <c r="J18" i="1"/>
  <c r="J16" i="1"/>
  <c r="P6" i="1"/>
  <c r="P7" i="1"/>
  <c r="P8" i="1"/>
  <c r="P9" i="1"/>
  <c r="P5" i="1"/>
  <c r="C24" i="1"/>
  <c r="C22" i="1"/>
  <c r="C17" i="1"/>
  <c r="O6" i="1"/>
  <c r="O7" i="1"/>
  <c r="O8" i="1"/>
  <c r="O9" i="1"/>
  <c r="C18" i="1" s="1"/>
  <c r="O10" i="1"/>
  <c r="B30" i="1" s="1"/>
  <c r="O5" i="1"/>
  <c r="P10" i="1" l="1"/>
  <c r="I30" i="1" s="1"/>
  <c r="L30" i="1" s="1"/>
  <c r="M24" i="10"/>
  <c r="N21" i="10" s="1"/>
  <c r="I28" i="10" s="1"/>
  <c r="L30" i="10" s="1"/>
  <c r="M21" i="10"/>
  <c r="D24" i="8"/>
  <c r="D18" i="8"/>
  <c r="D17" i="8"/>
  <c r="D17" i="7"/>
  <c r="D18" i="7"/>
  <c r="D24" i="7"/>
  <c r="D24" i="6"/>
  <c r="D23" i="6"/>
  <c r="D18" i="6"/>
  <c r="D17" i="6"/>
  <c r="J24" i="6"/>
  <c r="J17" i="6"/>
  <c r="K17" i="6" s="1"/>
  <c r="D24" i="5"/>
  <c r="D17" i="5"/>
  <c r="D18" i="5"/>
  <c r="J22" i="8"/>
  <c r="J23" i="8"/>
  <c r="J24" i="8"/>
  <c r="D23" i="8"/>
  <c r="J16" i="8"/>
  <c r="J17" i="8"/>
  <c r="J18" i="8"/>
  <c r="J18" i="7"/>
  <c r="J16" i="7"/>
  <c r="J17" i="7"/>
  <c r="J23" i="7"/>
  <c r="J24" i="7"/>
  <c r="J22" i="7"/>
  <c r="D23" i="7"/>
  <c r="J23" i="6"/>
  <c r="J22" i="6"/>
  <c r="J18" i="6"/>
  <c r="J16" i="5"/>
  <c r="J17" i="5"/>
  <c r="J18" i="5"/>
  <c r="J24" i="5"/>
  <c r="J22" i="5"/>
  <c r="J23" i="5"/>
  <c r="D23" i="5"/>
  <c r="D24" i="3"/>
  <c r="D23" i="4"/>
  <c r="D24" i="4"/>
  <c r="D18" i="4"/>
  <c r="D17" i="4"/>
  <c r="J17" i="4"/>
  <c r="K17" i="4" s="1"/>
  <c r="J23" i="4"/>
  <c r="J24" i="4"/>
  <c r="J18" i="4"/>
  <c r="J22" i="4"/>
  <c r="D23" i="3"/>
  <c r="D17" i="3"/>
  <c r="D18" i="3"/>
  <c r="K23" i="3"/>
  <c r="J24" i="3"/>
  <c r="K24" i="3" s="1"/>
  <c r="J18" i="3"/>
  <c r="J16" i="3"/>
  <c r="J17" i="3"/>
  <c r="J23" i="2"/>
  <c r="C17" i="2"/>
  <c r="P9" i="2"/>
  <c r="J17" i="2" s="1"/>
  <c r="C23" i="2"/>
  <c r="C18" i="2"/>
  <c r="C24" i="2"/>
  <c r="C16" i="2"/>
  <c r="C22" i="2"/>
  <c r="J22" i="2"/>
  <c r="K23" i="1"/>
  <c r="L24" i="1"/>
  <c r="M24" i="1" s="1"/>
  <c r="K18" i="1"/>
  <c r="K17" i="1"/>
  <c r="L18" i="1"/>
  <c r="M18" i="1" s="1"/>
  <c r="D23" i="1"/>
  <c r="D24" i="1"/>
  <c r="C16" i="1"/>
  <c r="D18" i="1"/>
  <c r="D17" i="1"/>
  <c r="E18" i="8" l="1"/>
  <c r="F18" i="8" s="1"/>
  <c r="K18" i="8"/>
  <c r="E24" i="8"/>
  <c r="F24" i="8" s="1"/>
  <c r="K17" i="8"/>
  <c r="E18" i="7"/>
  <c r="F18" i="7" s="1"/>
  <c r="K17" i="7"/>
  <c r="E24" i="7"/>
  <c r="F24" i="7" s="1"/>
  <c r="E24" i="6"/>
  <c r="F24" i="6" s="1"/>
  <c r="E18" i="6"/>
  <c r="F18" i="6" s="1"/>
  <c r="K24" i="6"/>
  <c r="K18" i="6"/>
  <c r="L18" i="6" s="1"/>
  <c r="M18" i="6" s="1"/>
  <c r="K23" i="6"/>
  <c r="E24" i="5"/>
  <c r="F24" i="5" s="1"/>
  <c r="E18" i="5"/>
  <c r="F18" i="5" s="1"/>
  <c r="K23" i="8"/>
  <c r="K24" i="7"/>
  <c r="K18" i="5"/>
  <c r="K23" i="5"/>
  <c r="K24" i="8"/>
  <c r="K18" i="7"/>
  <c r="L18" i="7" s="1"/>
  <c r="M18" i="7" s="1"/>
  <c r="K23" i="7"/>
  <c r="K24" i="5"/>
  <c r="K17" i="5"/>
  <c r="E24" i="3"/>
  <c r="F24" i="3" s="1"/>
  <c r="E18" i="3"/>
  <c r="F18" i="3" s="1"/>
  <c r="E24" i="4"/>
  <c r="F24" i="4" s="1"/>
  <c r="E18" i="4"/>
  <c r="F18" i="4" s="1"/>
  <c r="K23" i="4"/>
  <c r="K18" i="4"/>
  <c r="L18" i="4" s="1"/>
  <c r="M18" i="4" s="1"/>
  <c r="K24" i="4"/>
  <c r="K17" i="3"/>
  <c r="L24" i="3"/>
  <c r="K18" i="3"/>
  <c r="J24" i="2"/>
  <c r="K24" i="2" s="1"/>
  <c r="J18" i="2"/>
  <c r="K18" i="2" s="1"/>
  <c r="K23" i="2"/>
  <c r="D24" i="2"/>
  <c r="D18" i="2"/>
  <c r="D17" i="2"/>
  <c r="J16" i="2"/>
  <c r="K17" i="2" s="1"/>
  <c r="D23" i="2"/>
  <c r="E24" i="1"/>
  <c r="E18" i="1"/>
  <c r="F18" i="1" s="1"/>
  <c r="F24" i="1" l="1"/>
  <c r="G21" i="1" s="1"/>
  <c r="F21" i="1"/>
  <c r="B28" i="1" s="1"/>
  <c r="E30" i="1" s="1"/>
  <c r="L18" i="8"/>
  <c r="M18" i="8" s="1"/>
  <c r="L24" i="8"/>
  <c r="M24" i="8" s="1"/>
  <c r="L24" i="6"/>
  <c r="M24" i="6" s="1"/>
  <c r="L18" i="5"/>
  <c r="M18" i="5" s="1"/>
  <c r="L24" i="7"/>
  <c r="M24" i="7" s="1"/>
  <c r="M24" i="3"/>
  <c r="L24" i="5"/>
  <c r="M24" i="5" s="1"/>
  <c r="L18" i="3"/>
  <c r="M18" i="3" s="1"/>
  <c r="L24" i="4"/>
  <c r="M24" i="4" s="1"/>
  <c r="L24" i="2"/>
  <c r="M24" i="2" s="1"/>
  <c r="E18" i="2"/>
  <c r="F18" i="2" s="1"/>
  <c r="E24" i="2"/>
  <c r="F24" i="2" s="1"/>
  <c r="L18" i="2"/>
  <c r="M18" i="2" s="1"/>
</calcChain>
</file>

<file path=xl/sharedStrings.xml><?xml version="1.0" encoding="utf-8"?>
<sst xmlns="http://schemas.openxmlformats.org/spreadsheetml/2006/main" count="734" uniqueCount="89">
  <si>
    <t>Corona NewZombies Calculator</t>
  </si>
  <si>
    <t>Wochen</t>
  </si>
  <si>
    <t>Datum</t>
  </si>
  <si>
    <t>04.01.2021</t>
  </si>
  <si>
    <t>10.01.2021</t>
  </si>
  <si>
    <t>11.01.2021</t>
  </si>
  <si>
    <t>17.01.2021</t>
  </si>
  <si>
    <t>18.01.2021</t>
  </si>
  <si>
    <t>24.01.2021</t>
  </si>
  <si>
    <t>25.01.2021</t>
  </si>
  <si>
    <t>31.01.2021</t>
  </si>
  <si>
    <t>01.02.2021</t>
  </si>
  <si>
    <t>07.02.2021</t>
  </si>
  <si>
    <t>08.02.2021</t>
  </si>
  <si>
    <t>14.02.2021</t>
  </si>
  <si>
    <t>15.02.2021</t>
  </si>
  <si>
    <t>21.02.2021</t>
  </si>
  <si>
    <t>NewZombies</t>
  </si>
  <si>
    <t>Mo</t>
  </si>
  <si>
    <t>Di</t>
  </si>
  <si>
    <t>Mi</t>
  </si>
  <si>
    <t>Do</t>
  </si>
  <si>
    <t>Fr</t>
  </si>
  <si>
    <t>Sa</t>
  </si>
  <si>
    <t>So</t>
  </si>
  <si>
    <t>Summe</t>
  </si>
  <si>
    <t>Romberg Tableu Classic</t>
  </si>
  <si>
    <t>W1</t>
  </si>
  <si>
    <t>W2</t>
  </si>
  <si>
    <t>W4</t>
  </si>
  <si>
    <t>Prognoze von Woche 1 aus -4 bis 0</t>
  </si>
  <si>
    <t>Romberg Tableu Schumann</t>
  </si>
  <si>
    <t>Einwohner:</t>
  </si>
  <si>
    <t>Inzidenz</t>
  </si>
  <si>
    <t>02.03.2020</t>
  </si>
  <si>
    <t>08.03.2020</t>
  </si>
  <si>
    <t>09.03.2020</t>
  </si>
  <si>
    <t>15.03.2020</t>
  </si>
  <si>
    <t>16.03.2020</t>
  </si>
  <si>
    <t>22.03.2020</t>
  </si>
  <si>
    <t>23.03.2020</t>
  </si>
  <si>
    <t>29.03.2020</t>
  </si>
  <si>
    <t>30.03.2020</t>
  </si>
  <si>
    <t>05.04.2020</t>
  </si>
  <si>
    <t>06.04.2020</t>
  </si>
  <si>
    <t>12.04.2020</t>
  </si>
  <si>
    <t>13.04.2020</t>
  </si>
  <si>
    <t>19.04.2020</t>
  </si>
  <si>
    <t>Zielwert</t>
  </si>
  <si>
    <t>Abweichung</t>
  </si>
  <si>
    <t>Prognose neue Fälle</t>
  </si>
  <si>
    <t>Prognose Inzidenzwert</t>
  </si>
  <si>
    <t>Extrapolierende Zeitreihenanalyse</t>
  </si>
  <si>
    <t>Xmw</t>
  </si>
  <si>
    <t>Mittelwertbestimmung:</t>
  </si>
  <si>
    <t>Gleitende Mittel:</t>
  </si>
  <si>
    <t>x</t>
  </si>
  <si>
    <t>Prognosewert:</t>
  </si>
  <si>
    <t>Kleinste quadratische Abweichung:</t>
  </si>
  <si>
    <t>t</t>
  </si>
  <si>
    <t>Xt</t>
  </si>
  <si>
    <t>16.02.2021</t>
  </si>
  <si>
    <t>Xtf</t>
  </si>
  <si>
    <t>Xtz</t>
  </si>
  <si>
    <t>05.10.2020</t>
  </si>
  <si>
    <t>12.10.2020</t>
  </si>
  <si>
    <t>19.10.2020</t>
  </si>
  <si>
    <t>26.10.2020</t>
  </si>
  <si>
    <t>02.11.2020</t>
  </si>
  <si>
    <t>09.11.2020</t>
  </si>
  <si>
    <t>16.11.2020</t>
  </si>
  <si>
    <t>23.11.2020</t>
  </si>
  <si>
    <t>30.11.2020</t>
  </si>
  <si>
    <t>07.12.2020</t>
  </si>
  <si>
    <t>14.12.2020</t>
  </si>
  <si>
    <t>21.12.2020</t>
  </si>
  <si>
    <t>OBK</t>
  </si>
  <si>
    <t>Köln</t>
  </si>
  <si>
    <t>Dresden</t>
  </si>
  <si>
    <t>Rostock</t>
  </si>
  <si>
    <t>28.12.2020</t>
  </si>
  <si>
    <t>Einwohner</t>
  </si>
  <si>
    <t>Summe Xt:</t>
  </si>
  <si>
    <t>Summe Xt*t:</t>
  </si>
  <si>
    <t>b=</t>
  </si>
  <si>
    <t>a=</t>
  </si>
  <si>
    <t>t13=</t>
  </si>
  <si>
    <t>SummeXt:</t>
  </si>
  <si>
    <t>SummeXt*t: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</si>
</sst>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dd/mm/yyyy;@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'kleinste quadratische Abweichun'!$B$4:$M$4</c:f>
              <c:numCache>
                <c:formatCode>General</c:formatCode>
                <c:ptCount val="12"/>
                <c:pt idx="0">
                  <c:v>90</c:v>
                </c:pt>
                <c:pt idx="1">
                  <c:v>99</c:v>
                </c:pt>
                <c:pt idx="2">
                  <c:v>207</c:v>
                </c:pt>
                <c:pt idx="3">
                  <c:v>383</c:v>
                </c:pt>
                <c:pt idx="4">
                  <c:v>401</c:v>
                </c:pt>
                <c:pt idx="5">
                  <c:v>443</c:v>
                </c:pt>
                <c:pt idx="6">
                  <c:v>445</c:v>
                </c:pt>
                <c:pt idx="7">
                  <c:v>410</c:v>
                </c:pt>
                <c:pt idx="8">
                  <c:v>490</c:v>
                </c:pt>
                <c:pt idx="9">
                  <c:v>534</c:v>
                </c:pt>
                <c:pt idx="10">
                  <c:v>570</c:v>
                </c:pt>
                <c:pt idx="11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3-4164-A6D9-E4CF588C24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'kleinste quadratische Abweichun'!$B$5:$M$5</c:f>
              <c:numCache>
                <c:formatCode>General</c:formatCode>
                <c:ptCount val="12"/>
                <c:pt idx="0">
                  <c:v>33.085559256236628</c:v>
                </c:pt>
                <c:pt idx="1">
                  <c:v>36.394115181860286</c:v>
                </c:pt>
                <c:pt idx="2">
                  <c:v>76.096786289344237</c:v>
                </c:pt>
                <c:pt idx="3">
                  <c:v>140.79743550154032</c:v>
                </c:pt>
                <c:pt idx="4">
                  <c:v>147.41454735278765</c:v>
                </c:pt>
                <c:pt idx="5">
                  <c:v>162.85447500569808</c:v>
                </c:pt>
                <c:pt idx="6">
                  <c:v>163.58970965583666</c:v>
                </c:pt>
                <c:pt idx="7">
                  <c:v>150.72310327841132</c:v>
                </c:pt>
                <c:pt idx="8">
                  <c:v>180.13248928395495</c:v>
                </c:pt>
                <c:pt idx="9">
                  <c:v>196.30765158700402</c:v>
                </c:pt>
                <c:pt idx="10">
                  <c:v>209.54187528949862</c:v>
                </c:pt>
                <c:pt idx="11">
                  <c:v>187.85245311041018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3-4164-A6D9-E4CF588C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401280"/>
        <c:axId val="1644839936"/>
      </c:lineChart>
      <c:catAx>
        <c:axId val="164840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4839936"/>
        <c:crosses val="autoZero"/>
        <c:auto val="1"/>
        <c:lblAlgn val="ctr"/>
        <c:lblOffset val="100"/>
        <c:noMultiLvlLbl val="0"/>
      </c:catAx>
      <c:valAx>
        <c:axId val="16448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4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'05315-Köln2020'!$O$5:$O$10</c:f>
              <c:numCache>
                <c:formatCode>General</c:formatCode>
                <c:ptCount val="6"/>
                <c:pt idx="0">
                  <c:v>28</c:v>
                </c:pt>
                <c:pt idx="1">
                  <c:v>240</c:v>
                </c:pt>
                <c:pt idx="2">
                  <c:v>546</c:v>
                </c:pt>
                <c:pt idx="3">
                  <c:v>491</c:v>
                </c:pt>
                <c:pt idx="4">
                  <c:v>440</c:v>
                </c:pt>
                <c:pt idx="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6-49BC-B13D-5F23A76C19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'05315-Köln2020'!$P$5:$P$10</c:f>
              <c:numCache>
                <c:formatCode>General</c:formatCode>
                <c:ptCount val="6"/>
                <c:pt idx="0">
                  <c:v>2.7131782945736433</c:v>
                </c:pt>
                <c:pt idx="1">
                  <c:v>23.255813953488374</c:v>
                </c:pt>
                <c:pt idx="2">
                  <c:v>52.906976744186046</c:v>
                </c:pt>
                <c:pt idx="3">
                  <c:v>47.577519379844965</c:v>
                </c:pt>
                <c:pt idx="4">
                  <c:v>42.63565891472868</c:v>
                </c:pt>
                <c:pt idx="5">
                  <c:v>27.906976744186046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6-49BC-B13D-5F23A76C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'14612-DD2020'!$O$5:$O$10</c:f>
              <c:numCache>
                <c:formatCode>General</c:formatCode>
                <c:ptCount val="6"/>
                <c:pt idx="0">
                  <c:v>2</c:v>
                </c:pt>
                <c:pt idx="1">
                  <c:v>35</c:v>
                </c:pt>
                <c:pt idx="2">
                  <c:v>122</c:v>
                </c:pt>
                <c:pt idx="3">
                  <c:v>174</c:v>
                </c:pt>
                <c:pt idx="4">
                  <c:v>118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1-46F3-B8D5-8923DF80E2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'14612-DD2020'!$P$5:$P$10</c:f>
              <c:numCache>
                <c:formatCode>General</c:formatCode>
                <c:ptCount val="6"/>
                <c:pt idx="0">
                  <c:v>0.35590861690352382</c:v>
                </c:pt>
                <c:pt idx="1">
                  <c:v>6.2284007958116669</c:v>
                </c:pt>
                <c:pt idx="2">
                  <c:v>21.710425631114955</c:v>
                </c:pt>
                <c:pt idx="3">
                  <c:v>30.964049670606574</c:v>
                </c:pt>
                <c:pt idx="4">
                  <c:v>20.998608397307905</c:v>
                </c:pt>
                <c:pt idx="5">
                  <c:v>6.5843094127151911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1-46F3-B8D5-8923DF80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'13003-Rostock2020'!$O$5:$O$10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8-4645-AADD-9994599F16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'13003-Rostock2020'!$P$5:$P$10</c:f>
              <c:numCache>
                <c:formatCode>General</c:formatCode>
                <c:ptCount val="6"/>
                <c:pt idx="0">
                  <c:v>0</c:v>
                </c:pt>
                <c:pt idx="1">
                  <c:v>2.8723801499382438</c:v>
                </c:pt>
                <c:pt idx="2">
                  <c:v>8.6171404498147304</c:v>
                </c:pt>
                <c:pt idx="3">
                  <c:v>15.319360799670635</c:v>
                </c:pt>
                <c:pt idx="4">
                  <c:v>3.8298401999176588</c:v>
                </c:pt>
                <c:pt idx="5">
                  <c:v>3.8298401999176588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8-4645-AADD-9994599F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'13003-Rostock2021-02-16'!$O$5:$O$10</c:f>
              <c:numCache>
                <c:formatCode>General</c:formatCode>
                <c:ptCount val="6"/>
                <c:pt idx="0">
                  <c:v>109</c:v>
                </c:pt>
                <c:pt idx="1">
                  <c:v>101</c:v>
                </c:pt>
                <c:pt idx="2">
                  <c:v>105</c:v>
                </c:pt>
                <c:pt idx="3">
                  <c:v>75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6-47E6-87BC-4F8AD19694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'13003-Rostock2021-02-16'!$P$5:$P$10</c:f>
              <c:numCache>
                <c:formatCode>General</c:formatCode>
                <c:ptCount val="6"/>
                <c:pt idx="0">
                  <c:v>52.181572723878091</c:v>
                </c:pt>
                <c:pt idx="1">
                  <c:v>48.351732523960436</c:v>
                </c:pt>
                <c:pt idx="2">
                  <c:v>50.266652623919263</c:v>
                </c:pt>
                <c:pt idx="3">
                  <c:v>35.904751874228047</c:v>
                </c:pt>
                <c:pt idx="4">
                  <c:v>20.106661049567705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6-47E6-87BC-4F8AD196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'05374-OBK2021-02-16'!$O$5:$O$10</c:f>
              <c:numCache>
                <c:formatCode>General</c:formatCode>
                <c:ptCount val="6"/>
                <c:pt idx="0">
                  <c:v>499</c:v>
                </c:pt>
                <c:pt idx="1">
                  <c:v>392</c:v>
                </c:pt>
                <c:pt idx="2">
                  <c:v>322</c:v>
                </c:pt>
                <c:pt idx="3">
                  <c:v>281</c:v>
                </c:pt>
                <c:pt idx="4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4-4F2C-8D02-D2ED6BC77C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'05374-OBK2021-02-16'!$P$5:$P$10</c:f>
              <c:numCache>
                <c:formatCode>General</c:formatCode>
                <c:ptCount val="6"/>
                <c:pt idx="0">
                  <c:v>183.44104520957865</c:v>
                </c:pt>
                <c:pt idx="1">
                  <c:v>144.10599142716396</c:v>
                </c:pt>
                <c:pt idx="2">
                  <c:v>118.37277867231327</c:v>
                </c:pt>
                <c:pt idx="3">
                  <c:v>103.30046834447214</c:v>
                </c:pt>
                <c:pt idx="4">
                  <c:v>82.346280815522277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4-4F2C-8D02-D2ED6BC7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'14612-DD2021-02-16'!$O$5:$O$10</c:f>
              <c:numCache>
                <c:formatCode>General</c:formatCode>
                <c:ptCount val="6"/>
                <c:pt idx="0">
                  <c:v>1185</c:v>
                </c:pt>
                <c:pt idx="1">
                  <c:v>840</c:v>
                </c:pt>
                <c:pt idx="2">
                  <c:v>657</c:v>
                </c:pt>
                <c:pt idx="3">
                  <c:v>504</c:v>
                </c:pt>
                <c:pt idx="4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5-49E2-8AE8-C30AF977A8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'14612-DD2021-02-16'!$P$5:$P$10</c:f>
              <c:numCache>
                <c:formatCode>General</c:formatCode>
                <c:ptCount val="6"/>
                <c:pt idx="0">
                  <c:v>210.87585551533786</c:v>
                </c:pt>
                <c:pt idx="1">
                  <c:v>149.48161909948001</c:v>
                </c:pt>
                <c:pt idx="2">
                  <c:v>116.91598065280758</c:v>
                </c:pt>
                <c:pt idx="3">
                  <c:v>89.68897145968802</c:v>
                </c:pt>
                <c:pt idx="4">
                  <c:v>46.62402881436163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5-49E2-8AE8-C30AF977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'kleinste quadratische Abweichun'!$B$7:$M$7</c:f>
              <c:numCache>
                <c:formatCode>General</c:formatCode>
                <c:ptCount val="12"/>
                <c:pt idx="0">
                  <c:v>897</c:v>
                </c:pt>
                <c:pt idx="1">
                  <c:v>1397</c:v>
                </c:pt>
                <c:pt idx="2">
                  <c:v>2532</c:v>
                </c:pt>
                <c:pt idx="3">
                  <c:v>2773</c:v>
                </c:pt>
                <c:pt idx="4">
                  <c:v>2502</c:v>
                </c:pt>
                <c:pt idx="5">
                  <c:v>2122</c:v>
                </c:pt>
                <c:pt idx="6">
                  <c:v>1997</c:v>
                </c:pt>
                <c:pt idx="7">
                  <c:v>1653</c:v>
                </c:pt>
                <c:pt idx="8">
                  <c:v>1637</c:v>
                </c:pt>
                <c:pt idx="9">
                  <c:v>1690</c:v>
                </c:pt>
                <c:pt idx="10">
                  <c:v>2072</c:v>
                </c:pt>
                <c:pt idx="11">
                  <c:v>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8-40FC-AACF-3C57F8B2DD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'kleinste quadratische Abweichun'!$B$8:$M$8</c:f>
              <c:numCache>
                <c:formatCode>General</c:formatCode>
                <c:ptCount val="12"/>
                <c:pt idx="0">
                  <c:v>86.918604651162781</c:v>
                </c:pt>
                <c:pt idx="1">
                  <c:v>135.36821705426357</c:v>
                </c:pt>
                <c:pt idx="2">
                  <c:v>245.34883720930233</c:v>
                </c:pt>
                <c:pt idx="3">
                  <c:v>268.70155038759685</c:v>
                </c:pt>
                <c:pt idx="4">
                  <c:v>242.44186046511626</c:v>
                </c:pt>
                <c:pt idx="5">
                  <c:v>205.62015503875966</c:v>
                </c:pt>
                <c:pt idx="6">
                  <c:v>193.50775193798449</c:v>
                </c:pt>
                <c:pt idx="7">
                  <c:v>160.17441860465115</c:v>
                </c:pt>
                <c:pt idx="8">
                  <c:v>158.62403100775194</c:v>
                </c:pt>
                <c:pt idx="9">
                  <c:v>163.75968992248062</c:v>
                </c:pt>
                <c:pt idx="10">
                  <c:v>200.77519379844961</c:v>
                </c:pt>
                <c:pt idx="11">
                  <c:v>149.3217054263566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8-40FC-AACF-3C57F8B2D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178928"/>
        <c:axId val="1566987280"/>
      </c:lineChart>
      <c:catAx>
        <c:axId val="174717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6987280"/>
        <c:crosses val="autoZero"/>
        <c:auto val="1"/>
        <c:lblAlgn val="ctr"/>
        <c:lblOffset val="100"/>
        <c:noMultiLvlLbl val="0"/>
      </c:catAx>
      <c:valAx>
        <c:axId val="15669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1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'kleinste quadratische Abweichun'!$B$10:$M$10</c:f>
              <c:numCache>
                <c:formatCode>General</c:formatCode>
                <c:ptCount val="12"/>
                <c:pt idx="0">
                  <c:v>191</c:v>
                </c:pt>
                <c:pt idx="1">
                  <c:v>375</c:v>
                </c:pt>
                <c:pt idx="2">
                  <c:v>584</c:v>
                </c:pt>
                <c:pt idx="3">
                  <c:v>1020</c:v>
                </c:pt>
                <c:pt idx="4">
                  <c:v>990</c:v>
                </c:pt>
                <c:pt idx="5">
                  <c:v>1014</c:v>
                </c:pt>
                <c:pt idx="6">
                  <c:v>1198</c:v>
                </c:pt>
                <c:pt idx="7">
                  <c:v>1688</c:v>
                </c:pt>
                <c:pt idx="8">
                  <c:v>1996</c:v>
                </c:pt>
                <c:pt idx="9">
                  <c:v>2779</c:v>
                </c:pt>
                <c:pt idx="10">
                  <c:v>2876</c:v>
                </c:pt>
                <c:pt idx="11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1-44EC-A50E-03D6997904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'kleinste quadratische Abweichun'!$B$11:$M$11</c:f>
              <c:numCache>
                <c:formatCode>General</c:formatCode>
                <c:ptCount val="12"/>
                <c:pt idx="0">
                  <c:v>33.989272914286531</c:v>
                </c:pt>
                <c:pt idx="1">
                  <c:v>66.732865669410714</c:v>
                </c:pt>
                <c:pt idx="2">
                  <c:v>103.92531613582895</c:v>
                </c:pt>
                <c:pt idx="3">
                  <c:v>181.51339462079716</c:v>
                </c:pt>
                <c:pt idx="4">
                  <c:v>176.17476536724431</c:v>
                </c:pt>
                <c:pt idx="5">
                  <c:v>180.4456687700866</c:v>
                </c:pt>
                <c:pt idx="6">
                  <c:v>213.18926152521078</c:v>
                </c:pt>
                <c:pt idx="7">
                  <c:v>300.38687266657411</c:v>
                </c:pt>
                <c:pt idx="8">
                  <c:v>355.19679966971682</c:v>
                </c:pt>
                <c:pt idx="9">
                  <c:v>494.53502318744643</c:v>
                </c:pt>
                <c:pt idx="10">
                  <c:v>511.79659110726732</c:v>
                </c:pt>
                <c:pt idx="11">
                  <c:v>371.92450466418245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1-44EC-A50E-03D69979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384304"/>
        <c:axId val="1643194736"/>
      </c:lineChart>
      <c:catAx>
        <c:axId val="174538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3194736"/>
        <c:crosses val="autoZero"/>
        <c:auto val="1"/>
        <c:lblAlgn val="ctr"/>
        <c:lblOffset val="100"/>
        <c:noMultiLvlLbl val="0"/>
      </c:catAx>
      <c:valAx>
        <c:axId val="16431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538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'kleinste quadratische Abweichun'!$B$13:$M$13</c:f>
              <c:numCache>
                <c:formatCode>General</c:formatCode>
                <c:ptCount val="12"/>
                <c:pt idx="0">
                  <c:v>22</c:v>
                </c:pt>
                <c:pt idx="1">
                  <c:v>47</c:v>
                </c:pt>
                <c:pt idx="2">
                  <c:v>73</c:v>
                </c:pt>
                <c:pt idx="3">
                  <c:v>67</c:v>
                </c:pt>
                <c:pt idx="4">
                  <c:v>96</c:v>
                </c:pt>
                <c:pt idx="5">
                  <c:v>51</c:v>
                </c:pt>
                <c:pt idx="6">
                  <c:v>82</c:v>
                </c:pt>
                <c:pt idx="7">
                  <c:v>61</c:v>
                </c:pt>
                <c:pt idx="8">
                  <c:v>37</c:v>
                </c:pt>
                <c:pt idx="9">
                  <c:v>41</c:v>
                </c:pt>
                <c:pt idx="10">
                  <c:v>72</c:v>
                </c:pt>
                <c:pt idx="1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0-46CE-AB6D-BF10AEE981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'kleinste quadratische Abweichun'!$B$14:$M$14</c:f>
              <c:numCache>
                <c:formatCode>General</c:formatCode>
                <c:ptCount val="12"/>
                <c:pt idx="0">
                  <c:v>10.532060549773561</c:v>
                </c:pt>
                <c:pt idx="1">
                  <c:v>22.500311174516241</c:v>
                </c:pt>
                <c:pt idx="2">
                  <c:v>34.94729182424863</c:v>
                </c:pt>
                <c:pt idx="3">
                  <c:v>32.074911674310393</c:v>
                </c:pt>
                <c:pt idx="4">
                  <c:v>45.9580823990119</c:v>
                </c:pt>
                <c:pt idx="5">
                  <c:v>24.415231274475069</c:v>
                </c:pt>
                <c:pt idx="6">
                  <c:v>39.255862049156001</c:v>
                </c:pt>
                <c:pt idx="7">
                  <c:v>29.202531524372144</c:v>
                </c:pt>
                <c:pt idx="8">
                  <c:v>17.713010924619169</c:v>
                </c:pt>
                <c:pt idx="9">
                  <c:v>19.627931024578</c:v>
                </c:pt>
                <c:pt idx="10">
                  <c:v>34.468561799258921</c:v>
                </c:pt>
                <c:pt idx="11">
                  <c:v>31.596181649320684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0-46CE-AB6D-BF10AEE9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388624"/>
        <c:axId val="1835900320"/>
      </c:lineChart>
      <c:catAx>
        <c:axId val="18393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5900320"/>
        <c:crosses val="autoZero"/>
        <c:auto val="1"/>
        <c:lblAlgn val="ctr"/>
        <c:lblOffset val="100"/>
        <c:noMultiLvlLbl val="0"/>
      </c:catAx>
      <c:valAx>
        <c:axId val="18359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93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'05374-OBK2021'!$O$5:$O$10</c:f>
              <c:numCache>
                <c:formatCode>General</c:formatCode>
                <c:ptCount val="6"/>
                <c:pt idx="0">
                  <c:v>659</c:v>
                </c:pt>
                <c:pt idx="1">
                  <c:v>623</c:v>
                </c:pt>
                <c:pt idx="2">
                  <c:v>370</c:v>
                </c:pt>
                <c:pt idx="3">
                  <c:v>288</c:v>
                </c:pt>
                <c:pt idx="4">
                  <c:v>241</c:v>
                </c:pt>
                <c:pt idx="5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D-4E46-9F8E-BEB75CB29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'05374-OBK2021'!$P$5:$P$10</c:f>
              <c:numCache>
                <c:formatCode>General</c:formatCode>
                <c:ptCount val="6"/>
                <c:pt idx="0">
                  <c:v>242.25981722066598</c:v>
                </c:pt>
                <c:pt idx="1">
                  <c:v>229.02559351817129</c:v>
                </c:pt>
                <c:pt idx="2">
                  <c:v>136.01841027563947</c:v>
                </c:pt>
                <c:pt idx="3">
                  <c:v>105.87378961995722</c:v>
                </c:pt>
                <c:pt idx="4">
                  <c:v>88.595775341700303</c:v>
                </c:pt>
                <c:pt idx="5">
                  <c:v>80.14057686510651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D-4E46-9F8E-BEB75CB2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'05315-Köln2021'!$O$5:$O$10</c:f>
              <c:numCache>
                <c:formatCode>General</c:formatCode>
                <c:ptCount val="6"/>
                <c:pt idx="0">
                  <c:v>615</c:v>
                </c:pt>
                <c:pt idx="1">
                  <c:v>438</c:v>
                </c:pt>
                <c:pt idx="2">
                  <c:v>339</c:v>
                </c:pt>
                <c:pt idx="3">
                  <c:v>251</c:v>
                </c:pt>
                <c:pt idx="4">
                  <c:v>165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9-4D0A-9368-A017BE9290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'05315-Köln2021'!$P$5:$P$10</c:f>
              <c:numCache>
                <c:formatCode>General</c:formatCode>
                <c:ptCount val="6"/>
                <c:pt idx="0">
                  <c:v>59.593023255813954</c:v>
                </c:pt>
                <c:pt idx="1">
                  <c:v>42.441860465116278</c:v>
                </c:pt>
                <c:pt idx="2">
                  <c:v>32.848837209302324</c:v>
                </c:pt>
                <c:pt idx="3">
                  <c:v>24.321705426356591</c:v>
                </c:pt>
                <c:pt idx="4">
                  <c:v>15.988372093023255</c:v>
                </c:pt>
                <c:pt idx="5">
                  <c:v>11.821705426356589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9-4D0A-9368-A017BE92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'14612-DD2021'!$O$5:$O$10</c:f>
              <c:numCache>
                <c:formatCode>General</c:formatCode>
                <c:ptCount val="6"/>
                <c:pt idx="0">
                  <c:v>1580</c:v>
                </c:pt>
                <c:pt idx="1">
                  <c:v>1094</c:v>
                </c:pt>
                <c:pt idx="2">
                  <c:v>733</c:v>
                </c:pt>
                <c:pt idx="3">
                  <c:v>607</c:v>
                </c:pt>
                <c:pt idx="4">
                  <c:v>436</c:v>
                </c:pt>
                <c:pt idx="5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D-46F8-8ABE-86391D9C01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'14612-DD2021'!$P$5:$P$10</c:f>
              <c:numCache>
                <c:formatCode>General</c:formatCode>
                <c:ptCount val="6"/>
                <c:pt idx="0">
                  <c:v>281.16780735378381</c:v>
                </c:pt>
                <c:pt idx="1">
                  <c:v>194.68201344622756</c:v>
                </c:pt>
                <c:pt idx="2">
                  <c:v>130.4405080951415</c:v>
                </c:pt>
                <c:pt idx="3">
                  <c:v>108.0182652302195</c:v>
                </c:pt>
                <c:pt idx="4">
                  <c:v>77.588078484968207</c:v>
                </c:pt>
                <c:pt idx="5">
                  <c:v>54.098109769335629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D-46F8-8ABE-86391D9C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'13003-Rostock2021'!$O$5:$O$10</c:f>
              <c:numCache>
                <c:formatCode>General</c:formatCode>
                <c:ptCount val="6"/>
                <c:pt idx="0">
                  <c:v>260</c:v>
                </c:pt>
                <c:pt idx="1">
                  <c:v>156</c:v>
                </c:pt>
                <c:pt idx="2">
                  <c:v>120</c:v>
                </c:pt>
                <c:pt idx="3">
                  <c:v>102</c:v>
                </c:pt>
                <c:pt idx="4">
                  <c:v>114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B-4875-A1B9-D83B7D3297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'13003-Rostock2021'!$P$5:$P$10</c:f>
              <c:numCache>
                <c:formatCode>General</c:formatCode>
                <c:ptCount val="6"/>
                <c:pt idx="0">
                  <c:v>124.4698064973239</c:v>
                </c:pt>
                <c:pt idx="1">
                  <c:v>74.681883898394346</c:v>
                </c:pt>
                <c:pt idx="2">
                  <c:v>57.447602998764872</c:v>
                </c:pt>
                <c:pt idx="3">
                  <c:v>48.830462548950138</c:v>
                </c:pt>
                <c:pt idx="4">
                  <c:v>54.575222848826634</c:v>
                </c:pt>
                <c:pt idx="5">
                  <c:v>37.340941949197173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B-4875-A1B9-D83B7D32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'05374-OBK2020'!$O$5:$O$10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84</c:v>
                </c:pt>
                <c:pt idx="3">
                  <c:v>126</c:v>
                </c:pt>
                <c:pt idx="4">
                  <c:v>95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A-48F6-9696-6C6FBF85DA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'05374-OBK2020'!$P$5:$P$10</c:f>
              <c:numCache>
                <c:formatCode>General</c:formatCode>
                <c:ptCount val="6"/>
                <c:pt idx="0">
                  <c:v>1.4704693002771836</c:v>
                </c:pt>
                <c:pt idx="1">
                  <c:v>3.3085559256236632</c:v>
                </c:pt>
                <c:pt idx="2">
                  <c:v>30.879855305820854</c:v>
                </c:pt>
                <c:pt idx="3">
                  <c:v>46.319782958731281</c:v>
                </c:pt>
                <c:pt idx="4">
                  <c:v>34.923645881583106</c:v>
                </c:pt>
                <c:pt idx="5">
                  <c:v>19.116100903603385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A-48F6-9696-6C6FBF85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761999</xdr:colOff>
      <xdr:row>16</xdr:row>
      <xdr:rowOff>16566</xdr:rowOff>
    </xdr:from>
    <xdr:to>
      <xdr:col>15</xdr:col>
      <xdr:colOff>737152</xdr:colOff>
      <xdr:row>21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AD68BF-08C2-46FC-B758-A8F27A4D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4141</xdr:colOff>
      <xdr:row>21</xdr:row>
      <xdr:rowOff>0</xdr:rowOff>
    </xdr:from>
    <xdr:to>
      <xdr:col>15</xdr:col>
      <xdr:colOff>753717</xdr:colOff>
      <xdr:row>26</xdr:row>
      <xdr:rowOff>8283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36580F-B7EC-4FC8-951D-EA3F63B89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4140</xdr:colOff>
      <xdr:row>26</xdr:row>
      <xdr:rowOff>11596</xdr:rowOff>
    </xdr:from>
    <xdr:to>
      <xdr:col>16</xdr:col>
      <xdr:colOff>0</xdr:colOff>
      <xdr:row>31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95C7AA-4B0C-4C15-BC4A-C830E835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4140</xdr:colOff>
      <xdr:row>31</xdr:row>
      <xdr:rowOff>3313</xdr:rowOff>
    </xdr:from>
    <xdr:to>
      <xdr:col>16</xdr:col>
      <xdr:colOff>0</xdr:colOff>
      <xdr:row>36</xdr:row>
      <xdr:rowOff>8283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4C62F70-54BD-4D98-B1F3-596D0E756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29308</xdr:colOff>
      <xdr:row>2</xdr:row>
      <xdr:rowOff>175847</xdr:rowOff>
    </xdr:from>
    <xdr:to>
      <xdr:col>19</xdr:col>
      <xdr:colOff>25642</xdr:colOff>
      <xdr:row>9</xdr:row>
      <xdr:rowOff>175847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E7BF42-A39D-495F-8276-616E54ED0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29308</xdr:colOff>
      <xdr:row>2</xdr:row>
      <xdr:rowOff>168520</xdr:rowOff>
    </xdr:from>
    <xdr:to>
      <xdr:col>19</xdr:col>
      <xdr:colOff>25642</xdr:colOff>
      <xdr:row>9</xdr:row>
      <xdr:rowOff>168520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CBE102-3CF4-4C57-8FF6-62B41170A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3AFC01-16DE-46FC-A3A8-8044493E8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29308</xdr:colOff>
      <xdr:row>2</xdr:row>
      <xdr:rowOff>168520</xdr:rowOff>
    </xdr:from>
    <xdr:to>
      <xdr:col>19</xdr:col>
      <xdr:colOff>25642</xdr:colOff>
      <xdr:row>9</xdr:row>
      <xdr:rowOff>168520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E85982-8807-47B5-94D4-165E8212B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29307</xdr:colOff>
      <xdr:row>2</xdr:row>
      <xdr:rowOff>168519</xdr:rowOff>
    </xdr:from>
    <xdr:to>
      <xdr:col>19</xdr:col>
      <xdr:colOff>25641</xdr:colOff>
      <xdr:row>9</xdr:row>
      <xdr:rowOff>168519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FFC377-5468-48DC-8BB7-CC1A5A4D6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14654</xdr:colOff>
      <xdr:row>2</xdr:row>
      <xdr:rowOff>183174</xdr:rowOff>
    </xdr:from>
    <xdr:to>
      <xdr:col>19</xdr:col>
      <xdr:colOff>10988</xdr:colOff>
      <xdr:row>9</xdr:row>
      <xdr:rowOff>183174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73A1C6A-E86A-4725-B054-4662C9504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175847</xdr:rowOff>
    </xdr:from>
    <xdr:to>
      <xdr:col>19</xdr:col>
      <xdr:colOff>18315</xdr:colOff>
      <xdr:row>9</xdr:row>
      <xdr:rowOff>175847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2B963D-4D5C-4B59-B025-B06713BE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783A49-9CCC-4740-BBAF-EF22D73A0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29307</xdr:colOff>
      <xdr:row>2</xdr:row>
      <xdr:rowOff>168519</xdr:rowOff>
    </xdr:from>
    <xdr:to>
      <xdr:col>19</xdr:col>
      <xdr:colOff>25641</xdr:colOff>
      <xdr:row>9</xdr:row>
      <xdr:rowOff>168519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90374E-C252-4E1A-BCAA-8C649940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3D4D45-8BA5-4B8F-9D29-847C192A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6EE91E-8E33-4D83-BE0E-E2B71D449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9E7E-9987-422E-89BB-221BAE7F7766}">
  <dimension ref="A1:P36"/>
  <sheetViews>
    <sheetView tabSelected="1" zoomScale="115" zoomScaleNormal="115" workbookViewId="0">
      <selection activeCell="Q16" sqref="Q16"/>
    </sheetView>
  </sheetViews>
  <sheetFormatPr baseColWidth="10" defaultRowHeight="15" x14ac:dyDescent="0.25"/>
  <sheetData>
    <row r="1" spans="1:16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6" t="s">
        <v>69</v>
      </c>
      <c r="H1" t="s">
        <v>70</v>
      </c>
      <c r="I1" t="s">
        <v>71</v>
      </c>
      <c r="J1" t="s">
        <v>72</v>
      </c>
      <c r="K1" t="s">
        <v>73</v>
      </c>
      <c r="L1" s="6" t="s">
        <v>74</v>
      </c>
      <c r="M1" t="s">
        <v>75</v>
      </c>
      <c r="N1" t="s">
        <v>80</v>
      </c>
      <c r="P1" s="6" t="s">
        <v>81</v>
      </c>
    </row>
    <row r="2" spans="1:16" x14ac:dyDescent="0.25">
      <c r="A2" t="s">
        <v>59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6" x14ac:dyDescent="0.25">
      <c r="A3" s="18" t="s">
        <v>76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P3" s="6">
        <v>272022</v>
      </c>
    </row>
    <row r="4" spans="1:16" x14ac:dyDescent="0.25">
      <c r="A4" t="s">
        <v>62</v>
      </c>
      <c r="B4" s="16">
        <v>90</v>
      </c>
      <c r="C4" s="16">
        <v>99</v>
      </c>
      <c r="D4" s="16">
        <v>207</v>
      </c>
      <c r="E4" s="16">
        <v>383</v>
      </c>
      <c r="F4" s="16">
        <v>401</v>
      </c>
      <c r="G4" s="16">
        <v>443</v>
      </c>
      <c r="H4" s="16">
        <v>445</v>
      </c>
      <c r="I4" s="16">
        <v>410</v>
      </c>
      <c r="J4" s="16">
        <v>490</v>
      </c>
      <c r="K4" s="16">
        <v>534</v>
      </c>
      <c r="L4" s="16">
        <v>570</v>
      </c>
      <c r="M4" s="16">
        <v>511</v>
      </c>
    </row>
    <row r="5" spans="1:16" x14ac:dyDescent="0.25">
      <c r="A5" t="s">
        <v>63</v>
      </c>
      <c r="B5" s="14">
        <f>B4/$P$3*100000</f>
        <v>33.085559256236628</v>
      </c>
      <c r="C5" s="14">
        <f t="shared" ref="C5:M5" si="0">C4/$P$3*100000</f>
        <v>36.394115181860286</v>
      </c>
      <c r="D5" s="14">
        <f t="shared" si="0"/>
        <v>76.096786289344237</v>
      </c>
      <c r="E5" s="14">
        <f t="shared" si="0"/>
        <v>140.79743550154032</v>
      </c>
      <c r="F5" s="14">
        <f t="shared" si="0"/>
        <v>147.41454735278765</v>
      </c>
      <c r="G5" s="14">
        <f t="shared" si="0"/>
        <v>162.85447500569808</v>
      </c>
      <c r="H5" s="14">
        <f t="shared" si="0"/>
        <v>163.58970965583666</v>
      </c>
      <c r="I5" s="14">
        <f t="shared" si="0"/>
        <v>150.72310327841132</v>
      </c>
      <c r="J5" s="14">
        <f t="shared" si="0"/>
        <v>180.13248928395495</v>
      </c>
      <c r="K5" s="14">
        <f t="shared" si="0"/>
        <v>196.30765158700402</v>
      </c>
      <c r="L5" s="14">
        <f t="shared" si="0"/>
        <v>209.54187528949862</v>
      </c>
      <c r="M5" s="14">
        <f t="shared" si="0"/>
        <v>187.85245311041018</v>
      </c>
    </row>
    <row r="6" spans="1:16" x14ac:dyDescent="0.25">
      <c r="A6" s="18" t="s">
        <v>77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6">
        <v>1032000</v>
      </c>
    </row>
    <row r="7" spans="1:16" x14ac:dyDescent="0.25">
      <c r="A7" t="s">
        <v>62</v>
      </c>
      <c r="B7" s="16">
        <v>897</v>
      </c>
      <c r="C7" s="16">
        <v>1397</v>
      </c>
      <c r="D7" s="16">
        <v>2532</v>
      </c>
      <c r="E7" s="16">
        <v>2773</v>
      </c>
      <c r="F7" s="16">
        <v>2502</v>
      </c>
      <c r="G7" s="16">
        <v>2122</v>
      </c>
      <c r="H7" s="16">
        <v>1997</v>
      </c>
      <c r="I7" s="16">
        <v>1653</v>
      </c>
      <c r="J7" s="16">
        <v>1637</v>
      </c>
      <c r="K7" s="16">
        <v>1690</v>
      </c>
      <c r="L7" s="16">
        <v>2072</v>
      </c>
      <c r="M7" s="16">
        <v>1541</v>
      </c>
    </row>
    <row r="8" spans="1:16" x14ac:dyDescent="0.25">
      <c r="A8" t="s">
        <v>63</v>
      </c>
      <c r="B8" s="14">
        <f>(B7/$P$6)*100000</f>
        <v>86.918604651162781</v>
      </c>
      <c r="C8" s="14">
        <f t="shared" ref="C8:M8" si="1">(C7/$P$6)*100000</f>
        <v>135.36821705426357</v>
      </c>
      <c r="D8" s="14">
        <f t="shared" si="1"/>
        <v>245.34883720930233</v>
      </c>
      <c r="E8" s="14">
        <f t="shared" si="1"/>
        <v>268.70155038759685</v>
      </c>
      <c r="F8" s="14">
        <f t="shared" si="1"/>
        <v>242.44186046511626</v>
      </c>
      <c r="G8" s="14">
        <f t="shared" si="1"/>
        <v>205.62015503875966</v>
      </c>
      <c r="H8" s="14">
        <f t="shared" si="1"/>
        <v>193.50775193798449</v>
      </c>
      <c r="I8" s="14">
        <f t="shared" si="1"/>
        <v>160.17441860465115</v>
      </c>
      <c r="J8" s="14">
        <f t="shared" si="1"/>
        <v>158.62403100775194</v>
      </c>
      <c r="K8" s="14">
        <f t="shared" si="1"/>
        <v>163.75968992248062</v>
      </c>
      <c r="L8" s="14">
        <f t="shared" si="1"/>
        <v>200.77519379844961</v>
      </c>
      <c r="M8" s="14">
        <f t="shared" si="1"/>
        <v>149.3217054263566</v>
      </c>
    </row>
    <row r="9" spans="1:16" x14ac:dyDescent="0.25">
      <c r="A9" s="18" t="s">
        <v>78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P9" s="6">
        <v>561942</v>
      </c>
    </row>
    <row r="10" spans="1:16" x14ac:dyDescent="0.25">
      <c r="A10" t="s">
        <v>62</v>
      </c>
      <c r="B10" s="16">
        <v>191</v>
      </c>
      <c r="C10" s="16">
        <v>375</v>
      </c>
      <c r="D10" s="16">
        <v>584</v>
      </c>
      <c r="E10" s="16">
        <v>1020</v>
      </c>
      <c r="F10" s="16">
        <v>990</v>
      </c>
      <c r="G10" s="16">
        <v>1014</v>
      </c>
      <c r="H10" s="16">
        <v>1198</v>
      </c>
      <c r="I10" s="16">
        <v>1688</v>
      </c>
      <c r="J10" s="16">
        <v>1996</v>
      </c>
      <c r="K10" s="16">
        <v>2779</v>
      </c>
      <c r="L10" s="16">
        <v>2876</v>
      </c>
      <c r="M10" s="16">
        <v>2090</v>
      </c>
    </row>
    <row r="11" spans="1:16" x14ac:dyDescent="0.25">
      <c r="A11" t="s">
        <v>63</v>
      </c>
      <c r="B11" s="14">
        <f>B10/$P$9*100000</f>
        <v>33.989272914286531</v>
      </c>
      <c r="C11" s="14">
        <f t="shared" ref="C11:M11" si="2">C10/$P$9*100000</f>
        <v>66.732865669410714</v>
      </c>
      <c r="D11" s="14">
        <f t="shared" si="2"/>
        <v>103.92531613582895</v>
      </c>
      <c r="E11" s="14">
        <f t="shared" si="2"/>
        <v>181.51339462079716</v>
      </c>
      <c r="F11" s="14">
        <f t="shared" si="2"/>
        <v>176.17476536724431</v>
      </c>
      <c r="G11" s="14">
        <f t="shared" si="2"/>
        <v>180.4456687700866</v>
      </c>
      <c r="H11" s="14">
        <f t="shared" si="2"/>
        <v>213.18926152521078</v>
      </c>
      <c r="I11" s="14">
        <f t="shared" si="2"/>
        <v>300.38687266657411</v>
      </c>
      <c r="J11" s="14">
        <f t="shared" si="2"/>
        <v>355.19679966971682</v>
      </c>
      <c r="K11" s="14">
        <f t="shared" si="2"/>
        <v>494.53502318744643</v>
      </c>
      <c r="L11" s="14">
        <f t="shared" si="2"/>
        <v>511.79659110726732</v>
      </c>
      <c r="M11" s="14">
        <f t="shared" si="2"/>
        <v>371.92450466418245</v>
      </c>
    </row>
    <row r="12" spans="1:16" x14ac:dyDescent="0.25">
      <c r="A12" s="18" t="s">
        <v>79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P12" s="6">
        <v>208886</v>
      </c>
    </row>
    <row r="13" spans="1:16" x14ac:dyDescent="0.25">
      <c r="A13" t="s">
        <v>62</v>
      </c>
      <c r="B13" s="16">
        <v>22</v>
      </c>
      <c r="C13" s="16">
        <v>47</v>
      </c>
      <c r="D13" s="16">
        <v>73</v>
      </c>
      <c r="E13" s="16">
        <v>67</v>
      </c>
      <c r="F13" s="16">
        <v>96</v>
      </c>
      <c r="G13" s="16">
        <v>51</v>
      </c>
      <c r="H13" s="16">
        <v>82</v>
      </c>
      <c r="I13" s="16">
        <v>61</v>
      </c>
      <c r="J13" s="16">
        <v>37</v>
      </c>
      <c r="K13" s="16">
        <v>41</v>
      </c>
      <c r="L13" s="16">
        <v>72</v>
      </c>
      <c r="M13" s="16">
        <v>66</v>
      </c>
    </row>
    <row r="14" spans="1:16" x14ac:dyDescent="0.25">
      <c r="A14" t="s">
        <v>63</v>
      </c>
      <c r="B14" s="14">
        <f>B13/$P$12*100000</f>
        <v>10.532060549773561</v>
      </c>
      <c r="C14" s="14">
        <f t="shared" ref="C14:M14" si="3">C13/$P$12*100000</f>
        <v>22.500311174516241</v>
      </c>
      <c r="D14" s="14">
        <f t="shared" si="3"/>
        <v>34.94729182424863</v>
      </c>
      <c r="E14" s="14">
        <f t="shared" si="3"/>
        <v>32.074911674310393</v>
      </c>
      <c r="F14" s="14">
        <f t="shared" si="3"/>
        <v>45.9580823990119</v>
      </c>
      <c r="G14" s="14">
        <f t="shared" si="3"/>
        <v>24.415231274475069</v>
      </c>
      <c r="H14" s="14">
        <f t="shared" si="3"/>
        <v>39.255862049156001</v>
      </c>
      <c r="I14" s="14">
        <f t="shared" si="3"/>
        <v>29.202531524372144</v>
      </c>
      <c r="J14" s="14">
        <f t="shared" si="3"/>
        <v>17.713010924619169</v>
      </c>
      <c r="K14" s="14">
        <f t="shared" si="3"/>
        <v>19.627931024578</v>
      </c>
      <c r="L14" s="14">
        <f t="shared" si="3"/>
        <v>34.468561799258921</v>
      </c>
      <c r="M14" s="14">
        <f t="shared" si="3"/>
        <v>31.596181649320684</v>
      </c>
    </row>
    <row r="17" spans="1:11" x14ac:dyDescent="0.25">
      <c r="A17" t="s">
        <v>76</v>
      </c>
    </row>
    <row r="18" spans="1:11" x14ac:dyDescent="0.25">
      <c r="B18" t="s">
        <v>82</v>
      </c>
      <c r="C18">
        <f>SUM(B4:M4)</f>
        <v>4583</v>
      </c>
      <c r="E18">
        <f>6*(6+1)*C18</f>
        <v>192486</v>
      </c>
      <c r="G18" t="s">
        <v>84</v>
      </c>
      <c r="H18">
        <f>(E19-E18)/(12*((12*12)-1))</f>
        <v>137.13636363636363</v>
      </c>
      <c r="J18" t="s">
        <v>86</v>
      </c>
      <c r="K18">
        <f>H19+H18*13</f>
        <v>1273.30303030303</v>
      </c>
    </row>
    <row r="19" spans="1:11" x14ac:dyDescent="0.25">
      <c r="B19" t="s">
        <v>83</v>
      </c>
      <c r="C19">
        <f>B4*$B$2+C4*$C$2+D4*$D$2+E4*$E$2+F4*$F$2+G4*$G$2+H4*$H$2+I4*$I$2+J4*$J$2+K4*$K$2+L4*$L$2+M4*$M$2</f>
        <v>35651</v>
      </c>
      <c r="E19">
        <f>12*C19</f>
        <v>427812</v>
      </c>
      <c r="G19" t="s">
        <v>85</v>
      </c>
      <c r="H19" s="6">
        <f>(1/12*C18-H18*((12+1)/2))</f>
        <v>-509.46969696969688</v>
      </c>
    </row>
    <row r="20" spans="1:11" x14ac:dyDescent="0.25">
      <c r="B20" t="s">
        <v>87</v>
      </c>
      <c r="C20">
        <f>SUM(B5:M5)</f>
        <v>1684.7902007925832</v>
      </c>
      <c r="E20">
        <f>6*(6+1)*C20</f>
        <v>70761.188433288495</v>
      </c>
      <c r="G20" t="s">
        <v>84</v>
      </c>
      <c r="H20">
        <f>(E21-E20)/(12*((12*12)-1))</f>
        <v>50.413703169730255</v>
      </c>
      <c r="J20" t="s">
        <v>86</v>
      </c>
      <c r="K20">
        <f>H21+H20*13</f>
        <v>468.08825400262856</v>
      </c>
    </row>
    <row r="21" spans="1:11" x14ac:dyDescent="0.25">
      <c r="B21" t="s">
        <v>88</v>
      </c>
      <c r="C21">
        <f>B5*$B$2+C5*$C$2+D5*$D$2+E5*$E$2+F5*$F$2+G5*$G$2+H5*$H$2+I5*$I$2+J5*$J$2+K5*$K$2+L5*$L$2+M5*$M$2</f>
        <v>13105.925256045466</v>
      </c>
      <c r="E21">
        <f>12*C21</f>
        <v>157271.10307254561</v>
      </c>
      <c r="G21" t="s">
        <v>85</v>
      </c>
      <c r="H21" s="6">
        <f>(1/12*C20-H20*((12+1)/2))</f>
        <v>-187.28988720386474</v>
      </c>
    </row>
    <row r="22" spans="1:11" x14ac:dyDescent="0.25">
      <c r="A22" t="s">
        <v>77</v>
      </c>
    </row>
    <row r="23" spans="1:11" x14ac:dyDescent="0.25">
      <c r="B23" t="s">
        <v>82</v>
      </c>
      <c r="C23">
        <f>SUM(B7:M7)</f>
        <v>22813</v>
      </c>
      <c r="E23">
        <f>6*(6+1)*C23</f>
        <v>958146</v>
      </c>
      <c r="G23" t="s">
        <v>84</v>
      </c>
      <c r="H23">
        <f>(E24-E23)/(12*((12*12)-1))</f>
        <v>474.79370629370629</v>
      </c>
      <c r="J23" t="s">
        <v>86</v>
      </c>
      <c r="K23">
        <f>H24+H23*13</f>
        <v>4987.242424242424</v>
      </c>
    </row>
    <row r="24" spans="1:11" x14ac:dyDescent="0.25">
      <c r="B24" t="s">
        <v>83</v>
      </c>
      <c r="C24">
        <f>B7*$B$2+C7*$C$2+D7*$D$2+E7*$E$2+F7*$F$2+G7*$G$2+H7*$H$2+I7*$I$2+J7*$J$2+K7*$K$2+L7*$L$2+M7*$M$2</f>
        <v>147741</v>
      </c>
      <c r="E24">
        <f>12*C24</f>
        <v>1772892</v>
      </c>
      <c r="G24" t="s">
        <v>85</v>
      </c>
      <c r="H24" s="6">
        <f>(1/12*C23-H23*((12+1)/2))</f>
        <v>-1185.0757575757577</v>
      </c>
    </row>
    <row r="25" spans="1:11" x14ac:dyDescent="0.25">
      <c r="B25" t="s">
        <v>87</v>
      </c>
      <c r="C25">
        <f>SUM(B8:M8)</f>
        <v>2210.5620155038755</v>
      </c>
      <c r="E25">
        <f>6*(6+1)*C25</f>
        <v>92843.604651162765</v>
      </c>
      <c r="G25" t="s">
        <v>84</v>
      </c>
      <c r="H25">
        <f>(E26-E25)/(12*((12*12)-1))</f>
        <v>46.00714208272349</v>
      </c>
      <c r="J25" t="s">
        <v>86</v>
      </c>
      <c r="K25">
        <f>H26+H25*13</f>
        <v>483.2599248296923</v>
      </c>
    </row>
    <row r="26" spans="1:11" x14ac:dyDescent="0.25">
      <c r="B26" t="s">
        <v>88</v>
      </c>
      <c r="C26">
        <f>B8*$B$2+C8*$C$2+D8*$D$2+E8*$E$2+F8*$F$2+G8*$G$2+H8*$H$2+I8*$I$2+J8*$J$2+K8*$K$2+L8*$L$2+M8*$M$2</f>
        <v>14315.988372093023</v>
      </c>
      <c r="E26">
        <f>12*C26</f>
        <v>171791.86046511628</v>
      </c>
      <c r="G26" t="s">
        <v>85</v>
      </c>
      <c r="H26" s="6">
        <f>(1/12*C25-H25*((12+1)/2))</f>
        <v>-114.83292224571309</v>
      </c>
    </row>
    <row r="27" spans="1:11" x14ac:dyDescent="0.25">
      <c r="A27" t="s">
        <v>78</v>
      </c>
    </row>
    <row r="28" spans="1:11" x14ac:dyDescent="0.25">
      <c r="B28" t="s">
        <v>82</v>
      </c>
      <c r="C28">
        <f>SUM(B10:M10)</f>
        <v>16801</v>
      </c>
      <c r="E28">
        <f>6*(6+1)*C28</f>
        <v>705642</v>
      </c>
      <c r="G28" t="s">
        <v>84</v>
      </c>
      <c r="H28">
        <f>(E29-E28)/(12*((12*12)-1))</f>
        <v>582.96153846153845</v>
      </c>
      <c r="J28" t="s">
        <v>86</v>
      </c>
      <c r="K28">
        <f>H29+H28*13</f>
        <v>5189.333333333333</v>
      </c>
    </row>
    <row r="29" spans="1:11" x14ac:dyDescent="0.25">
      <c r="B29" t="s">
        <v>83</v>
      </c>
      <c r="C29">
        <f>B10*$B$2+C10*$C$2+D10*$D$2+E10*$E$2+F10*$F$2+G10*$G$2+H10*$H$2+I10*$I$2+J10*$J$2+K10*$K$2+L10*$L$2+M10*$M$2</f>
        <v>142167</v>
      </c>
      <c r="E29">
        <f>12*C29</f>
        <v>1706004</v>
      </c>
      <c r="G29" t="s">
        <v>85</v>
      </c>
      <c r="H29" s="6">
        <f>(1/12*C28-H28*((12+1)/2))</f>
        <v>-2389.166666666667</v>
      </c>
    </row>
    <row r="30" spans="1:11" x14ac:dyDescent="0.25">
      <c r="B30" t="s">
        <v>87</v>
      </c>
      <c r="C30">
        <f>SUM(B11:M11)</f>
        <v>2989.8103362980519</v>
      </c>
      <c r="E30">
        <f>6*(6+1)*C30</f>
        <v>125572.03412451818</v>
      </c>
      <c r="G30" t="s">
        <v>84</v>
      </c>
      <c r="H30">
        <f>(E31-E30)/(12*((12*12)-1))</f>
        <v>103.74051743089831</v>
      </c>
      <c r="J30" t="s">
        <v>86</v>
      </c>
      <c r="K30">
        <f>H31+H30*13</f>
        <v>923.46422465900991</v>
      </c>
    </row>
    <row r="31" spans="1:11" x14ac:dyDescent="0.25">
      <c r="B31" t="s">
        <v>88</v>
      </c>
      <c r="C31">
        <f>B11*$B$2+C11*$C$2+D11*$D$2+E11*$E$2+F11*$F$2+G11*$G$2+H11*$H$2+I11*$I$2+J11*$J$2+K11*$K$2+L11*$L$2+M11*$M$2</f>
        <v>25299.230169661638</v>
      </c>
      <c r="E31">
        <f>12*C31</f>
        <v>303590.76203593967</v>
      </c>
      <c r="G31" t="s">
        <v>85</v>
      </c>
      <c r="H31" s="6">
        <f>(1/12*C30-H30*((12+1)/2))</f>
        <v>-425.16250194266803</v>
      </c>
    </row>
    <row r="32" spans="1:11" x14ac:dyDescent="0.25">
      <c r="A32" t="s">
        <v>79</v>
      </c>
    </row>
    <row r="33" spans="2:11" x14ac:dyDescent="0.25">
      <c r="B33" t="s">
        <v>82</v>
      </c>
      <c r="C33">
        <f>SUM(B13:M13)</f>
        <v>715</v>
      </c>
      <c r="E33">
        <f>6*(6+1)*C33</f>
        <v>30030</v>
      </c>
      <c r="G33" t="s">
        <v>84</v>
      </c>
      <c r="H33">
        <f>(E34-E33)/(12*((12*12)-1))</f>
        <v>15.912587412587413</v>
      </c>
      <c r="J33" t="s">
        <v>86</v>
      </c>
      <c r="K33">
        <f>H34+H33*13</f>
        <v>163.0151515151515</v>
      </c>
    </row>
    <row r="34" spans="2:11" x14ac:dyDescent="0.25">
      <c r="B34" t="s">
        <v>83</v>
      </c>
      <c r="C34">
        <f>B13*$B$2+C13*$C$2+D13*$D$2+E13*$E$2+F13*$F$2+G13*$G$2+H13*$H$2+I13*$I$2+J13*$J$2+K13*$K$2+L13*$L$2+M13*$M$2</f>
        <v>4778</v>
      </c>
      <c r="E34">
        <f>12*C34</f>
        <v>57336</v>
      </c>
      <c r="G34" t="s">
        <v>85</v>
      </c>
      <c r="H34" s="6">
        <f>(1/12*C33-H33*((12+1)/2))</f>
        <v>-43.848484848484858</v>
      </c>
    </row>
    <row r="35" spans="2:11" x14ac:dyDescent="0.25">
      <c r="B35" t="s">
        <v>87</v>
      </c>
      <c r="C35">
        <f>SUM(B14:M14)</f>
        <v>342.29196786764072</v>
      </c>
      <c r="E35">
        <f>6*(6+1)*C35</f>
        <v>14376.262650440911</v>
      </c>
      <c r="G35" t="s">
        <v>84</v>
      </c>
      <c r="H35">
        <f>(E36-E35)/(12*((12*12)-1))</f>
        <v>7.6178333696788698</v>
      </c>
      <c r="J35" t="s">
        <v>86</v>
      </c>
      <c r="K35">
        <f>H36+H35*13</f>
        <v>78.040247558549368</v>
      </c>
    </row>
    <row r="36" spans="2:11" x14ac:dyDescent="0.25">
      <c r="B36" t="s">
        <v>88</v>
      </c>
      <c r="C36">
        <f>B14*$B$2+C14*$C$2+D14*$D$2+E14*$E$2+F14*$F$2+G14*$G$2+H14*$H$2+I14*$I$2+J14*$J$2+K14*$K$2+L14*$L$2+M14*$M$2</f>
        <v>2287.3720594008209</v>
      </c>
      <c r="E36">
        <f>12*C36</f>
        <v>27448.464712809851</v>
      </c>
      <c r="G36" t="s">
        <v>85</v>
      </c>
      <c r="H36" s="6">
        <f>(1/12*C35-H35*((12+1)/2))</f>
        <v>-20.991586247275926</v>
      </c>
    </row>
  </sheetData>
  <mergeCells count="4">
    <mergeCell ref="A3:M3"/>
    <mergeCell ref="A6:M6"/>
    <mergeCell ref="A9:M9"/>
    <mergeCell ref="A12:M12"/>
  </mergeCells>
  <pageMargins left="0.7" right="0.7" top="0.78740157499999996" bottom="0.78740157499999996" header="0.3" footer="0.3"/>
  <ignoredErrors>
    <ignoredError sqref="E19 H19:H20 E24 H24 E29 H29 E34 H34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AB91-0642-4552-B87E-8B8BF0FA37B4}">
  <dimension ref="A2:Q67"/>
  <sheetViews>
    <sheetView zoomScaleNormal="100" workbookViewId="0">
      <pane ySplit="10" topLeftCell="A35" activePane="bottomLeft" state="frozen"/>
      <selection pane="bottomLeft" activeCell="B2" sqref="B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2" t="s">
        <v>24</v>
      </c>
      <c r="O4" s="2" t="s">
        <v>25</v>
      </c>
      <c r="P4" s="2" t="s">
        <v>33</v>
      </c>
    </row>
    <row r="5" spans="2:16" x14ac:dyDescent="0.25">
      <c r="B5" s="12">
        <v>-4</v>
      </c>
      <c r="D5" s="5"/>
      <c r="E5" s="5"/>
      <c r="O5" s="16">
        <v>109</v>
      </c>
      <c r="P5" s="14">
        <f>(O5/$G$2)*100000</f>
        <v>52.181572723878091</v>
      </c>
    </row>
    <row r="6" spans="2:16" x14ac:dyDescent="0.25">
      <c r="B6" s="12">
        <v>-3</v>
      </c>
      <c r="D6" s="5"/>
      <c r="E6" s="5"/>
      <c r="O6" s="16">
        <v>101</v>
      </c>
      <c r="P6" s="14">
        <f t="shared" ref="P6:P10" si="0">(O6/$G$2)*100000</f>
        <v>48.351732523960436</v>
      </c>
    </row>
    <row r="7" spans="2:16" x14ac:dyDescent="0.25">
      <c r="B7" s="12">
        <v>-2</v>
      </c>
      <c r="D7" s="5"/>
      <c r="E7" s="5"/>
      <c r="O7" s="16">
        <v>105</v>
      </c>
      <c r="P7" s="14">
        <f t="shared" si="0"/>
        <v>50.266652623919263</v>
      </c>
    </row>
    <row r="8" spans="2:16" x14ac:dyDescent="0.25">
      <c r="B8" s="12">
        <v>-1</v>
      </c>
      <c r="D8" s="5"/>
      <c r="E8" s="5"/>
      <c r="O8" s="16">
        <v>75</v>
      </c>
      <c r="P8" s="14">
        <f t="shared" si="0"/>
        <v>35.904751874228047</v>
      </c>
    </row>
    <row r="9" spans="2:16" ht="15.75" thickBot="1" x14ac:dyDescent="0.3">
      <c r="B9" s="9">
        <v>0</v>
      </c>
      <c r="C9" s="10"/>
      <c r="D9" s="11"/>
      <c r="E9" s="11"/>
      <c r="F9" s="10"/>
      <c r="G9" s="10"/>
      <c r="H9" s="10"/>
      <c r="I9" s="10"/>
      <c r="J9" s="10"/>
      <c r="K9" s="10"/>
      <c r="L9" s="10"/>
      <c r="M9" s="10"/>
      <c r="N9" s="10"/>
      <c r="O9" s="17">
        <v>42</v>
      </c>
      <c r="P9" s="15">
        <f t="shared" si="0"/>
        <v>20.106661049567705</v>
      </c>
    </row>
    <row r="10" spans="2:16" x14ac:dyDescent="0.25">
      <c r="B10" s="12">
        <v>1</v>
      </c>
      <c r="D10" s="5"/>
      <c r="E10" s="5"/>
      <c r="O10" s="16"/>
      <c r="P10" s="14"/>
    </row>
    <row r="11" spans="2:16" x14ac:dyDescent="0.25">
      <c r="B11" s="12">
        <v>2</v>
      </c>
      <c r="D11" s="5"/>
      <c r="E11" s="5"/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302</v>
      </c>
      <c r="I16" t="s">
        <v>27</v>
      </c>
      <c r="J16">
        <f>H18/2*(P9+P5)</f>
        <v>144.57646754689159</v>
      </c>
    </row>
    <row r="17" spans="1:14" x14ac:dyDescent="0.25">
      <c r="B17" t="s">
        <v>28</v>
      </c>
      <c r="C17">
        <f>A18/4*(O9+O5)+A18/2*O7</f>
        <v>361</v>
      </c>
      <c r="D17">
        <f>(4*(C17-C16))/3</f>
        <v>78.666666666666671</v>
      </c>
      <c r="I17" t="s">
        <v>28</v>
      </c>
      <c r="J17">
        <f>H18/4*(P9+P5)+H18/2*P7</f>
        <v>172.82153902128431</v>
      </c>
      <c r="K17">
        <f>(4*(J17-J16))/3</f>
        <v>37.660095299190289</v>
      </c>
    </row>
    <row r="18" spans="1:14" x14ac:dyDescent="0.25">
      <c r="A18" s="12">
        <v>4</v>
      </c>
      <c r="B18" t="s">
        <v>29</v>
      </c>
      <c r="C18">
        <f>A18/8*(O9+O5)+A18/4*(O8+O7+O6)</f>
        <v>356.5</v>
      </c>
      <c r="D18">
        <f>(4*(C18-C17))/3</f>
        <v>-6</v>
      </c>
      <c r="E18">
        <f>(16*(D18-D17))/15</f>
        <v>-90.311111111111117</v>
      </c>
      <c r="F18" s="6">
        <f>E18/2</f>
        <v>-45.155555555555559</v>
      </c>
      <c r="H18" s="12">
        <v>4</v>
      </c>
      <c r="I18" t="s">
        <v>29</v>
      </c>
      <c r="J18">
        <f>H18/8*(P9+P5)+H18/4*(P6+P7+P8)</f>
        <v>170.66725390883067</v>
      </c>
      <c r="K18">
        <f>(4*(J18-J17))/3</f>
        <v>-2.8723801499381807</v>
      </c>
      <c r="L18" s="7">
        <f>(16*(K18-K17))/15</f>
        <v>-43.234640479070364</v>
      </c>
      <c r="M18" s="6">
        <f>L18/2</f>
        <v>-21.617320239535182</v>
      </c>
    </row>
    <row r="20" spans="1:14" x14ac:dyDescent="0.25">
      <c r="B20" t="s">
        <v>31</v>
      </c>
    </row>
    <row r="21" spans="1:14" x14ac:dyDescent="0.25">
      <c r="F21" s="8">
        <f>AVERAGE(ABS(F18),ABS(E24))</f>
        <v>88.711111111111123</v>
      </c>
      <c r="G21">
        <f>AVERAGE(ABS(F18),ABS(F24))</f>
        <v>55.644444444444446</v>
      </c>
      <c r="M21" s="8">
        <f>AVERAGE(ABS(M18),ABS(L24))</f>
        <v>42.468672439086895</v>
      </c>
      <c r="N21">
        <f>AVERAGE(ABS(M18),ABS(M24))</f>
        <v>26.638666279427241</v>
      </c>
    </row>
    <row r="22" spans="1:14" x14ac:dyDescent="0.25">
      <c r="B22" t="s">
        <v>27</v>
      </c>
      <c r="C22">
        <f>A24/2*(O5+O6)</f>
        <v>420</v>
      </c>
      <c r="I22" t="s">
        <v>27</v>
      </c>
      <c r="J22">
        <f>H24/2*(P5+P6)</f>
        <v>201.06661049567705</v>
      </c>
    </row>
    <row r="23" spans="1:14" x14ac:dyDescent="0.25">
      <c r="B23" t="s">
        <v>28</v>
      </c>
      <c r="C23">
        <f>A24/4*(O5+O6)+A24/2*O7</f>
        <v>420</v>
      </c>
      <c r="D23">
        <f>(4*(C22-C23))/3</f>
        <v>0</v>
      </c>
      <c r="I23" t="s">
        <v>28</v>
      </c>
      <c r="J23">
        <f>H24/4*(P5+P6)+H24/2*P7</f>
        <v>201.06661049567705</v>
      </c>
      <c r="K23">
        <f>(4*(J22-J23))/3</f>
        <v>0</v>
      </c>
    </row>
    <row r="24" spans="1:14" x14ac:dyDescent="0.25">
      <c r="A24" s="12">
        <v>4</v>
      </c>
      <c r="B24" t="s">
        <v>29</v>
      </c>
      <c r="C24">
        <f>A24/8*(O5+O6)+A24/4*(O7+O8+O9)</f>
        <v>327</v>
      </c>
      <c r="D24">
        <f>(4*(C23-C24))/3</f>
        <v>124</v>
      </c>
      <c r="E24" s="6">
        <f>(16*(D23-D24))/15</f>
        <v>-132.26666666666668</v>
      </c>
      <c r="F24">
        <f>E24/2</f>
        <v>-66.13333333333334</v>
      </c>
      <c r="H24" s="12">
        <v>4</v>
      </c>
      <c r="I24" t="s">
        <v>29</v>
      </c>
      <c r="J24">
        <f>H24/8*(P5+P6)+H24/4*(P7+P8+P9)</f>
        <v>156.54471817163429</v>
      </c>
      <c r="K24">
        <f>(4*(J23-J24))/3</f>
        <v>59.362523098723692</v>
      </c>
      <c r="L24" s="6">
        <f>(16*(K23-K24))/15</f>
        <v>-63.320024638638607</v>
      </c>
      <c r="M24">
        <f>L24/2</f>
        <v>-31.660012319319303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55.644444444444446</v>
      </c>
      <c r="C28" s="21"/>
      <c r="D28" s="21"/>
      <c r="E28" s="21"/>
      <c r="F28" s="21"/>
      <c r="G28" s="22"/>
      <c r="I28" s="20">
        <f>ABS(IF(L24&lt;=0,N21,M21))</f>
        <v>26.638666279427241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0</v>
      </c>
      <c r="C30" s="21"/>
      <c r="D30" s="22"/>
      <c r="E30" s="20">
        <f>B28-B30</f>
        <v>55.644444444444446</v>
      </c>
      <c r="F30" s="21"/>
      <c r="G30" s="22"/>
      <c r="I30" s="20">
        <f>P10</f>
        <v>0</v>
      </c>
      <c r="J30" s="21"/>
      <c r="K30" s="22"/>
      <c r="L30" s="20">
        <f>I28-I30</f>
        <v>26.638666279427241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86.4</v>
      </c>
      <c r="H34">
        <v>5</v>
      </c>
      <c r="I34" t="s">
        <v>53</v>
      </c>
      <c r="J34" s="6">
        <f>(P5+P6+P7+P8+P9)/H34</f>
        <v>41.362274159110711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109</v>
      </c>
      <c r="C38">
        <f>O6</f>
        <v>101</v>
      </c>
      <c r="D38">
        <f>O7</f>
        <v>105</v>
      </c>
      <c r="E38">
        <f>O8</f>
        <v>75</v>
      </c>
      <c r="F38">
        <f>O9</f>
        <v>42</v>
      </c>
      <c r="H38" t="s">
        <v>56</v>
      </c>
      <c r="I38">
        <f>P5</f>
        <v>52.181572723878091</v>
      </c>
      <c r="J38">
        <f>P6</f>
        <v>48.351732523960436</v>
      </c>
      <c r="K38">
        <f>P7</f>
        <v>50.266652623919263</v>
      </c>
      <c r="L38">
        <f>P8</f>
        <v>35.904751874228047</v>
      </c>
      <c r="M38">
        <f>P9</f>
        <v>20.106661049567705</v>
      </c>
    </row>
    <row r="39" spans="1:16" x14ac:dyDescent="0.25">
      <c r="A39">
        <v>3</v>
      </c>
      <c r="D39">
        <f>(B38+C38+D38)/3</f>
        <v>105</v>
      </c>
      <c r="E39">
        <f>(C38+D38+E38)/3</f>
        <v>93.666666666666671</v>
      </c>
      <c r="F39">
        <f>(D38+E38+F38)/3</f>
        <v>74</v>
      </c>
      <c r="H39">
        <v>3</v>
      </c>
      <c r="K39">
        <f>(I38+J38+K38)/3</f>
        <v>50.266652623919263</v>
      </c>
      <c r="L39">
        <f>(J38+K38+L38)/3</f>
        <v>44.841045674035918</v>
      </c>
      <c r="M39">
        <f>(K38+L38+M38)/3</f>
        <v>35.426021849238339</v>
      </c>
    </row>
    <row r="40" spans="1:16" x14ac:dyDescent="0.25">
      <c r="A40">
        <v>4</v>
      </c>
      <c r="E40">
        <f>(B38+C38+D38+E38)/4</f>
        <v>97.5</v>
      </c>
      <c r="F40">
        <f>(C38+D38+E38+F38)/4</f>
        <v>80.75</v>
      </c>
      <c r="H40">
        <v>4</v>
      </c>
      <c r="L40">
        <f>(I38+J38+K38+L38)/4</f>
        <v>46.676177436496459</v>
      </c>
      <c r="M40">
        <f>(J38+K38+L38+M38)/4</f>
        <v>38.657449517918863</v>
      </c>
    </row>
    <row r="41" spans="1:16" x14ac:dyDescent="0.25">
      <c r="A41">
        <v>5</v>
      </c>
      <c r="F41">
        <f>(B38+C38+D38+E38+F38)/5</f>
        <v>86.4</v>
      </c>
      <c r="H41">
        <v>5</v>
      </c>
      <c r="M41">
        <f>(I38+J38+K38+L38+M38)/5</f>
        <v>41.362274159110711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109</v>
      </c>
      <c r="C45">
        <f>O6</f>
        <v>101</v>
      </c>
      <c r="D45">
        <f>O7</f>
        <v>105</v>
      </c>
      <c r="E45">
        <f>O8</f>
        <v>75</v>
      </c>
      <c r="F45">
        <f>O9</f>
        <v>42</v>
      </c>
    </row>
    <row r="46" spans="1:16" x14ac:dyDescent="0.25">
      <c r="A46">
        <v>3</v>
      </c>
      <c r="G46">
        <f>(D45+E45+F45)/3</f>
        <v>74</v>
      </c>
      <c r="H46">
        <f>(E45+F45+G46)/3</f>
        <v>63.666666666666664</v>
      </c>
      <c r="I46">
        <f>(F45+G46+H46)/3</f>
        <v>59.888888888888886</v>
      </c>
      <c r="J46">
        <f>(G46+H46+I46)/3</f>
        <v>65.851851851851848</v>
      </c>
    </row>
    <row r="47" spans="1:16" x14ac:dyDescent="0.25">
      <c r="A47">
        <v>4</v>
      </c>
      <c r="G47">
        <f>(C45+D45+E45+F45)/4</f>
        <v>80.75</v>
      </c>
      <c r="H47">
        <f>(D45+E45+F45+G46)/4</f>
        <v>74</v>
      </c>
      <c r="I47">
        <f>(E45+F45+G46+H46)/4</f>
        <v>63.666666666666664</v>
      </c>
      <c r="J47">
        <f>(F45+G46+H46+I46)/4</f>
        <v>59.888888888888886</v>
      </c>
    </row>
    <row r="48" spans="1:16" x14ac:dyDescent="0.25">
      <c r="A48">
        <v>5</v>
      </c>
      <c r="G48">
        <f>(B45+C45+D45+E45+F45)/5</f>
        <v>86.4</v>
      </c>
      <c r="H48">
        <f>(C45+D45+E45+F45+G47)/5</f>
        <v>80.75</v>
      </c>
      <c r="I48">
        <f>(D45+E45+F45+G47+H47)/5</f>
        <v>75.349999999999994</v>
      </c>
      <c r="J48" s="6">
        <f>(E45+F45+G47+H47+I47)/5</f>
        <v>67.083333333333343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52.181572723878091</v>
      </c>
      <c r="J51">
        <f>P6</f>
        <v>48.351732523960436</v>
      </c>
      <c r="K51">
        <f>P7</f>
        <v>50.266652623919263</v>
      </c>
      <c r="L51">
        <f>P8</f>
        <v>35.904751874228047</v>
      </c>
      <c r="M51">
        <f>P9</f>
        <v>20.106661049567705</v>
      </c>
    </row>
    <row r="52" spans="1:17" x14ac:dyDescent="0.25">
      <c r="H52">
        <v>3</v>
      </c>
      <c r="N52">
        <f>(K51+L51+M51)/3</f>
        <v>35.426021849238339</v>
      </c>
      <c r="O52">
        <f>(L51+M51+N52)/3</f>
        <v>30.479144924344695</v>
      </c>
      <c r="P52">
        <f>(M51+N52+O52)/3</f>
        <v>28.67060927438358</v>
      </c>
      <c r="Q52">
        <f>(N52+O52+P52)/3</f>
        <v>31.525258682655537</v>
      </c>
    </row>
    <row r="53" spans="1:17" x14ac:dyDescent="0.25">
      <c r="H53">
        <v>4</v>
      </c>
      <c r="N53">
        <f>(J51+K51+L51+M51)/4</f>
        <v>38.657449517918863</v>
      </c>
      <c r="O53">
        <f>(K51+L51+M51+N52)/4</f>
        <v>35.426021849238339</v>
      </c>
      <c r="P53">
        <f>(L51+M51+N52+O52)/4</f>
        <v>30.479144924344695</v>
      </c>
      <c r="Q53">
        <f>(M51+N52+O52+P52)/4</f>
        <v>28.67060927438358</v>
      </c>
    </row>
    <row r="54" spans="1:17" x14ac:dyDescent="0.25">
      <c r="H54">
        <v>5</v>
      </c>
      <c r="N54">
        <f>(I51+J51+K51+L51+M51)/5</f>
        <v>41.362274159110711</v>
      </c>
      <c r="O54">
        <f>(J51+K51+L51+M51+N53)/5</f>
        <v>38.657449517918863</v>
      </c>
      <c r="P54">
        <f>(K51+L51+M51+N53+O53)/5</f>
        <v>36.072307382974444</v>
      </c>
      <c r="Q54" s="6">
        <f>(L51+M51+N53+O53+P53)/5</f>
        <v>32.114805843059528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109</v>
      </c>
      <c r="C58">
        <f>O6</f>
        <v>101</v>
      </c>
      <c r="D58">
        <f>O7</f>
        <v>105</v>
      </c>
      <c r="E58">
        <f>O8</f>
        <v>75</v>
      </c>
      <c r="F58">
        <f>O9</f>
        <v>42</v>
      </c>
      <c r="H58" t="s">
        <v>60</v>
      </c>
      <c r="I58">
        <f>P5</f>
        <v>52.181572723878091</v>
      </c>
      <c r="J58">
        <f>P6</f>
        <v>48.351732523960436</v>
      </c>
      <c r="K58">
        <f>P7</f>
        <v>50.266652623919263</v>
      </c>
      <c r="L58">
        <f>P8</f>
        <v>35.904751874228047</v>
      </c>
      <c r="M58">
        <f>P9</f>
        <v>20.106661049567705</v>
      </c>
    </row>
    <row r="60" spans="1:17" x14ac:dyDescent="0.25">
      <c r="B60">
        <f>SUM(B58:F58)</f>
        <v>432</v>
      </c>
      <c r="D60">
        <f>B58*B57+C58*C57+D58*D57+E58*E57+F58*F57</f>
        <v>1136</v>
      </c>
      <c r="I60">
        <f>SUM(I58:M58)</f>
        <v>206.81137079555356</v>
      </c>
      <c r="K60">
        <f>I58*I57+J58*J57+K58*K57+L58*L57+M58*M57</f>
        <v>543.83730838830741</v>
      </c>
    </row>
    <row r="62" spans="1:17" x14ac:dyDescent="0.25">
      <c r="A62">
        <v>5</v>
      </c>
      <c r="B62">
        <f>2.5*(5+1)*B60</f>
        <v>6480</v>
      </c>
      <c r="D62">
        <f>D60*5</f>
        <v>5680</v>
      </c>
      <c r="F62">
        <f>(1/5*B60)-(C64*((5+1)/2))</f>
        <v>106.4</v>
      </c>
      <c r="G62" s="6">
        <f>F62+C64*G57</f>
        <v>66.400000000000006</v>
      </c>
      <c r="H62">
        <v>5</v>
      </c>
      <c r="I62">
        <f>2.5*(5+1)*I60</f>
        <v>3102.1705619333034</v>
      </c>
      <c r="K62">
        <f>K60*5</f>
        <v>2719.1865419415371</v>
      </c>
      <c r="M62">
        <f>(1/5*I60)-(J64*((5+1)/2))</f>
        <v>50.93687465890487</v>
      </c>
      <c r="N62" s="6">
        <f>M62+J64*N57</f>
        <v>31.787673659316557</v>
      </c>
    </row>
    <row r="63" spans="1:17" x14ac:dyDescent="0.25">
      <c r="C63">
        <f>D62-B62</f>
        <v>-800</v>
      </c>
      <c r="G63">
        <f>F62-G62</f>
        <v>40</v>
      </c>
      <c r="J63">
        <f>K62-I62</f>
        <v>-382.98401999176622</v>
      </c>
      <c r="N63">
        <f>M62-N62</f>
        <v>19.149200999588313</v>
      </c>
    </row>
    <row r="64" spans="1:17" x14ac:dyDescent="0.25">
      <c r="C64">
        <f>C63/(5*(5*5-1))</f>
        <v>-6.666666666666667</v>
      </c>
      <c r="J64">
        <f>J63/(5*(5*5-1))</f>
        <v>-3.1915334999313854</v>
      </c>
    </row>
    <row r="65" spans="1:14" x14ac:dyDescent="0.25">
      <c r="A65">
        <v>12</v>
      </c>
      <c r="B65">
        <f>6*(12+1)*B60</f>
        <v>33696</v>
      </c>
      <c r="D65">
        <f>D60*12</f>
        <v>13632</v>
      </c>
      <c r="F65">
        <f>(1/12*B60)-(C67*((12+1)/2))</f>
        <v>112</v>
      </c>
      <c r="G65" s="6">
        <f>F65+C67*13</f>
        <v>-40</v>
      </c>
      <c r="H65">
        <v>12</v>
      </c>
      <c r="I65">
        <f>6*(12+1)*I60</f>
        <v>16131.286922053177</v>
      </c>
      <c r="K65">
        <f>K60*12</f>
        <v>6526.0477006596884</v>
      </c>
      <c r="M65">
        <f>(1/12*I60)-(J67*((12+1)/2))</f>
        <v>53.617762798847224</v>
      </c>
      <c r="N65" s="6">
        <f>M65+J67*13</f>
        <v>-19.149200999588302</v>
      </c>
    </row>
    <row r="66" spans="1:14" x14ac:dyDescent="0.25">
      <c r="C66">
        <f>D65-B65</f>
        <v>-20064</v>
      </c>
      <c r="G66">
        <f>F65+G65</f>
        <v>72</v>
      </c>
      <c r="J66">
        <f>K65-I65</f>
        <v>-9605.2392213934891</v>
      </c>
      <c r="N66">
        <f>M65+N65</f>
        <v>34.468561799258921</v>
      </c>
    </row>
    <row r="67" spans="1:14" x14ac:dyDescent="0.25">
      <c r="C67">
        <f>C66/(12*(12*12-1))</f>
        <v>-11.692307692307692</v>
      </c>
      <c r="J67">
        <f>J66/(12*(12*12-1))</f>
        <v>-5.5974587537258094</v>
      </c>
    </row>
  </sheetData>
  <mergeCells count="14"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  <mergeCell ref="B30:D30"/>
    <mergeCell ref="E30:G30"/>
    <mergeCell ref="I30:K30"/>
    <mergeCell ref="L30:N3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9A61-6EBA-4361-BB65-8C9A13BBBB81}">
  <dimension ref="A2:V67"/>
  <sheetViews>
    <sheetView zoomScaleNormal="100" workbookViewId="0">
      <pane ySplit="10" topLeftCell="A11" activePane="bottomLeft" state="frozen"/>
      <selection pane="bottomLeft" activeCell="B2" sqref="B2"/>
    </sheetView>
  </sheetViews>
  <sheetFormatPr baseColWidth="10" defaultRowHeight="15" x14ac:dyDescent="0.25"/>
  <sheetData>
    <row r="2" spans="2:22" x14ac:dyDescent="0.25">
      <c r="B2" t="s">
        <v>0</v>
      </c>
      <c r="F2" t="s">
        <v>32</v>
      </c>
      <c r="G2">
        <v>272022</v>
      </c>
    </row>
    <row r="3" spans="2:22" x14ac:dyDescent="0.25">
      <c r="G3" s="19" t="s">
        <v>17</v>
      </c>
      <c r="H3" s="19"/>
      <c r="I3" s="19"/>
      <c r="J3" s="19"/>
      <c r="K3" s="19"/>
      <c r="L3" s="19"/>
      <c r="M3" s="19"/>
    </row>
    <row r="4" spans="2:22" x14ac:dyDescent="0.25">
      <c r="B4" t="s">
        <v>1</v>
      </c>
      <c r="D4" s="19" t="s">
        <v>2</v>
      </c>
      <c r="E4" s="19"/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2" t="s">
        <v>24</v>
      </c>
      <c r="O4" s="2" t="s">
        <v>25</v>
      </c>
      <c r="P4" s="2" t="s">
        <v>33</v>
      </c>
      <c r="Q4" s="2"/>
      <c r="R4" s="1"/>
      <c r="S4" s="1"/>
      <c r="T4" s="1"/>
      <c r="U4" s="1"/>
      <c r="V4" s="1"/>
    </row>
    <row r="5" spans="2:22" x14ac:dyDescent="0.25">
      <c r="B5" s="12">
        <v>-4</v>
      </c>
      <c r="D5" s="5"/>
      <c r="E5" s="5"/>
      <c r="O5" s="16">
        <v>499</v>
      </c>
      <c r="P5" s="14">
        <f>(O5/$G$2)*100000</f>
        <v>183.44104520957865</v>
      </c>
    </row>
    <row r="6" spans="2:22" x14ac:dyDescent="0.25">
      <c r="B6" s="12">
        <v>-3</v>
      </c>
      <c r="D6" s="5"/>
      <c r="E6" s="5"/>
      <c r="O6" s="16">
        <v>392</v>
      </c>
      <c r="P6" s="14">
        <f t="shared" ref="P6:P10" si="0">(O6/$G$2)*100000</f>
        <v>144.10599142716396</v>
      </c>
    </row>
    <row r="7" spans="2:22" x14ac:dyDescent="0.25">
      <c r="B7" s="12">
        <v>-2</v>
      </c>
      <c r="D7" s="5"/>
      <c r="E7" s="5"/>
      <c r="O7" s="16">
        <v>322</v>
      </c>
      <c r="P7" s="14">
        <f t="shared" si="0"/>
        <v>118.37277867231327</v>
      </c>
    </row>
    <row r="8" spans="2:22" x14ac:dyDescent="0.25">
      <c r="B8" s="12">
        <v>-1</v>
      </c>
      <c r="D8" s="5"/>
      <c r="E8" s="5"/>
      <c r="O8" s="16">
        <v>281</v>
      </c>
      <c r="P8" s="14">
        <f t="shared" si="0"/>
        <v>103.30046834447214</v>
      </c>
    </row>
    <row r="9" spans="2:22" ht="15.75" thickBot="1" x14ac:dyDescent="0.3">
      <c r="B9" s="9">
        <v>0</v>
      </c>
      <c r="C9" s="10"/>
      <c r="D9" s="11"/>
      <c r="E9" s="11"/>
      <c r="F9" s="10"/>
      <c r="G9" s="10"/>
      <c r="H9" s="10"/>
      <c r="I9" s="10"/>
      <c r="J9" s="10"/>
      <c r="K9" s="10"/>
      <c r="L9" s="10"/>
      <c r="M9" s="10"/>
      <c r="N9" s="10"/>
      <c r="O9" s="17">
        <v>224</v>
      </c>
      <c r="P9" s="15">
        <f t="shared" si="0"/>
        <v>82.346280815522277</v>
      </c>
    </row>
    <row r="10" spans="2:22" x14ac:dyDescent="0.25">
      <c r="B10" s="12">
        <v>1</v>
      </c>
      <c r="D10" s="5"/>
      <c r="E10" s="5"/>
      <c r="O10" s="16"/>
      <c r="P10" s="14"/>
    </row>
    <row r="11" spans="2:22" x14ac:dyDescent="0.25">
      <c r="B11" s="12">
        <v>2</v>
      </c>
      <c r="D11" s="5"/>
      <c r="E11" s="5"/>
    </row>
    <row r="14" spans="2:22" x14ac:dyDescent="0.25">
      <c r="B14" t="s">
        <v>26</v>
      </c>
      <c r="D14" s="5" t="s">
        <v>30</v>
      </c>
    </row>
    <row r="16" spans="2:22" x14ac:dyDescent="0.25">
      <c r="B16" t="s">
        <v>27</v>
      </c>
      <c r="C16">
        <f>A18/2*(O9+O5)</f>
        <v>1446</v>
      </c>
      <c r="I16" t="s">
        <v>27</v>
      </c>
      <c r="J16">
        <f>H18/2*(P9+P5)</f>
        <v>531.57465205020185</v>
      </c>
    </row>
    <row r="17" spans="1:14" x14ac:dyDescent="0.25">
      <c r="B17" t="s">
        <v>28</v>
      </c>
      <c r="C17">
        <f>A18/4*(O9+O5)+A18/2*O7</f>
        <v>1367</v>
      </c>
      <c r="D17">
        <f>(4*(C17-C16))/3</f>
        <v>-105.33333333333333</v>
      </c>
      <c r="I17" t="s">
        <v>28</v>
      </c>
      <c r="J17">
        <f>H18/4*(P9+P5)+H18/2*P7</f>
        <v>502.53288336972747</v>
      </c>
      <c r="K17">
        <f>(4*(J17-J16))/3</f>
        <v>-38.722358240632502</v>
      </c>
    </row>
    <row r="18" spans="1:14" x14ac:dyDescent="0.25">
      <c r="A18" s="12">
        <v>4</v>
      </c>
      <c r="B18" t="s">
        <v>29</v>
      </c>
      <c r="C18">
        <f>A18/8*(O9+O5)+A18/4*(O8+O7+O6)</f>
        <v>1356.5</v>
      </c>
      <c r="D18">
        <f>(4*(C18-C17))/3</f>
        <v>-14</v>
      </c>
      <c r="E18">
        <f>(16*(D18-D17))/15</f>
        <v>97.422222222222217</v>
      </c>
      <c r="F18" s="6">
        <f>E18/2</f>
        <v>48.711111111111109</v>
      </c>
      <c r="H18" s="12">
        <v>4</v>
      </c>
      <c r="I18" t="s">
        <v>29</v>
      </c>
      <c r="J18">
        <f>H18/8*(P9+P5)+H18/4*(P6+P7+P8)</f>
        <v>498.6729014564998</v>
      </c>
      <c r="K18">
        <f>(4*(J18-J17))/3</f>
        <v>-5.1466425509702276</v>
      </c>
      <c r="L18" s="7">
        <f>(16*(K18-K17))/15</f>
        <v>35.814096735639758</v>
      </c>
      <c r="M18" s="6">
        <f>L18/2</f>
        <v>17.907048367819879</v>
      </c>
    </row>
    <row r="20" spans="1:14" x14ac:dyDescent="0.25">
      <c r="B20" t="s">
        <v>31</v>
      </c>
    </row>
    <row r="21" spans="1:14" x14ac:dyDescent="0.25">
      <c r="F21" s="8">
        <f>AVERAGE(ABS(F18),ABS(E24))</f>
        <v>35.377777777777787</v>
      </c>
      <c r="G21">
        <f>AVERAGE(ABS(F18),ABS(F24))</f>
        <v>29.866666666666671</v>
      </c>
      <c r="M21" s="8">
        <f>AVERAGE(ABS(M18),ABS(L24))</f>
        <v>13.005484033562706</v>
      </c>
      <c r="N21">
        <f>AVERAGE(ABS(M18),ABS(M24))</f>
        <v>10.979504108736322</v>
      </c>
    </row>
    <row r="22" spans="1:14" x14ac:dyDescent="0.25">
      <c r="B22" t="s">
        <v>27</v>
      </c>
      <c r="C22">
        <f>A24/2*(O5+O6)</f>
        <v>1782</v>
      </c>
      <c r="I22" t="s">
        <v>27</v>
      </c>
      <c r="J22">
        <f>H24/2*(P5+P6)</f>
        <v>655.09407327348526</v>
      </c>
    </row>
    <row r="23" spans="1:14" x14ac:dyDescent="0.25">
      <c r="B23" t="s">
        <v>28</v>
      </c>
      <c r="C23">
        <f>A24/4*(O5+O6)+A24/2*O7</f>
        <v>1535</v>
      </c>
      <c r="D23">
        <f>(4*(C22-C23))/3</f>
        <v>329.33333333333331</v>
      </c>
      <c r="I23" t="s">
        <v>28</v>
      </c>
      <c r="J23">
        <f>H24/4*(P5+P6)+H24/2*P7</f>
        <v>564.29259398136924</v>
      </c>
      <c r="K23">
        <f>(4*(J22-J23))/3</f>
        <v>121.06863905615471</v>
      </c>
    </row>
    <row r="24" spans="1:14" x14ac:dyDescent="0.25">
      <c r="A24" s="12">
        <v>4</v>
      </c>
      <c r="B24" t="s">
        <v>29</v>
      </c>
      <c r="C24">
        <f>A24/8*(O5+O6)+A24/4*(O7+O8+O9)</f>
        <v>1272.5</v>
      </c>
      <c r="D24">
        <f>(4*(C23-C24))/3</f>
        <v>350</v>
      </c>
      <c r="E24" s="6">
        <f>(16*(D23-D24))/15</f>
        <v>-22.044444444444466</v>
      </c>
      <c r="F24">
        <f>E24/2</f>
        <v>-11.022222222222233</v>
      </c>
      <c r="H24" s="12">
        <v>4</v>
      </c>
      <c r="I24" t="s">
        <v>29</v>
      </c>
      <c r="J24">
        <f>H24/8*(P5+P6)+H24/4*(P7+P8+P9)</f>
        <v>467.793046150679</v>
      </c>
      <c r="K24">
        <f>(4*(J23-J24))/3</f>
        <v>128.66606377425364</v>
      </c>
      <c r="L24" s="6">
        <f>(16*(K23-K24))/15</f>
        <v>-8.1039196993055302</v>
      </c>
      <c r="M24">
        <f>L24/2</f>
        <v>-4.0519598496527651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29.866666666666671</v>
      </c>
      <c r="C28" s="21"/>
      <c r="D28" s="21"/>
      <c r="E28" s="21"/>
      <c r="F28" s="21"/>
      <c r="G28" s="22"/>
      <c r="I28" s="20">
        <f>ABS(IF(L24&lt;=0,N21,M21))</f>
        <v>10.979504108736322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0</v>
      </c>
      <c r="C30" s="21"/>
      <c r="D30" s="22"/>
      <c r="E30" s="20">
        <f>B28-B30</f>
        <v>29.866666666666671</v>
      </c>
      <c r="F30" s="21"/>
      <c r="G30" s="22"/>
      <c r="I30" s="20">
        <f>P10</f>
        <v>0</v>
      </c>
      <c r="J30" s="21"/>
      <c r="K30" s="22"/>
      <c r="L30" s="20">
        <f>I28-I30</f>
        <v>10.979504108736322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343.6</v>
      </c>
      <c r="H34">
        <v>5</v>
      </c>
      <c r="I34" t="s">
        <v>53</v>
      </c>
      <c r="J34" s="6">
        <f>(P5+P6+P7+P8+P9)/H34</f>
        <v>126.31331289381008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499</v>
      </c>
      <c r="C38">
        <f>O6</f>
        <v>392</v>
      </c>
      <c r="D38">
        <f>O7</f>
        <v>322</v>
      </c>
      <c r="E38">
        <f>O8</f>
        <v>281</v>
      </c>
      <c r="F38">
        <f>O9</f>
        <v>224</v>
      </c>
      <c r="H38" t="s">
        <v>56</v>
      </c>
      <c r="I38">
        <f>P5</f>
        <v>183.44104520957865</v>
      </c>
      <c r="J38">
        <f>P6</f>
        <v>144.10599142716396</v>
      </c>
      <c r="K38">
        <f>P7</f>
        <v>118.37277867231327</v>
      </c>
      <c r="L38">
        <f>P8</f>
        <v>103.30046834447214</v>
      </c>
      <c r="M38">
        <f>P9</f>
        <v>82.346280815522277</v>
      </c>
    </row>
    <row r="39" spans="1:16" x14ac:dyDescent="0.25">
      <c r="A39">
        <v>3</v>
      </c>
      <c r="D39">
        <f>(B38+C38+D38)/3</f>
        <v>404.33333333333331</v>
      </c>
      <c r="E39">
        <f>(C38+D38+E38)/3</f>
        <v>331.66666666666669</v>
      </c>
      <c r="F39">
        <f>(D38+E38+F38)/3</f>
        <v>275.66666666666669</v>
      </c>
      <c r="H39">
        <v>3</v>
      </c>
      <c r="K39">
        <f>(I38+J38+K38)/3</f>
        <v>148.63993843635197</v>
      </c>
      <c r="L39">
        <f>(J38+K38+L38)/3</f>
        <v>121.92641281464978</v>
      </c>
      <c r="M39">
        <f>(K38+L38+M38)/3</f>
        <v>101.33984261076922</v>
      </c>
    </row>
    <row r="40" spans="1:16" x14ac:dyDescent="0.25">
      <c r="A40">
        <v>4</v>
      </c>
      <c r="E40">
        <f>(B38+C38+D38+E38)/4</f>
        <v>373.5</v>
      </c>
      <c r="F40">
        <f>(C38+D38+E38+F38)/4</f>
        <v>304.75</v>
      </c>
      <c r="H40">
        <v>4</v>
      </c>
      <c r="L40">
        <f>(I38+J38+K38+L38)/4</f>
        <v>137.30507091338202</v>
      </c>
      <c r="M40">
        <f>(J38+K38+L38+M38)/4</f>
        <v>112.0313798148679</v>
      </c>
    </row>
    <row r="41" spans="1:16" x14ac:dyDescent="0.25">
      <c r="A41">
        <v>5</v>
      </c>
      <c r="F41">
        <f>(B38+C38+D38+E38+F38)/5</f>
        <v>343.6</v>
      </c>
      <c r="H41">
        <v>5</v>
      </c>
      <c r="M41">
        <f>(I38+J38+K38+L38+M38)/5</f>
        <v>126.31331289381008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499</v>
      </c>
      <c r="C45">
        <f>O6</f>
        <v>392</v>
      </c>
      <c r="D45">
        <f>O7</f>
        <v>322</v>
      </c>
      <c r="E45">
        <f>O8</f>
        <v>281</v>
      </c>
      <c r="F45">
        <f>O9</f>
        <v>224</v>
      </c>
    </row>
    <row r="46" spans="1:16" x14ac:dyDescent="0.25">
      <c r="A46">
        <v>3</v>
      </c>
      <c r="G46">
        <f>(D45+E45+F45)/3</f>
        <v>275.66666666666669</v>
      </c>
      <c r="H46">
        <f>(E45+F45+G46)/3</f>
        <v>260.22222222222223</v>
      </c>
      <c r="I46">
        <f>(F45+G46+H46)/3</f>
        <v>253.2962962962963</v>
      </c>
      <c r="J46">
        <f>(G46+H46+I46)/3</f>
        <v>263.06172839506172</v>
      </c>
    </row>
    <row r="47" spans="1:16" x14ac:dyDescent="0.25">
      <c r="A47">
        <v>4</v>
      </c>
      <c r="G47">
        <f>(C45+D45+E45+F45)/4</f>
        <v>304.75</v>
      </c>
      <c r="H47">
        <f>(D45+E45+F45+G46)/4</f>
        <v>275.66666666666669</v>
      </c>
      <c r="I47">
        <f>(E45+F45+G46+H46)/4</f>
        <v>260.22222222222223</v>
      </c>
      <c r="J47">
        <f>(F45+G46+H46+I46)/4</f>
        <v>253.2962962962963</v>
      </c>
    </row>
    <row r="48" spans="1:16" x14ac:dyDescent="0.25">
      <c r="A48">
        <v>5</v>
      </c>
      <c r="G48">
        <f>(B45+C45+D45+E45+F45)/5</f>
        <v>343.6</v>
      </c>
      <c r="H48">
        <f>(C45+D45+E45+F45+G47)/5</f>
        <v>304.75</v>
      </c>
      <c r="I48">
        <f>(D45+E45+F45+G47+H47)/5</f>
        <v>281.48333333333335</v>
      </c>
      <c r="J48" s="6">
        <f>(E45+F45+G47+H47+I47)/5</f>
        <v>269.12777777777779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183.44104520957865</v>
      </c>
      <c r="J51">
        <f>P6</f>
        <v>144.10599142716396</v>
      </c>
      <c r="K51">
        <f>P7</f>
        <v>118.37277867231327</v>
      </c>
      <c r="L51">
        <f>P8</f>
        <v>103.30046834447214</v>
      </c>
      <c r="M51">
        <f>P9</f>
        <v>82.346280815522277</v>
      </c>
    </row>
    <row r="52" spans="1:17" x14ac:dyDescent="0.25">
      <c r="H52">
        <v>3</v>
      </c>
      <c r="N52">
        <f>(K51+L51+M51)/3</f>
        <v>101.33984261076922</v>
      </c>
      <c r="O52">
        <f>(L51+M51+N52)/3</f>
        <v>95.662197256921218</v>
      </c>
      <c r="P52">
        <f>(M51+N52+O52)/3</f>
        <v>93.11610689440424</v>
      </c>
      <c r="Q52">
        <f>(N52+O52+P52)/3</f>
        <v>96.706048920698223</v>
      </c>
    </row>
    <row r="53" spans="1:17" x14ac:dyDescent="0.25">
      <c r="H53">
        <v>4</v>
      </c>
      <c r="N53">
        <f>(J51+K51+L51+M51)/4</f>
        <v>112.0313798148679</v>
      </c>
      <c r="O53">
        <f>(K51+L51+M51+N52)/4</f>
        <v>101.33984261076922</v>
      </c>
      <c r="P53">
        <f>(L51+M51+N52+O52)/4</f>
        <v>95.662197256921218</v>
      </c>
      <c r="Q53">
        <f>(M51+N52+O52+P52)/4</f>
        <v>93.11610689440424</v>
      </c>
    </row>
    <row r="54" spans="1:17" x14ac:dyDescent="0.25">
      <c r="H54">
        <v>5</v>
      </c>
      <c r="N54">
        <f>(I51+J51+K51+L51+M51)/5</f>
        <v>126.31331289381008</v>
      </c>
      <c r="O54">
        <f>(J51+K51+L51+M51+N53)/5</f>
        <v>112.0313798148679</v>
      </c>
      <c r="P54">
        <f>(K51+L51+M51+N53+O53)/5</f>
        <v>103.47815005158895</v>
      </c>
      <c r="Q54" s="6">
        <f>(L51+M51+N53+O53+P53)/5</f>
        <v>98.936033768510555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499</v>
      </c>
      <c r="C58">
        <f>O6</f>
        <v>392</v>
      </c>
      <c r="D58">
        <f>O7</f>
        <v>322</v>
      </c>
      <c r="E58">
        <f>O8</f>
        <v>281</v>
      </c>
      <c r="F58">
        <f>O9</f>
        <v>224</v>
      </c>
      <c r="H58" t="s">
        <v>60</v>
      </c>
      <c r="I58">
        <f>P5</f>
        <v>183.44104520957865</v>
      </c>
      <c r="J58">
        <f>P6</f>
        <v>144.10599142716396</v>
      </c>
      <c r="K58">
        <f>P7</f>
        <v>118.37277867231327</v>
      </c>
      <c r="L58">
        <f>P8</f>
        <v>103.30046834447214</v>
      </c>
      <c r="M58">
        <f>P9</f>
        <v>82.346280815522277</v>
      </c>
    </row>
    <row r="60" spans="1:17" x14ac:dyDescent="0.25">
      <c r="B60">
        <f>SUM(B58:F58)</f>
        <v>1718</v>
      </c>
      <c r="D60">
        <f>B58*B57+C58*C57+D58*D57+E58*E57+F58*F57</f>
        <v>4493</v>
      </c>
      <c r="I60">
        <f>SUM(I58:M58)</f>
        <v>631.56656446905038</v>
      </c>
      <c r="K60">
        <f>I58*I57+J58*J57+K58*K57+L58*L57+M58*M57</f>
        <v>1651.7046415363461</v>
      </c>
    </row>
    <row r="62" spans="1:17" x14ac:dyDescent="0.25">
      <c r="A62">
        <v>5</v>
      </c>
      <c r="B62">
        <f>2.5*(5+1)*B60</f>
        <v>25770</v>
      </c>
      <c r="D62">
        <f>D60*5</f>
        <v>22465</v>
      </c>
      <c r="F62">
        <f>(1/5*B60)-(C64*((5+1)/2))</f>
        <v>426.22500000000002</v>
      </c>
      <c r="G62" s="6">
        <f>F62+C64*G57</f>
        <v>260.97500000000002</v>
      </c>
      <c r="H62">
        <v>5</v>
      </c>
      <c r="I62">
        <f>2.5*(5+1)*I60</f>
        <v>9473.4984670357553</v>
      </c>
      <c r="K62">
        <f>K60*5</f>
        <v>8258.5232076817301</v>
      </c>
      <c r="M62">
        <f>(1/5*I60)-(J64*((5+1)/2))</f>
        <v>156.6876943776607</v>
      </c>
      <c r="N62" s="6">
        <f>M62+J64*N57</f>
        <v>95.938931409959451</v>
      </c>
    </row>
    <row r="63" spans="1:17" x14ac:dyDescent="0.25">
      <c r="C63">
        <f>D62-B62</f>
        <v>-3305</v>
      </c>
      <c r="G63">
        <f>F62-G62</f>
        <v>165.25</v>
      </c>
      <c r="J63">
        <f>K62-I62</f>
        <v>-1214.9752593540252</v>
      </c>
      <c r="N63">
        <f>M62-N62</f>
        <v>60.748762967701254</v>
      </c>
    </row>
    <row r="64" spans="1:17" x14ac:dyDescent="0.25">
      <c r="C64">
        <f>C63/(5*(5*5-1))</f>
        <v>-27.541666666666668</v>
      </c>
      <c r="J64">
        <f>J63/(5*(5*5-1))</f>
        <v>-10.12479382795021</v>
      </c>
    </row>
    <row r="65" spans="1:14" x14ac:dyDescent="0.25">
      <c r="A65">
        <v>12</v>
      </c>
      <c r="B65">
        <f>6*(12+1)*B60</f>
        <v>134004</v>
      </c>
      <c r="D65">
        <f>D60*12</f>
        <v>53916</v>
      </c>
      <c r="F65">
        <f>(1/12*B60)-(C67*((12+1)/2))</f>
        <v>446.530303030303</v>
      </c>
      <c r="G65" s="6">
        <f>F65+C67*13</f>
        <v>-160.19696969696975</v>
      </c>
      <c r="H65">
        <v>12</v>
      </c>
      <c r="I65">
        <f>6*(12+1)*I60</f>
        <v>49262.192028585931</v>
      </c>
      <c r="K65">
        <f>K60*12</f>
        <v>19820.455698436155</v>
      </c>
      <c r="M65">
        <f>(1/12*I60)-(J67*((12+1)/2))</f>
        <v>164.15227556238213</v>
      </c>
      <c r="N65" s="6">
        <f>M65+J67*13</f>
        <v>-58.891181484207067</v>
      </c>
    </row>
    <row r="66" spans="1:14" x14ac:dyDescent="0.25">
      <c r="C66">
        <f>D65-B65</f>
        <v>-80088</v>
      </c>
      <c r="G66">
        <f>F65+G65</f>
        <v>286.33333333333326</v>
      </c>
      <c r="J66">
        <f>K65-I65</f>
        <v>-29441.736330149775</v>
      </c>
      <c r="N66">
        <f>M65+N65</f>
        <v>105.26109407817506</v>
      </c>
    </row>
    <row r="67" spans="1:14" x14ac:dyDescent="0.25">
      <c r="C67">
        <f>C66/(12*(12*12-1))</f>
        <v>-46.671328671328673</v>
      </c>
      <c r="J67">
        <f>J66/(12*(12*12-1))</f>
        <v>-17.157189003583785</v>
      </c>
    </row>
  </sheetData>
  <mergeCells count="14"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  <mergeCell ref="B30:D30"/>
    <mergeCell ref="E30:G30"/>
    <mergeCell ref="I30:K30"/>
    <mergeCell ref="L30:N3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974A-E29A-41FA-8EE6-2C44B0D1E318}">
  <dimension ref="A2:Q67"/>
  <sheetViews>
    <sheetView zoomScaleNormal="100" workbookViewId="0">
      <pane ySplit="10" topLeftCell="A11" activePane="bottomLeft" state="frozen"/>
      <selection pane="bottomLeft" activeCell="B2" sqref="B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2" t="s">
        <v>24</v>
      </c>
      <c r="O4" s="2" t="s">
        <v>25</v>
      </c>
      <c r="P4" s="2" t="s">
        <v>33</v>
      </c>
    </row>
    <row r="5" spans="2:16" x14ac:dyDescent="0.25">
      <c r="B5" s="12">
        <v>-4</v>
      </c>
      <c r="D5" s="5"/>
      <c r="E5" s="5"/>
      <c r="O5" s="16">
        <v>1185</v>
      </c>
      <c r="P5" s="14">
        <f>(O5/$G$2)*100000</f>
        <v>210.87585551533786</v>
      </c>
    </row>
    <row r="6" spans="2:16" x14ac:dyDescent="0.25">
      <c r="B6" s="12">
        <v>-3</v>
      </c>
      <c r="D6" s="5"/>
      <c r="E6" s="5"/>
      <c r="O6" s="16">
        <v>840</v>
      </c>
      <c r="P6" s="14">
        <f t="shared" ref="P6:P10" si="0">(O6/$G$2)*100000</f>
        <v>149.48161909948001</v>
      </c>
    </row>
    <row r="7" spans="2:16" x14ac:dyDescent="0.25">
      <c r="B7" s="12">
        <v>-2</v>
      </c>
      <c r="D7" s="5"/>
      <c r="E7" s="5"/>
      <c r="O7" s="16">
        <v>657</v>
      </c>
      <c r="P7" s="14">
        <f t="shared" si="0"/>
        <v>116.91598065280758</v>
      </c>
    </row>
    <row r="8" spans="2:16" x14ac:dyDescent="0.25">
      <c r="B8" s="12">
        <v>-1</v>
      </c>
      <c r="D8" s="5"/>
      <c r="E8" s="5"/>
      <c r="O8" s="16">
        <v>504</v>
      </c>
      <c r="P8" s="14">
        <f t="shared" si="0"/>
        <v>89.68897145968802</v>
      </c>
    </row>
    <row r="9" spans="2:16" ht="15.75" thickBot="1" x14ac:dyDescent="0.3">
      <c r="B9" s="9">
        <v>0</v>
      </c>
      <c r="C9" s="10"/>
      <c r="D9" s="11"/>
      <c r="E9" s="11"/>
      <c r="F9" s="10"/>
      <c r="G9" s="10"/>
      <c r="H9" s="10"/>
      <c r="I9" s="10"/>
      <c r="J9" s="10"/>
      <c r="K9" s="10"/>
      <c r="L9" s="10"/>
      <c r="M9" s="10"/>
      <c r="N9" s="10"/>
      <c r="O9" s="17">
        <v>262</v>
      </c>
      <c r="P9" s="15">
        <f t="shared" si="0"/>
        <v>46.62402881436163</v>
      </c>
    </row>
    <row r="10" spans="2:16" x14ac:dyDescent="0.25">
      <c r="B10" s="12">
        <v>1</v>
      </c>
      <c r="D10" s="5" t="s">
        <v>61</v>
      </c>
      <c r="E10" s="5"/>
      <c r="O10" s="16"/>
      <c r="P10" s="14"/>
    </row>
    <row r="11" spans="2:16" x14ac:dyDescent="0.25">
      <c r="B11" s="12">
        <v>2</v>
      </c>
      <c r="D11" s="5"/>
      <c r="E11" s="5"/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2894</v>
      </c>
      <c r="I16" t="s">
        <v>27</v>
      </c>
      <c r="J16">
        <f>H18/2*(P9+P5)</f>
        <v>514.99976865939902</v>
      </c>
    </row>
    <row r="17" spans="1:14" x14ac:dyDescent="0.25">
      <c r="B17" t="s">
        <v>28</v>
      </c>
      <c r="C17">
        <f>A18/4*(O9+O5)+A18/2*O7</f>
        <v>2761</v>
      </c>
      <c r="D17">
        <f>(4*(C17-C16))/3</f>
        <v>-177.33333333333334</v>
      </c>
      <c r="I17" t="s">
        <v>28</v>
      </c>
      <c r="J17">
        <f>H18/4*(P9+P5)+H18/2*P7</f>
        <v>491.33184563531466</v>
      </c>
      <c r="K17">
        <f>(4*(J17-J16))/3</f>
        <v>-31.557230698779147</v>
      </c>
    </row>
    <row r="18" spans="1:14" x14ac:dyDescent="0.25">
      <c r="A18" s="12">
        <v>4</v>
      </c>
      <c r="B18" t="s">
        <v>29</v>
      </c>
      <c r="C18">
        <f>A18/8*(O9+O5)+A18/4*(O8+O7+O6)</f>
        <v>2724.5</v>
      </c>
      <c r="D18">
        <f>(4*(C18-C17))/3</f>
        <v>-48.666666666666664</v>
      </c>
      <c r="E18">
        <f>(16*(D18-D17))/15</f>
        <v>137.24444444444447</v>
      </c>
      <c r="F18" s="6">
        <f>E18/2</f>
        <v>68.622222222222234</v>
      </c>
      <c r="H18" s="12">
        <v>4</v>
      </c>
      <c r="I18" t="s">
        <v>29</v>
      </c>
      <c r="J18">
        <f>H18/8*(P9+P5)+H18/4*(P6+P7+P8)</f>
        <v>484.83651337682539</v>
      </c>
      <c r="K18">
        <f>(4*(J18-J17))/3</f>
        <v>-8.6604430113190265</v>
      </c>
      <c r="L18" s="7">
        <f>(16*(K18-K17))/15</f>
        <v>24.423240199957458</v>
      </c>
      <c r="M18" s="6">
        <f>L18/2</f>
        <v>12.211620099978729</v>
      </c>
    </row>
    <row r="20" spans="1:14" x14ac:dyDescent="0.25">
      <c r="B20" t="s">
        <v>31</v>
      </c>
    </row>
    <row r="21" spans="1:14" x14ac:dyDescent="0.25">
      <c r="F21" s="8">
        <f>AVERAGE(ABS(F18),ABS(E24))</f>
        <v>171.20000000000005</v>
      </c>
      <c r="G21">
        <f>AVERAGE(ABS(F18),ABS(F24))</f>
        <v>102.75555555555559</v>
      </c>
      <c r="M21" s="8">
        <f>AVERAGE(ABS(M18),ABS(L24))</f>
        <v>30.465777606941568</v>
      </c>
      <c r="N21">
        <f>AVERAGE(ABS(M18),ABS(M24))</f>
        <v>18.285793828465465</v>
      </c>
    </row>
    <row r="22" spans="1:14" x14ac:dyDescent="0.25">
      <c r="B22" t="s">
        <v>27</v>
      </c>
      <c r="C22">
        <f>A24/2*(O5+O6)</f>
        <v>4050</v>
      </c>
      <c r="I22" t="s">
        <v>27</v>
      </c>
      <c r="J22">
        <f>H24/2*(P5+P6)</f>
        <v>720.71494922963575</v>
      </c>
    </row>
    <row r="23" spans="1:14" x14ac:dyDescent="0.25">
      <c r="B23" t="s">
        <v>28</v>
      </c>
      <c r="C23">
        <f>A24/4*(O5+O6)+A24/2*O7</f>
        <v>3339</v>
      </c>
      <c r="D23">
        <f>(4*(C22-C23))/3</f>
        <v>948</v>
      </c>
      <c r="I23" t="s">
        <v>28</v>
      </c>
      <c r="J23">
        <f>H24/4*(P5+P6)+H24/2*P7</f>
        <v>594.18943592043297</v>
      </c>
      <c r="K23">
        <f>(4*(J22-J23))/3</f>
        <v>168.70068441227036</v>
      </c>
    </row>
    <row r="24" spans="1:14" x14ac:dyDescent="0.25">
      <c r="A24" s="12">
        <v>4</v>
      </c>
      <c r="B24" t="s">
        <v>29</v>
      </c>
      <c r="C24">
        <f>A24/8*(O5+O6)+A24/4*(O7+O8+O9)</f>
        <v>2435.5</v>
      </c>
      <c r="D24">
        <f>(4*(C23-C24))/3</f>
        <v>1204.6666666666667</v>
      </c>
      <c r="E24" s="6">
        <f>(16*(D23-D24))/15</f>
        <v>-273.77777777777789</v>
      </c>
      <c r="F24">
        <f>E24/2</f>
        <v>-136.88888888888894</v>
      </c>
      <c r="H24" s="12">
        <v>4</v>
      </c>
      <c r="I24" t="s">
        <v>29</v>
      </c>
      <c r="J24">
        <f>H24/8*(P5+P6)+H24/4*(P7+P8+P9)</f>
        <v>433.40771823426616</v>
      </c>
      <c r="K24">
        <f>(4*(J23-J24))/3</f>
        <v>214.37562358155574</v>
      </c>
      <c r="L24" s="6">
        <f>(16*(K23-K24))/15</f>
        <v>-48.719935113904405</v>
      </c>
      <c r="M24">
        <f>L24/2</f>
        <v>-24.359967556952203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102.75555555555559</v>
      </c>
      <c r="C28" s="21"/>
      <c r="D28" s="21"/>
      <c r="E28" s="21"/>
      <c r="F28" s="21"/>
      <c r="G28" s="22"/>
      <c r="I28" s="20">
        <f>ABS(IF(L24&lt;=0,N21,M21))</f>
        <v>18.285793828465465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0</v>
      </c>
      <c r="C30" s="21"/>
      <c r="D30" s="22"/>
      <c r="E30" s="20">
        <f>B28-B30</f>
        <v>102.75555555555559</v>
      </c>
      <c r="F30" s="21"/>
      <c r="G30" s="22"/>
      <c r="I30" s="20">
        <f>P10</f>
        <v>0</v>
      </c>
      <c r="J30" s="21"/>
      <c r="K30" s="22"/>
      <c r="L30" s="20">
        <f>I28-I30</f>
        <v>18.285793828465465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689.6</v>
      </c>
      <c r="H34">
        <v>5</v>
      </c>
      <c r="I34" t="s">
        <v>53</v>
      </c>
      <c r="J34" s="6">
        <f>(P5+P6+P7+P8+P9)/H34</f>
        <v>122.717291108335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1185</v>
      </c>
      <c r="C38">
        <f>O6</f>
        <v>840</v>
      </c>
      <c r="D38">
        <f>O7</f>
        <v>657</v>
      </c>
      <c r="E38">
        <f>O8</f>
        <v>504</v>
      </c>
      <c r="F38">
        <f>O9</f>
        <v>262</v>
      </c>
      <c r="H38" t="s">
        <v>56</v>
      </c>
      <c r="I38">
        <f>P5</f>
        <v>210.87585551533786</v>
      </c>
      <c r="J38">
        <f>P6</f>
        <v>149.48161909948001</v>
      </c>
      <c r="K38">
        <f>P7</f>
        <v>116.91598065280758</v>
      </c>
      <c r="L38">
        <f>P8</f>
        <v>89.68897145968802</v>
      </c>
      <c r="M38">
        <f>P9</f>
        <v>46.62402881436163</v>
      </c>
    </row>
    <row r="39" spans="1:16" x14ac:dyDescent="0.25">
      <c r="A39">
        <v>3</v>
      </c>
      <c r="D39">
        <f>(B38+C38+D38)/3</f>
        <v>894</v>
      </c>
      <c r="E39">
        <f>(C38+D38+E38)/3</f>
        <v>667</v>
      </c>
      <c r="F39">
        <f>(D38+E38+F38)/3</f>
        <v>474.33333333333331</v>
      </c>
      <c r="H39">
        <v>3</v>
      </c>
      <c r="K39">
        <f>(I38+J38+K38)/3</f>
        <v>159.09115175587513</v>
      </c>
      <c r="L39">
        <f>(J38+K38+L38)/3</f>
        <v>118.69552373732522</v>
      </c>
      <c r="M39">
        <f>(K38+L38+M38)/3</f>
        <v>84.409660308952411</v>
      </c>
    </row>
    <row r="40" spans="1:16" x14ac:dyDescent="0.25">
      <c r="A40">
        <v>4</v>
      </c>
      <c r="E40">
        <f>(B38+C38+D38+E38)/4</f>
        <v>796.5</v>
      </c>
      <c r="F40">
        <f>(C38+D38+E38+F38)/4</f>
        <v>565.75</v>
      </c>
      <c r="H40">
        <v>4</v>
      </c>
      <c r="L40">
        <f>(I38+J38+K38+L38)/4</f>
        <v>141.74060668182835</v>
      </c>
      <c r="M40">
        <f>(J38+K38+L38+M38)/4</f>
        <v>100.67765000658432</v>
      </c>
    </row>
    <row r="41" spans="1:16" x14ac:dyDescent="0.25">
      <c r="A41">
        <v>5</v>
      </c>
      <c r="F41">
        <f>(B38+C38+D38+E38+F38)/5</f>
        <v>689.6</v>
      </c>
      <c r="H41">
        <v>5</v>
      </c>
      <c r="M41">
        <f>(I38+J38+K38+L38+M38)/5</f>
        <v>122.717291108335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1185</v>
      </c>
      <c r="C45">
        <f>O6</f>
        <v>840</v>
      </c>
      <c r="D45">
        <f>O7</f>
        <v>657</v>
      </c>
      <c r="E45">
        <f>O8</f>
        <v>504</v>
      </c>
      <c r="F45">
        <f>O9</f>
        <v>262</v>
      </c>
    </row>
    <row r="46" spans="1:16" x14ac:dyDescent="0.25">
      <c r="A46">
        <v>3</v>
      </c>
      <c r="G46">
        <f>(D45+E45+F45)/3</f>
        <v>474.33333333333331</v>
      </c>
      <c r="H46">
        <f>(E45+F45+G46)/3</f>
        <v>413.4444444444444</v>
      </c>
      <c r="I46">
        <f>(F45+G46+H46)/3</f>
        <v>383.25925925925918</v>
      </c>
      <c r="J46">
        <f>(G46+H46+I46)/3</f>
        <v>423.67901234567898</v>
      </c>
    </row>
    <row r="47" spans="1:16" x14ac:dyDescent="0.25">
      <c r="A47">
        <v>4</v>
      </c>
      <c r="G47">
        <f>(C45+D45+E45+F45)/4</f>
        <v>565.75</v>
      </c>
      <c r="H47">
        <f>(D45+E45+F45+G46)/4</f>
        <v>474.33333333333331</v>
      </c>
      <c r="I47">
        <f>(E45+F45+G46+H46)/4</f>
        <v>413.4444444444444</v>
      </c>
      <c r="J47">
        <f>(F45+G46+H46+I46)/4</f>
        <v>383.25925925925918</v>
      </c>
    </row>
    <row r="48" spans="1:16" x14ac:dyDescent="0.25">
      <c r="A48">
        <v>5</v>
      </c>
      <c r="G48">
        <f>(B45+C45+D45+E45+F45)/5</f>
        <v>689.6</v>
      </c>
      <c r="H48">
        <f>(C45+D45+E45+F45+G47)/5</f>
        <v>565.75</v>
      </c>
      <c r="I48">
        <f>(D45+E45+F45+G47+H47)/5</f>
        <v>492.61666666666667</v>
      </c>
      <c r="J48" s="6">
        <f>(E45+F45+G47+H47+I47)/5</f>
        <v>443.90555555555557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210.87585551533786</v>
      </c>
      <c r="J51">
        <f>P6</f>
        <v>149.48161909948001</v>
      </c>
      <c r="K51">
        <f>P7</f>
        <v>116.91598065280758</v>
      </c>
      <c r="L51">
        <f>P8</f>
        <v>89.68897145968802</v>
      </c>
      <c r="M51">
        <f>P9</f>
        <v>46.62402881436163</v>
      </c>
    </row>
    <row r="52" spans="1:17" x14ac:dyDescent="0.25">
      <c r="H52">
        <v>3</v>
      </c>
      <c r="N52">
        <f>(K51+L51+M51)/3</f>
        <v>84.409660308952411</v>
      </c>
      <c r="O52">
        <f>(L51+M51+N52)/3</f>
        <v>73.574220194334018</v>
      </c>
      <c r="P52">
        <f>(M51+N52+O52)/3</f>
        <v>68.202636439216022</v>
      </c>
      <c r="Q52">
        <f>(N52+O52+P52)/3</f>
        <v>75.395505647500826</v>
      </c>
    </row>
    <row r="53" spans="1:17" x14ac:dyDescent="0.25">
      <c r="H53">
        <v>4</v>
      </c>
      <c r="N53">
        <f>(J51+K51+L51+M51)/4</f>
        <v>100.67765000658432</v>
      </c>
      <c r="O53">
        <f>(K51+L51+M51+N52)/4</f>
        <v>84.409660308952411</v>
      </c>
      <c r="P53">
        <f>(L51+M51+N52+O52)/4</f>
        <v>73.574220194334018</v>
      </c>
      <c r="Q53">
        <f>(M51+N52+O52+P52)/4</f>
        <v>68.202636439216022</v>
      </c>
    </row>
    <row r="54" spans="1:17" x14ac:dyDescent="0.25">
      <c r="H54">
        <v>5</v>
      </c>
      <c r="N54">
        <f>(I51+J51+K51+L51+M51)/5</f>
        <v>122.717291108335</v>
      </c>
      <c r="O54">
        <f>(J51+K51+L51+M51+N53)/5</f>
        <v>100.67765000658432</v>
      </c>
      <c r="P54">
        <f>(K51+L51+M51+N53+O53)/5</f>
        <v>87.663258248478797</v>
      </c>
      <c r="Q54" s="6">
        <f>(L51+M51+N53+O53+P53)/5</f>
        <v>78.994906156784083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1185</v>
      </c>
      <c r="C58">
        <f>O6</f>
        <v>840</v>
      </c>
      <c r="D58">
        <f>O7</f>
        <v>657</v>
      </c>
      <c r="E58">
        <f>O8</f>
        <v>504</v>
      </c>
      <c r="F58">
        <f>O9</f>
        <v>262</v>
      </c>
      <c r="H58" t="s">
        <v>60</v>
      </c>
      <c r="I58">
        <f>P5</f>
        <v>210.87585551533786</v>
      </c>
      <c r="J58">
        <f>P6</f>
        <v>149.48161909948001</v>
      </c>
      <c r="K58">
        <f>P7</f>
        <v>116.91598065280758</v>
      </c>
      <c r="L58">
        <f>P8</f>
        <v>89.68897145968802</v>
      </c>
      <c r="M58">
        <f>P9</f>
        <v>46.62402881436163</v>
      </c>
    </row>
    <row r="60" spans="1:17" x14ac:dyDescent="0.25">
      <c r="B60">
        <f>SUM(B58:F58)</f>
        <v>3448</v>
      </c>
      <c r="D60">
        <f>B58*B57+C58*C57+D58*D57+E58*E57+F58*F57</f>
        <v>8162</v>
      </c>
      <c r="I60">
        <f>SUM(I58:M58)</f>
        <v>613.58645554167504</v>
      </c>
      <c r="K60">
        <f>I58*I57+J58*J57+K58*K57+L58*L57+M58*M57</f>
        <v>1452.4630655832809</v>
      </c>
    </row>
    <row r="62" spans="1:17" x14ac:dyDescent="0.25">
      <c r="A62">
        <v>5</v>
      </c>
      <c r="B62">
        <f>2.5*(5+1)*B60</f>
        <v>51720</v>
      </c>
      <c r="D62">
        <f>D60*5</f>
        <v>40810</v>
      </c>
      <c r="F62">
        <f>(1/5*B60)-(C64*((5+1)/2))</f>
        <v>962.35</v>
      </c>
      <c r="G62" s="6">
        <f>F62+C64*G57</f>
        <v>416.85</v>
      </c>
      <c r="H62">
        <v>5</v>
      </c>
      <c r="I62">
        <f>2.5*(5+1)*I60</f>
        <v>9203.796833125125</v>
      </c>
      <c r="K62">
        <f>K60*5</f>
        <v>7262.3153279164044</v>
      </c>
      <c r="M62">
        <f>(1/5*I60)-(J64*((5+1)/2))</f>
        <v>171.25432873855306</v>
      </c>
      <c r="N62" s="6">
        <f>M62+J64*N57</f>
        <v>74.18025347811701</v>
      </c>
    </row>
    <row r="63" spans="1:17" x14ac:dyDescent="0.25">
      <c r="C63">
        <f>D62-B62</f>
        <v>-10910</v>
      </c>
      <c r="G63">
        <f>F62-G62</f>
        <v>545.5</v>
      </c>
      <c r="J63">
        <f>K62-I62</f>
        <v>-1941.4815052087206</v>
      </c>
      <c r="N63">
        <f>M62-N62</f>
        <v>97.074075260436047</v>
      </c>
    </row>
    <row r="64" spans="1:17" x14ac:dyDescent="0.25">
      <c r="C64">
        <f>C63/(5*(5*5-1))</f>
        <v>-90.916666666666671</v>
      </c>
      <c r="J64">
        <f>J63/(5*(5*5-1))</f>
        <v>-16.179012543406007</v>
      </c>
    </row>
    <row r="65" spans="1:14" x14ac:dyDescent="0.25">
      <c r="A65">
        <v>12</v>
      </c>
      <c r="B65">
        <f>6*(12+1)*B60</f>
        <v>268944</v>
      </c>
      <c r="D65">
        <f>D60*12</f>
        <v>97944</v>
      </c>
      <c r="F65">
        <f>(1/12*B60)-(C67*((12+1)/2))</f>
        <v>935.06060606060601</v>
      </c>
      <c r="G65" s="6">
        <f>F65+C67*13</f>
        <v>-360.39393939393949</v>
      </c>
      <c r="H65">
        <v>12</v>
      </c>
      <c r="I65">
        <f>6*(12+1)*I60</f>
        <v>47859.74353225065</v>
      </c>
      <c r="K65">
        <f>K60*12</f>
        <v>17429.556786999372</v>
      </c>
      <c r="M65">
        <f>(1/12*I60)-(J67*((12+1)/2))</f>
        <v>166.39806351200048</v>
      </c>
      <c r="N65" s="6">
        <f>M65+J67*13</f>
        <v>-64.133654255054665</v>
      </c>
    </row>
    <row r="66" spans="1:14" x14ac:dyDescent="0.25">
      <c r="C66">
        <f>D65-B65</f>
        <v>-171000</v>
      </c>
      <c r="G66">
        <f>F65+G65</f>
        <v>574.66666666666652</v>
      </c>
      <c r="J66">
        <f>K65-I65</f>
        <v>-30430.186745251278</v>
      </c>
      <c r="N66">
        <f>M65+N65</f>
        <v>102.26440925694581</v>
      </c>
    </row>
    <row r="67" spans="1:14" x14ac:dyDescent="0.25">
      <c r="C67">
        <f>C66/(12*(12*12-1))</f>
        <v>-99.650349650349654</v>
      </c>
      <c r="J67">
        <f>J66/(12*(12*12-1))</f>
        <v>-17.733209059004242</v>
      </c>
    </row>
  </sheetData>
  <mergeCells count="14"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  <mergeCell ref="B30:D30"/>
    <mergeCell ref="E30:G30"/>
    <mergeCell ref="I30:K30"/>
    <mergeCell ref="L30:N3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7732-46F2-41F1-B375-A76F3F3987BC}">
  <dimension ref="A2:V67"/>
  <sheetViews>
    <sheetView zoomScaleNormal="100" workbookViewId="0">
      <pane ySplit="10" topLeftCell="A11" activePane="bottomLeft" state="frozen"/>
      <selection pane="bottomLeft" activeCell="B2" sqref="B2"/>
    </sheetView>
  </sheetViews>
  <sheetFormatPr baseColWidth="10" defaultRowHeight="15" x14ac:dyDescent="0.25"/>
  <sheetData>
    <row r="2" spans="2:22" x14ac:dyDescent="0.25">
      <c r="B2" t="s">
        <v>0</v>
      </c>
      <c r="F2" t="s">
        <v>32</v>
      </c>
      <c r="G2">
        <v>272022</v>
      </c>
    </row>
    <row r="3" spans="2:22" x14ac:dyDescent="0.25">
      <c r="G3" s="19" t="s">
        <v>17</v>
      </c>
      <c r="H3" s="19"/>
      <c r="I3" s="19"/>
      <c r="J3" s="19"/>
      <c r="K3" s="19"/>
      <c r="L3" s="19"/>
      <c r="M3" s="19"/>
    </row>
    <row r="4" spans="2:22" x14ac:dyDescent="0.25">
      <c r="B4" t="s">
        <v>1</v>
      </c>
      <c r="D4" s="19" t="s">
        <v>2</v>
      </c>
      <c r="E4" s="19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  <c r="Q4" s="2"/>
      <c r="R4" s="1"/>
      <c r="S4" s="1"/>
      <c r="T4" s="1"/>
      <c r="U4" s="1"/>
      <c r="V4" s="1"/>
    </row>
    <row r="5" spans="2:22" x14ac:dyDescent="0.25">
      <c r="B5" s="3">
        <v>-4</v>
      </c>
      <c r="D5" s="5" t="s">
        <v>3</v>
      </c>
      <c r="E5" s="5" t="s">
        <v>4</v>
      </c>
      <c r="G5">
        <v>143</v>
      </c>
      <c r="H5">
        <v>26</v>
      </c>
      <c r="I5">
        <v>136</v>
      </c>
      <c r="J5">
        <v>131</v>
      </c>
      <c r="K5">
        <v>123</v>
      </c>
      <c r="L5">
        <v>100</v>
      </c>
      <c r="M5">
        <v>0</v>
      </c>
      <c r="O5" s="16">
        <f>SUM(G5:M5)</f>
        <v>659</v>
      </c>
      <c r="P5" s="14">
        <f>(O5/$G$2)*100000</f>
        <v>242.25981722066598</v>
      </c>
    </row>
    <row r="6" spans="2:22" x14ac:dyDescent="0.25">
      <c r="B6" s="3">
        <v>-3</v>
      </c>
      <c r="D6" s="5" t="s">
        <v>5</v>
      </c>
      <c r="E6" s="5" t="s">
        <v>6</v>
      </c>
      <c r="G6">
        <v>146</v>
      </c>
      <c r="H6">
        <v>37</v>
      </c>
      <c r="I6">
        <v>73</v>
      </c>
      <c r="J6">
        <v>102</v>
      </c>
      <c r="K6">
        <v>108</v>
      </c>
      <c r="L6">
        <v>72</v>
      </c>
      <c r="M6">
        <v>85</v>
      </c>
      <c r="O6" s="16">
        <f t="shared" ref="O6:O10" si="0">SUM(G6:M6)</f>
        <v>623</v>
      </c>
      <c r="P6" s="14">
        <f t="shared" ref="P6:P10" si="1">(O6/$G$2)*100000</f>
        <v>229.02559351817129</v>
      </c>
    </row>
    <row r="7" spans="2:22" x14ac:dyDescent="0.25">
      <c r="B7" s="3">
        <v>-2</v>
      </c>
      <c r="D7" s="5" t="s">
        <v>7</v>
      </c>
      <c r="E7" s="5" t="s">
        <v>8</v>
      </c>
      <c r="G7">
        <v>13</v>
      </c>
      <c r="H7">
        <v>35</v>
      </c>
      <c r="I7">
        <v>57</v>
      </c>
      <c r="J7">
        <v>79</v>
      </c>
      <c r="K7">
        <v>67</v>
      </c>
      <c r="L7">
        <v>46</v>
      </c>
      <c r="M7">
        <v>73</v>
      </c>
      <c r="O7" s="16">
        <f t="shared" si="0"/>
        <v>370</v>
      </c>
      <c r="P7" s="14">
        <f t="shared" si="1"/>
        <v>136.01841027563947</v>
      </c>
    </row>
    <row r="8" spans="2:22" x14ac:dyDescent="0.25">
      <c r="B8" s="3">
        <v>-1</v>
      </c>
      <c r="D8" s="5" t="s">
        <v>9</v>
      </c>
      <c r="E8" s="5" t="s">
        <v>10</v>
      </c>
      <c r="G8">
        <v>8</v>
      </c>
      <c r="H8">
        <v>27</v>
      </c>
      <c r="I8">
        <v>47</v>
      </c>
      <c r="J8">
        <v>57</v>
      </c>
      <c r="K8">
        <v>46</v>
      </c>
      <c r="L8">
        <v>51</v>
      </c>
      <c r="M8">
        <v>52</v>
      </c>
      <c r="O8" s="16">
        <f t="shared" si="0"/>
        <v>288</v>
      </c>
      <c r="P8" s="14">
        <f t="shared" si="1"/>
        <v>105.87378961995722</v>
      </c>
    </row>
    <row r="9" spans="2:22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7</v>
      </c>
      <c r="H9" s="10">
        <v>14</v>
      </c>
      <c r="I9" s="10">
        <v>38</v>
      </c>
      <c r="J9" s="10">
        <v>72</v>
      </c>
      <c r="K9" s="10">
        <v>18</v>
      </c>
      <c r="L9" s="10">
        <v>48</v>
      </c>
      <c r="M9" s="10">
        <v>44</v>
      </c>
      <c r="N9" s="10"/>
      <c r="O9" s="17">
        <f t="shared" si="0"/>
        <v>241</v>
      </c>
      <c r="P9" s="15">
        <f t="shared" si="1"/>
        <v>88.595775341700303</v>
      </c>
    </row>
    <row r="10" spans="2:22" x14ac:dyDescent="0.25">
      <c r="B10" s="3">
        <v>1</v>
      </c>
      <c r="D10" s="5" t="s">
        <v>13</v>
      </c>
      <c r="E10" s="5" t="s">
        <v>14</v>
      </c>
      <c r="G10">
        <v>0</v>
      </c>
      <c r="H10">
        <v>14</v>
      </c>
      <c r="I10">
        <v>15</v>
      </c>
      <c r="J10">
        <v>73</v>
      </c>
      <c r="K10">
        <v>26</v>
      </c>
      <c r="L10" s="13">
        <v>45</v>
      </c>
      <c r="M10" s="13">
        <v>45</v>
      </c>
      <c r="O10" s="16">
        <f t="shared" si="0"/>
        <v>218</v>
      </c>
      <c r="P10" s="14">
        <f t="shared" si="1"/>
        <v>80.14057686510651</v>
      </c>
    </row>
    <row r="11" spans="2:22" x14ac:dyDescent="0.25">
      <c r="B11" s="3">
        <v>2</v>
      </c>
      <c r="D11" s="5" t="s">
        <v>15</v>
      </c>
      <c r="E11" s="5" t="s">
        <v>16</v>
      </c>
    </row>
    <row r="14" spans="2:22" x14ac:dyDescent="0.25">
      <c r="B14" t="s">
        <v>26</v>
      </c>
      <c r="D14" s="5" t="s">
        <v>30</v>
      </c>
    </row>
    <row r="16" spans="2:22" x14ac:dyDescent="0.25">
      <c r="B16" t="s">
        <v>27</v>
      </c>
      <c r="C16">
        <f>A18/2*(O9+O5)</f>
        <v>1800</v>
      </c>
      <c r="I16" t="s">
        <v>27</v>
      </c>
      <c r="J16">
        <f>H18/2*(P9+P5)</f>
        <v>661.71118512473254</v>
      </c>
    </row>
    <row r="17" spans="1:14" x14ac:dyDescent="0.25">
      <c r="B17" t="s">
        <v>28</v>
      </c>
      <c r="C17">
        <f>A18/4*(O9+O5)+A18/2*O7</f>
        <v>1640</v>
      </c>
      <c r="D17">
        <f>(4*(C17-C16))/3</f>
        <v>-213.33333333333334</v>
      </c>
      <c r="I17" t="s">
        <v>28</v>
      </c>
      <c r="J17">
        <f>H18/4*(P9+P5)+H18/2*P7</f>
        <v>602.89241311364526</v>
      </c>
      <c r="K17">
        <f>(4*(J17-J16))/3</f>
        <v>-78.425029348116368</v>
      </c>
    </row>
    <row r="18" spans="1:14" x14ac:dyDescent="0.25">
      <c r="A18" s="3">
        <v>4</v>
      </c>
      <c r="B18" t="s">
        <v>29</v>
      </c>
      <c r="C18">
        <f>A18/8*(O9+O5)+A18/4*(O8+O7+O6)</f>
        <v>1731</v>
      </c>
      <c r="D18">
        <f>(4*(C18-C17))/3</f>
        <v>121.33333333333333</v>
      </c>
      <c r="E18">
        <f>(16*(D18-D17))/15</f>
        <v>356.97777777777782</v>
      </c>
      <c r="F18" s="6">
        <f>E18/2</f>
        <v>178.48888888888891</v>
      </c>
      <c r="H18" s="3">
        <v>4</v>
      </c>
      <c r="I18" t="s">
        <v>29</v>
      </c>
      <c r="J18">
        <f>H18/8*(P9+P5)+H18/4*(P6+P7+P8)</f>
        <v>636.34558969495106</v>
      </c>
      <c r="K18">
        <f>(4*(J18-J17))/3</f>
        <v>44.604235441741061</v>
      </c>
      <c r="L18" s="7">
        <f>(16*(K18-K17))/15</f>
        <v>131.23121577584791</v>
      </c>
      <c r="M18" s="6">
        <f>L18/2</f>
        <v>65.615607887923957</v>
      </c>
    </row>
    <row r="20" spans="1:14" x14ac:dyDescent="0.25">
      <c r="B20" t="s">
        <v>31</v>
      </c>
    </row>
    <row r="21" spans="1:14" x14ac:dyDescent="0.25">
      <c r="F21" s="8">
        <f>AVERAGE(ABS(F18),ABS(E24))</f>
        <v>131.91111111111113</v>
      </c>
      <c r="G21">
        <f>AVERAGE(ABS(F18),ABS(F24))</f>
        <v>110.57777777777778</v>
      </c>
      <c r="M21" s="8">
        <f>AVERAGE(ABS(M18),ABS(L24))</f>
        <v>48.492809813585417</v>
      </c>
      <c r="N21">
        <f>AVERAGE(ABS(M18),ABS(M24))</f>
        <v>40.650306878773698</v>
      </c>
    </row>
    <row r="22" spans="1:14" x14ac:dyDescent="0.25">
      <c r="B22" t="s">
        <v>27</v>
      </c>
      <c r="C22">
        <f>A24/2*(O5+O6)</f>
        <v>2564</v>
      </c>
      <c r="I22" t="s">
        <v>27</v>
      </c>
      <c r="J22">
        <f>H24/2*(P5+P6)</f>
        <v>942.5708214776746</v>
      </c>
    </row>
    <row r="23" spans="1:14" x14ac:dyDescent="0.25">
      <c r="B23" t="s">
        <v>28</v>
      </c>
      <c r="C23">
        <f>A24/4*(O5+O6)+A24/2*O7</f>
        <v>2022</v>
      </c>
      <c r="D23">
        <f>(4*(C22-C23))/3</f>
        <v>722.66666666666663</v>
      </c>
      <c r="I23" t="s">
        <v>28</v>
      </c>
      <c r="J23">
        <f>H24/4*(P5+P6)+H24/2*P7</f>
        <v>743.32223129011618</v>
      </c>
      <c r="K23">
        <f>(4*(J22-J23))/3</f>
        <v>265.66478691674456</v>
      </c>
    </row>
    <row r="24" spans="1:14" x14ac:dyDescent="0.25">
      <c r="A24" s="3">
        <v>4</v>
      </c>
      <c r="B24" t="s">
        <v>29</v>
      </c>
      <c r="C24">
        <f>A24/8*(O5+O6)+A24/4*(O7+O8+O9)</f>
        <v>1540</v>
      </c>
      <c r="D24">
        <f>(4*(C23-C24))/3</f>
        <v>642.66666666666663</v>
      </c>
      <c r="E24" s="6">
        <f>(16*(D23-D24))/15</f>
        <v>85.333333333333329</v>
      </c>
      <c r="F24">
        <f>E24/2</f>
        <v>42.666666666666664</v>
      </c>
      <c r="H24" s="3">
        <v>4</v>
      </c>
      <c r="I24" t="s">
        <v>29</v>
      </c>
      <c r="J24">
        <f>H24/8*(P5+P6)+H24/4*(P7+P8+P9)</f>
        <v>566.13068060671571</v>
      </c>
      <c r="K24">
        <f>(4*(J23-J24))/3</f>
        <v>236.25540091120061</v>
      </c>
      <c r="L24" s="6">
        <f>(16*(K23-K24))/15</f>
        <v>31.37001173924688</v>
      </c>
      <c r="M24">
        <f>L24/2</f>
        <v>15.68500586962344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131.91111111111113</v>
      </c>
      <c r="C28" s="21"/>
      <c r="D28" s="21"/>
      <c r="E28" s="21"/>
      <c r="F28" s="21"/>
      <c r="G28" s="22"/>
      <c r="I28" s="20">
        <f>ABS(IF(L24&lt;=0,N21,M21))</f>
        <v>48.492809813585417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218</v>
      </c>
      <c r="C30" s="21"/>
      <c r="D30" s="22"/>
      <c r="E30" s="20">
        <f>B28-B30</f>
        <v>-86.088888888888874</v>
      </c>
      <c r="F30" s="21"/>
      <c r="G30" s="22"/>
      <c r="I30" s="20">
        <f>P10</f>
        <v>80.14057686510651</v>
      </c>
      <c r="J30" s="21"/>
      <c r="K30" s="22"/>
      <c r="L30" s="20">
        <f>I28-I30</f>
        <v>-31.647767051521093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436.2</v>
      </c>
      <c r="H34">
        <v>5</v>
      </c>
      <c r="I34" t="s">
        <v>53</v>
      </c>
      <c r="J34" s="6">
        <f>(P5+P6+P7+P8+P9)/H34</f>
        <v>160.35467719522686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659</v>
      </c>
      <c r="C38">
        <f>O6</f>
        <v>623</v>
      </c>
      <c r="D38">
        <f>O7</f>
        <v>370</v>
      </c>
      <c r="E38">
        <f>O8</f>
        <v>288</v>
      </c>
      <c r="F38">
        <f>O9</f>
        <v>241</v>
      </c>
      <c r="H38" t="s">
        <v>56</v>
      </c>
      <c r="I38">
        <f>P5</f>
        <v>242.25981722066598</v>
      </c>
      <c r="J38">
        <f>P6</f>
        <v>229.02559351817129</v>
      </c>
      <c r="K38">
        <f>P7</f>
        <v>136.01841027563947</v>
      </c>
      <c r="L38">
        <f>P8</f>
        <v>105.87378961995722</v>
      </c>
      <c r="M38">
        <f>P9</f>
        <v>88.595775341700303</v>
      </c>
    </row>
    <row r="39" spans="1:16" x14ac:dyDescent="0.25">
      <c r="A39">
        <v>3</v>
      </c>
      <c r="D39">
        <f>(B38+C38+D38)/3</f>
        <v>550.66666666666663</v>
      </c>
      <c r="E39">
        <f>(C38+D38+E38)/3</f>
        <v>427</v>
      </c>
      <c r="F39">
        <f>(D38+E38+F38)/3</f>
        <v>299.66666666666669</v>
      </c>
      <c r="H39">
        <v>3</v>
      </c>
      <c r="K39">
        <f>(I38+J38+K38)/3</f>
        <v>202.43460700482558</v>
      </c>
      <c r="L39">
        <f>(J38+K38+L38)/3</f>
        <v>156.97259780458933</v>
      </c>
      <c r="M39">
        <f>(K38+L38+M38)/3</f>
        <v>110.16265841243234</v>
      </c>
    </row>
    <row r="40" spans="1:16" x14ac:dyDescent="0.25">
      <c r="A40">
        <v>4</v>
      </c>
      <c r="E40">
        <f>(B38+C38+D38+E38)/4</f>
        <v>485</v>
      </c>
      <c r="F40">
        <f>(C38+D38+E38+F38)/4</f>
        <v>380.5</v>
      </c>
      <c r="H40">
        <v>4</v>
      </c>
      <c r="L40">
        <f>(I38+J38+K38+L38)/4</f>
        <v>178.29440265860848</v>
      </c>
      <c r="M40">
        <f>(J38+K38+L38+M38)/4</f>
        <v>139.87839218886708</v>
      </c>
    </row>
    <row r="41" spans="1:16" x14ac:dyDescent="0.25">
      <c r="A41">
        <v>5</v>
      </c>
      <c r="F41">
        <f>(B38+C38+D38+E38+F38)/5</f>
        <v>436.2</v>
      </c>
      <c r="H41">
        <v>5</v>
      </c>
      <c r="M41">
        <f>(I38+J38+K38+L38+M38)/5</f>
        <v>160.35467719522686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659</v>
      </c>
      <c r="C45">
        <f>O6</f>
        <v>623</v>
      </c>
      <c r="D45">
        <f>O7</f>
        <v>370</v>
      </c>
      <c r="E45">
        <f>O8</f>
        <v>288</v>
      </c>
      <c r="F45">
        <f>O9</f>
        <v>241</v>
      </c>
    </row>
    <row r="46" spans="1:16" x14ac:dyDescent="0.25">
      <c r="A46">
        <v>3</v>
      </c>
      <c r="G46">
        <f>(D45+E45+F45)/3</f>
        <v>299.66666666666669</v>
      </c>
      <c r="H46">
        <f>(E45+F45+G46)/3</f>
        <v>276.22222222222223</v>
      </c>
      <c r="I46">
        <f>(F45+G46+H46)/3</f>
        <v>272.2962962962963</v>
      </c>
      <c r="J46">
        <f>(G46+H46+I46)/3</f>
        <v>282.72839506172841</v>
      </c>
    </row>
    <row r="47" spans="1:16" x14ac:dyDescent="0.25">
      <c r="A47">
        <v>4</v>
      </c>
      <c r="G47">
        <f>(C45+D45+E45+F45)/4</f>
        <v>380.5</v>
      </c>
      <c r="H47">
        <f>(D45+E45+F45+G46)/4</f>
        <v>299.66666666666669</v>
      </c>
      <c r="I47">
        <f>(E45+F45+G46+H46)/4</f>
        <v>276.22222222222223</v>
      </c>
      <c r="J47">
        <f>(F45+G46+H46+I46)/4</f>
        <v>272.2962962962963</v>
      </c>
    </row>
    <row r="48" spans="1:16" x14ac:dyDescent="0.25">
      <c r="A48">
        <v>5</v>
      </c>
      <c r="G48">
        <f>(B45+C45+D45+E45+F45)/5</f>
        <v>436.2</v>
      </c>
      <c r="H48">
        <f>(C45+D45+E45+F45+G47)/5</f>
        <v>380.5</v>
      </c>
      <c r="I48">
        <f>(D45+E45+F45+G47+H47)/5</f>
        <v>315.83333333333337</v>
      </c>
      <c r="J48" s="6">
        <f>(E45+F45+G47+H47+I47)/5</f>
        <v>297.07777777777778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242.25981722066598</v>
      </c>
      <c r="J51">
        <f>P6</f>
        <v>229.02559351817129</v>
      </c>
      <c r="K51">
        <f>P7</f>
        <v>136.01841027563947</v>
      </c>
      <c r="L51">
        <f>P8</f>
        <v>105.87378961995722</v>
      </c>
      <c r="M51">
        <f>P9</f>
        <v>88.595775341700303</v>
      </c>
    </row>
    <row r="52" spans="1:17" x14ac:dyDescent="0.25">
      <c r="H52">
        <v>3</v>
      </c>
      <c r="N52">
        <f>(K51+L51+M51)/3</f>
        <v>110.16265841243234</v>
      </c>
      <c r="O52">
        <f>(L51+M51+N52)/3</f>
        <v>101.54407445802995</v>
      </c>
      <c r="P52">
        <f>(M51+N52+O52)/3</f>
        <v>100.10083607072086</v>
      </c>
      <c r="Q52">
        <f>(N52+O52+P52)/3</f>
        <v>103.93585631372771</v>
      </c>
    </row>
    <row r="53" spans="1:17" x14ac:dyDescent="0.25">
      <c r="H53">
        <v>4</v>
      </c>
      <c r="N53">
        <f>(J51+K51+L51+M51)/4</f>
        <v>139.87839218886708</v>
      </c>
      <c r="O53">
        <f>(K51+L51+M51+N52)/4</f>
        <v>110.16265841243234</v>
      </c>
      <c r="P53">
        <f>(L51+M51+N52+O52)/4</f>
        <v>101.54407445802995</v>
      </c>
      <c r="Q53">
        <f>(M51+N52+O52+P52)/4</f>
        <v>100.10083607072086</v>
      </c>
    </row>
    <row r="54" spans="1:17" x14ac:dyDescent="0.25">
      <c r="H54">
        <v>5</v>
      </c>
      <c r="N54">
        <f>(I51+J51+K51+L51+M51)/5</f>
        <v>160.35467719522686</v>
      </c>
      <c r="O54">
        <f>(J51+K51+L51+M51+N53)/5</f>
        <v>139.87839218886708</v>
      </c>
      <c r="P54">
        <f>(K51+L51+M51+N53+O53)/5</f>
        <v>116.1058051677193</v>
      </c>
      <c r="Q54" s="6">
        <f>(L51+M51+N53+O53+P53)/5</f>
        <v>109.21093800419737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659</v>
      </c>
      <c r="C58">
        <f>O6</f>
        <v>623</v>
      </c>
      <c r="D58">
        <f>O7</f>
        <v>370</v>
      </c>
      <c r="E58">
        <f>O8</f>
        <v>288</v>
      </c>
      <c r="F58">
        <f>O9</f>
        <v>241</v>
      </c>
      <c r="H58" t="s">
        <v>60</v>
      </c>
      <c r="I58">
        <f>P5</f>
        <v>242.25981722066598</v>
      </c>
      <c r="J58">
        <f>P6</f>
        <v>229.02559351817129</v>
      </c>
      <c r="K58">
        <f>P7</f>
        <v>136.01841027563947</v>
      </c>
      <c r="L58">
        <f>P8</f>
        <v>105.87378961995722</v>
      </c>
      <c r="M58">
        <f>P9</f>
        <v>88.595775341700303</v>
      </c>
    </row>
    <row r="60" spans="1:17" x14ac:dyDescent="0.25">
      <c r="B60">
        <f>SUM(B58:F58)</f>
        <v>2181</v>
      </c>
      <c r="D60">
        <f>B58*B57+C58*C57+D58*D57+E58*E57+F58*F57</f>
        <v>5372</v>
      </c>
      <c r="I60">
        <f>SUM(I58:M58)</f>
        <v>801.77338597613425</v>
      </c>
      <c r="K60">
        <f>I58*I57+J58*J57+K58*K57+L58*L57+M58*M57</f>
        <v>1974.8402702722574</v>
      </c>
    </row>
    <row r="62" spans="1:17" x14ac:dyDescent="0.25">
      <c r="A62">
        <v>5</v>
      </c>
      <c r="B62">
        <f>2.5*(5+1)*B60</f>
        <v>32715</v>
      </c>
      <c r="D62">
        <f>D60*5</f>
        <v>26860</v>
      </c>
      <c r="F62">
        <f>(1/5*B60)-(C64*((5+1)/2))</f>
        <v>582.57500000000005</v>
      </c>
      <c r="G62" s="6">
        <f>F62+C64*G57</f>
        <v>289.82500000000005</v>
      </c>
      <c r="H62">
        <v>5</v>
      </c>
      <c r="I62">
        <f>2.5*(5+1)*I60</f>
        <v>12026.600789642014</v>
      </c>
      <c r="K62">
        <f>K60*5</f>
        <v>9874.2013513612874</v>
      </c>
      <c r="M62">
        <f>(1/5*I60)-(J64*((5+1)/2))</f>
        <v>214.16466315224503</v>
      </c>
      <c r="N62" s="6">
        <f>M62+J64*N57</f>
        <v>106.54469123820869</v>
      </c>
    </row>
    <row r="63" spans="1:17" x14ac:dyDescent="0.25">
      <c r="C63">
        <f>D62-B62</f>
        <v>-5855</v>
      </c>
      <c r="G63">
        <f>F62-G62</f>
        <v>292.75</v>
      </c>
      <c r="J63">
        <f>K62-I62</f>
        <v>-2152.3994382807268</v>
      </c>
      <c r="N63">
        <f>M62-N62</f>
        <v>107.61997191403634</v>
      </c>
    </row>
    <row r="64" spans="1:17" x14ac:dyDescent="0.25">
      <c r="C64">
        <f>C63/(5*(5*5-1))</f>
        <v>-48.791666666666664</v>
      </c>
      <c r="J64">
        <f>J63/(5*(5*5-1))</f>
        <v>-17.936661985672725</v>
      </c>
    </row>
    <row r="65" spans="1:14" x14ac:dyDescent="0.25">
      <c r="A65">
        <v>12</v>
      </c>
      <c r="B65">
        <f>6*(12+1)*B60</f>
        <v>170118</v>
      </c>
      <c r="D65">
        <f>D60*12</f>
        <v>64464</v>
      </c>
      <c r="F65">
        <f>(1/12*B60)-(C67*((12+1)/2))</f>
        <v>581.9545454545455</v>
      </c>
      <c r="G65" s="6">
        <f>F65+C67*13</f>
        <v>-218.45454545454538</v>
      </c>
      <c r="H65">
        <v>12</v>
      </c>
      <c r="I65">
        <f>6*(12+1)*I60</f>
        <v>62538.324106138469</v>
      </c>
      <c r="K65">
        <f>K60*12</f>
        <v>23698.083243267087</v>
      </c>
      <c r="M65">
        <f>(1/12*I60)-(J67*((12+1)/2))</f>
        <v>213.93657331191793</v>
      </c>
      <c r="N65" s="6">
        <f>M65+J67*13</f>
        <v>-80.307675649228884</v>
      </c>
    </row>
    <row r="66" spans="1:14" x14ac:dyDescent="0.25">
      <c r="C66">
        <f>D65-B65</f>
        <v>-105654</v>
      </c>
      <c r="G66">
        <f>F65+G65</f>
        <v>363.50000000000011</v>
      </c>
      <c r="J66">
        <f>K65-I65</f>
        <v>-38840.240862871382</v>
      </c>
      <c r="N66">
        <f>M65+N65</f>
        <v>133.62889766268904</v>
      </c>
    </row>
    <row r="67" spans="1:14" x14ac:dyDescent="0.25">
      <c r="C67">
        <f>C66/(12*(12*12-1))</f>
        <v>-61.569930069930066</v>
      </c>
      <c r="J67">
        <f>J66/(12*(12*12-1))</f>
        <v>-22.634172997011294</v>
      </c>
    </row>
  </sheetData>
  <mergeCells count="14">
    <mergeCell ref="G3:M3"/>
    <mergeCell ref="D4:E4"/>
    <mergeCell ref="B30:D30"/>
    <mergeCell ref="E30:G30"/>
    <mergeCell ref="B27:G27"/>
    <mergeCell ref="B28:G28"/>
    <mergeCell ref="I27:N27"/>
    <mergeCell ref="I28:N28"/>
    <mergeCell ref="I30:K30"/>
    <mergeCell ref="L30:N30"/>
    <mergeCell ref="B29:D29"/>
    <mergeCell ref="E29:G29"/>
    <mergeCell ref="I29:K29"/>
    <mergeCell ref="L29:N29"/>
  </mergeCells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B2B6-BA77-488E-AA3D-EC89E180F245}">
  <dimension ref="A2:Q67"/>
  <sheetViews>
    <sheetView zoomScaleNormal="100" workbookViewId="0">
      <pane ySplit="10" topLeftCell="A38" activePane="bottomLeft" state="frozen"/>
      <selection pane="bottomLeft" activeCell="B2" sqref="B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</row>
    <row r="5" spans="2:16" x14ac:dyDescent="0.25">
      <c r="B5" s="3">
        <v>-4</v>
      </c>
      <c r="D5" s="5" t="s">
        <v>3</v>
      </c>
      <c r="E5" s="5" t="s">
        <v>4</v>
      </c>
      <c r="G5">
        <v>55</v>
      </c>
      <c r="H5">
        <v>102</v>
      </c>
      <c r="I5">
        <v>176</v>
      </c>
      <c r="J5">
        <v>135</v>
      </c>
      <c r="K5">
        <v>59</v>
      </c>
      <c r="L5">
        <v>63</v>
      </c>
      <c r="M5">
        <v>25</v>
      </c>
      <c r="O5" s="16">
        <f>SUM(G5:M5)</f>
        <v>615</v>
      </c>
      <c r="P5" s="14">
        <f>(O5/$G$2)*100000</f>
        <v>59.593023255813954</v>
      </c>
    </row>
    <row r="6" spans="2:16" x14ac:dyDescent="0.25">
      <c r="B6" s="3">
        <v>-3</v>
      </c>
      <c r="D6" s="5" t="s">
        <v>5</v>
      </c>
      <c r="E6" s="5" t="s">
        <v>6</v>
      </c>
      <c r="G6">
        <v>24</v>
      </c>
      <c r="H6">
        <v>97</v>
      </c>
      <c r="I6">
        <v>76</v>
      </c>
      <c r="J6">
        <v>72</v>
      </c>
      <c r="K6">
        <v>91</v>
      </c>
      <c r="L6">
        <v>48</v>
      </c>
      <c r="M6">
        <v>30</v>
      </c>
      <c r="O6" s="16">
        <f t="shared" ref="O6:O10" si="0">SUM(G6:M6)</f>
        <v>438</v>
      </c>
      <c r="P6" s="14">
        <f t="shared" ref="P6:P10" si="1">(O6/$G$2)*100000</f>
        <v>42.441860465116278</v>
      </c>
    </row>
    <row r="7" spans="2:16" x14ac:dyDescent="0.25">
      <c r="B7" s="3">
        <v>-2</v>
      </c>
      <c r="D7" s="5" t="s">
        <v>7</v>
      </c>
      <c r="E7" s="5" t="s">
        <v>8</v>
      </c>
      <c r="G7">
        <v>28</v>
      </c>
      <c r="H7">
        <v>78</v>
      </c>
      <c r="I7">
        <v>69</v>
      </c>
      <c r="J7">
        <v>50</v>
      </c>
      <c r="K7">
        <v>50</v>
      </c>
      <c r="L7">
        <v>54</v>
      </c>
      <c r="M7">
        <v>10</v>
      </c>
      <c r="O7" s="16">
        <f t="shared" si="0"/>
        <v>339</v>
      </c>
      <c r="P7" s="14">
        <f t="shared" si="1"/>
        <v>32.848837209302324</v>
      </c>
    </row>
    <row r="8" spans="2:16" x14ac:dyDescent="0.25">
      <c r="B8" s="3">
        <v>-1</v>
      </c>
      <c r="D8" s="5" t="s">
        <v>9</v>
      </c>
      <c r="E8" s="5" t="s">
        <v>10</v>
      </c>
      <c r="G8">
        <v>10</v>
      </c>
      <c r="H8">
        <v>70</v>
      </c>
      <c r="I8">
        <v>19</v>
      </c>
      <c r="J8">
        <v>3</v>
      </c>
      <c r="K8">
        <v>93</v>
      </c>
      <c r="L8">
        <v>54</v>
      </c>
      <c r="M8">
        <v>2</v>
      </c>
      <c r="O8" s="16">
        <f t="shared" si="0"/>
        <v>251</v>
      </c>
      <c r="P8" s="14">
        <f t="shared" si="1"/>
        <v>24.321705426356591</v>
      </c>
    </row>
    <row r="9" spans="2:16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8</v>
      </c>
      <c r="H9" s="10">
        <v>48</v>
      </c>
      <c r="I9" s="10">
        <v>40</v>
      </c>
      <c r="J9" s="10">
        <v>45</v>
      </c>
      <c r="K9" s="10">
        <v>21</v>
      </c>
      <c r="L9" s="10">
        <v>0</v>
      </c>
      <c r="M9" s="10">
        <v>3</v>
      </c>
      <c r="N9" s="10"/>
      <c r="O9" s="17">
        <f t="shared" si="0"/>
        <v>165</v>
      </c>
      <c r="P9" s="15">
        <f t="shared" si="1"/>
        <v>15.988372093023255</v>
      </c>
    </row>
    <row r="10" spans="2:16" x14ac:dyDescent="0.25">
      <c r="B10" s="3">
        <v>1</v>
      </c>
      <c r="D10" s="5" t="s">
        <v>13</v>
      </c>
      <c r="E10" s="5" t="s">
        <v>14</v>
      </c>
      <c r="G10">
        <v>26</v>
      </c>
      <c r="H10">
        <v>6</v>
      </c>
      <c r="I10">
        <v>37</v>
      </c>
      <c r="J10">
        <v>30</v>
      </c>
      <c r="K10">
        <v>21</v>
      </c>
      <c r="L10">
        <v>2</v>
      </c>
      <c r="M10">
        <v>0</v>
      </c>
      <c r="O10" s="16">
        <f t="shared" si="0"/>
        <v>122</v>
      </c>
      <c r="P10" s="14">
        <f t="shared" si="1"/>
        <v>11.821705426356589</v>
      </c>
    </row>
    <row r="11" spans="2:16" x14ac:dyDescent="0.25">
      <c r="B11" s="3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1560</v>
      </c>
      <c r="I16" t="s">
        <v>27</v>
      </c>
      <c r="J16">
        <f>H18/2*(P9+P5)</f>
        <v>151.16279069767441</v>
      </c>
    </row>
    <row r="17" spans="1:14" x14ac:dyDescent="0.25">
      <c r="B17" t="s">
        <v>28</v>
      </c>
      <c r="C17">
        <f>A18/4*(O9+O5)+A18/2*O7</f>
        <v>1458</v>
      </c>
      <c r="D17">
        <f>(4*(C17-C16))/3</f>
        <v>-136</v>
      </c>
      <c r="I17" t="s">
        <v>28</v>
      </c>
      <c r="J17">
        <f>H18/4*(P9+P5)+H18/2*P7</f>
        <v>141.27906976744185</v>
      </c>
      <c r="K17">
        <f>(4*(J17-J16))/3</f>
        <v>-13.178294573643408</v>
      </c>
    </row>
    <row r="18" spans="1:14" x14ac:dyDescent="0.25">
      <c r="A18" s="3">
        <v>4</v>
      </c>
      <c r="B18" t="s">
        <v>29</v>
      </c>
      <c r="C18">
        <f>A18/8*(O9+O5)+A18/4*(O8+O7+O6)</f>
        <v>1418</v>
      </c>
      <c r="D18">
        <f>(4*(C18-C17))/3</f>
        <v>-53.333333333333336</v>
      </c>
      <c r="E18">
        <f>(16*(D18-D17))/15</f>
        <v>88.177777777777763</v>
      </c>
      <c r="F18" s="6">
        <f>E18/2</f>
        <v>44.088888888888881</v>
      </c>
      <c r="H18" s="3">
        <v>4</v>
      </c>
      <c r="I18" t="s">
        <v>29</v>
      </c>
      <c r="J18">
        <f>H18/8*(P9+P5)+H18/4*(P6+P7+P8)</f>
        <v>137.40310077519379</v>
      </c>
      <c r="K18">
        <f>(4*(J18-J17))/3</f>
        <v>-5.1679586563307494</v>
      </c>
      <c r="L18" s="7">
        <f>(16*(K18-K17))/15</f>
        <v>8.5443583118001705</v>
      </c>
      <c r="M18" s="6">
        <f>L18/2</f>
        <v>4.2721791559000852</v>
      </c>
    </row>
    <row r="20" spans="1:14" x14ac:dyDescent="0.25">
      <c r="B20" t="s">
        <v>31</v>
      </c>
    </row>
    <row r="21" spans="1:14" x14ac:dyDescent="0.25">
      <c r="F21" s="8">
        <f>AVERAGE(ABS(F18),ABS(E24))</f>
        <v>75.02222222222224</v>
      </c>
      <c r="G21">
        <f>AVERAGE(ABS(F18),ABS(F24))</f>
        <v>48.533333333333339</v>
      </c>
      <c r="M21" s="8">
        <f>AVERAGE(ABS(M18),ABS(L24))</f>
        <v>7.2695951765719355</v>
      </c>
      <c r="N21">
        <f>AVERAGE(ABS(M18),ABS(M24))</f>
        <v>4.7028423772609891</v>
      </c>
    </row>
    <row r="22" spans="1:14" x14ac:dyDescent="0.25">
      <c r="B22" t="s">
        <v>27</v>
      </c>
      <c r="C22">
        <f>A24/2*(O5+O6)</f>
        <v>2106</v>
      </c>
      <c r="I22" t="s">
        <v>27</v>
      </c>
      <c r="J22">
        <f>H24/2*(P5+P6)</f>
        <v>204.06976744186045</v>
      </c>
    </row>
    <row r="23" spans="1:14" x14ac:dyDescent="0.25">
      <c r="B23" t="s">
        <v>28</v>
      </c>
      <c r="C23">
        <f>A24/4*(O5+O6)+A24/2*O7</f>
        <v>1731</v>
      </c>
      <c r="D23">
        <f>(4*(C22-C23))/3</f>
        <v>500</v>
      </c>
      <c r="I23" t="s">
        <v>28</v>
      </c>
      <c r="J23">
        <f>H24/4*(P5+P6)+H24/2*P7</f>
        <v>167.73255813953489</v>
      </c>
      <c r="K23">
        <f>(4*(J22-J23))/3</f>
        <v>48.449612403100751</v>
      </c>
    </row>
    <row r="24" spans="1:14" x14ac:dyDescent="0.25">
      <c r="A24" s="3">
        <v>4</v>
      </c>
      <c r="B24" t="s">
        <v>29</v>
      </c>
      <c r="C24">
        <f>A24/8*(O5+O6)+A24/4*(O7+O8+O9)</f>
        <v>1281.5</v>
      </c>
      <c r="D24">
        <f>(4*(C23-C24))/3</f>
        <v>599.33333333333337</v>
      </c>
      <c r="E24" s="6">
        <f>(16*(D23-D24))/15</f>
        <v>-105.95555555555559</v>
      </c>
      <c r="F24">
        <f>E24/2</f>
        <v>-52.977777777777796</v>
      </c>
      <c r="H24" s="3">
        <v>4</v>
      </c>
      <c r="I24" t="s">
        <v>29</v>
      </c>
      <c r="J24">
        <f>H24/8*(P5+P6)+H24/4*(P7+P8+P9)</f>
        <v>124.17635658914729</v>
      </c>
      <c r="K24">
        <f>(4*(J23-J24))/3</f>
        <v>58.0749354005168</v>
      </c>
      <c r="L24" s="6">
        <f>(16*(K23-K24))/15</f>
        <v>-10.267011197243786</v>
      </c>
      <c r="M24">
        <f>L24/2</f>
        <v>-5.1335055986218929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48.533333333333339</v>
      </c>
      <c r="C28" s="21"/>
      <c r="D28" s="21"/>
      <c r="E28" s="21"/>
      <c r="F28" s="21"/>
      <c r="G28" s="22"/>
      <c r="I28" s="20">
        <f>ABS(IF(L24&lt;=0,N21,M21))</f>
        <v>4.7028423772609891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122</v>
      </c>
      <c r="C30" s="21"/>
      <c r="D30" s="22"/>
      <c r="E30" s="20">
        <f>B28-B30</f>
        <v>-73.466666666666669</v>
      </c>
      <c r="F30" s="21"/>
      <c r="G30" s="22"/>
      <c r="I30" s="20">
        <f>P10</f>
        <v>11.821705426356589</v>
      </c>
      <c r="J30" s="21"/>
      <c r="K30" s="22"/>
      <c r="L30" s="20">
        <f>I28-I30</f>
        <v>-7.1188630490955997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361.6</v>
      </c>
      <c r="H34">
        <v>5</v>
      </c>
      <c r="I34" t="s">
        <v>53</v>
      </c>
      <c r="J34" s="6">
        <f>(P5+P6+P7+P8+P9)/H34</f>
        <v>35.038759689922486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615</v>
      </c>
      <c r="C38">
        <f>O6</f>
        <v>438</v>
      </c>
      <c r="D38">
        <f>O7</f>
        <v>339</v>
      </c>
      <c r="E38">
        <f>O8</f>
        <v>251</v>
      </c>
      <c r="F38">
        <f>O9</f>
        <v>165</v>
      </c>
      <c r="H38" t="s">
        <v>56</v>
      </c>
      <c r="I38">
        <f>P5</f>
        <v>59.593023255813954</v>
      </c>
      <c r="J38">
        <f>P6</f>
        <v>42.441860465116278</v>
      </c>
      <c r="K38">
        <f>P7</f>
        <v>32.848837209302324</v>
      </c>
      <c r="L38">
        <f>P8</f>
        <v>24.321705426356591</v>
      </c>
      <c r="M38">
        <f>P9</f>
        <v>15.988372093023255</v>
      </c>
    </row>
    <row r="39" spans="1:16" x14ac:dyDescent="0.25">
      <c r="A39">
        <v>3</v>
      </c>
      <c r="D39">
        <f>(B38+C38+D38)/3</f>
        <v>464</v>
      </c>
      <c r="E39">
        <f>(C38+D38+E38)/3</f>
        <v>342.66666666666669</v>
      </c>
      <c r="F39">
        <f>(D38+E38+F38)/3</f>
        <v>251.66666666666666</v>
      </c>
      <c r="H39">
        <v>3</v>
      </c>
      <c r="K39">
        <f>(I38+J38+K38)/3</f>
        <v>44.961240310077521</v>
      </c>
      <c r="L39">
        <f>(J38+K38+L38)/3</f>
        <v>33.204134366925061</v>
      </c>
      <c r="M39">
        <f>(K38+L38+M38)/3</f>
        <v>24.386304909560724</v>
      </c>
    </row>
    <row r="40" spans="1:16" x14ac:dyDescent="0.25">
      <c r="A40">
        <v>4</v>
      </c>
      <c r="E40">
        <f>(B38+C38+D38+E38)/4</f>
        <v>410.75</v>
      </c>
      <c r="F40">
        <f>(C38+D38+E38+F38)/4</f>
        <v>298.25</v>
      </c>
      <c r="H40">
        <v>4</v>
      </c>
      <c r="L40">
        <f>(I38+J38+K38+L38)/4</f>
        <v>39.801356589147289</v>
      </c>
      <c r="M40">
        <f>(J38+K38+L38+M38)/4</f>
        <v>28.90019379844961</v>
      </c>
    </row>
    <row r="41" spans="1:16" x14ac:dyDescent="0.25">
      <c r="A41">
        <v>5</v>
      </c>
      <c r="F41">
        <f>(B38+C38+D38+E38+F38)/5</f>
        <v>361.6</v>
      </c>
      <c r="H41">
        <v>5</v>
      </c>
      <c r="M41">
        <f>(I38+J38+K38+L38+M38)/5</f>
        <v>35.038759689922486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615</v>
      </c>
      <c r="C45">
        <f>O6</f>
        <v>438</v>
      </c>
      <c r="D45">
        <f>O7</f>
        <v>339</v>
      </c>
      <c r="E45">
        <f>O8</f>
        <v>251</v>
      </c>
      <c r="F45">
        <f>O9</f>
        <v>165</v>
      </c>
    </row>
    <row r="46" spans="1:16" x14ac:dyDescent="0.25">
      <c r="A46">
        <v>3</v>
      </c>
      <c r="G46">
        <f>(D45+E45+F45)/3</f>
        <v>251.66666666666666</v>
      </c>
      <c r="H46">
        <f>(E45+F45+G46)/3</f>
        <v>222.55555555555554</v>
      </c>
      <c r="I46">
        <f>(F45+G46+H46)/3</f>
        <v>213.07407407407405</v>
      </c>
      <c r="J46">
        <f>(G46+H46+I46)/3</f>
        <v>229.09876543209873</v>
      </c>
    </row>
    <row r="47" spans="1:16" x14ac:dyDescent="0.25">
      <c r="A47">
        <v>4</v>
      </c>
      <c r="G47">
        <f>(C45+D45+E45+F45)/4</f>
        <v>298.25</v>
      </c>
      <c r="H47">
        <f>(D45+E45+F45+G46)/4</f>
        <v>251.66666666666666</v>
      </c>
      <c r="I47">
        <f>(E45+F45+G46+H46)/4</f>
        <v>222.55555555555554</v>
      </c>
      <c r="J47">
        <f>(F45+G46+H46+I46)/4</f>
        <v>213.07407407407405</v>
      </c>
    </row>
    <row r="48" spans="1:16" x14ac:dyDescent="0.25">
      <c r="A48">
        <v>5</v>
      </c>
      <c r="G48">
        <f>(B45+C45+D45+E45+F45)/5</f>
        <v>361.6</v>
      </c>
      <c r="H48">
        <f>(C45+D45+E45+F45+G47)/5</f>
        <v>298.25</v>
      </c>
      <c r="I48">
        <f>(D45+E45+F45+G47+H47)/5</f>
        <v>260.98333333333335</v>
      </c>
      <c r="J48" s="6">
        <f>(E45+F45+G47+H47+I47)/5</f>
        <v>237.69444444444443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59.593023255813954</v>
      </c>
      <c r="J51">
        <f>P6</f>
        <v>42.441860465116278</v>
      </c>
      <c r="K51">
        <f>P7</f>
        <v>32.848837209302324</v>
      </c>
      <c r="L51">
        <f>P8</f>
        <v>24.321705426356591</v>
      </c>
      <c r="M51">
        <f>P9</f>
        <v>15.988372093023255</v>
      </c>
    </row>
    <row r="52" spans="1:17" x14ac:dyDescent="0.25">
      <c r="H52">
        <v>3</v>
      </c>
      <c r="N52">
        <f>(K51+L51+M51)/3</f>
        <v>24.386304909560724</v>
      </c>
      <c r="O52">
        <f>(L51+M51+N52)/3</f>
        <v>21.565460809646854</v>
      </c>
      <c r="P52">
        <f>(M51+N52+O52)/3</f>
        <v>20.646712604076942</v>
      </c>
      <c r="Q52">
        <f>(N52+O52+P52)/3</f>
        <v>22.199492774428176</v>
      </c>
    </row>
    <row r="53" spans="1:17" x14ac:dyDescent="0.25">
      <c r="H53">
        <v>4</v>
      </c>
      <c r="N53">
        <f>(J51+K51+L51+M51)/4</f>
        <v>28.90019379844961</v>
      </c>
      <c r="O53">
        <f>(K51+L51+M51+N52)/4</f>
        <v>24.386304909560724</v>
      </c>
      <c r="P53">
        <f>(L51+M51+N52+O52)/4</f>
        <v>21.565460809646854</v>
      </c>
      <c r="Q53">
        <f>(M51+N52+O52+P52)/4</f>
        <v>20.646712604076942</v>
      </c>
    </row>
    <row r="54" spans="1:17" x14ac:dyDescent="0.25">
      <c r="H54">
        <v>5</v>
      </c>
      <c r="N54">
        <f>(I51+J51+K51+L51+M51)/5</f>
        <v>35.038759689922486</v>
      </c>
      <c r="O54">
        <f>(J51+K51+L51+M51+N53)/5</f>
        <v>28.900193798449614</v>
      </c>
      <c r="P54">
        <f>(K51+L51+M51+N53+O53)/5</f>
        <v>25.2890826873385</v>
      </c>
      <c r="Q54" s="6">
        <f>(L51+M51+N53+O53+P53)/5</f>
        <v>23.032407407407405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615</v>
      </c>
      <c r="C58">
        <f>O6</f>
        <v>438</v>
      </c>
      <c r="D58">
        <f>O7</f>
        <v>339</v>
      </c>
      <c r="E58">
        <f>O8</f>
        <v>251</v>
      </c>
      <c r="F58">
        <f>O9</f>
        <v>165</v>
      </c>
      <c r="H58" t="s">
        <v>60</v>
      </c>
      <c r="I58">
        <f>P5</f>
        <v>59.593023255813954</v>
      </c>
      <c r="J58">
        <f>P6</f>
        <v>42.441860465116278</v>
      </c>
      <c r="K58">
        <f>P7</f>
        <v>32.848837209302324</v>
      </c>
      <c r="L58">
        <f>P8</f>
        <v>24.321705426356591</v>
      </c>
      <c r="M58">
        <f>P9</f>
        <v>15.988372093023255</v>
      </c>
    </row>
    <row r="60" spans="1:17" x14ac:dyDescent="0.25">
      <c r="B60">
        <f>SUM(B58:F58)</f>
        <v>1808</v>
      </c>
      <c r="D60">
        <f>B58*B57+C58*C57+D58*D57+E58*E57+F58*F57</f>
        <v>4337</v>
      </c>
      <c r="I60">
        <f>SUM(I58:M58)</f>
        <v>175.19379844961242</v>
      </c>
      <c r="K60">
        <f>I58*I57+J58*J57+K58*K57+L58*L57+M58*M57</f>
        <v>420.25193798449612</v>
      </c>
    </row>
    <row r="62" spans="1:17" x14ac:dyDescent="0.25">
      <c r="A62">
        <v>5</v>
      </c>
      <c r="B62">
        <f>2.5*(5+1)*B60</f>
        <v>27120</v>
      </c>
      <c r="D62">
        <f>D60*5</f>
        <v>21685</v>
      </c>
      <c r="F62">
        <f>(1/5*B60)-(C64*((5+1)/2))</f>
        <v>497.47500000000002</v>
      </c>
      <c r="G62" s="6">
        <f>F62+C64*G57</f>
        <v>225.72500000000002</v>
      </c>
      <c r="H62">
        <v>5</v>
      </c>
      <c r="I62">
        <f>2.5*(5+1)*I60</f>
        <v>2627.9069767441861</v>
      </c>
      <c r="K62">
        <f>K60*5</f>
        <v>2101.2596899224804</v>
      </c>
      <c r="M62">
        <f>(1/5*I60)-(J64*((5+1)/2))</f>
        <v>48.204941860465127</v>
      </c>
      <c r="N62" s="6">
        <f>M62+J64*N57</f>
        <v>21.872577519379846</v>
      </c>
    </row>
    <row r="63" spans="1:17" x14ac:dyDescent="0.25">
      <c r="C63">
        <f>D62-B62</f>
        <v>-5435</v>
      </c>
      <c r="G63">
        <f>F62-G62</f>
        <v>271.75</v>
      </c>
      <c r="J63">
        <f>K62-I62</f>
        <v>-526.64728682170562</v>
      </c>
      <c r="N63">
        <f>M62-N62</f>
        <v>26.332364341085281</v>
      </c>
    </row>
    <row r="64" spans="1:17" x14ac:dyDescent="0.25">
      <c r="C64">
        <f>C63/(5*(5*5-1))</f>
        <v>-45.291666666666664</v>
      </c>
      <c r="J64">
        <f>J63/(5*(5*5-1))</f>
        <v>-4.3887273901808799</v>
      </c>
    </row>
    <row r="65" spans="1:14" x14ac:dyDescent="0.25">
      <c r="A65">
        <v>12</v>
      </c>
      <c r="B65">
        <f>6*(12+1)*B60</f>
        <v>141024</v>
      </c>
      <c r="D65">
        <f>D60*12</f>
        <v>52044</v>
      </c>
      <c r="F65">
        <f>(1/12*B60)-(C67*((12+1)/2))</f>
        <v>487.71212121212125</v>
      </c>
      <c r="G65" s="6">
        <f>F65+C67*13</f>
        <v>-186.37878787878788</v>
      </c>
      <c r="H65">
        <v>12</v>
      </c>
      <c r="I65">
        <f>6*(12+1)*I60</f>
        <v>13665.116279069769</v>
      </c>
      <c r="K65">
        <f>K60*12</f>
        <v>5043.0232558139533</v>
      </c>
      <c r="M65">
        <f>(1/12*I60)-(J67*((12+1)/2))</f>
        <v>47.258926474042759</v>
      </c>
      <c r="N65" s="6">
        <f>M65+J67*13</f>
        <v>-18.059960065774028</v>
      </c>
    </row>
    <row r="66" spans="1:14" x14ac:dyDescent="0.25">
      <c r="C66">
        <f>D65-B65</f>
        <v>-88980</v>
      </c>
      <c r="G66">
        <f>F65+G65</f>
        <v>301.33333333333337</v>
      </c>
      <c r="J66">
        <f>K65-I65</f>
        <v>-8622.0930232558167</v>
      </c>
      <c r="N66">
        <f>M65+N65</f>
        <v>29.198966408268731</v>
      </c>
    </row>
    <row r="67" spans="1:14" x14ac:dyDescent="0.25">
      <c r="C67">
        <f>C66/(12*(12*12-1))</f>
        <v>-51.853146853146853</v>
      </c>
      <c r="J67">
        <f>J66/(12*(12*12-1))</f>
        <v>-5.0245297338320611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F611-05DE-42B0-B2E4-7AE227083557}">
  <dimension ref="A2:Q67"/>
  <sheetViews>
    <sheetView zoomScaleNormal="100" workbookViewId="0">
      <pane ySplit="10" topLeftCell="A11" activePane="bottomLeft" state="frozen"/>
      <selection pane="bottomLeft" activeCell="B2" sqref="B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245</v>
      </c>
      <c r="H5">
        <v>388</v>
      </c>
      <c r="I5">
        <v>347</v>
      </c>
      <c r="J5">
        <v>286</v>
      </c>
      <c r="K5">
        <v>219</v>
      </c>
      <c r="L5">
        <v>85</v>
      </c>
      <c r="M5">
        <v>10</v>
      </c>
      <c r="O5" s="16">
        <f>SUM(G5:M5)</f>
        <v>1580</v>
      </c>
      <c r="P5" s="14">
        <f>(O5/$G$2)*100000</f>
        <v>281.16780735378381</v>
      </c>
    </row>
    <row r="6" spans="2:16" x14ac:dyDescent="0.25">
      <c r="B6" s="4">
        <v>-3</v>
      </c>
      <c r="D6" s="5" t="s">
        <v>5</v>
      </c>
      <c r="E6" s="5" t="s">
        <v>6</v>
      </c>
      <c r="G6">
        <v>178</v>
      </c>
      <c r="H6">
        <v>277</v>
      </c>
      <c r="I6">
        <v>240</v>
      </c>
      <c r="J6">
        <v>182</v>
      </c>
      <c r="K6">
        <v>147</v>
      </c>
      <c r="L6">
        <v>57</v>
      </c>
      <c r="M6">
        <v>13</v>
      </c>
      <c r="O6" s="16">
        <f t="shared" ref="O6:O10" si="0">SUM(G6:M6)</f>
        <v>1094</v>
      </c>
      <c r="P6" s="14">
        <f t="shared" ref="P6:P10" si="1">(O6/$G$2)*100000</f>
        <v>194.68201344622756</v>
      </c>
    </row>
    <row r="7" spans="2:16" x14ac:dyDescent="0.25">
      <c r="B7" s="4">
        <v>-2</v>
      </c>
      <c r="D7" s="5" t="s">
        <v>7</v>
      </c>
      <c r="E7" s="5" t="s">
        <v>8</v>
      </c>
      <c r="G7">
        <v>149</v>
      </c>
      <c r="H7">
        <v>121</v>
      </c>
      <c r="I7">
        <v>145</v>
      </c>
      <c r="J7">
        <v>127</v>
      </c>
      <c r="K7">
        <v>114</v>
      </c>
      <c r="L7">
        <v>64</v>
      </c>
      <c r="M7">
        <v>13</v>
      </c>
      <c r="O7" s="16">
        <f t="shared" si="0"/>
        <v>733</v>
      </c>
      <c r="P7" s="14">
        <f t="shared" si="1"/>
        <v>130.4405080951415</v>
      </c>
    </row>
    <row r="8" spans="2:16" x14ac:dyDescent="0.25">
      <c r="B8" s="4">
        <v>-1</v>
      </c>
      <c r="D8" s="5" t="s">
        <v>9</v>
      </c>
      <c r="E8" s="5" t="s">
        <v>10</v>
      </c>
      <c r="G8">
        <v>115</v>
      </c>
      <c r="H8">
        <v>144</v>
      </c>
      <c r="I8">
        <v>145</v>
      </c>
      <c r="J8">
        <v>76</v>
      </c>
      <c r="K8">
        <v>66</v>
      </c>
      <c r="L8">
        <v>44</v>
      </c>
      <c r="M8">
        <v>17</v>
      </c>
      <c r="O8" s="16">
        <f t="shared" si="0"/>
        <v>607</v>
      </c>
      <c r="P8" s="14">
        <f t="shared" si="1"/>
        <v>108.0182652302195</v>
      </c>
    </row>
    <row r="9" spans="2:16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70</v>
      </c>
      <c r="H9" s="10">
        <v>96</v>
      </c>
      <c r="I9" s="10">
        <v>81</v>
      </c>
      <c r="J9" s="10">
        <v>74</v>
      </c>
      <c r="K9" s="10">
        <v>77</v>
      </c>
      <c r="L9" s="10">
        <v>26</v>
      </c>
      <c r="M9" s="10">
        <v>12</v>
      </c>
      <c r="N9" s="10"/>
      <c r="O9" s="17">
        <f t="shared" si="0"/>
        <v>436</v>
      </c>
      <c r="P9" s="15">
        <f t="shared" si="1"/>
        <v>77.588078484968207</v>
      </c>
    </row>
    <row r="10" spans="2:16" x14ac:dyDescent="0.25">
      <c r="B10" s="4">
        <v>1</v>
      </c>
      <c r="D10" s="5" t="s">
        <v>13</v>
      </c>
      <c r="E10" s="5" t="s">
        <v>14</v>
      </c>
      <c r="G10">
        <v>52</v>
      </c>
      <c r="H10">
        <v>85</v>
      </c>
      <c r="I10">
        <v>42</v>
      </c>
      <c r="J10">
        <v>47</v>
      </c>
      <c r="K10">
        <v>55</v>
      </c>
      <c r="L10">
        <v>6</v>
      </c>
      <c r="M10">
        <v>17</v>
      </c>
      <c r="O10" s="16">
        <f t="shared" si="0"/>
        <v>304</v>
      </c>
      <c r="P10" s="14">
        <f t="shared" si="1"/>
        <v>54.098109769335629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4032</v>
      </c>
      <c r="I16" t="s">
        <v>27</v>
      </c>
      <c r="J16">
        <f>H18/2*(P9+P5)</f>
        <v>717.51177167750404</v>
      </c>
    </row>
    <row r="17" spans="1:14" x14ac:dyDescent="0.25">
      <c r="B17" t="s">
        <v>28</v>
      </c>
      <c r="C17">
        <f>A18/4*(O9+O5)+A18/2*O7</f>
        <v>3482</v>
      </c>
      <c r="D17">
        <f>(4*(C17-C16))/3</f>
        <v>-733.33333333333337</v>
      </c>
      <c r="I17" t="s">
        <v>28</v>
      </c>
      <c r="J17">
        <f>H18/4*(P9+P5)+H18/2*P7</f>
        <v>619.63690202903501</v>
      </c>
      <c r="K17">
        <f>(4*(J17-J16))/3</f>
        <v>-130.4998261979587</v>
      </c>
    </row>
    <row r="18" spans="1:14" x14ac:dyDescent="0.25">
      <c r="A18" s="4">
        <v>4</v>
      </c>
      <c r="B18" t="s">
        <v>29</v>
      </c>
      <c r="C18">
        <f>A18/8*(O9+O5)+A18/4*(O8+O7+O6)</f>
        <v>3442</v>
      </c>
      <c r="D18">
        <f>(4*(C18-C17))/3</f>
        <v>-53.333333333333336</v>
      </c>
      <c r="E18">
        <f>(16*(D18-D17))/15</f>
        <v>725.33333333333337</v>
      </c>
      <c r="F18" s="6">
        <f>E18/2</f>
        <v>362.66666666666669</v>
      </c>
      <c r="H18" s="4">
        <v>4</v>
      </c>
      <c r="I18" t="s">
        <v>29</v>
      </c>
      <c r="J18">
        <f>H18/8*(P9+P5)+H18/4*(P6+P7+P8)</f>
        <v>612.51872969096451</v>
      </c>
      <c r="K18">
        <f>(4*(J18-J17))/3</f>
        <v>-9.4908964507606779</v>
      </c>
      <c r="L18" s="7">
        <f>(16*(K18-K17))/15</f>
        <v>129.07619173034456</v>
      </c>
      <c r="M18" s="6">
        <f>L18/2</f>
        <v>64.538095865172281</v>
      </c>
    </row>
    <row r="20" spans="1:14" x14ac:dyDescent="0.25">
      <c r="B20" t="s">
        <v>31</v>
      </c>
    </row>
    <row r="21" spans="1:14" x14ac:dyDescent="0.25">
      <c r="F21" s="8">
        <f>AVERAGE(ABS(F18),ABS(E24))</f>
        <v>310.04444444444454</v>
      </c>
      <c r="G21">
        <f>AVERAGE(ABS(F18),ABS(F24))</f>
        <v>245.68888888888893</v>
      </c>
      <c r="M21" s="8">
        <f>AVERAGE(ABS(M18),ABS(L24))</f>
        <v>55.173744700421707</v>
      </c>
      <c r="N21">
        <f>AVERAGE(ABS(M18),ABS(M24))</f>
        <v>43.72139631650392</v>
      </c>
    </row>
    <row r="22" spans="1:14" x14ac:dyDescent="0.25">
      <c r="B22" t="s">
        <v>27</v>
      </c>
      <c r="C22">
        <f>A24/2*(O5+O6)</f>
        <v>5348</v>
      </c>
      <c r="I22" t="s">
        <v>27</v>
      </c>
      <c r="J22">
        <f>H24/2*(P5+P6)</f>
        <v>951.69964160002269</v>
      </c>
    </row>
    <row r="23" spans="1:14" x14ac:dyDescent="0.25">
      <c r="B23" t="s">
        <v>28</v>
      </c>
      <c r="C23">
        <f>A24/4*(O5+O6)+A24/2*O7</f>
        <v>4140</v>
      </c>
      <c r="D23">
        <f>(4*(C22-C23))/3</f>
        <v>1610.6666666666667</v>
      </c>
      <c r="I23" t="s">
        <v>28</v>
      </c>
      <c r="J23">
        <f>H24/4*(P5+P6)+H24/2*P7</f>
        <v>736.73083699029439</v>
      </c>
      <c r="K23">
        <f>(4*(J22-J23))/3</f>
        <v>286.62507281297104</v>
      </c>
    </row>
    <row r="24" spans="1:14" x14ac:dyDescent="0.25">
      <c r="A24" s="4">
        <v>4</v>
      </c>
      <c r="B24" t="s">
        <v>29</v>
      </c>
      <c r="C24">
        <f>A24/8*(O5+O6)+A24/4*(O7+O8+O9)</f>
        <v>3113</v>
      </c>
      <c r="D24">
        <f>(4*(C23-C24))/3</f>
        <v>1369.3333333333333</v>
      </c>
      <c r="E24" s="6">
        <f>(16*(D23-D24))/15</f>
        <v>257.42222222222239</v>
      </c>
      <c r="F24">
        <f>E24/2</f>
        <v>128.71111111111119</v>
      </c>
      <c r="H24" s="4">
        <v>4</v>
      </c>
      <c r="I24" t="s">
        <v>29</v>
      </c>
      <c r="J24">
        <f>H24/8*(P5+P6)+H24/4*(P7+P8+P9)</f>
        <v>553.97176221033487</v>
      </c>
      <c r="K24">
        <f>(4*(J23-J24))/3</f>
        <v>243.67876637327936</v>
      </c>
      <c r="L24" s="6">
        <f>(16*(K23-K24))/15</f>
        <v>45.809393535671127</v>
      </c>
      <c r="M24">
        <f>L24/2</f>
        <v>22.904696767835564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310.04444444444454</v>
      </c>
      <c r="C28" s="21"/>
      <c r="D28" s="21"/>
      <c r="E28" s="21"/>
      <c r="F28" s="21"/>
      <c r="G28" s="22"/>
      <c r="I28" s="20">
        <f>ABS(IF(L24&lt;=0,N21,M21))</f>
        <v>55.173744700421707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304</v>
      </c>
      <c r="C30" s="21"/>
      <c r="D30" s="22"/>
      <c r="E30" s="20">
        <f>B28-B30</f>
        <v>6.0444444444445367</v>
      </c>
      <c r="F30" s="21"/>
      <c r="G30" s="22"/>
      <c r="I30" s="20">
        <f>P10</f>
        <v>54.098109769335629</v>
      </c>
      <c r="J30" s="21"/>
      <c r="K30" s="22"/>
      <c r="L30" s="20">
        <f>I28-I30</f>
        <v>1.0756349310860784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890</v>
      </c>
      <c r="H34">
        <v>5</v>
      </c>
      <c r="I34" t="s">
        <v>53</v>
      </c>
      <c r="J34" s="6">
        <f>(P5+P6+P7+P8+P9)/H34</f>
        <v>158.37933452206812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1580</v>
      </c>
      <c r="C38">
        <f>O6</f>
        <v>1094</v>
      </c>
      <c r="D38">
        <f>O7</f>
        <v>733</v>
      </c>
      <c r="E38">
        <f>O8</f>
        <v>607</v>
      </c>
      <c r="F38">
        <f>O9</f>
        <v>436</v>
      </c>
      <c r="H38" t="s">
        <v>56</v>
      </c>
      <c r="I38">
        <f>P5</f>
        <v>281.16780735378381</v>
      </c>
      <c r="J38">
        <f>P6</f>
        <v>194.68201344622756</v>
      </c>
      <c r="K38">
        <f>P7</f>
        <v>130.4405080951415</v>
      </c>
      <c r="L38">
        <f>P8</f>
        <v>108.0182652302195</v>
      </c>
      <c r="M38">
        <f>P9</f>
        <v>77.588078484968207</v>
      </c>
    </row>
    <row r="39" spans="1:16" x14ac:dyDescent="0.25">
      <c r="A39">
        <v>3</v>
      </c>
      <c r="D39">
        <f>(B38+C38+D38)/3</f>
        <v>1135.6666666666667</v>
      </c>
      <c r="E39">
        <f>(C38+D38+E38)/3</f>
        <v>811.33333333333337</v>
      </c>
      <c r="F39">
        <f>(D38+E38+F38)/3</f>
        <v>592</v>
      </c>
      <c r="H39">
        <v>3</v>
      </c>
      <c r="K39">
        <f>(I38+J38+K38)/3</f>
        <v>202.09677629838427</v>
      </c>
      <c r="L39">
        <f>(J38+K38+L38)/3</f>
        <v>144.38026225719616</v>
      </c>
      <c r="M39">
        <f>(K38+L38+M38)/3</f>
        <v>105.34895060344307</v>
      </c>
    </row>
    <row r="40" spans="1:16" x14ac:dyDescent="0.25">
      <c r="A40">
        <v>4</v>
      </c>
      <c r="E40">
        <f>(B38+C38+D38+E38)/4</f>
        <v>1003.5</v>
      </c>
      <c r="F40">
        <f>(C38+D38+E38+F38)/4</f>
        <v>717.5</v>
      </c>
      <c r="H40">
        <v>4</v>
      </c>
      <c r="L40">
        <f>(I38+J38+K38+L38)/4</f>
        <v>178.57714853134308</v>
      </c>
      <c r="M40">
        <f>(J38+K38+L38+M38)/4</f>
        <v>127.68221631413918</v>
      </c>
    </row>
    <row r="41" spans="1:16" x14ac:dyDescent="0.25">
      <c r="A41">
        <v>5</v>
      </c>
      <c r="F41">
        <f>(B38+C38+D38+E38+F38)/5</f>
        <v>890</v>
      </c>
      <c r="H41">
        <v>5</v>
      </c>
      <c r="M41">
        <f>(I38+J38+K38+L38+M38)/5</f>
        <v>158.37933452206812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1580</v>
      </c>
      <c r="C45">
        <f>O6</f>
        <v>1094</v>
      </c>
      <c r="D45">
        <f>O7</f>
        <v>733</v>
      </c>
      <c r="E45">
        <f>O8</f>
        <v>607</v>
      </c>
      <c r="F45">
        <f>O9</f>
        <v>436</v>
      </c>
    </row>
    <row r="46" spans="1:16" x14ac:dyDescent="0.25">
      <c r="A46">
        <v>3</v>
      </c>
      <c r="G46">
        <f>(D45+E45+F45)/3</f>
        <v>592</v>
      </c>
      <c r="H46">
        <f>(E45+F45+G46)/3</f>
        <v>545</v>
      </c>
      <c r="I46">
        <f>(F45+G46+H46)/3</f>
        <v>524.33333333333337</v>
      </c>
      <c r="J46">
        <f>(G46+H46+I46)/3</f>
        <v>553.77777777777783</v>
      </c>
    </row>
    <row r="47" spans="1:16" x14ac:dyDescent="0.25">
      <c r="A47">
        <v>4</v>
      </c>
      <c r="G47">
        <f>(C45+D45+E45+F45)/4</f>
        <v>717.5</v>
      </c>
      <c r="H47">
        <f>(D45+E45+F45+G46)/4</f>
        <v>592</v>
      </c>
      <c r="I47">
        <f>(E45+F45+G46+H46)/4</f>
        <v>545</v>
      </c>
      <c r="J47">
        <f>(F45+G46+H46+I46)/4</f>
        <v>524.33333333333337</v>
      </c>
    </row>
    <row r="48" spans="1:16" x14ac:dyDescent="0.25">
      <c r="A48">
        <v>5</v>
      </c>
      <c r="G48">
        <f>(B45+C45+D45+E45+F45)/5</f>
        <v>890</v>
      </c>
      <c r="H48">
        <f>(C45+D45+E45+F45+G47)/5</f>
        <v>717.5</v>
      </c>
      <c r="I48">
        <f>(D45+E45+F45+G47+H47)/5</f>
        <v>617.1</v>
      </c>
      <c r="J48" s="6">
        <f>(E45+F45+G47+H47+I47)/5</f>
        <v>579.5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281.16780735378381</v>
      </c>
      <c r="J51">
        <f>P6</f>
        <v>194.68201344622756</v>
      </c>
      <c r="K51">
        <f>P7</f>
        <v>130.4405080951415</v>
      </c>
      <c r="L51">
        <f>P8</f>
        <v>108.0182652302195</v>
      </c>
      <c r="M51">
        <f>P9</f>
        <v>77.588078484968207</v>
      </c>
    </row>
    <row r="52" spans="1:17" x14ac:dyDescent="0.25">
      <c r="H52">
        <v>3</v>
      </c>
      <c r="N52">
        <f>(K51+L51+M51)/3</f>
        <v>105.34895060344307</v>
      </c>
      <c r="O52">
        <f>(L51+M51+N52)/3</f>
        <v>96.985098106210259</v>
      </c>
      <c r="P52">
        <f>(M51+N52+O52)/3</f>
        <v>93.307375731540517</v>
      </c>
      <c r="Q52">
        <f>(N52+O52+P52)/3</f>
        <v>98.547141480397954</v>
      </c>
    </row>
    <row r="53" spans="1:17" x14ac:dyDescent="0.25">
      <c r="H53">
        <v>4</v>
      </c>
      <c r="N53">
        <f>(J51+K51+L51+M51)/4</f>
        <v>127.68221631413918</v>
      </c>
      <c r="O53">
        <f>(K51+L51+M51+N52)/4</f>
        <v>105.34895060344307</v>
      </c>
      <c r="P53">
        <f>(L51+M51+N52+O52)/4</f>
        <v>96.985098106210259</v>
      </c>
      <c r="Q53">
        <f>(M51+N52+O52+P52)/4</f>
        <v>93.307375731540517</v>
      </c>
    </row>
    <row r="54" spans="1:17" x14ac:dyDescent="0.25">
      <c r="H54">
        <v>5</v>
      </c>
      <c r="N54">
        <f>(I51+J51+K51+L51+M51)/5</f>
        <v>158.37933452206812</v>
      </c>
      <c r="O54">
        <f>(J51+K51+L51+M51+N53)/5</f>
        <v>127.6822163141392</v>
      </c>
      <c r="P54">
        <f>(K51+L51+M51+N53+O53)/5</f>
        <v>109.81560374558228</v>
      </c>
      <c r="Q54" s="6">
        <f>(L51+M51+N53+O53+P53)/5</f>
        <v>103.12452174779605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1580</v>
      </c>
      <c r="C58">
        <f>O6</f>
        <v>1094</v>
      </c>
      <c r="D58">
        <f>O7</f>
        <v>733</v>
      </c>
      <c r="E58">
        <f>O8</f>
        <v>607</v>
      </c>
      <c r="F58">
        <f>O9</f>
        <v>436</v>
      </c>
      <c r="H58" t="s">
        <v>60</v>
      </c>
      <c r="I58">
        <f>P5</f>
        <v>281.16780735378381</v>
      </c>
      <c r="J58">
        <f>P6</f>
        <v>194.68201344622756</v>
      </c>
      <c r="K58">
        <f>P7</f>
        <v>130.4405080951415</v>
      </c>
      <c r="L58">
        <f>P8</f>
        <v>108.0182652302195</v>
      </c>
      <c r="M58">
        <f>P9</f>
        <v>77.588078484968207</v>
      </c>
    </row>
    <row r="60" spans="1:17" x14ac:dyDescent="0.25">
      <c r="B60">
        <f>SUM(B58:F58)</f>
        <v>4450</v>
      </c>
      <c r="D60">
        <f>B58*B57+C58*C57+D58*D57+E58*E57+F58*F57</f>
        <v>10575</v>
      </c>
      <c r="I60">
        <f>SUM(I58:M58)</f>
        <v>791.8966726103406</v>
      </c>
      <c r="K60">
        <f>I58*I57+J58*J57+K58*K57+L58*L57+M58*M57</f>
        <v>1881.8668118773828</v>
      </c>
    </row>
    <row r="62" spans="1:17" x14ac:dyDescent="0.25">
      <c r="A62">
        <v>5</v>
      </c>
      <c r="B62">
        <f>2.5*(5+1)*B60</f>
        <v>66750</v>
      </c>
      <c r="D62">
        <f>D60*5</f>
        <v>52875</v>
      </c>
      <c r="F62">
        <f>(1/5*B60)-(C64*((5+1)/2))</f>
        <v>1236.875</v>
      </c>
      <c r="G62" s="6">
        <f>F62+C64*G57</f>
        <v>543.125</v>
      </c>
      <c r="H62">
        <v>5</v>
      </c>
      <c r="I62">
        <f>2.5*(5+1)*I60</f>
        <v>11878.450089155109</v>
      </c>
      <c r="K62">
        <f>K60*5</f>
        <v>9409.3340593869143</v>
      </c>
      <c r="M62">
        <f>(1/5*I60)-(J64*((5+1)/2))</f>
        <v>220.10723526627299</v>
      </c>
      <c r="N62" s="6">
        <f>M62+J64*N57</f>
        <v>96.651433777863261</v>
      </c>
    </row>
    <row r="63" spans="1:17" x14ac:dyDescent="0.25">
      <c r="C63">
        <f>D62-B62</f>
        <v>-13875</v>
      </c>
      <c r="G63">
        <f>F62-G62</f>
        <v>693.75</v>
      </c>
      <c r="J63">
        <f>K62-I62</f>
        <v>-2469.1160297681945</v>
      </c>
      <c r="N63">
        <f>M62-N62</f>
        <v>123.45580148840973</v>
      </c>
    </row>
    <row r="64" spans="1:17" x14ac:dyDescent="0.25">
      <c r="C64">
        <f>C63/(5*(5*5-1))</f>
        <v>-115.625</v>
      </c>
      <c r="J64">
        <f>J63/(5*(5*5-1))</f>
        <v>-20.575966914734956</v>
      </c>
    </row>
    <row r="65" spans="1:14" x14ac:dyDescent="0.25">
      <c r="A65">
        <v>12</v>
      </c>
      <c r="B65">
        <f>6*(12+1)*B60</f>
        <v>347100</v>
      </c>
      <c r="D65">
        <f>D60*12</f>
        <v>126900</v>
      </c>
      <c r="F65">
        <f>(1/12*B60)-(C67*((12+1)/2))</f>
        <v>1204.9242424242425</v>
      </c>
      <c r="G65" s="6">
        <f>F65+C67*13</f>
        <v>-463.25757575757575</v>
      </c>
      <c r="H65">
        <v>12</v>
      </c>
      <c r="I65">
        <f>6*(12+1)*I60</f>
        <v>61767.940463606566</v>
      </c>
      <c r="K65">
        <f>K60*12</f>
        <v>22582.401742528593</v>
      </c>
      <c r="M65">
        <f>(1/12*I60)-(J67*((12+1)/2))</f>
        <v>214.42146029736921</v>
      </c>
      <c r="N65" s="6">
        <f>M65+J67*13</f>
        <v>-82.438681528979089</v>
      </c>
    </row>
    <row r="66" spans="1:14" x14ac:dyDescent="0.25">
      <c r="C66">
        <f>D65-B65</f>
        <v>-220200</v>
      </c>
      <c r="G66">
        <f>F65+G65</f>
        <v>741.66666666666674</v>
      </c>
      <c r="J66">
        <f>K65-I65</f>
        <v>-39185.538721077974</v>
      </c>
      <c r="N66">
        <f>M65+N65</f>
        <v>131.98277876839012</v>
      </c>
    </row>
    <row r="67" spans="1:14" x14ac:dyDescent="0.25">
      <c r="C67">
        <f>C66/(12*(12*12-1))</f>
        <v>-128.32167832167832</v>
      </c>
      <c r="J67">
        <f>J66/(12*(12*12-1))</f>
        <v>-22.835395525103714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D6B8-1292-474B-B855-6A129249E025}">
  <dimension ref="A2:Q67"/>
  <sheetViews>
    <sheetView zoomScaleNormal="100" workbookViewId="0">
      <pane ySplit="10" topLeftCell="A11" activePane="bottomLeft" state="frozen"/>
      <selection pane="bottomLeft" activeCell="B2" sqref="B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21</v>
      </c>
      <c r="H5">
        <v>87</v>
      </c>
      <c r="I5">
        <v>48</v>
      </c>
      <c r="J5">
        <v>31</v>
      </c>
      <c r="K5">
        <v>56</v>
      </c>
      <c r="L5">
        <v>10</v>
      </c>
      <c r="M5">
        <v>7</v>
      </c>
      <c r="O5" s="16">
        <f>SUM(G5:M5)</f>
        <v>260</v>
      </c>
      <c r="P5" s="14">
        <f>(O5/$G$2)*100000</f>
        <v>124.4698064973239</v>
      </c>
    </row>
    <row r="6" spans="2:16" x14ac:dyDescent="0.25">
      <c r="B6" s="4">
        <v>-3</v>
      </c>
      <c r="D6" s="5" t="s">
        <v>5</v>
      </c>
      <c r="E6" s="5" t="s">
        <v>6</v>
      </c>
      <c r="G6">
        <v>10</v>
      </c>
      <c r="H6">
        <v>42</v>
      </c>
      <c r="I6">
        <v>33</v>
      </c>
      <c r="J6">
        <v>9</v>
      </c>
      <c r="K6">
        <v>51</v>
      </c>
      <c r="L6">
        <v>8</v>
      </c>
      <c r="M6">
        <v>3</v>
      </c>
      <c r="O6" s="16">
        <f t="shared" ref="O6:O10" si="0">SUM(G6:M6)</f>
        <v>156</v>
      </c>
      <c r="P6" s="14">
        <f t="shared" ref="P6:P10" si="1">(O6/$G$2)*100000</f>
        <v>74.681883898394346</v>
      </c>
    </row>
    <row r="7" spans="2:16" x14ac:dyDescent="0.25">
      <c r="B7" s="4">
        <v>-2</v>
      </c>
      <c r="D7" s="5" t="s">
        <v>7</v>
      </c>
      <c r="E7" s="5" t="s">
        <v>8</v>
      </c>
      <c r="G7">
        <v>15</v>
      </c>
      <c r="H7">
        <v>22</v>
      </c>
      <c r="I7">
        <v>17</v>
      </c>
      <c r="J7">
        <v>21</v>
      </c>
      <c r="K7">
        <v>28</v>
      </c>
      <c r="L7">
        <v>13</v>
      </c>
      <c r="M7">
        <v>4</v>
      </c>
      <c r="O7" s="16">
        <f t="shared" si="0"/>
        <v>120</v>
      </c>
      <c r="P7" s="14">
        <f t="shared" si="1"/>
        <v>57.447602998764872</v>
      </c>
    </row>
    <row r="8" spans="2:16" x14ac:dyDescent="0.25">
      <c r="B8" s="4">
        <v>-1</v>
      </c>
      <c r="D8" s="5" t="s">
        <v>9</v>
      </c>
      <c r="E8" s="5" t="s">
        <v>10</v>
      </c>
      <c r="G8">
        <v>11</v>
      </c>
      <c r="H8">
        <v>16</v>
      </c>
      <c r="I8">
        <v>25</v>
      </c>
      <c r="J8">
        <v>10</v>
      </c>
      <c r="K8">
        <v>22</v>
      </c>
      <c r="L8">
        <v>13</v>
      </c>
      <c r="M8">
        <v>5</v>
      </c>
      <c r="O8" s="16">
        <f t="shared" si="0"/>
        <v>102</v>
      </c>
      <c r="P8" s="14">
        <f t="shared" si="1"/>
        <v>48.830462548950138</v>
      </c>
    </row>
    <row r="9" spans="2:16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9</v>
      </c>
      <c r="H9" s="10">
        <v>30</v>
      </c>
      <c r="I9" s="10">
        <v>34</v>
      </c>
      <c r="J9" s="10">
        <v>10</v>
      </c>
      <c r="K9" s="10">
        <v>19</v>
      </c>
      <c r="L9" s="10">
        <v>12</v>
      </c>
      <c r="M9" s="10">
        <v>0</v>
      </c>
      <c r="N9" s="10"/>
      <c r="O9" s="17">
        <f t="shared" si="0"/>
        <v>114</v>
      </c>
      <c r="P9" s="15">
        <f t="shared" si="1"/>
        <v>54.575222848826634</v>
      </c>
    </row>
    <row r="10" spans="2:16" x14ac:dyDescent="0.25">
      <c r="B10" s="4">
        <v>1</v>
      </c>
      <c r="D10" s="5" t="s">
        <v>13</v>
      </c>
      <c r="E10" s="5" t="s">
        <v>14</v>
      </c>
      <c r="G10">
        <v>8</v>
      </c>
      <c r="H10">
        <v>21</v>
      </c>
      <c r="I10">
        <v>14</v>
      </c>
      <c r="J10">
        <v>14</v>
      </c>
      <c r="K10">
        <v>14</v>
      </c>
      <c r="L10">
        <v>7</v>
      </c>
      <c r="M10">
        <v>0</v>
      </c>
      <c r="O10" s="16">
        <f t="shared" si="0"/>
        <v>78</v>
      </c>
      <c r="P10" s="14">
        <f t="shared" si="1"/>
        <v>37.340941949197173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748</v>
      </c>
      <c r="I16" t="s">
        <v>27</v>
      </c>
      <c r="J16">
        <f>H18/2*(P9+P5)</f>
        <v>358.09005869230106</v>
      </c>
    </row>
    <row r="17" spans="1:14" x14ac:dyDescent="0.25">
      <c r="B17" t="s">
        <v>28</v>
      </c>
      <c r="C17">
        <f>A18/4*(O9+O5)+A18/2*O7</f>
        <v>614</v>
      </c>
      <c r="D17">
        <f>(4*(C17-C16))/3</f>
        <v>-178.66666666666666</v>
      </c>
      <c r="I17" t="s">
        <v>28</v>
      </c>
      <c r="J17">
        <f>H18/4*(P9+P5)+H18/2*P7</f>
        <v>293.94023534368029</v>
      </c>
      <c r="K17">
        <f>(4*(J17-J16))/3</f>
        <v>-85.533097798161023</v>
      </c>
    </row>
    <row r="18" spans="1:14" x14ac:dyDescent="0.25">
      <c r="A18" s="4">
        <v>4</v>
      </c>
      <c r="B18" t="s">
        <v>29</v>
      </c>
      <c r="C18">
        <f>A18/8*(O9+O5)+A18/4*(O8+O7+O6)</f>
        <v>565</v>
      </c>
      <c r="D18">
        <f>(4*(C18-C17))/3</f>
        <v>-65.333333333333329</v>
      </c>
      <c r="E18">
        <f>(16*(D18-D17))/15</f>
        <v>120.88888888888889</v>
      </c>
      <c r="F18" s="6">
        <f>E18/2</f>
        <v>60.444444444444443</v>
      </c>
      <c r="H18" s="4">
        <v>4</v>
      </c>
      <c r="I18" t="s">
        <v>29</v>
      </c>
      <c r="J18">
        <f>H18/8*(P9+P5)+H18/4*(P6+P7+P8)</f>
        <v>270.48246411918461</v>
      </c>
      <c r="K18">
        <f>(4*(J18-J17))/3</f>
        <v>-31.277028299327565</v>
      </c>
      <c r="L18" s="7">
        <f>(16*(K18-K17))/15</f>
        <v>57.873140798755685</v>
      </c>
      <c r="M18" s="6">
        <f>L18/2</f>
        <v>28.936570399377842</v>
      </c>
    </row>
    <row r="20" spans="1:14" x14ac:dyDescent="0.25">
      <c r="B20" t="s">
        <v>31</v>
      </c>
    </row>
    <row r="21" spans="1:14" x14ac:dyDescent="0.25">
      <c r="F21" s="8">
        <f>AVERAGE(ABS(F18),ABS(E24))</f>
        <v>75.73333333333332</v>
      </c>
      <c r="G21">
        <f>AVERAGE(ABS(F18),ABS(F24))</f>
        <v>52.977777777777774</v>
      </c>
      <c r="M21" s="8">
        <f>AVERAGE(ABS(M18),ABS(L24))</f>
        <v>36.255820559220467</v>
      </c>
      <c r="N21">
        <f>AVERAGE(ABS(M18),ABS(M24))</f>
        <v>25.362052879454694</v>
      </c>
    </row>
    <row r="22" spans="1:14" x14ac:dyDescent="0.25">
      <c r="B22" t="s">
        <v>27</v>
      </c>
      <c r="C22">
        <f>A24/2*(O5+O6)</f>
        <v>832</v>
      </c>
      <c r="I22" t="s">
        <v>27</v>
      </c>
      <c r="J22">
        <f>H24/2*(P5+P6)</f>
        <v>398.3033807914365</v>
      </c>
    </row>
    <row r="23" spans="1:14" x14ac:dyDescent="0.25">
      <c r="B23" t="s">
        <v>28</v>
      </c>
      <c r="C23">
        <f>A24/4*(O5+O6)+A24/2*O7</f>
        <v>656</v>
      </c>
      <c r="D23">
        <f>(4*(C22-C23))/3</f>
        <v>234.66666666666666</v>
      </c>
      <c r="I23" t="s">
        <v>28</v>
      </c>
      <c r="J23">
        <f>H24/4*(P5+P6)+H24/2*P7</f>
        <v>314.04689639324801</v>
      </c>
      <c r="K23">
        <f>(4*(J22-J23))/3</f>
        <v>112.34197919758465</v>
      </c>
    </row>
    <row r="24" spans="1:14" x14ac:dyDescent="0.25">
      <c r="A24" s="4">
        <v>4</v>
      </c>
      <c r="B24" t="s">
        <v>29</v>
      </c>
      <c r="C24">
        <f>A24/8*(O5+O6)+A24/4*(O7+O8+O9)</f>
        <v>544</v>
      </c>
      <c r="D24">
        <f>(4*(C23-C24))/3</f>
        <v>149.33333333333334</v>
      </c>
      <c r="E24" s="6">
        <f>(16*(D23-D24))/15</f>
        <v>91.022222222222197</v>
      </c>
      <c r="F24">
        <f>E24/2</f>
        <v>45.511111111111099</v>
      </c>
      <c r="H24" s="4">
        <v>4</v>
      </c>
      <c r="I24" t="s">
        <v>29</v>
      </c>
      <c r="J24">
        <f>H24/8*(P5+P6)+H24/4*(P7+P8+P9)</f>
        <v>260.42913359440075</v>
      </c>
      <c r="K24">
        <f>(4*(J23-J24))/3</f>
        <v>71.490350398463008</v>
      </c>
      <c r="L24" s="6">
        <f>(16*(K23-K24))/15</f>
        <v>43.575070719063085</v>
      </c>
      <c r="M24">
        <f>L24/2</f>
        <v>21.787535359531542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75.73333333333332</v>
      </c>
      <c r="C28" s="21"/>
      <c r="D28" s="21"/>
      <c r="E28" s="21"/>
      <c r="F28" s="21"/>
      <c r="G28" s="22"/>
      <c r="I28" s="20">
        <f>ABS(IF(L24&lt;=0,N21,M21))</f>
        <v>36.255820559220467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78</v>
      </c>
      <c r="C30" s="21"/>
      <c r="D30" s="22"/>
      <c r="E30" s="20">
        <f>B28-B30</f>
        <v>-2.2666666666666799</v>
      </c>
      <c r="F30" s="21"/>
      <c r="G30" s="22"/>
      <c r="I30" s="20">
        <f>P10</f>
        <v>37.340941949197173</v>
      </c>
      <c r="J30" s="21"/>
      <c r="K30" s="22"/>
      <c r="L30" s="20">
        <f>I28-I30</f>
        <v>-1.085121389976706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150.4</v>
      </c>
      <c r="H34">
        <v>5</v>
      </c>
      <c r="I34" t="s">
        <v>53</v>
      </c>
      <c r="J34" s="6">
        <f>(P5+P6+P7+P8+P9)/H34</f>
        <v>72.000995758451978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260</v>
      </c>
      <c r="C38">
        <f>O6</f>
        <v>156</v>
      </c>
      <c r="D38">
        <f>O7</f>
        <v>120</v>
      </c>
      <c r="E38">
        <f>O8</f>
        <v>102</v>
      </c>
      <c r="F38">
        <f>O9</f>
        <v>114</v>
      </c>
      <c r="H38" t="s">
        <v>56</v>
      </c>
      <c r="I38">
        <f>P5</f>
        <v>124.4698064973239</v>
      </c>
      <c r="J38">
        <f>P6</f>
        <v>74.681883898394346</v>
      </c>
      <c r="K38">
        <f>P7</f>
        <v>57.447602998764872</v>
      </c>
      <c r="L38">
        <f>P8</f>
        <v>48.830462548950138</v>
      </c>
      <c r="M38">
        <f>P9</f>
        <v>54.575222848826634</v>
      </c>
    </row>
    <row r="39" spans="1:16" x14ac:dyDescent="0.25">
      <c r="A39">
        <v>3</v>
      </c>
      <c r="D39">
        <f>(B38+C38+D38)/3</f>
        <v>178.66666666666666</v>
      </c>
      <c r="E39">
        <f>(C38+D38+E38)/3</f>
        <v>126</v>
      </c>
      <c r="F39">
        <f>(D38+E38+F38)/3</f>
        <v>112</v>
      </c>
      <c r="H39">
        <v>3</v>
      </c>
      <c r="K39">
        <f>(I38+J38+K38)/3</f>
        <v>85.533097798161052</v>
      </c>
      <c r="L39">
        <f>(J38+K38+L38)/3</f>
        <v>60.319983148703123</v>
      </c>
      <c r="M39">
        <f>(K38+L38+M38)/3</f>
        <v>53.617762798847217</v>
      </c>
    </row>
    <row r="40" spans="1:16" x14ac:dyDescent="0.25">
      <c r="A40">
        <v>4</v>
      </c>
      <c r="E40">
        <f>(B38+C38+D38+E38)/4</f>
        <v>159.5</v>
      </c>
      <c r="F40">
        <f>(C38+D38+E38+F38)/4</f>
        <v>123</v>
      </c>
      <c r="H40">
        <v>4</v>
      </c>
      <c r="L40">
        <f>(I38+J38+K38+L38)/4</f>
        <v>76.357438985858323</v>
      </c>
      <c r="M40">
        <f>(J38+K38+L38+M38)/4</f>
        <v>58.883793073733997</v>
      </c>
    </row>
    <row r="41" spans="1:16" x14ac:dyDescent="0.25">
      <c r="A41">
        <v>5</v>
      </c>
      <c r="F41">
        <f>(B38+C38+D38+E38+F38)/5</f>
        <v>150.4</v>
      </c>
      <c r="H41">
        <v>5</v>
      </c>
      <c r="M41">
        <f>(I38+J38+K38+L38+M38)/5</f>
        <v>72.000995758451978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260</v>
      </c>
      <c r="C45">
        <f>O6</f>
        <v>156</v>
      </c>
      <c r="D45">
        <f>O7</f>
        <v>120</v>
      </c>
      <c r="E45">
        <f>O8</f>
        <v>102</v>
      </c>
      <c r="F45">
        <f>O9</f>
        <v>114</v>
      </c>
    </row>
    <row r="46" spans="1:16" x14ac:dyDescent="0.25">
      <c r="A46">
        <v>3</v>
      </c>
      <c r="G46">
        <f>(D45+E45+F45)/3</f>
        <v>112</v>
      </c>
      <c r="H46">
        <f>(E45+F45+G46)/3</f>
        <v>109.33333333333333</v>
      </c>
      <c r="I46">
        <f>(F45+G46+H46)/3</f>
        <v>111.77777777777777</v>
      </c>
      <c r="J46">
        <f>(G46+H46+I46)/3</f>
        <v>111.03703703703702</v>
      </c>
    </row>
    <row r="47" spans="1:16" x14ac:dyDescent="0.25">
      <c r="A47">
        <v>4</v>
      </c>
      <c r="G47">
        <f>(C45+D45+E45+F45)/4</f>
        <v>123</v>
      </c>
      <c r="H47">
        <f>(D45+E45+F45+G46)/4</f>
        <v>112</v>
      </c>
      <c r="I47">
        <f>(E45+F45+G46+H46)/4</f>
        <v>109.33333333333333</v>
      </c>
      <c r="J47">
        <f>(F45+G46+H46+I46)/4</f>
        <v>111.77777777777777</v>
      </c>
    </row>
    <row r="48" spans="1:16" x14ac:dyDescent="0.25">
      <c r="A48">
        <v>5</v>
      </c>
      <c r="G48">
        <f>(B45+C45+D45+E45+F45)/5</f>
        <v>150.4</v>
      </c>
      <c r="H48">
        <f>(C45+D45+E45+F45+G47)/5</f>
        <v>123</v>
      </c>
      <c r="I48">
        <f>(D45+E45+F45+G47+H47)/5</f>
        <v>114.2</v>
      </c>
      <c r="J48" s="6">
        <f>(E45+F45+G47+H47+I47)/5</f>
        <v>112.06666666666668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124.4698064973239</v>
      </c>
      <c r="J51">
        <f>P6</f>
        <v>74.681883898394346</v>
      </c>
      <c r="K51">
        <f>P7</f>
        <v>57.447602998764872</v>
      </c>
      <c r="L51">
        <f>P8</f>
        <v>48.830462548950138</v>
      </c>
      <c r="M51">
        <f>P9</f>
        <v>54.575222848826634</v>
      </c>
    </row>
    <row r="52" spans="1:17" x14ac:dyDescent="0.25">
      <c r="H52">
        <v>3</v>
      </c>
      <c r="N52">
        <f>(K51+L51+M51)/3</f>
        <v>53.617762798847217</v>
      </c>
      <c r="O52">
        <f>(L51+M51+N52)/3</f>
        <v>52.34114939887467</v>
      </c>
      <c r="P52">
        <f>(M51+N52+O52)/3</f>
        <v>53.511378348849512</v>
      </c>
      <c r="Q52">
        <f>(N52+O52+P52)/3</f>
        <v>53.156763515523799</v>
      </c>
    </row>
    <row r="53" spans="1:17" x14ac:dyDescent="0.25">
      <c r="H53">
        <v>4</v>
      </c>
      <c r="N53">
        <f>(J51+K51+L51+M51)/4</f>
        <v>58.883793073733997</v>
      </c>
      <c r="O53">
        <f>(K51+L51+M51+N52)/4</f>
        <v>53.617762798847217</v>
      </c>
      <c r="P53">
        <f>(L51+M51+N52+O52)/4</f>
        <v>52.34114939887467</v>
      </c>
      <c r="Q53">
        <f>(M51+N52+O52+P52)/4</f>
        <v>53.511378348849512</v>
      </c>
    </row>
    <row r="54" spans="1:17" x14ac:dyDescent="0.25">
      <c r="H54">
        <v>5</v>
      </c>
      <c r="N54">
        <f>(I51+J51+K51+L51+M51)/5</f>
        <v>72.000995758451978</v>
      </c>
      <c r="O54">
        <f>(J51+K51+L51+M51+N53)/5</f>
        <v>58.883793073733997</v>
      </c>
      <c r="P54">
        <f>(K51+L51+M51+N53+O53)/5</f>
        <v>54.670968853824569</v>
      </c>
      <c r="Q54" s="6">
        <f>(L51+M51+N53+O53+P53)/5</f>
        <v>53.649678133846535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260</v>
      </c>
      <c r="C58">
        <f>O6</f>
        <v>156</v>
      </c>
      <c r="D58">
        <f>O7</f>
        <v>120</v>
      </c>
      <c r="E58">
        <f>O8</f>
        <v>102</v>
      </c>
      <c r="F58">
        <f>O9</f>
        <v>114</v>
      </c>
      <c r="H58" t="s">
        <v>60</v>
      </c>
      <c r="I58">
        <f>P5</f>
        <v>124.4698064973239</v>
      </c>
      <c r="J58">
        <f>P6</f>
        <v>74.681883898394346</v>
      </c>
      <c r="K58">
        <f>P7</f>
        <v>57.447602998764872</v>
      </c>
      <c r="L58">
        <f>P8</f>
        <v>48.830462548950138</v>
      </c>
      <c r="M58">
        <f>P9</f>
        <v>54.575222848826634</v>
      </c>
    </row>
    <row r="60" spans="1:17" x14ac:dyDescent="0.25">
      <c r="B60">
        <f>SUM(B58:F58)</f>
        <v>752</v>
      </c>
      <c r="D60">
        <f>B58*B57+C58*C57+D58*D57+E58*E57+F58*F57</f>
        <v>1910</v>
      </c>
      <c r="I60">
        <f>SUM(I58:M58)</f>
        <v>360.00497879225992</v>
      </c>
      <c r="K60">
        <f>I58*I57+J58*J57+K58*K57+L58*L57+M58*M57</f>
        <v>914.3743477303409</v>
      </c>
    </row>
    <row r="62" spans="1:17" x14ac:dyDescent="0.25">
      <c r="A62">
        <v>5</v>
      </c>
      <c r="B62">
        <f>2.5*(5+1)*B60</f>
        <v>11280</v>
      </c>
      <c r="D62">
        <f>D60*5</f>
        <v>9550</v>
      </c>
      <c r="F62">
        <f>(1/5*B60)-(C64*((5+1)/2))</f>
        <v>193.65</v>
      </c>
      <c r="G62" s="6">
        <f>F62+C64*G57</f>
        <v>107.15</v>
      </c>
      <c r="H62">
        <v>5</v>
      </c>
      <c r="I62">
        <f>2.5*(5+1)*I60</f>
        <v>5400.0746818838988</v>
      </c>
      <c r="K62">
        <f>K60*5</f>
        <v>4571.8717386517046</v>
      </c>
      <c r="M62">
        <f>(1/5*I60)-(J64*((5+1)/2))</f>
        <v>92.706069339256857</v>
      </c>
      <c r="N62" s="6">
        <f>M62+J64*N57</f>
        <v>51.295922177647142</v>
      </c>
    </row>
    <row r="63" spans="1:17" x14ac:dyDescent="0.25">
      <c r="C63">
        <f>D62-B62</f>
        <v>-1730</v>
      </c>
      <c r="G63">
        <f>F62-G62</f>
        <v>86.5</v>
      </c>
      <c r="J63">
        <f>K62-I62</f>
        <v>-828.20294323219423</v>
      </c>
      <c r="N63">
        <f>M62-N62</f>
        <v>41.410147161609714</v>
      </c>
    </row>
    <row r="64" spans="1:17" x14ac:dyDescent="0.25">
      <c r="C64">
        <f>C63/(5*(5*5-1))</f>
        <v>-14.416666666666666</v>
      </c>
      <c r="J64">
        <f>J63/(5*(5*5-1))</f>
        <v>-6.9016911936016188</v>
      </c>
    </row>
    <row r="65" spans="1:14" x14ac:dyDescent="0.25">
      <c r="A65">
        <v>12</v>
      </c>
      <c r="B65">
        <f>6*(12+1)*B60</f>
        <v>58656</v>
      </c>
      <c r="D65">
        <f>D60*12</f>
        <v>22920</v>
      </c>
      <c r="F65">
        <f>(1/12*B60)-(C67*((12+1)/2))</f>
        <v>198.03030303030303</v>
      </c>
      <c r="G65" s="6">
        <f>F65+C67*13</f>
        <v>-72.696969696969717</v>
      </c>
      <c r="H65">
        <v>12</v>
      </c>
      <c r="I65">
        <f>6*(12+1)*I60</f>
        <v>28080.388345796273</v>
      </c>
      <c r="K65">
        <f>K60*12</f>
        <v>10972.49217276409</v>
      </c>
      <c r="M65">
        <f>(1/12*I60)-(J67*((12+1)/2))</f>
        <v>94.803051918416301</v>
      </c>
      <c r="N65" s="6">
        <f>M65+J67*13</f>
        <v>-34.802222119706315</v>
      </c>
    </row>
    <row r="66" spans="1:14" x14ac:dyDescent="0.25">
      <c r="C66">
        <f>D65-B65</f>
        <v>-35736</v>
      </c>
      <c r="G66">
        <f>F65+G65</f>
        <v>125.33333333333331</v>
      </c>
      <c r="J66">
        <f>K65-I65</f>
        <v>-17107.896173032183</v>
      </c>
      <c r="N66">
        <f>M65+N65</f>
        <v>60.000829798709987</v>
      </c>
    </row>
    <row r="67" spans="1:14" x14ac:dyDescent="0.25">
      <c r="C67">
        <f>C66/(12*(12*12-1))</f>
        <v>-20.825174825174827</v>
      </c>
      <c r="J67">
        <f>J66/(12*(12*12-1))</f>
        <v>-9.9696364644709696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2F0C-E813-46BF-B25B-46AD39438835}">
  <dimension ref="A2:Q67"/>
  <sheetViews>
    <sheetView zoomScaleNormal="100" workbookViewId="0">
      <pane ySplit="10" topLeftCell="A11" activePane="bottomLeft" state="frozen"/>
      <selection pane="bottomLeft" activeCell="B2" sqref="B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272022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1</v>
      </c>
      <c r="I5">
        <v>0</v>
      </c>
      <c r="J5">
        <v>3</v>
      </c>
      <c r="K5">
        <v>0</v>
      </c>
      <c r="L5">
        <v>0</v>
      </c>
      <c r="M5">
        <v>0</v>
      </c>
      <c r="O5" s="16">
        <f>SUM(G5:M5)</f>
        <v>4</v>
      </c>
      <c r="P5" s="14">
        <f>(O5/$G$2)*100000</f>
        <v>1.4704693002771836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5</v>
      </c>
      <c r="J6">
        <v>3</v>
      </c>
      <c r="K6">
        <v>0</v>
      </c>
      <c r="L6">
        <v>0</v>
      </c>
      <c r="M6">
        <v>0</v>
      </c>
      <c r="O6" s="16">
        <f t="shared" ref="O6:O10" si="0">SUM(G6:M6)</f>
        <v>9</v>
      </c>
      <c r="P6" s="14">
        <f t="shared" ref="P6:P10" si="1">(O6/$G$2)*100000</f>
        <v>3.3085559256236632</v>
      </c>
    </row>
    <row r="7" spans="2:16" x14ac:dyDescent="0.25">
      <c r="B7" s="4">
        <v>-2</v>
      </c>
      <c r="D7" s="5" t="s">
        <v>38</v>
      </c>
      <c r="E7" s="5" t="s">
        <v>39</v>
      </c>
      <c r="G7">
        <v>20</v>
      </c>
      <c r="H7">
        <v>0</v>
      </c>
      <c r="I7">
        <v>17</v>
      </c>
      <c r="J7">
        <v>14</v>
      </c>
      <c r="K7">
        <v>9</v>
      </c>
      <c r="L7">
        <v>0</v>
      </c>
      <c r="M7">
        <v>24</v>
      </c>
      <c r="O7" s="16">
        <f t="shared" si="0"/>
        <v>84</v>
      </c>
      <c r="P7" s="14">
        <f t="shared" si="1"/>
        <v>30.879855305820854</v>
      </c>
    </row>
    <row r="8" spans="2:16" x14ac:dyDescent="0.25">
      <c r="B8" s="4">
        <v>-1</v>
      </c>
      <c r="D8" s="5" t="s">
        <v>40</v>
      </c>
      <c r="E8" s="5" t="s">
        <v>41</v>
      </c>
      <c r="G8">
        <v>3</v>
      </c>
      <c r="H8">
        <v>14</v>
      </c>
      <c r="I8">
        <v>21</v>
      </c>
      <c r="J8">
        <v>19</v>
      </c>
      <c r="K8">
        <v>19</v>
      </c>
      <c r="L8">
        <v>16</v>
      </c>
      <c r="M8">
        <v>34</v>
      </c>
      <c r="O8" s="16">
        <f t="shared" si="0"/>
        <v>126</v>
      </c>
      <c r="P8" s="14">
        <f t="shared" si="1"/>
        <v>46.319782958731281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8</v>
      </c>
      <c r="H9" s="10">
        <v>29</v>
      </c>
      <c r="I9" s="10">
        <v>17</v>
      </c>
      <c r="J9" s="10">
        <v>17</v>
      </c>
      <c r="K9" s="10">
        <v>7</v>
      </c>
      <c r="L9" s="10">
        <v>17</v>
      </c>
      <c r="M9" s="10">
        <v>0</v>
      </c>
      <c r="N9" s="10"/>
      <c r="O9" s="17">
        <f t="shared" si="0"/>
        <v>95</v>
      </c>
      <c r="P9" s="15">
        <f t="shared" si="1"/>
        <v>34.923645881583106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11</v>
      </c>
      <c r="H10">
        <v>9</v>
      </c>
      <c r="I10">
        <v>9</v>
      </c>
      <c r="J10">
        <v>14</v>
      </c>
      <c r="K10">
        <v>0</v>
      </c>
      <c r="L10">
        <v>9</v>
      </c>
      <c r="M10">
        <v>0</v>
      </c>
      <c r="O10" s="16">
        <f t="shared" si="0"/>
        <v>52</v>
      </c>
      <c r="P10" s="14">
        <f t="shared" si="1"/>
        <v>19.116100903603385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198</v>
      </c>
      <c r="I16" t="s">
        <v>27</v>
      </c>
      <c r="J16">
        <f>H18/2*(P9+P5)</f>
        <v>72.788230363720572</v>
      </c>
    </row>
    <row r="17" spans="1:14" x14ac:dyDescent="0.25">
      <c r="B17" t="s">
        <v>28</v>
      </c>
      <c r="C17">
        <f>A18/4*(O9+O5)+A18/2*O7</f>
        <v>267</v>
      </c>
      <c r="D17">
        <f>(4*(C17-C16))/3</f>
        <v>92</v>
      </c>
      <c r="I17" t="s">
        <v>28</v>
      </c>
      <c r="J17">
        <f>H18/4*(P9+P5)+H18/2*P7</f>
        <v>98.153825793501994</v>
      </c>
      <c r="K17">
        <f>(4*(J17-J16))/3</f>
        <v>33.820793906375229</v>
      </c>
    </row>
    <row r="18" spans="1:14" x14ac:dyDescent="0.25">
      <c r="A18" s="4">
        <v>4</v>
      </c>
      <c r="B18" t="s">
        <v>29</v>
      </c>
      <c r="C18">
        <f>A18/8*(O9+O5)+A18/4*(O8+O7+O6)</f>
        <v>268.5</v>
      </c>
      <c r="D18">
        <f>(4*(C18-C17))/3</f>
        <v>2</v>
      </c>
      <c r="E18">
        <f>(16*(D18-D17))/15</f>
        <v>-96</v>
      </c>
      <c r="F18" s="6">
        <f>E18/2</f>
        <v>-48</v>
      </c>
      <c r="H18" s="4">
        <v>4</v>
      </c>
      <c r="I18" t="s">
        <v>29</v>
      </c>
      <c r="J18">
        <f>H18/8*(P9+P5)+H18/4*(P6+P7+P8)</f>
        <v>98.705251781105943</v>
      </c>
      <c r="K18">
        <f>(4*(J18-J17))/3</f>
        <v>0.73523465013859857</v>
      </c>
      <c r="L18" s="7">
        <f>(16*(K18-K17))/15</f>
        <v>-35.291263206652403</v>
      </c>
      <c r="M18" s="6">
        <f>L18/2</f>
        <v>-17.645631603326201</v>
      </c>
    </row>
    <row r="20" spans="1:14" x14ac:dyDescent="0.25">
      <c r="B20" t="s">
        <v>31</v>
      </c>
    </row>
    <row r="21" spans="1:14" x14ac:dyDescent="0.25">
      <c r="F21" s="8">
        <f>AVERAGE(ABS(F18),ABS(E24))</f>
        <v>41.422222222222217</v>
      </c>
      <c r="G21">
        <f>AVERAGE(ABS(F18),ABS(F24))</f>
        <v>32.711111111111109</v>
      </c>
      <c r="M21" s="8">
        <f>AVERAGE(ABS(M18),ABS(L24))</f>
        <v>15.227526531759295</v>
      </c>
      <c r="N21">
        <f>AVERAGE(ABS(M18),ABS(M24))</f>
        <v>12.025171166711198</v>
      </c>
    </row>
    <row r="22" spans="1:14" x14ac:dyDescent="0.25">
      <c r="B22" t="s">
        <v>27</v>
      </c>
      <c r="C22">
        <f>A24/2*(O5+O6)</f>
        <v>26</v>
      </c>
      <c r="I22" t="s">
        <v>27</v>
      </c>
      <c r="J22">
        <f>H24/2*(P5+P6)</f>
        <v>9.5580504518016944</v>
      </c>
    </row>
    <row r="23" spans="1:14" x14ac:dyDescent="0.25">
      <c r="B23" t="s">
        <v>28</v>
      </c>
      <c r="C23">
        <f>A24/4*(O5+O6)+A24/2*O7</f>
        <v>181</v>
      </c>
      <c r="D23">
        <f>(4*(C22-C23))/3</f>
        <v>-206.66666666666666</v>
      </c>
      <c r="I23" t="s">
        <v>28</v>
      </c>
      <c r="J23">
        <f>H24/4*(P5+P6)+H24/2*P7</f>
        <v>66.538735837542561</v>
      </c>
      <c r="K23">
        <f>(4*(J22-J23))/3</f>
        <v>-75.974247180987831</v>
      </c>
    </row>
    <row r="24" spans="1:14" x14ac:dyDescent="0.25">
      <c r="A24" s="4">
        <v>4</v>
      </c>
      <c r="B24" t="s">
        <v>29</v>
      </c>
      <c r="C24">
        <f>A24/8*(O5+O6)+A24/4*(O7+O8+O9)</f>
        <v>311.5</v>
      </c>
      <c r="D24">
        <f>(4*(C23-C24))/3</f>
        <v>-174</v>
      </c>
      <c r="E24" s="6">
        <f>(16*(D23-D24))/15</f>
        <v>-34.844444444444434</v>
      </c>
      <c r="F24">
        <f>E24/2</f>
        <v>-17.422222222222217</v>
      </c>
      <c r="H24" s="4">
        <v>4</v>
      </c>
      <c r="I24" t="s">
        <v>29</v>
      </c>
      <c r="J24">
        <f>H24/8*(P5+P6)+H24/4*(P7+P8+P9)</f>
        <v>114.51279675908566</v>
      </c>
      <c r="K24">
        <f>(4*(J23-J24))/3</f>
        <v>-63.965414562057468</v>
      </c>
      <c r="L24" s="6">
        <f>(16*(K23-K24))/15</f>
        <v>-12.809421460192388</v>
      </c>
      <c r="M24">
        <f>L24/2</f>
        <v>-6.4047107300961938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32.711111111111109</v>
      </c>
      <c r="C28" s="21"/>
      <c r="D28" s="21"/>
      <c r="E28" s="21"/>
      <c r="F28" s="21"/>
      <c r="G28" s="22"/>
      <c r="I28" s="20">
        <f>ABS(IF(L24&lt;=0,N21,M21))</f>
        <v>12.025171166711198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52</v>
      </c>
      <c r="C30" s="21"/>
      <c r="D30" s="22"/>
      <c r="E30" s="20">
        <f>B28-B30</f>
        <v>-19.288888888888891</v>
      </c>
      <c r="F30" s="21"/>
      <c r="G30" s="22"/>
      <c r="I30" s="20">
        <f>P10</f>
        <v>19.116100903603385</v>
      </c>
      <c r="J30" s="21"/>
      <c r="K30" s="22"/>
      <c r="L30" s="20">
        <f>I28-I30</f>
        <v>-7.0909297368921873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63.6</v>
      </c>
      <c r="H34">
        <v>5</v>
      </c>
      <c r="I34" t="s">
        <v>53</v>
      </c>
      <c r="J34" s="6">
        <f>(P5+P6+P7+P8+P9)/H34</f>
        <v>23.380461874407217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4</v>
      </c>
      <c r="C38">
        <f>O6</f>
        <v>9</v>
      </c>
      <c r="D38">
        <f>O7</f>
        <v>84</v>
      </c>
      <c r="E38">
        <f>O8</f>
        <v>126</v>
      </c>
      <c r="F38">
        <f>O9</f>
        <v>95</v>
      </c>
      <c r="H38" t="s">
        <v>56</v>
      </c>
      <c r="I38">
        <f>P5</f>
        <v>1.4704693002771836</v>
      </c>
      <c r="J38">
        <f>P6</f>
        <v>3.3085559256236632</v>
      </c>
      <c r="K38">
        <f>P7</f>
        <v>30.879855305820854</v>
      </c>
      <c r="L38">
        <f>P8</f>
        <v>46.319782958731281</v>
      </c>
      <c r="M38">
        <f>P9</f>
        <v>34.923645881583106</v>
      </c>
    </row>
    <row r="39" spans="1:16" x14ac:dyDescent="0.25">
      <c r="A39">
        <v>3</v>
      </c>
      <c r="D39">
        <f>(B38+C38+D38)/3</f>
        <v>32.333333333333336</v>
      </c>
      <c r="E39">
        <f>(C38+D38+E38)/3</f>
        <v>73</v>
      </c>
      <c r="F39">
        <f>(D38+E38+F38)/3</f>
        <v>101.66666666666667</v>
      </c>
      <c r="H39">
        <v>3</v>
      </c>
      <c r="K39">
        <f>(I38+J38+K38)/3</f>
        <v>11.8862935105739</v>
      </c>
      <c r="L39">
        <f>(J38+K38+L38)/3</f>
        <v>26.836064730058599</v>
      </c>
      <c r="M39">
        <f>(K38+L38+M38)/3</f>
        <v>37.374428048711742</v>
      </c>
    </row>
    <row r="40" spans="1:16" x14ac:dyDescent="0.25">
      <c r="A40">
        <v>4</v>
      </c>
      <c r="E40">
        <f>(B38+C38+D38+E38)/4</f>
        <v>55.75</v>
      </c>
      <c r="F40">
        <f>(C38+D38+E38+F38)/4</f>
        <v>78.5</v>
      </c>
      <c r="H40">
        <v>4</v>
      </c>
      <c r="L40">
        <f>(I38+J38+K38+L38)/4</f>
        <v>20.494665872613247</v>
      </c>
      <c r="M40">
        <f>(J38+K38+L38+M38)/4</f>
        <v>28.857960017939725</v>
      </c>
    </row>
    <row r="41" spans="1:16" x14ac:dyDescent="0.25">
      <c r="A41">
        <v>5</v>
      </c>
      <c r="F41">
        <f>(B38+C38+D38+E38+F38)/5</f>
        <v>63.6</v>
      </c>
      <c r="H41">
        <v>5</v>
      </c>
      <c r="M41">
        <f>(I38+J38+K38+L38+M38)/5</f>
        <v>23.380461874407217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4</v>
      </c>
      <c r="C45">
        <f>O6</f>
        <v>9</v>
      </c>
      <c r="D45">
        <f>O7</f>
        <v>84</v>
      </c>
      <c r="E45">
        <f>O8</f>
        <v>126</v>
      </c>
      <c r="F45">
        <f>O9</f>
        <v>95</v>
      </c>
    </row>
    <row r="46" spans="1:16" x14ac:dyDescent="0.25">
      <c r="A46">
        <v>3</v>
      </c>
      <c r="G46">
        <f>(D45+E45+F45)/3</f>
        <v>101.66666666666667</v>
      </c>
      <c r="H46">
        <f>(E45+F45+G46)/3</f>
        <v>107.55555555555556</v>
      </c>
      <c r="I46">
        <f>(F45+G46+H46)/3</f>
        <v>101.4074074074074</v>
      </c>
      <c r="J46">
        <f>(G46+H46+I46)/3</f>
        <v>103.5432098765432</v>
      </c>
    </row>
    <row r="47" spans="1:16" x14ac:dyDescent="0.25">
      <c r="A47">
        <v>4</v>
      </c>
      <c r="G47">
        <f>(C45+D45+E45+F45)/4</f>
        <v>78.5</v>
      </c>
      <c r="H47">
        <f>(D45+E45+F45+G46)/4</f>
        <v>101.66666666666667</v>
      </c>
      <c r="I47">
        <f>(E45+F45+G46+H46)/4</f>
        <v>107.55555555555556</v>
      </c>
      <c r="J47">
        <f>(F45+G46+H46+I46)/4</f>
        <v>101.4074074074074</v>
      </c>
    </row>
    <row r="48" spans="1:16" x14ac:dyDescent="0.25">
      <c r="A48">
        <v>5</v>
      </c>
      <c r="G48">
        <f>(B45+C45+D45+E45+F45)/5</f>
        <v>63.6</v>
      </c>
      <c r="H48">
        <f>(C45+D45+E45+F45+G47)/5</f>
        <v>78.5</v>
      </c>
      <c r="I48">
        <f>(D45+E45+F45+G47+H47)/5</f>
        <v>97.033333333333331</v>
      </c>
      <c r="J48" s="6">
        <f>(E45+F45+G47+H47+I47)/5</f>
        <v>101.74444444444444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1.4704693002771836</v>
      </c>
      <c r="J51">
        <f>P6</f>
        <v>3.3085559256236632</v>
      </c>
      <c r="K51">
        <f>P7</f>
        <v>30.879855305820854</v>
      </c>
      <c r="L51">
        <f>P8</f>
        <v>46.319782958731281</v>
      </c>
      <c r="M51">
        <f>P9</f>
        <v>34.923645881583106</v>
      </c>
    </row>
    <row r="52" spans="1:17" x14ac:dyDescent="0.25">
      <c r="H52">
        <v>3</v>
      </c>
      <c r="N52">
        <f>(K51+L51+M51)/3</f>
        <v>37.374428048711742</v>
      </c>
      <c r="O52">
        <f>(L51+M51+N52)/3</f>
        <v>39.539285629675369</v>
      </c>
      <c r="P52">
        <f>(M51+N52+O52)/3</f>
        <v>37.279119853323408</v>
      </c>
      <c r="Q52">
        <f>(N52+O52+P52)/3</f>
        <v>38.064277843903504</v>
      </c>
    </row>
    <row r="53" spans="1:17" x14ac:dyDescent="0.25">
      <c r="H53">
        <v>4</v>
      </c>
      <c r="N53">
        <f>(J51+K51+L51+M51)/4</f>
        <v>28.857960017939725</v>
      </c>
      <c r="O53">
        <f>(K51+L51+M51+N52)/4</f>
        <v>37.374428048711742</v>
      </c>
      <c r="P53">
        <f>(L51+M51+N52+O52)/4</f>
        <v>39.539285629675369</v>
      </c>
      <c r="Q53">
        <f>(M51+N52+O52+P52)/4</f>
        <v>37.279119853323408</v>
      </c>
    </row>
    <row r="54" spans="1:17" x14ac:dyDescent="0.25">
      <c r="H54">
        <v>5</v>
      </c>
      <c r="N54">
        <f>(I51+J51+K51+L51+M51)/5</f>
        <v>23.380461874407217</v>
      </c>
      <c r="O54">
        <f>(J51+K51+L51+M51+N53)/5</f>
        <v>28.857960017939725</v>
      </c>
      <c r="P54">
        <f>(K51+L51+M51+N53+O53)/5</f>
        <v>35.671134442557339</v>
      </c>
      <c r="Q54" s="6">
        <f>(L51+M51+N53+O53+P53)/5</f>
        <v>37.403020507328236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4</v>
      </c>
      <c r="C58">
        <f>O6</f>
        <v>9</v>
      </c>
      <c r="D58">
        <f>O7</f>
        <v>84</v>
      </c>
      <c r="E58">
        <f>O8</f>
        <v>126</v>
      </c>
      <c r="F58">
        <f>O9</f>
        <v>95</v>
      </c>
      <c r="H58" t="s">
        <v>60</v>
      </c>
      <c r="I58">
        <f>P5</f>
        <v>1.4704693002771836</v>
      </c>
      <c r="J58">
        <f>P6</f>
        <v>3.3085559256236632</v>
      </c>
      <c r="K58">
        <f>P7</f>
        <v>30.879855305820854</v>
      </c>
      <c r="L58">
        <f>P8</f>
        <v>46.319782958731281</v>
      </c>
      <c r="M58">
        <f>P9</f>
        <v>34.923645881583106</v>
      </c>
    </row>
    <row r="60" spans="1:17" x14ac:dyDescent="0.25">
      <c r="B60">
        <f>SUM(B58:F58)</f>
        <v>318</v>
      </c>
      <c r="D60">
        <f>B58*B57+C58*C57+D58*D57+E58*E57+F58*F57</f>
        <v>1253</v>
      </c>
      <c r="I60">
        <f>SUM(I58:M58)</f>
        <v>116.90230937203609</v>
      </c>
      <c r="K60">
        <f>I58*I57+J58*J57+K58*K57+L58*L57+M58*M57</f>
        <v>460.6245083118277</v>
      </c>
    </row>
    <row r="62" spans="1:17" x14ac:dyDescent="0.25">
      <c r="A62">
        <v>5</v>
      </c>
      <c r="B62">
        <f>2.5*(5+1)*B60</f>
        <v>4770</v>
      </c>
      <c r="D62">
        <f>D60*5</f>
        <v>6265</v>
      </c>
      <c r="F62">
        <f>(1/5*B60)-(C64*((5+1)/2))</f>
        <v>26.225000000000001</v>
      </c>
      <c r="G62" s="6">
        <f>F62+C64*G57</f>
        <v>100.97499999999999</v>
      </c>
      <c r="H62">
        <v>5</v>
      </c>
      <c r="I62">
        <f>2.5*(5+1)*I60</f>
        <v>1753.5346405805412</v>
      </c>
      <c r="K62">
        <f>K60*5</f>
        <v>2303.1225415591384</v>
      </c>
      <c r="M62">
        <f>(1/5*I60)-(J64*((5+1)/2))</f>
        <v>9.6407643499422875</v>
      </c>
      <c r="N62" s="6">
        <f>M62+J64*N57</f>
        <v>37.120159398872147</v>
      </c>
    </row>
    <row r="63" spans="1:17" x14ac:dyDescent="0.25">
      <c r="C63">
        <f>D62-B62</f>
        <v>1495</v>
      </c>
      <c r="G63">
        <f>F62-G62</f>
        <v>-74.75</v>
      </c>
      <c r="J63">
        <f>K62-I62</f>
        <v>549.58790097859719</v>
      </c>
      <c r="N63">
        <f>M62-N62</f>
        <v>-27.47939504892986</v>
      </c>
    </row>
    <row r="64" spans="1:17" x14ac:dyDescent="0.25">
      <c r="C64">
        <f>C63/(5*(5*5-1))</f>
        <v>12.458333333333334</v>
      </c>
      <c r="J64">
        <f>J63/(5*(5*5-1))</f>
        <v>4.5798991748216435</v>
      </c>
    </row>
    <row r="65" spans="1:14" x14ac:dyDescent="0.25">
      <c r="A65">
        <v>12</v>
      </c>
      <c r="B65">
        <f>6*(12+1)*B60</f>
        <v>24804</v>
      </c>
      <c r="D65">
        <f>D60*12</f>
        <v>15036</v>
      </c>
      <c r="F65">
        <f>(1/12*B60)-(C67*((12+1)/2))</f>
        <v>63.5</v>
      </c>
      <c r="G65" s="6">
        <f>F65+C67*13</f>
        <v>-10.5</v>
      </c>
      <c r="H65">
        <v>12</v>
      </c>
      <c r="I65">
        <f>6*(12+1)*I60</f>
        <v>9118.3801310188155</v>
      </c>
      <c r="K65">
        <f>K60*12</f>
        <v>5527.4940997419326</v>
      </c>
      <c r="M65">
        <f>(1/12*I60)-(J67*((12+1)/2))</f>
        <v>23.343700141900289</v>
      </c>
      <c r="N65" s="6">
        <f>M65+J67*13</f>
        <v>-3.8599819132276103</v>
      </c>
    </row>
    <row r="66" spans="1:14" x14ac:dyDescent="0.25">
      <c r="C66">
        <f>D65-B65</f>
        <v>-9768</v>
      </c>
      <c r="G66">
        <f>F65+G65</f>
        <v>53</v>
      </c>
      <c r="J66">
        <f>K65-I65</f>
        <v>-3590.8860312768829</v>
      </c>
      <c r="N66">
        <f>M65+N65</f>
        <v>19.483718228672679</v>
      </c>
    </row>
    <row r="67" spans="1:14" x14ac:dyDescent="0.25">
      <c r="C67">
        <f>C66/(12*(12*12-1))</f>
        <v>-5.6923076923076925</v>
      </c>
      <c r="J67">
        <f>J66/(12*(12*12-1))</f>
        <v>-2.0925909273175307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083B-8C9C-4F78-80B8-30E6C05390A7}">
  <dimension ref="A2:Q67"/>
  <sheetViews>
    <sheetView zoomScaleNormal="100" workbookViewId="0">
      <pane ySplit="10" topLeftCell="A11" activePane="bottomLeft" state="frozen"/>
      <selection pane="bottomLeft" activeCell="B2" sqref="B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1</v>
      </c>
      <c r="H5">
        <v>6</v>
      </c>
      <c r="I5">
        <v>2</v>
      </c>
      <c r="J5">
        <v>6</v>
      </c>
      <c r="K5">
        <v>10</v>
      </c>
      <c r="L5">
        <v>1</v>
      </c>
      <c r="M5">
        <v>2</v>
      </c>
      <c r="O5" s="16">
        <f>SUM(G5:M5)</f>
        <v>28</v>
      </c>
      <c r="P5" s="14">
        <f>(O5/$G$2)*100000</f>
        <v>2.7131782945736433</v>
      </c>
    </row>
    <row r="6" spans="2:16" x14ac:dyDescent="0.25">
      <c r="B6" s="4">
        <v>-3</v>
      </c>
      <c r="D6" s="5" t="s">
        <v>36</v>
      </c>
      <c r="E6" s="5" t="s">
        <v>37</v>
      </c>
      <c r="G6">
        <v>10</v>
      </c>
      <c r="H6">
        <v>10</v>
      </c>
      <c r="I6">
        <v>8</v>
      </c>
      <c r="J6">
        <v>40</v>
      </c>
      <c r="K6">
        <v>48</v>
      </c>
      <c r="L6">
        <v>89</v>
      </c>
      <c r="M6">
        <v>35</v>
      </c>
      <c r="O6" s="16">
        <f t="shared" ref="O6:O10" si="0">SUM(G6:M6)</f>
        <v>240</v>
      </c>
      <c r="P6" s="14">
        <f t="shared" ref="P6:P10" si="1">(O6/$G$2)*100000</f>
        <v>23.255813953488374</v>
      </c>
    </row>
    <row r="7" spans="2:16" x14ac:dyDescent="0.25">
      <c r="B7" s="4">
        <v>-2</v>
      </c>
      <c r="D7" s="5" t="s">
        <v>38</v>
      </c>
      <c r="E7" s="5" t="s">
        <v>39</v>
      </c>
      <c r="G7">
        <v>45</v>
      </c>
      <c r="H7">
        <v>100</v>
      </c>
      <c r="I7">
        <v>90</v>
      </c>
      <c r="J7">
        <v>105</v>
      </c>
      <c r="K7">
        <v>99</v>
      </c>
      <c r="L7">
        <v>60</v>
      </c>
      <c r="M7">
        <v>47</v>
      </c>
      <c r="O7" s="16">
        <f t="shared" si="0"/>
        <v>546</v>
      </c>
      <c r="P7" s="14">
        <f t="shared" si="1"/>
        <v>52.906976744186046</v>
      </c>
    </row>
    <row r="8" spans="2:16" x14ac:dyDescent="0.25">
      <c r="B8" s="4">
        <v>-1</v>
      </c>
      <c r="D8" s="5" t="s">
        <v>40</v>
      </c>
      <c r="E8" s="5" t="s">
        <v>41</v>
      </c>
      <c r="G8">
        <v>48</v>
      </c>
      <c r="H8">
        <v>87</v>
      </c>
      <c r="I8">
        <v>77</v>
      </c>
      <c r="J8">
        <v>60</v>
      </c>
      <c r="K8">
        <v>83</v>
      </c>
      <c r="L8">
        <v>80</v>
      </c>
      <c r="M8">
        <v>56</v>
      </c>
      <c r="O8" s="16">
        <f t="shared" si="0"/>
        <v>491</v>
      </c>
      <c r="P8" s="14">
        <f t="shared" si="1"/>
        <v>47.577519379844965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64</v>
      </c>
      <c r="H9" s="10">
        <v>89</v>
      </c>
      <c r="I9" s="10">
        <v>122</v>
      </c>
      <c r="J9" s="10">
        <v>70</v>
      </c>
      <c r="K9" s="10">
        <v>50</v>
      </c>
      <c r="L9" s="10">
        <v>20</v>
      </c>
      <c r="M9" s="10">
        <v>25</v>
      </c>
      <c r="N9" s="10"/>
      <c r="O9" s="17">
        <f t="shared" si="0"/>
        <v>440</v>
      </c>
      <c r="P9" s="15">
        <f t="shared" si="1"/>
        <v>42.63565891472868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40</v>
      </c>
      <c r="H10">
        <v>54</v>
      </c>
      <c r="I10">
        <v>68</v>
      </c>
      <c r="J10">
        <v>45</v>
      </c>
      <c r="K10">
        <v>29</v>
      </c>
      <c r="L10">
        <v>22</v>
      </c>
      <c r="M10">
        <v>30</v>
      </c>
      <c r="O10" s="16">
        <f t="shared" si="0"/>
        <v>288</v>
      </c>
      <c r="P10" s="14">
        <f t="shared" si="1"/>
        <v>27.906976744186046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936</v>
      </c>
      <c r="I16" t="s">
        <v>27</v>
      </c>
      <c r="J16">
        <f>H18/2*(P9+P5)</f>
        <v>90.697674418604649</v>
      </c>
    </row>
    <row r="17" spans="1:14" x14ac:dyDescent="0.25">
      <c r="B17" t="s">
        <v>28</v>
      </c>
      <c r="C17">
        <f>A18/4*(O9+O5)+A18/2*O7</f>
        <v>1560</v>
      </c>
      <c r="D17">
        <f>(4*(C17-C16))/3</f>
        <v>832</v>
      </c>
      <c r="I17" t="s">
        <v>28</v>
      </c>
      <c r="J17">
        <f>H18/4*(P9+P5)+H18/2*P7</f>
        <v>151.16279069767441</v>
      </c>
      <c r="K17">
        <f>(4*(J17-J16))/3</f>
        <v>80.620155038759677</v>
      </c>
    </row>
    <row r="18" spans="1:14" x14ac:dyDescent="0.25">
      <c r="A18" s="4">
        <v>4</v>
      </c>
      <c r="B18" t="s">
        <v>29</v>
      </c>
      <c r="C18">
        <f>A18/8*(O9+O5)+A18/4*(O8+O7+O6)</f>
        <v>1511</v>
      </c>
      <c r="D18">
        <f>(4*(C18-C17))/3</f>
        <v>-65.333333333333329</v>
      </c>
      <c r="E18">
        <f>(16*(D18-D17))/15</f>
        <v>-957.15555555555557</v>
      </c>
      <c r="F18" s="6">
        <f>E18/2</f>
        <v>-478.57777777777778</v>
      </c>
      <c r="H18" s="4">
        <v>4</v>
      </c>
      <c r="I18" t="s">
        <v>29</v>
      </c>
      <c r="J18">
        <f>H18/8*(P9+P5)+H18/4*(P6+P7+P8)</f>
        <v>146.41472868217053</v>
      </c>
      <c r="K18">
        <f>(4*(J18-J17))/3</f>
        <v>-6.3307493540051683</v>
      </c>
      <c r="L18" s="7">
        <f>(16*(K18-K17))/15</f>
        <v>-92.747631352282497</v>
      </c>
      <c r="M18" s="6">
        <f>L18/2</f>
        <v>-46.373815676141248</v>
      </c>
    </row>
    <row r="20" spans="1:14" x14ac:dyDescent="0.25">
      <c r="B20" t="s">
        <v>31</v>
      </c>
    </row>
    <row r="21" spans="1:14" x14ac:dyDescent="0.25">
      <c r="F21" s="8">
        <f>AVERAGE(ABS(F18),ABS(E24))</f>
        <v>646.75555555555547</v>
      </c>
      <c r="G21">
        <f>AVERAGE(ABS(F18),ABS(F24))</f>
        <v>443.02222222222224</v>
      </c>
      <c r="M21" s="8">
        <f>AVERAGE(ABS(M18),ABS(L24))</f>
        <v>62.670111972437525</v>
      </c>
      <c r="N21">
        <f>AVERAGE(ABS(M18),ABS(M24))</f>
        <v>42.928509905254074</v>
      </c>
    </row>
    <row r="22" spans="1:14" x14ac:dyDescent="0.25">
      <c r="B22" t="s">
        <v>27</v>
      </c>
      <c r="C22">
        <f>A24/2*(O5+O6)</f>
        <v>536</v>
      </c>
      <c r="I22" t="s">
        <v>27</v>
      </c>
      <c r="J22">
        <f>H24/2*(P5+P6)</f>
        <v>51.937984496124038</v>
      </c>
    </row>
    <row r="23" spans="1:14" x14ac:dyDescent="0.25">
      <c r="B23" t="s">
        <v>28</v>
      </c>
      <c r="C23">
        <f>A24/4*(O5+O6)+A24/2*O7</f>
        <v>1360</v>
      </c>
      <c r="D23">
        <f>(4*(C22-C23))/3</f>
        <v>-1098.6666666666667</v>
      </c>
      <c r="I23" t="s">
        <v>28</v>
      </c>
      <c r="J23">
        <f>H24/4*(P5+P6)+H24/2*P7</f>
        <v>131.7829457364341</v>
      </c>
      <c r="K23">
        <f>(4*(J22-J23))/3</f>
        <v>-106.4599483204134</v>
      </c>
    </row>
    <row r="24" spans="1:14" x14ac:dyDescent="0.25">
      <c r="A24" s="4">
        <v>4</v>
      </c>
      <c r="B24" t="s">
        <v>29</v>
      </c>
      <c r="C24">
        <f>A24/8*(O5+O6)+A24/4*(O7+O8+O9)</f>
        <v>1611</v>
      </c>
      <c r="D24">
        <f>(4*(C23-C24))/3</f>
        <v>-334.66666666666669</v>
      </c>
      <c r="E24" s="6">
        <f>(16*(D23-D24))/15</f>
        <v>-814.93333333333328</v>
      </c>
      <c r="F24">
        <f>E24/2</f>
        <v>-407.46666666666664</v>
      </c>
      <c r="H24" s="4">
        <v>4</v>
      </c>
      <c r="I24" t="s">
        <v>29</v>
      </c>
      <c r="J24">
        <f>H24/8*(P5+P6)+H24/4*(P7+P8+P9)</f>
        <v>156.1046511627907</v>
      </c>
      <c r="K24">
        <f>(4*(J23-J24))/3</f>
        <v>-32.428940568475468</v>
      </c>
      <c r="L24" s="6">
        <f>(16*(K23-K24))/15</f>
        <v>-78.966408268733801</v>
      </c>
      <c r="M24">
        <f>L24/2</f>
        <v>-39.4832041343669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443.02222222222224</v>
      </c>
      <c r="C28" s="21"/>
      <c r="D28" s="21"/>
      <c r="E28" s="21"/>
      <c r="F28" s="21"/>
      <c r="G28" s="22"/>
      <c r="I28" s="20">
        <f>ABS(IF(L24&lt;=0,N21,M21))</f>
        <v>42.928509905254074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288</v>
      </c>
      <c r="C30" s="21"/>
      <c r="D30" s="22"/>
      <c r="E30" s="20">
        <f>B28-B30</f>
        <v>155.02222222222224</v>
      </c>
      <c r="F30" s="21"/>
      <c r="G30" s="22"/>
      <c r="I30" s="20">
        <f>P10</f>
        <v>27.906976744186046</v>
      </c>
      <c r="J30" s="21"/>
      <c r="K30" s="22"/>
      <c r="L30" s="20">
        <f>I28-I30</f>
        <v>15.021533161068028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349</v>
      </c>
      <c r="H34">
        <v>5</v>
      </c>
      <c r="I34" t="s">
        <v>53</v>
      </c>
      <c r="J34" s="6">
        <f>(P5+P6+P7+P8+P9)/H34</f>
        <v>33.81782945736434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28</v>
      </c>
      <c r="C38">
        <f>O6</f>
        <v>240</v>
      </c>
      <c r="D38">
        <f>O7</f>
        <v>546</v>
      </c>
      <c r="E38">
        <f>O8</f>
        <v>491</v>
      </c>
      <c r="F38">
        <f>O9</f>
        <v>440</v>
      </c>
      <c r="H38" t="s">
        <v>56</v>
      </c>
      <c r="I38">
        <f>P5</f>
        <v>2.7131782945736433</v>
      </c>
      <c r="J38">
        <f>P6</f>
        <v>23.255813953488374</v>
      </c>
      <c r="K38">
        <f>P7</f>
        <v>52.906976744186046</v>
      </c>
      <c r="L38">
        <f>P8</f>
        <v>47.577519379844965</v>
      </c>
      <c r="M38">
        <f>P9</f>
        <v>42.63565891472868</v>
      </c>
    </row>
    <row r="39" spans="1:16" x14ac:dyDescent="0.25">
      <c r="A39">
        <v>3</v>
      </c>
      <c r="D39">
        <f>(B38+C38+D38)/3</f>
        <v>271.33333333333331</v>
      </c>
      <c r="E39">
        <f>(C38+D38+E38)/3</f>
        <v>425.66666666666669</v>
      </c>
      <c r="F39">
        <f>(D38+E38+F38)/3</f>
        <v>492.33333333333331</v>
      </c>
      <c r="H39">
        <v>3</v>
      </c>
      <c r="K39">
        <f>(I38+J38+K38)/3</f>
        <v>26.291989664082688</v>
      </c>
      <c r="L39">
        <f>(J38+K38+L38)/3</f>
        <v>41.246770025839794</v>
      </c>
      <c r="M39">
        <f>(K38+L38+M38)/3</f>
        <v>47.706718346253233</v>
      </c>
    </row>
    <row r="40" spans="1:16" x14ac:dyDescent="0.25">
      <c r="A40">
        <v>4</v>
      </c>
      <c r="E40">
        <f>(B38+C38+D38+E38)/4</f>
        <v>326.25</v>
      </c>
      <c r="F40">
        <f>(C38+D38+E38+F38)/4</f>
        <v>429.25</v>
      </c>
      <c r="H40">
        <v>4</v>
      </c>
      <c r="L40">
        <f>(I38+J38+K38+L38)/4</f>
        <v>31.613372093023258</v>
      </c>
      <c r="M40">
        <f>(J38+K38+L38+M38)/4</f>
        <v>41.593992248062015</v>
      </c>
    </row>
    <row r="41" spans="1:16" x14ac:dyDescent="0.25">
      <c r="A41">
        <v>5</v>
      </c>
      <c r="F41">
        <f>(B38+C38+D38+E38+F38)/5</f>
        <v>349</v>
      </c>
      <c r="H41">
        <v>5</v>
      </c>
      <c r="M41">
        <f>(I38+J38+K38+L38+M38)/5</f>
        <v>33.81782945736434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28</v>
      </c>
      <c r="C45">
        <f>O6</f>
        <v>240</v>
      </c>
      <c r="D45">
        <f>O7</f>
        <v>546</v>
      </c>
      <c r="E45">
        <f>O8</f>
        <v>491</v>
      </c>
      <c r="F45">
        <f>O9</f>
        <v>440</v>
      </c>
    </row>
    <row r="46" spans="1:16" x14ac:dyDescent="0.25">
      <c r="A46">
        <v>3</v>
      </c>
      <c r="G46">
        <f>(D45+E45+F45)/3</f>
        <v>492.33333333333331</v>
      </c>
      <c r="H46">
        <f>(E45+F45+G46)/3</f>
        <v>474.4444444444444</v>
      </c>
      <c r="I46">
        <f>(F45+G46+H46)/3</f>
        <v>468.92592592592587</v>
      </c>
      <c r="J46">
        <f>(G46+H46+I46)/3</f>
        <v>478.56790123456784</v>
      </c>
    </row>
    <row r="47" spans="1:16" x14ac:dyDescent="0.25">
      <c r="A47">
        <v>4</v>
      </c>
      <c r="G47">
        <f>(C45+D45+E45+F45)/4</f>
        <v>429.25</v>
      </c>
      <c r="H47">
        <f>(D45+E45+F45+G46)/4</f>
        <v>492.33333333333331</v>
      </c>
      <c r="I47">
        <f>(E45+F45+G46+H46)/4</f>
        <v>474.4444444444444</v>
      </c>
      <c r="J47">
        <f>(F45+G46+H46+I46)/4</f>
        <v>468.92592592592587</v>
      </c>
    </row>
    <row r="48" spans="1:16" x14ac:dyDescent="0.25">
      <c r="A48">
        <v>5</v>
      </c>
      <c r="G48">
        <f>(B45+C45+D45+E45+F45)/5</f>
        <v>349</v>
      </c>
      <c r="H48">
        <f>(C45+D45+E45+F45+G47)/5</f>
        <v>429.25</v>
      </c>
      <c r="I48">
        <f>(D45+E45+F45+G47+H47)/5</f>
        <v>479.7166666666667</v>
      </c>
      <c r="J48" s="6">
        <f>(E45+F45+G47+H47+I47)/5</f>
        <v>465.40555555555557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2.7131782945736433</v>
      </c>
      <c r="J51">
        <f>P6</f>
        <v>23.255813953488374</v>
      </c>
      <c r="K51">
        <f>P7</f>
        <v>52.906976744186046</v>
      </c>
      <c r="L51">
        <f>P8</f>
        <v>47.577519379844965</v>
      </c>
      <c r="M51">
        <f>P9</f>
        <v>42.63565891472868</v>
      </c>
    </row>
    <row r="52" spans="1:17" x14ac:dyDescent="0.25">
      <c r="H52">
        <v>3</v>
      </c>
      <c r="N52">
        <f>(K51+L51+M51)/3</f>
        <v>47.706718346253233</v>
      </c>
      <c r="O52">
        <f>(L51+M51+N52)/3</f>
        <v>45.973298880275628</v>
      </c>
      <c r="P52">
        <f>(M51+N52+O52)/3</f>
        <v>45.438558713752514</v>
      </c>
      <c r="Q52">
        <f>(N52+O52+P52)/3</f>
        <v>46.372858646760456</v>
      </c>
    </row>
    <row r="53" spans="1:17" x14ac:dyDescent="0.25">
      <c r="H53">
        <v>4</v>
      </c>
      <c r="N53">
        <f>(J51+K51+L51+M51)/4</f>
        <v>41.593992248062015</v>
      </c>
      <c r="O53">
        <f>(K51+L51+M51+N52)/4</f>
        <v>47.706718346253233</v>
      </c>
      <c r="P53">
        <f>(L51+M51+N52+O52)/4</f>
        <v>45.973298880275628</v>
      </c>
      <c r="Q53">
        <f>(M51+N52+O52+P52)/4</f>
        <v>45.438558713752514</v>
      </c>
    </row>
    <row r="54" spans="1:17" x14ac:dyDescent="0.25">
      <c r="H54">
        <v>5</v>
      </c>
      <c r="N54">
        <f>(I51+J51+K51+L51+M51)/5</f>
        <v>33.81782945736434</v>
      </c>
      <c r="O54">
        <f>(J51+K51+L51+M51+N53)/5</f>
        <v>41.593992248062015</v>
      </c>
      <c r="P54">
        <f>(K51+L51+M51+N53+O53)/5</f>
        <v>46.484173126614991</v>
      </c>
      <c r="Q54" s="6">
        <f>(L51+M51+N53+O53+P53)/5</f>
        <v>45.097437553832904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28</v>
      </c>
      <c r="C58">
        <f>O6</f>
        <v>240</v>
      </c>
      <c r="D58">
        <f>O7</f>
        <v>546</v>
      </c>
      <c r="E58">
        <f>O8</f>
        <v>491</v>
      </c>
      <c r="F58">
        <f>O9</f>
        <v>440</v>
      </c>
      <c r="H58" t="s">
        <v>60</v>
      </c>
      <c r="I58">
        <f>P5</f>
        <v>2.7131782945736433</v>
      </c>
      <c r="J58">
        <f>P6</f>
        <v>23.255813953488374</v>
      </c>
      <c r="K58">
        <f>P7</f>
        <v>52.906976744186046</v>
      </c>
      <c r="L58">
        <f>P8</f>
        <v>47.577519379844965</v>
      </c>
      <c r="M58">
        <f>P9</f>
        <v>42.63565891472868</v>
      </c>
    </row>
    <row r="60" spans="1:17" x14ac:dyDescent="0.25">
      <c r="B60">
        <f>SUM(B58:F58)</f>
        <v>1745</v>
      </c>
      <c r="D60">
        <f>B58*B57+C58*C57+D58*D57+E58*E57+F58*F57</f>
        <v>6310</v>
      </c>
      <c r="I60">
        <f>SUM(I58:M58)</f>
        <v>169.08914728682171</v>
      </c>
      <c r="K60">
        <f>I58*I57+J58*J57+K58*K57+L58*L57+M58*M57</f>
        <v>611.4341085271318</v>
      </c>
    </row>
    <row r="62" spans="1:17" x14ac:dyDescent="0.25">
      <c r="A62">
        <v>5</v>
      </c>
      <c r="B62">
        <f>2.5*(5+1)*B60</f>
        <v>26175</v>
      </c>
      <c r="D62">
        <f>D60*5</f>
        <v>31550</v>
      </c>
      <c r="F62">
        <f>(1/5*B60)-(C64*((5+1)/2))</f>
        <v>214.625</v>
      </c>
      <c r="G62" s="6">
        <f>F62+C64*G57</f>
        <v>483.375</v>
      </c>
      <c r="H62">
        <v>5</v>
      </c>
      <c r="I62">
        <f>2.5*(5+1)*I60</f>
        <v>2536.3372093023258</v>
      </c>
      <c r="K62">
        <f>K60*5</f>
        <v>3057.1705426356589</v>
      </c>
      <c r="M62">
        <f>(1/5*I60)-(J64*((5+1)/2))</f>
        <v>20.796996124031022</v>
      </c>
      <c r="N62" s="6">
        <f>M62+J64*N57</f>
        <v>46.838662790697668</v>
      </c>
    </row>
    <row r="63" spans="1:17" x14ac:dyDescent="0.25">
      <c r="C63">
        <f>D62-B62</f>
        <v>5375</v>
      </c>
      <c r="G63">
        <f>F62-G62</f>
        <v>-268.75</v>
      </c>
      <c r="J63">
        <f>K62-I62</f>
        <v>520.83333333333303</v>
      </c>
      <c r="N63">
        <f>M62-N62</f>
        <v>-26.041666666666647</v>
      </c>
    </row>
    <row r="64" spans="1:17" x14ac:dyDescent="0.25">
      <c r="C64">
        <f>C63/(5*(5*5-1))</f>
        <v>44.791666666666664</v>
      </c>
      <c r="J64">
        <f>J63/(5*(5*5-1))</f>
        <v>4.340277777777775</v>
      </c>
    </row>
    <row r="65" spans="1:14" x14ac:dyDescent="0.25">
      <c r="A65">
        <v>12</v>
      </c>
      <c r="B65">
        <f>6*(12+1)*B60</f>
        <v>136110</v>
      </c>
      <c r="D65">
        <f>D60*12</f>
        <v>75720</v>
      </c>
      <c r="F65">
        <f>(1/12*B60)-(C67*((12+1)/2))</f>
        <v>374.16666666666663</v>
      </c>
      <c r="G65" s="6">
        <f>F65+C67*13</f>
        <v>-83.333333333333371</v>
      </c>
      <c r="H65">
        <v>12</v>
      </c>
      <c r="I65">
        <f>6*(12+1)*I60</f>
        <v>13188.953488372093</v>
      </c>
      <c r="K65">
        <f>K60*12</f>
        <v>7337.209302325582</v>
      </c>
      <c r="M65">
        <f>(1/12*I60)-(J67*((12+1)/2))</f>
        <v>36.256459948320412</v>
      </c>
      <c r="N65" s="6">
        <f>M65+J67*13</f>
        <v>-8.074935400516793</v>
      </c>
    </row>
    <row r="66" spans="1:14" x14ac:dyDescent="0.25">
      <c r="C66">
        <f>D65-B65</f>
        <v>-60390</v>
      </c>
      <c r="G66">
        <f>F65+G65</f>
        <v>290.83333333333326</v>
      </c>
      <c r="J66">
        <f>K65-I65</f>
        <v>-5851.7441860465115</v>
      </c>
      <c r="N66">
        <f>M65+N65</f>
        <v>28.181524547803619</v>
      </c>
    </row>
    <row r="67" spans="1:14" x14ac:dyDescent="0.25">
      <c r="C67">
        <f>C66/(12*(12*12-1))</f>
        <v>-35.192307692307693</v>
      </c>
      <c r="J67">
        <f>J66/(12*(12*12-1))</f>
        <v>-3.4101073345259389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A38F-230C-4A14-8B64-A2CC6A625A22}">
  <dimension ref="A2:Q67"/>
  <sheetViews>
    <sheetView zoomScaleNormal="100" workbookViewId="0">
      <pane ySplit="10" topLeftCell="A11" activePane="bottomLeft" state="frozen"/>
      <selection pane="bottomLeft" activeCell="B2" sqref="B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O5" s="16">
        <f>SUM(G5:M5)</f>
        <v>2</v>
      </c>
      <c r="P5" s="14">
        <f>(O5/$G$2)*100000</f>
        <v>0.35590861690352382</v>
      </c>
    </row>
    <row r="6" spans="2:16" x14ac:dyDescent="0.25">
      <c r="B6" s="4">
        <v>-3</v>
      </c>
      <c r="D6" s="5" t="s">
        <v>36</v>
      </c>
      <c r="E6" s="5" t="s">
        <v>37</v>
      </c>
      <c r="G6">
        <v>1</v>
      </c>
      <c r="H6">
        <v>2</v>
      </c>
      <c r="I6">
        <v>4</v>
      </c>
      <c r="J6">
        <v>6</v>
      </c>
      <c r="K6">
        <v>7</v>
      </c>
      <c r="L6">
        <v>11</v>
      </c>
      <c r="M6">
        <v>4</v>
      </c>
      <c r="O6" s="16">
        <f t="shared" ref="O6:O10" si="0">SUM(G6:M6)</f>
        <v>35</v>
      </c>
      <c r="P6" s="14">
        <f t="shared" ref="P6:P10" si="1">(O6/$G$2)*100000</f>
        <v>6.2284007958116669</v>
      </c>
    </row>
    <row r="7" spans="2:16" x14ac:dyDescent="0.25">
      <c r="B7" s="4">
        <v>-2</v>
      </c>
      <c r="D7" s="5" t="s">
        <v>38</v>
      </c>
      <c r="E7" s="5" t="s">
        <v>39</v>
      </c>
      <c r="G7">
        <v>5</v>
      </c>
      <c r="H7">
        <v>17</v>
      </c>
      <c r="I7">
        <v>16</v>
      </c>
      <c r="J7">
        <v>28</v>
      </c>
      <c r="K7">
        <v>21</v>
      </c>
      <c r="L7">
        <v>35</v>
      </c>
      <c r="M7">
        <v>0</v>
      </c>
      <c r="O7" s="16">
        <f t="shared" si="0"/>
        <v>122</v>
      </c>
      <c r="P7" s="14">
        <f t="shared" si="1"/>
        <v>21.710425631114955</v>
      </c>
    </row>
    <row r="8" spans="2:16" x14ac:dyDescent="0.25">
      <c r="B8" s="4">
        <v>-1</v>
      </c>
      <c r="D8" s="5" t="s">
        <v>40</v>
      </c>
      <c r="E8" s="5" t="s">
        <v>41</v>
      </c>
      <c r="G8">
        <v>17</v>
      </c>
      <c r="H8">
        <v>41</v>
      </c>
      <c r="I8">
        <v>13</v>
      </c>
      <c r="J8">
        <v>34</v>
      </c>
      <c r="K8">
        <v>36</v>
      </c>
      <c r="L8">
        <v>24</v>
      </c>
      <c r="M8">
        <v>9</v>
      </c>
      <c r="O8" s="16">
        <f t="shared" si="0"/>
        <v>174</v>
      </c>
      <c r="P8" s="14">
        <f t="shared" si="1"/>
        <v>30.964049670606574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18</v>
      </c>
      <c r="H9" s="10">
        <v>19</v>
      </c>
      <c r="I9" s="10">
        <v>21</v>
      </c>
      <c r="J9" s="10">
        <v>10</v>
      </c>
      <c r="K9" s="10">
        <v>26</v>
      </c>
      <c r="L9" s="10">
        <v>20</v>
      </c>
      <c r="M9" s="10">
        <v>4</v>
      </c>
      <c r="N9" s="10"/>
      <c r="O9" s="17">
        <f t="shared" si="0"/>
        <v>118</v>
      </c>
      <c r="P9" s="15">
        <f t="shared" si="1"/>
        <v>20.998608397307905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</v>
      </c>
      <c r="H10">
        <v>9</v>
      </c>
      <c r="I10">
        <v>9</v>
      </c>
      <c r="J10">
        <v>7</v>
      </c>
      <c r="K10">
        <v>0</v>
      </c>
      <c r="L10">
        <v>4</v>
      </c>
      <c r="M10">
        <v>4</v>
      </c>
      <c r="O10" s="16">
        <f t="shared" si="0"/>
        <v>37</v>
      </c>
      <c r="P10" s="14">
        <f t="shared" si="1"/>
        <v>6.5843094127151911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240</v>
      </c>
      <c r="I16" t="s">
        <v>27</v>
      </c>
      <c r="J16">
        <f>H18/2*(P9+P5)</f>
        <v>42.709034028422856</v>
      </c>
    </row>
    <row r="17" spans="1:14" x14ac:dyDescent="0.25">
      <c r="B17" t="s">
        <v>28</v>
      </c>
      <c r="C17">
        <f>A18/4*(O9+O5)+A18/2*O7</f>
        <v>364</v>
      </c>
      <c r="D17">
        <f>(4*(C17-C16))/3</f>
        <v>165.33333333333334</v>
      </c>
      <c r="I17" t="s">
        <v>28</v>
      </c>
      <c r="J17">
        <f>H18/4*(P9+P5)+H18/2*P7</f>
        <v>64.775368276441341</v>
      </c>
      <c r="K17">
        <f>(4*(J17-J16))/3</f>
        <v>29.421778997357979</v>
      </c>
    </row>
    <row r="18" spans="1:14" x14ac:dyDescent="0.25">
      <c r="A18" s="4">
        <v>4</v>
      </c>
      <c r="B18" t="s">
        <v>29</v>
      </c>
      <c r="C18">
        <f>A18/8*(O9+O5)+A18/4*(O8+O7+O6)</f>
        <v>391</v>
      </c>
      <c r="D18">
        <f>(4*(C18-C17))/3</f>
        <v>36</v>
      </c>
      <c r="E18">
        <f>(16*(D18-D17))/15</f>
        <v>-137.95555555555558</v>
      </c>
      <c r="F18" s="6">
        <f>E18/2</f>
        <v>-68.977777777777789</v>
      </c>
      <c r="H18" s="4">
        <v>4</v>
      </c>
      <c r="I18" t="s">
        <v>29</v>
      </c>
      <c r="J18">
        <f>H18/8*(P9+P5)+H18/4*(P6+P7+P8)</f>
        <v>69.580134604638914</v>
      </c>
      <c r="K18">
        <f>(4*(J18-J17))/3</f>
        <v>6.4063551042634304</v>
      </c>
      <c r="L18" s="7">
        <f>(16*(K18-K17))/15</f>
        <v>-24.549785485967519</v>
      </c>
      <c r="M18" s="6">
        <f>L18/2</f>
        <v>-12.274892742983759</v>
      </c>
    </row>
    <row r="20" spans="1:14" x14ac:dyDescent="0.25">
      <c r="B20" t="s">
        <v>31</v>
      </c>
    </row>
    <row r="21" spans="1:14" x14ac:dyDescent="0.25">
      <c r="F21" s="8">
        <f>AVERAGE(ABS(F18),ABS(E24))</f>
        <v>73.955555555555563</v>
      </c>
      <c r="G21">
        <f>AVERAGE(ABS(F18),ABS(F24))</f>
        <v>54.222222222222229</v>
      </c>
      <c r="M21" s="8">
        <f>AVERAGE(ABS(M18),ABS(L24))</f>
        <v>13.160709745054756</v>
      </c>
      <c r="N21">
        <f>AVERAGE(ABS(M18),ABS(M24))</f>
        <v>9.649078058273318</v>
      </c>
    </row>
    <row r="22" spans="1:14" x14ac:dyDescent="0.25">
      <c r="B22" t="s">
        <v>27</v>
      </c>
      <c r="C22">
        <f>A24/2*(O5+O6)</f>
        <v>74</v>
      </c>
      <c r="I22" t="s">
        <v>27</v>
      </c>
      <c r="J22">
        <f>H24/2*(P5+P6)</f>
        <v>13.168618825430382</v>
      </c>
    </row>
    <row r="23" spans="1:14" x14ac:dyDescent="0.25">
      <c r="B23" t="s">
        <v>28</v>
      </c>
      <c r="C23">
        <f>A24/4*(O5+O6)+A24/2*O7</f>
        <v>281</v>
      </c>
      <c r="D23">
        <f>(4*(C22-C23))/3</f>
        <v>-276</v>
      </c>
      <c r="I23" t="s">
        <v>28</v>
      </c>
      <c r="J23">
        <f>H24/4*(P5+P6)+H24/2*P7</f>
        <v>50.005160674945103</v>
      </c>
      <c r="K23">
        <f>(4*(J22-J23))/3</f>
        <v>-49.115389132686289</v>
      </c>
    </row>
    <row r="24" spans="1:14" x14ac:dyDescent="0.25">
      <c r="A24" s="4">
        <v>4</v>
      </c>
      <c r="B24" t="s">
        <v>29</v>
      </c>
      <c r="C24">
        <f>A24/8*(O5+O6)+A24/4*(O7+O8+O9)</f>
        <v>432.5</v>
      </c>
      <c r="D24">
        <f>(4*(C23-C24))/3</f>
        <v>-202</v>
      </c>
      <c r="E24" s="6">
        <f>(16*(D23-D24))/15</f>
        <v>-78.933333333333337</v>
      </c>
      <c r="F24">
        <f>E24/2</f>
        <v>-39.466666666666669</v>
      </c>
      <c r="H24" s="4">
        <v>4</v>
      </c>
      <c r="I24" t="s">
        <v>29</v>
      </c>
      <c r="J24">
        <f>H24/8*(P5+P6)+H24/4*(P7+P8+P9)</f>
        <v>76.965238405387026</v>
      </c>
      <c r="K24">
        <f>(4*(J23-J24))/3</f>
        <v>-35.946770307255896</v>
      </c>
      <c r="L24" s="6">
        <f>(16*(K23-K24))/15</f>
        <v>-14.046526747125752</v>
      </c>
      <c r="M24">
        <f>L24/2</f>
        <v>-7.0232633735628758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54.222222222222229</v>
      </c>
      <c r="C28" s="21"/>
      <c r="D28" s="21"/>
      <c r="E28" s="21"/>
      <c r="F28" s="21"/>
      <c r="G28" s="22"/>
      <c r="I28" s="20">
        <f>ABS(IF(L24&lt;=0,N21,M21))</f>
        <v>9.649078058273318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37</v>
      </c>
      <c r="C30" s="21"/>
      <c r="D30" s="22"/>
      <c r="E30" s="20">
        <f>B28-B30</f>
        <v>17.222222222222229</v>
      </c>
      <c r="F30" s="21"/>
      <c r="G30" s="22"/>
      <c r="I30" s="20">
        <f>P10</f>
        <v>6.5843094127151911</v>
      </c>
      <c r="J30" s="21"/>
      <c r="K30" s="22"/>
      <c r="L30" s="20">
        <f>I28-I30</f>
        <v>3.0647686455581269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90.2</v>
      </c>
      <c r="H34">
        <v>5</v>
      </c>
      <c r="I34" t="s">
        <v>53</v>
      </c>
      <c r="J34" s="6">
        <f>(P5+P6+P7+P8+P9)/H34</f>
        <v>16.051478622348924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2</v>
      </c>
      <c r="C38">
        <f>O6</f>
        <v>35</v>
      </c>
      <c r="D38">
        <f>O7</f>
        <v>122</v>
      </c>
      <c r="E38">
        <f>O8</f>
        <v>174</v>
      </c>
      <c r="F38">
        <f>O9</f>
        <v>118</v>
      </c>
      <c r="H38" t="s">
        <v>56</v>
      </c>
      <c r="I38">
        <f>P5</f>
        <v>0.35590861690352382</v>
      </c>
      <c r="J38">
        <f>P6</f>
        <v>6.2284007958116669</v>
      </c>
      <c r="K38">
        <f>P7</f>
        <v>21.710425631114955</v>
      </c>
      <c r="L38">
        <f>P8</f>
        <v>30.964049670606574</v>
      </c>
      <c r="M38">
        <f>P9</f>
        <v>20.998608397307905</v>
      </c>
    </row>
    <row r="39" spans="1:16" x14ac:dyDescent="0.25">
      <c r="A39">
        <v>3</v>
      </c>
      <c r="D39">
        <f>(B38+C38+D38)/3</f>
        <v>53</v>
      </c>
      <c r="E39">
        <f>(C38+D38+E38)/3</f>
        <v>110.33333333333333</v>
      </c>
      <c r="F39">
        <f>(D38+E38+F38)/3</f>
        <v>138</v>
      </c>
      <c r="H39">
        <v>3</v>
      </c>
      <c r="K39">
        <f>(I38+J38+K38)/3</f>
        <v>9.4315783479433808</v>
      </c>
      <c r="L39">
        <f>(J38+K38+L38)/3</f>
        <v>19.634292032511066</v>
      </c>
      <c r="M39">
        <f>(K38+L38+M38)/3</f>
        <v>24.557694566343145</v>
      </c>
    </row>
    <row r="40" spans="1:16" x14ac:dyDescent="0.25">
      <c r="A40">
        <v>4</v>
      </c>
      <c r="E40">
        <f>(B38+C38+D38+E38)/4</f>
        <v>83.25</v>
      </c>
      <c r="F40">
        <f>(C38+D38+E38+F38)/4</f>
        <v>112.25</v>
      </c>
      <c r="H40">
        <v>4</v>
      </c>
      <c r="L40">
        <f>(I38+J38+K38+L38)/4</f>
        <v>14.814696178609179</v>
      </c>
      <c r="M40">
        <f>(J38+K38+L38+M38)/4</f>
        <v>19.975371123710275</v>
      </c>
    </row>
    <row r="41" spans="1:16" x14ac:dyDescent="0.25">
      <c r="A41">
        <v>5</v>
      </c>
      <c r="F41">
        <f>(B38+C38+D38+E38+F38)/5</f>
        <v>90.2</v>
      </c>
      <c r="H41">
        <v>5</v>
      </c>
      <c r="M41">
        <f>(I38+J38+K38+L38+M38)/5</f>
        <v>16.051478622348924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2</v>
      </c>
      <c r="C45">
        <f>O6</f>
        <v>35</v>
      </c>
      <c r="D45">
        <f>O7</f>
        <v>122</v>
      </c>
      <c r="E45">
        <f>O8</f>
        <v>174</v>
      </c>
      <c r="F45">
        <f>O9</f>
        <v>118</v>
      </c>
    </row>
    <row r="46" spans="1:16" x14ac:dyDescent="0.25">
      <c r="A46">
        <v>3</v>
      </c>
      <c r="G46">
        <f>(D45+E45+F45)/3</f>
        <v>138</v>
      </c>
      <c r="H46">
        <f>(E45+F45+G46)/3</f>
        <v>143.33333333333334</v>
      </c>
      <c r="I46">
        <f>(F45+G46+H46)/3</f>
        <v>133.11111111111111</v>
      </c>
      <c r="J46">
        <f>(G46+H46+I46)/3</f>
        <v>138.14814814814815</v>
      </c>
    </row>
    <row r="47" spans="1:16" x14ac:dyDescent="0.25">
      <c r="A47">
        <v>4</v>
      </c>
      <c r="G47">
        <f>(C45+D45+E45+F45)/4</f>
        <v>112.25</v>
      </c>
      <c r="H47">
        <f>(D45+E45+F45+G46)/4</f>
        <v>138</v>
      </c>
      <c r="I47">
        <f>(E45+F45+G46+H46)/4</f>
        <v>143.33333333333334</v>
      </c>
      <c r="J47">
        <f>(F45+G46+H46+I46)/4</f>
        <v>133.11111111111111</v>
      </c>
    </row>
    <row r="48" spans="1:16" x14ac:dyDescent="0.25">
      <c r="A48">
        <v>5</v>
      </c>
      <c r="G48">
        <f>(B45+C45+D45+E45+F45)/5</f>
        <v>90.2</v>
      </c>
      <c r="H48">
        <f>(C45+D45+E45+F45+G47)/5</f>
        <v>112.25</v>
      </c>
      <c r="I48">
        <f>(D45+E45+F45+G47+H47)/5</f>
        <v>132.85</v>
      </c>
      <c r="J48" s="6">
        <f>(E45+F45+G47+H47+I47)/5</f>
        <v>137.11666666666667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0.35590861690352382</v>
      </c>
      <c r="J51">
        <f>P6</f>
        <v>6.2284007958116669</v>
      </c>
      <c r="K51">
        <f>P7</f>
        <v>21.710425631114955</v>
      </c>
      <c r="L51">
        <f>P8</f>
        <v>30.964049670606574</v>
      </c>
      <c r="M51">
        <f>P9</f>
        <v>20.998608397307905</v>
      </c>
    </row>
    <row r="52" spans="1:17" x14ac:dyDescent="0.25">
      <c r="H52">
        <v>3</v>
      </c>
      <c r="N52">
        <f>(K51+L51+M51)/3</f>
        <v>24.557694566343145</v>
      </c>
      <c r="O52">
        <f>(L51+M51+N52)/3</f>
        <v>25.506784211419205</v>
      </c>
      <c r="P52">
        <f>(M51+N52+O52)/3</f>
        <v>23.687695725023417</v>
      </c>
      <c r="Q52">
        <f>(N52+O52+P52)/3</f>
        <v>24.584058167595256</v>
      </c>
    </row>
    <row r="53" spans="1:17" x14ac:dyDescent="0.25">
      <c r="H53">
        <v>4</v>
      </c>
      <c r="N53">
        <f>(J51+K51+L51+M51)/4</f>
        <v>19.975371123710275</v>
      </c>
      <c r="O53">
        <f>(K51+L51+M51+N52)/4</f>
        <v>24.557694566343145</v>
      </c>
      <c r="P53">
        <f>(L51+M51+N52+O52)/4</f>
        <v>25.506784211419205</v>
      </c>
      <c r="Q53">
        <f>(M51+N52+O52+P52)/4</f>
        <v>23.687695725023417</v>
      </c>
    </row>
    <row r="54" spans="1:17" x14ac:dyDescent="0.25">
      <c r="H54">
        <v>5</v>
      </c>
      <c r="N54">
        <f>(I51+J51+K51+L51+M51)/5</f>
        <v>16.051478622348924</v>
      </c>
      <c r="O54">
        <f>(J51+K51+L51+M51+N53)/5</f>
        <v>19.975371123710275</v>
      </c>
      <c r="P54">
        <f>(K51+L51+M51+N53+O53)/5</f>
        <v>23.641229877816571</v>
      </c>
      <c r="Q54" s="6">
        <f>(L51+M51+N53+O53+P53)/5</f>
        <v>24.400501593877419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2</v>
      </c>
      <c r="C58">
        <f>O6</f>
        <v>35</v>
      </c>
      <c r="D58">
        <f>O7</f>
        <v>122</v>
      </c>
      <c r="E58">
        <f>O8</f>
        <v>174</v>
      </c>
      <c r="F58">
        <f>O9</f>
        <v>118</v>
      </c>
      <c r="H58" t="s">
        <v>60</v>
      </c>
      <c r="I58">
        <f>P5</f>
        <v>0.35590861690352382</v>
      </c>
      <c r="J58">
        <f>P6</f>
        <v>6.2284007958116669</v>
      </c>
      <c r="K58">
        <f>P7</f>
        <v>21.710425631114955</v>
      </c>
      <c r="L58">
        <f>P8</f>
        <v>30.964049670606574</v>
      </c>
      <c r="M58">
        <f>P9</f>
        <v>20.998608397307905</v>
      </c>
    </row>
    <row r="60" spans="1:17" x14ac:dyDescent="0.25">
      <c r="B60">
        <f>SUM(B58:F58)</f>
        <v>451</v>
      </c>
      <c r="D60">
        <f>B58*B57+C58*C57+D58*D57+E58*E57+F58*F57</f>
        <v>1724</v>
      </c>
      <c r="I60">
        <f>SUM(I58:M58)</f>
        <v>80.257393111744619</v>
      </c>
      <c r="K60">
        <f>I58*I57+J58*J57+K58*K57+L58*L57+M58*M57</f>
        <v>306.79322777083752</v>
      </c>
    </row>
    <row r="62" spans="1:17" x14ac:dyDescent="0.25">
      <c r="A62">
        <v>5</v>
      </c>
      <c r="B62">
        <f>2.5*(5+1)*B60</f>
        <v>6765</v>
      </c>
      <c r="D62">
        <f>D60*5</f>
        <v>8620</v>
      </c>
      <c r="F62">
        <f>(1/5*B60)-(C64*((5+1)/2))</f>
        <v>43.825000000000003</v>
      </c>
      <c r="G62" s="6">
        <f>F62+C64*G57</f>
        <v>136.57499999999999</v>
      </c>
      <c r="H62">
        <v>5</v>
      </c>
      <c r="I62">
        <f>2.5*(5+1)*I60</f>
        <v>1203.8608966761692</v>
      </c>
      <c r="K62">
        <f>K60*5</f>
        <v>1533.9661388541876</v>
      </c>
      <c r="M62">
        <f>(1/5*I60)-(J64*((5+1)/2))</f>
        <v>7.7988475678984628</v>
      </c>
      <c r="N62" s="6">
        <f>M62+J64*N57</f>
        <v>24.304109676799385</v>
      </c>
    </row>
    <row r="63" spans="1:17" x14ac:dyDescent="0.25">
      <c r="C63">
        <f>D62-B62</f>
        <v>1855</v>
      </c>
      <c r="G63">
        <f>F62-G62</f>
        <v>-92.749999999999986</v>
      </c>
      <c r="J63">
        <f>K62-I62</f>
        <v>330.10524217801844</v>
      </c>
      <c r="N63">
        <f>M62-N62</f>
        <v>-16.505262108900922</v>
      </c>
    </row>
    <row r="64" spans="1:17" x14ac:dyDescent="0.25">
      <c r="C64">
        <f>C63/(5*(5*5-1))</f>
        <v>15.458333333333334</v>
      </c>
      <c r="J64">
        <f>J63/(5*(5*5-1))</f>
        <v>2.7508770181501538</v>
      </c>
    </row>
    <row r="65" spans="1:14" x14ac:dyDescent="0.25">
      <c r="A65">
        <v>12</v>
      </c>
      <c r="B65">
        <f>6*(12+1)*B60</f>
        <v>35178</v>
      </c>
      <c r="D65">
        <f>D60*12</f>
        <v>20688</v>
      </c>
      <c r="F65">
        <f>(1/12*B60)-(C67*((12+1)/2))</f>
        <v>92.469696969696969</v>
      </c>
      <c r="G65" s="6">
        <f>F65+C67*13</f>
        <v>-17.303030303030297</v>
      </c>
      <c r="H65">
        <v>12</v>
      </c>
      <c r="I65">
        <f>6*(12+1)*I60</f>
        <v>6260.0766627160801</v>
      </c>
      <c r="K65">
        <f>K60*12</f>
        <v>3681.51873325005</v>
      </c>
      <c r="M65">
        <f>(1/12*I60)-(J67*((12+1)/2))</f>
        <v>16.455380976986408</v>
      </c>
      <c r="N65" s="6">
        <f>M65+J67*13</f>
        <v>-3.079148791695637</v>
      </c>
    </row>
    <row r="66" spans="1:14" x14ac:dyDescent="0.25">
      <c r="C66">
        <f>D65-B65</f>
        <v>-14490</v>
      </c>
      <c r="G66">
        <f>F65+G65</f>
        <v>75.166666666666671</v>
      </c>
      <c r="J66">
        <f>K65-I65</f>
        <v>-2578.5579294660301</v>
      </c>
      <c r="N66">
        <f>M65+N65</f>
        <v>13.376232185290771</v>
      </c>
    </row>
    <row r="67" spans="1:14" x14ac:dyDescent="0.25">
      <c r="C67">
        <f>C66/(12*(12*12-1))</f>
        <v>-8.4440559440559433</v>
      </c>
      <c r="J67">
        <f>J66/(12*(12*12-1))</f>
        <v>-1.5026561360524651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46D9-F5C1-4A4E-BD3F-F438BAAF957D}">
  <dimension ref="A2:Q67"/>
  <sheetViews>
    <sheetView zoomScaleNormal="100" workbookViewId="0">
      <pane ySplit="10" topLeftCell="A14" activePane="bottomLeft" state="frozen"/>
      <selection pane="bottomLeft" activeCell="B2" sqref="B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 s="16">
        <f>SUM(G5:M5)</f>
        <v>0</v>
      </c>
      <c r="P5" s="14">
        <f>(O5/$G$2)*100000</f>
        <v>0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1</v>
      </c>
      <c r="J6">
        <v>3</v>
      </c>
      <c r="K6">
        <v>1</v>
      </c>
      <c r="L6">
        <v>0</v>
      </c>
      <c r="M6">
        <v>0</v>
      </c>
      <c r="O6" s="16">
        <f t="shared" ref="O6:O10" si="0">SUM(G6:M6)</f>
        <v>6</v>
      </c>
      <c r="P6" s="14">
        <f t="shared" ref="P6:P10" si="1">(O6/$G$2)*100000</f>
        <v>2.8723801499382438</v>
      </c>
    </row>
    <row r="7" spans="2:16" x14ac:dyDescent="0.25">
      <c r="B7" s="4">
        <v>-2</v>
      </c>
      <c r="D7" s="5" t="s">
        <v>38</v>
      </c>
      <c r="E7" s="5" t="s">
        <v>39</v>
      </c>
      <c r="G7">
        <v>2</v>
      </c>
      <c r="H7">
        <v>8</v>
      </c>
      <c r="I7">
        <v>5</v>
      </c>
      <c r="J7">
        <v>2</v>
      </c>
      <c r="K7">
        <v>1</v>
      </c>
      <c r="L7">
        <v>0</v>
      </c>
      <c r="M7">
        <v>0</v>
      </c>
      <c r="O7" s="16">
        <f t="shared" si="0"/>
        <v>18</v>
      </c>
      <c r="P7" s="14">
        <f t="shared" si="1"/>
        <v>8.6171404498147304</v>
      </c>
    </row>
    <row r="8" spans="2:16" x14ac:dyDescent="0.25">
      <c r="B8" s="4">
        <v>-1</v>
      </c>
      <c r="D8" s="5" t="s">
        <v>40</v>
      </c>
      <c r="E8" s="5" t="s">
        <v>41</v>
      </c>
      <c r="G8">
        <v>5</v>
      </c>
      <c r="H8">
        <v>5</v>
      </c>
      <c r="I8">
        <v>5</v>
      </c>
      <c r="J8">
        <v>7</v>
      </c>
      <c r="K8">
        <v>4</v>
      </c>
      <c r="L8">
        <v>3</v>
      </c>
      <c r="M8">
        <v>3</v>
      </c>
      <c r="O8" s="16">
        <f t="shared" si="0"/>
        <v>32</v>
      </c>
      <c r="P8" s="14">
        <f t="shared" si="1"/>
        <v>15.319360799670635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2</v>
      </c>
      <c r="H9" s="10">
        <v>2</v>
      </c>
      <c r="I9" s="10">
        <v>0</v>
      </c>
      <c r="J9" s="10">
        <v>1</v>
      </c>
      <c r="K9" s="10">
        <v>1</v>
      </c>
      <c r="L9" s="10">
        <v>2</v>
      </c>
      <c r="M9" s="10">
        <v>0</v>
      </c>
      <c r="N9" s="10"/>
      <c r="O9" s="17">
        <f t="shared" si="0"/>
        <v>8</v>
      </c>
      <c r="P9" s="15">
        <f t="shared" si="1"/>
        <v>3.8298401999176588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</v>
      </c>
      <c r="H10">
        <v>6</v>
      </c>
      <c r="I10">
        <v>0</v>
      </c>
      <c r="J10">
        <v>1</v>
      </c>
      <c r="K10">
        <v>0</v>
      </c>
      <c r="L10">
        <v>0</v>
      </c>
      <c r="M10">
        <v>0</v>
      </c>
      <c r="O10" s="16">
        <f t="shared" si="0"/>
        <v>8</v>
      </c>
      <c r="P10" s="14">
        <f t="shared" si="1"/>
        <v>3.8298401999176588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16</v>
      </c>
      <c r="I16" t="s">
        <v>27</v>
      </c>
      <c r="J16">
        <f>H18/2*(P9+P5)</f>
        <v>7.6596803998353176</v>
      </c>
    </row>
    <row r="17" spans="1:14" x14ac:dyDescent="0.25">
      <c r="B17" t="s">
        <v>28</v>
      </c>
      <c r="C17">
        <f>A18/4*(O9+O5)+A18/2*O7</f>
        <v>44</v>
      </c>
      <c r="D17">
        <f>(4*(C17-C16))/3</f>
        <v>37.333333333333336</v>
      </c>
      <c r="I17" t="s">
        <v>28</v>
      </c>
      <c r="J17">
        <f>H18/4*(P9+P5)+H18/2*P7</f>
        <v>21.064121099547119</v>
      </c>
      <c r="K17">
        <f>(4*(J17-J16))/3</f>
        <v>17.872587599615738</v>
      </c>
    </row>
    <row r="18" spans="1:14" x14ac:dyDescent="0.25">
      <c r="A18" s="4">
        <v>4</v>
      </c>
      <c r="B18" t="s">
        <v>29</v>
      </c>
      <c r="C18">
        <f>A18/8*(O9+O5)+A18/4*(O8+O7+O6)</f>
        <v>60</v>
      </c>
      <c r="D18">
        <f>(4*(C18-C17))/3</f>
        <v>21.333333333333332</v>
      </c>
      <c r="E18">
        <f>(16*(D18-D17))/15</f>
        <v>-17.06666666666667</v>
      </c>
      <c r="F18" s="6">
        <f>E18/2</f>
        <v>-8.533333333333335</v>
      </c>
      <c r="H18" s="4">
        <v>4</v>
      </c>
      <c r="I18" t="s">
        <v>29</v>
      </c>
      <c r="J18">
        <f>H18/8*(P9+P5)+H18/4*(P6+P7+P8)</f>
        <v>28.723801499382443</v>
      </c>
      <c r="K18">
        <f>(4*(J18-J17))/3</f>
        <v>10.212907199780432</v>
      </c>
      <c r="L18" s="7">
        <f>(16*(K18-K17))/15</f>
        <v>-8.1703257598243262</v>
      </c>
      <c r="M18" s="6">
        <f>L18/2</f>
        <v>-4.0851628799121631</v>
      </c>
    </row>
    <row r="20" spans="1:14" x14ac:dyDescent="0.25">
      <c r="B20" t="s">
        <v>31</v>
      </c>
    </row>
    <row r="21" spans="1:14" x14ac:dyDescent="0.25">
      <c r="F21" s="8">
        <f>AVERAGE(ABS(F18),ABS(E24))</f>
        <v>12.08888888888889</v>
      </c>
      <c r="G21">
        <f>AVERAGE(ABS(F18),ABS(F24))</f>
        <v>8.1777777777777789</v>
      </c>
      <c r="M21" s="8">
        <f>AVERAGE(ABS(M18),ABS(L24))</f>
        <v>5.787314079875566</v>
      </c>
      <c r="N21">
        <f>AVERAGE(ABS(M18),ABS(M24))</f>
        <v>3.9149477599158242</v>
      </c>
    </row>
    <row r="22" spans="1:14" x14ac:dyDescent="0.25">
      <c r="B22" t="s">
        <v>27</v>
      </c>
      <c r="C22">
        <f>A24/2*(O5+O6)</f>
        <v>12</v>
      </c>
      <c r="I22" t="s">
        <v>27</v>
      </c>
      <c r="J22">
        <f>H24/2*(P5+P6)</f>
        <v>5.7447602998764875</v>
      </c>
    </row>
    <row r="23" spans="1:14" x14ac:dyDescent="0.25">
      <c r="B23" t="s">
        <v>28</v>
      </c>
      <c r="C23">
        <f>A24/4*(O5+O6)+A24/2*O7</f>
        <v>42</v>
      </c>
      <c r="D23">
        <f>(4*(C22-C23))/3</f>
        <v>-40</v>
      </c>
      <c r="I23" t="s">
        <v>28</v>
      </c>
      <c r="J23">
        <f>H24/4*(P5+P6)+H24/2*P7</f>
        <v>20.106661049567705</v>
      </c>
      <c r="K23">
        <f>(4*(J22-J23))/3</f>
        <v>-19.149200999588292</v>
      </c>
    </row>
    <row r="24" spans="1:14" x14ac:dyDescent="0.25">
      <c r="A24" s="4">
        <v>4</v>
      </c>
      <c r="B24" t="s">
        <v>29</v>
      </c>
      <c r="C24">
        <f>A24/8*(O5+O6)+A24/4*(O7+O8+O9)</f>
        <v>61</v>
      </c>
      <c r="D24">
        <f>(4*(C23-C24))/3</f>
        <v>-25.333333333333332</v>
      </c>
      <c r="E24" s="6">
        <f>(16*(D23-D24))/15</f>
        <v>-15.644444444444446</v>
      </c>
      <c r="F24">
        <f>E24/2</f>
        <v>-7.8222222222222229</v>
      </c>
      <c r="H24" s="4">
        <v>4</v>
      </c>
      <c r="I24" t="s">
        <v>29</v>
      </c>
      <c r="J24">
        <f>H24/8*(P5+P6)+H24/4*(P7+P8+P9)</f>
        <v>29.202531524372148</v>
      </c>
      <c r="K24">
        <f>(4*(J23-J24))/3</f>
        <v>-12.127827299739257</v>
      </c>
      <c r="L24" s="6">
        <f>(16*(K23-K24))/15</f>
        <v>-7.4894652798389698</v>
      </c>
      <c r="M24">
        <f>L24/2</f>
        <v>-3.7447326399194849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8.1777777777777789</v>
      </c>
      <c r="C28" s="21"/>
      <c r="D28" s="21"/>
      <c r="E28" s="21"/>
      <c r="F28" s="21"/>
      <c r="G28" s="22"/>
      <c r="I28" s="20">
        <f>ABS(IF(L24&lt;=0,N21,M21))</f>
        <v>3.9149477599158242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8</v>
      </c>
      <c r="C30" s="21"/>
      <c r="D30" s="22"/>
      <c r="E30" s="20">
        <f>B28-B30</f>
        <v>0.17777777777777892</v>
      </c>
      <c r="F30" s="21"/>
      <c r="G30" s="22"/>
      <c r="I30" s="20">
        <f>P10</f>
        <v>3.8298401999176588</v>
      </c>
      <c r="J30" s="21"/>
      <c r="K30" s="22"/>
      <c r="L30" s="20">
        <f>I28-I30</f>
        <v>8.5107559998165438E-2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12.8</v>
      </c>
      <c r="H34">
        <v>5</v>
      </c>
      <c r="I34" t="s">
        <v>53</v>
      </c>
      <c r="J34" s="6">
        <f>(P5+P6+P7+P8+P9)/H34</f>
        <v>6.1277443198682544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0</v>
      </c>
      <c r="C38">
        <f>O6</f>
        <v>6</v>
      </c>
      <c r="D38">
        <f>O7</f>
        <v>18</v>
      </c>
      <c r="E38">
        <f>O8</f>
        <v>32</v>
      </c>
      <c r="F38">
        <f>O9</f>
        <v>8</v>
      </c>
      <c r="H38" t="s">
        <v>56</v>
      </c>
      <c r="I38">
        <f>P5</f>
        <v>0</v>
      </c>
      <c r="J38">
        <f>P6</f>
        <v>2.8723801499382438</v>
      </c>
      <c r="K38">
        <f>P7</f>
        <v>8.6171404498147304</v>
      </c>
      <c r="L38">
        <f>P8</f>
        <v>15.319360799670635</v>
      </c>
      <c r="M38">
        <f>P9</f>
        <v>3.8298401999176588</v>
      </c>
    </row>
    <row r="39" spans="1:16" x14ac:dyDescent="0.25">
      <c r="A39">
        <v>3</v>
      </c>
      <c r="D39">
        <f>(B38+C38+D38)/3</f>
        <v>8</v>
      </c>
      <c r="E39">
        <f>(C38+D38+E38)/3</f>
        <v>18.666666666666668</v>
      </c>
      <c r="F39">
        <f>(D38+E38+F38)/3</f>
        <v>19.333333333333332</v>
      </c>
      <c r="H39">
        <v>3</v>
      </c>
      <c r="K39">
        <f>(I38+J38+K38)/3</f>
        <v>3.8298401999176583</v>
      </c>
      <c r="L39">
        <f>(J38+K38+L38)/3</f>
        <v>8.9362937998078706</v>
      </c>
      <c r="M39">
        <f>(K38+L38+M38)/3</f>
        <v>9.2554471498010091</v>
      </c>
    </row>
    <row r="40" spans="1:16" x14ac:dyDescent="0.25">
      <c r="A40">
        <v>4</v>
      </c>
      <c r="E40">
        <f>(B38+C38+D38+E38)/4</f>
        <v>14</v>
      </c>
      <c r="F40">
        <f>(C38+D38+E38+F38)/4</f>
        <v>16</v>
      </c>
      <c r="H40">
        <v>4</v>
      </c>
      <c r="L40">
        <f>(I38+J38+K38+L38)/4</f>
        <v>6.702220349855903</v>
      </c>
      <c r="M40">
        <f>(J38+K38+L38+M38)/4</f>
        <v>7.6596803998353176</v>
      </c>
    </row>
    <row r="41" spans="1:16" x14ac:dyDescent="0.25">
      <c r="A41">
        <v>5</v>
      </c>
      <c r="F41">
        <f>(B38+C38+D38+E38+F38)/5</f>
        <v>12.8</v>
      </c>
      <c r="H41">
        <v>5</v>
      </c>
      <c r="M41">
        <f>(I38+J38+K38+L38+M38)/5</f>
        <v>6.1277443198682544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0</v>
      </c>
      <c r="C45">
        <f>O6</f>
        <v>6</v>
      </c>
      <c r="D45">
        <f>O7</f>
        <v>18</v>
      </c>
      <c r="E45">
        <f>O8</f>
        <v>32</v>
      </c>
      <c r="F45">
        <f>O9</f>
        <v>8</v>
      </c>
    </row>
    <row r="46" spans="1:16" x14ac:dyDescent="0.25">
      <c r="A46">
        <v>3</v>
      </c>
      <c r="G46">
        <f>(D45+E45+F45)/3</f>
        <v>19.333333333333332</v>
      </c>
      <c r="H46">
        <f>(E45+F45+G46)/3</f>
        <v>19.777777777777775</v>
      </c>
      <c r="I46">
        <f>(F45+G46+H46)/3</f>
        <v>15.703703703703702</v>
      </c>
      <c r="J46">
        <f>(G46+H46+I46)/3</f>
        <v>18.271604938271604</v>
      </c>
    </row>
    <row r="47" spans="1:16" x14ac:dyDescent="0.25">
      <c r="A47">
        <v>4</v>
      </c>
      <c r="G47">
        <f>(C45+D45+E45+F45)/4</f>
        <v>16</v>
      </c>
      <c r="H47">
        <f>(D45+E45+F45+G46)/4</f>
        <v>19.333333333333332</v>
      </c>
      <c r="I47">
        <f>(E45+F45+G46+H46)/4</f>
        <v>19.777777777777775</v>
      </c>
      <c r="J47">
        <f>(F45+G46+H46+I46)/4</f>
        <v>15.703703703703702</v>
      </c>
    </row>
    <row r="48" spans="1:16" x14ac:dyDescent="0.25">
      <c r="A48">
        <v>5</v>
      </c>
      <c r="G48">
        <f>(B45+C45+D45+E45+F45)/5</f>
        <v>12.8</v>
      </c>
      <c r="H48">
        <f>(C45+D45+E45+F45+G47)/5</f>
        <v>16</v>
      </c>
      <c r="I48">
        <f>(D45+E45+F45+G47+H47)/5</f>
        <v>18.666666666666664</v>
      </c>
      <c r="J48" s="6">
        <f>(E45+F45+G47+H47+I47)/5</f>
        <v>19.022222222222219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0</v>
      </c>
      <c r="J51">
        <f>P6</f>
        <v>2.8723801499382438</v>
      </c>
      <c r="K51">
        <f>P7</f>
        <v>8.6171404498147304</v>
      </c>
      <c r="L51">
        <f>P8</f>
        <v>15.319360799670635</v>
      </c>
      <c r="M51">
        <f>P9</f>
        <v>3.8298401999176588</v>
      </c>
    </row>
    <row r="52" spans="1:17" x14ac:dyDescent="0.25">
      <c r="H52">
        <v>3</v>
      </c>
      <c r="N52">
        <f>(K51+L51+M51)/3</f>
        <v>9.2554471498010091</v>
      </c>
      <c r="O52">
        <f>(L51+M51+N52)/3</f>
        <v>9.4682160497964336</v>
      </c>
      <c r="P52">
        <f>(M51+N52+O52)/3</f>
        <v>7.5178344665050334</v>
      </c>
      <c r="Q52">
        <f>(N52+O52+P52)/3</f>
        <v>8.7471658887008257</v>
      </c>
    </row>
    <row r="53" spans="1:17" x14ac:dyDescent="0.25">
      <c r="H53">
        <v>4</v>
      </c>
      <c r="N53">
        <f>(J51+K51+L51+M51)/4</f>
        <v>7.6596803998353176</v>
      </c>
      <c r="O53">
        <f>(K51+L51+M51+N52)/4</f>
        <v>9.2554471498010091</v>
      </c>
      <c r="P53">
        <f>(L51+M51+N52+O52)/4</f>
        <v>9.4682160497964336</v>
      </c>
      <c r="Q53">
        <f>(M51+N52+O52+P52)/4</f>
        <v>7.5178344665050334</v>
      </c>
    </row>
    <row r="54" spans="1:17" x14ac:dyDescent="0.25">
      <c r="H54">
        <v>5</v>
      </c>
      <c r="N54">
        <f>(I51+J51+K51+L51+M51)/5</f>
        <v>6.1277443198682544</v>
      </c>
      <c r="O54">
        <f>(J51+K51+L51+M51+N53)/5</f>
        <v>7.6596803998353185</v>
      </c>
      <c r="P54">
        <f>(K51+L51+M51+N53+O53)/5</f>
        <v>8.9362937998078706</v>
      </c>
      <c r="Q54" s="6">
        <f>(L51+M51+N53+O53+P53)/5</f>
        <v>9.1065089198042095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0</v>
      </c>
      <c r="C58">
        <f>O6</f>
        <v>6</v>
      </c>
      <c r="D58">
        <f>O7</f>
        <v>18</v>
      </c>
      <c r="E58">
        <f>O8</f>
        <v>32</v>
      </c>
      <c r="F58">
        <f>O9</f>
        <v>8</v>
      </c>
      <c r="H58" t="s">
        <v>60</v>
      </c>
      <c r="I58">
        <f>P5</f>
        <v>0</v>
      </c>
      <c r="J58">
        <f>P6</f>
        <v>2.8723801499382438</v>
      </c>
      <c r="K58">
        <f>P7</f>
        <v>8.6171404498147304</v>
      </c>
      <c r="L58">
        <f>P8</f>
        <v>15.319360799670635</v>
      </c>
      <c r="M58">
        <f>P9</f>
        <v>3.8298401999176588</v>
      </c>
    </row>
    <row r="60" spans="1:17" x14ac:dyDescent="0.25">
      <c r="B60">
        <f>SUM(B58:F58)</f>
        <v>64</v>
      </c>
      <c r="D60">
        <f>B58*B57+C58*C57+D58*D57+E58*E57+F58*F57</f>
        <v>234</v>
      </c>
      <c r="I60">
        <f>SUM(I58:M58)</f>
        <v>30.63872159934127</v>
      </c>
      <c r="K60">
        <f>I58*I57+J58*J57+K58*K57+L58*L57+M58*M57</f>
        <v>112.02282584759152</v>
      </c>
    </row>
    <row r="62" spans="1:17" x14ac:dyDescent="0.25">
      <c r="A62">
        <v>5</v>
      </c>
      <c r="B62">
        <f>2.5*(5+1)*B60</f>
        <v>960</v>
      </c>
      <c r="D62">
        <f>D60*5</f>
        <v>1170</v>
      </c>
      <c r="F62">
        <f>(1/5*B60)-(C64*((5+1)/2))</f>
        <v>7.5500000000000007</v>
      </c>
      <c r="G62" s="6">
        <f>F62+C64*G57</f>
        <v>18.05</v>
      </c>
      <c r="H62">
        <v>5</v>
      </c>
      <c r="I62">
        <f>2.5*(5+1)*I60</f>
        <v>459.58082399011903</v>
      </c>
      <c r="K62">
        <f>K60*5</f>
        <v>560.11412923795763</v>
      </c>
      <c r="M62">
        <f>(1/5*I60)-(J64*((5+1)/2))</f>
        <v>3.6144116886722895</v>
      </c>
      <c r="N62" s="6">
        <f>M62+J64*N57</f>
        <v>8.6410769510642194</v>
      </c>
    </row>
    <row r="63" spans="1:17" x14ac:dyDescent="0.25">
      <c r="C63">
        <f>D62-B62</f>
        <v>210</v>
      </c>
      <c r="G63">
        <f>F62-G62</f>
        <v>-10.5</v>
      </c>
      <c r="J63">
        <f>K62-I62</f>
        <v>100.5333052478386</v>
      </c>
      <c r="N63">
        <f>M62-N62</f>
        <v>-5.0266652623919299</v>
      </c>
    </row>
    <row r="64" spans="1:17" x14ac:dyDescent="0.25">
      <c r="C64">
        <f>C63/(5*(5*5-1))</f>
        <v>1.75</v>
      </c>
      <c r="J64">
        <f>J63/(5*(5*5-1))</f>
        <v>0.83777754373198832</v>
      </c>
    </row>
    <row r="65" spans="1:14" x14ac:dyDescent="0.25">
      <c r="A65">
        <v>12</v>
      </c>
      <c r="B65">
        <f>6*(12+1)*B60</f>
        <v>4992</v>
      </c>
      <c r="D65">
        <f>D60*12</f>
        <v>2808</v>
      </c>
      <c r="F65">
        <f>(1/12*B60)-(C67*((12+1)/2))</f>
        <v>13.606060606060606</v>
      </c>
      <c r="G65" s="6">
        <f>F65+C67*13</f>
        <v>-2.9393939393939412</v>
      </c>
      <c r="H65">
        <v>12</v>
      </c>
      <c r="I65">
        <f>6*(12+1)*I60</f>
        <v>2389.8202847486191</v>
      </c>
      <c r="K65">
        <f>K60*12</f>
        <v>1344.2739101710981</v>
      </c>
      <c r="M65">
        <f>(1/12*I60)-(J67*((12+1)/2))</f>
        <v>6.5136297339508671</v>
      </c>
      <c r="N65" s="6">
        <f>M65+J67*13</f>
        <v>-1.4071761340606557</v>
      </c>
    </row>
    <row r="66" spans="1:14" x14ac:dyDescent="0.25">
      <c r="C66">
        <f>D65-B65</f>
        <v>-2184</v>
      </c>
      <c r="G66">
        <f>F65+G65</f>
        <v>10.666666666666664</v>
      </c>
      <c r="J66">
        <f>K65-I65</f>
        <v>-1045.546374577521</v>
      </c>
      <c r="N66">
        <f>M65+N65</f>
        <v>5.1064535998902114</v>
      </c>
    </row>
    <row r="67" spans="1:14" x14ac:dyDescent="0.25">
      <c r="C67">
        <f>C66/(12*(12*12-1))</f>
        <v>-1.2727272727272727</v>
      </c>
      <c r="J67">
        <f>J66/(12*(12*12-1))</f>
        <v>-0.60929275907780944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kleinste quadratische Abweichun</vt:lpstr>
      <vt:lpstr>05374-OBK2021</vt:lpstr>
      <vt:lpstr>05315-Köln2021</vt:lpstr>
      <vt:lpstr>14612-DD2021</vt:lpstr>
      <vt:lpstr>13003-Rostock2021</vt:lpstr>
      <vt:lpstr>05374-OBK2020</vt:lpstr>
      <vt:lpstr>05315-Köln2020</vt:lpstr>
      <vt:lpstr>14612-DD2020</vt:lpstr>
      <vt:lpstr>13003-Rostock2020</vt:lpstr>
      <vt:lpstr>13003-Rostock2021-02-16</vt:lpstr>
      <vt:lpstr>05374-OBK2021-02-16</vt:lpstr>
      <vt:lpstr>14612-DD2021-02-16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Schumann</dc:creator>
  <cp:lastModifiedBy>Thomas Schumann</cp:lastModifiedBy>
  <dcterms:created xsi:type="dcterms:W3CDTF">2021-02-14T20:42:52Z</dcterms:created>
  <dcterms:modified xsi:type="dcterms:W3CDTF">2021-02-18T18:33:57Z</dcterms:modified>
</cp:coreProperties>
</file>