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thonghuynh/Downloads/"/>
    </mc:Choice>
  </mc:AlternateContent>
  <bookViews>
    <workbookView xWindow="0" yWindow="500" windowWidth="33600" windowHeight="20500" tabRatio="500" activeTab="1"/>
  </bookViews>
  <sheets>
    <sheet name="Topics" sheetId="2" r:id="rId1"/>
    <sheet name="Topic Descriptions" sheetId="4" r:id="rId2"/>
    <sheet name="Statistics" sheetId="5" state="hidden" r:id="rId3"/>
  </sheets>
  <definedNames>
    <definedName name="_xlnm._FilterDatabase" localSheetId="1" hidden="1">'Topic Descriptions'!$A$1:$F$41</definedName>
    <definedName name="_xlnm._FilterDatabase" localSheetId="0" hidden="1">Topics!$A$1:$O$41</definedName>
    <definedName name="Z_04D9CE1C_CB0D_4802_857E_4264B3923183_.wvu.FilterData" localSheetId="0" hidden="1">Topics!$A$1:$N$41</definedName>
  </definedNames>
  <calcPr calcId="150001" concurrentCalc="0"/>
  <customWorkbookViews>
    <customWorkbookView name="Filter 1" guid="{04D9CE1C-CB0D-4802-857E-4264B3923183}" maximized="1" windowWidth="0" windowHeight="0" activeSheetId="0"/>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6" i="5" l="1"/>
  <c r="A16" i="5"/>
  <c r="B15" i="5"/>
  <c r="A15" i="5"/>
  <c r="B14" i="5"/>
  <c r="A14" i="5"/>
  <c r="B13" i="5"/>
  <c r="A13" i="5"/>
  <c r="B12" i="5"/>
  <c r="A12" i="5"/>
  <c r="F11" i="5"/>
  <c r="B11" i="5"/>
  <c r="A11" i="5"/>
  <c r="F10" i="5"/>
  <c r="B10" i="5"/>
  <c r="A10" i="5"/>
  <c r="F9" i="5"/>
  <c r="B9" i="5"/>
  <c r="A9" i="5"/>
  <c r="F8" i="5"/>
  <c r="B8" i="5"/>
  <c r="A8" i="5"/>
  <c r="F7" i="5"/>
  <c r="B7" i="5"/>
  <c r="A7" i="5"/>
  <c r="B6" i="5"/>
  <c r="A6" i="5"/>
  <c r="B5" i="5"/>
  <c r="A5" i="5"/>
  <c r="B4" i="5"/>
  <c r="A4" i="5"/>
  <c r="B3" i="5"/>
  <c r="A3" i="5"/>
  <c r="F2" i="5"/>
  <c r="B2" i="5"/>
  <c r="A2" i="5"/>
  <c r="D1" i="5"/>
  <c r="B1" i="5"/>
  <c r="A1" i="5"/>
  <c r="D41" i="4"/>
  <c r="C41" i="4"/>
  <c r="B41" i="4"/>
  <c r="A41" i="4"/>
  <c r="D40" i="4"/>
  <c r="C40" i="4"/>
  <c r="B40" i="4"/>
  <c r="A40" i="4"/>
  <c r="D39" i="4"/>
  <c r="C39" i="4"/>
  <c r="B39" i="4"/>
  <c r="A39" i="4"/>
  <c r="D38" i="4"/>
  <c r="C38" i="4"/>
  <c r="B38" i="4"/>
  <c r="A38" i="4"/>
  <c r="D37" i="4"/>
  <c r="C37" i="4"/>
  <c r="B37" i="4"/>
  <c r="A37" i="4"/>
  <c r="D36" i="4"/>
  <c r="C36" i="4"/>
  <c r="B36" i="4"/>
  <c r="A36" i="4"/>
  <c r="D35" i="4"/>
  <c r="C35" i="4"/>
  <c r="B35" i="4"/>
  <c r="A35" i="4"/>
  <c r="D34" i="4"/>
  <c r="C34" i="4"/>
  <c r="B34" i="4"/>
  <c r="A34" i="4"/>
  <c r="D33" i="4"/>
  <c r="C33" i="4"/>
  <c r="B33" i="4"/>
  <c r="A33" i="4"/>
  <c r="D32" i="4"/>
  <c r="C32" i="4"/>
  <c r="B32" i="4"/>
  <c r="A32" i="4"/>
  <c r="D31" i="4"/>
  <c r="C31" i="4"/>
  <c r="B31" i="4"/>
  <c r="A31" i="4"/>
  <c r="D30" i="4"/>
  <c r="C30" i="4"/>
  <c r="B30" i="4"/>
  <c r="A30" i="4"/>
  <c r="D29" i="4"/>
  <c r="C29" i="4"/>
  <c r="B29" i="4"/>
  <c r="A29" i="4"/>
  <c r="D28" i="4"/>
  <c r="C28" i="4"/>
  <c r="B28" i="4"/>
  <c r="A28" i="4"/>
  <c r="D27" i="4"/>
  <c r="C27" i="4"/>
  <c r="B27" i="4"/>
  <c r="A27" i="4"/>
  <c r="D26" i="4"/>
  <c r="C26" i="4"/>
  <c r="B26" i="4"/>
  <c r="A26" i="4"/>
  <c r="D25" i="4"/>
  <c r="C25" i="4"/>
  <c r="B25" i="4"/>
  <c r="A25" i="4"/>
  <c r="D24" i="4"/>
  <c r="C24" i="4"/>
  <c r="B24" i="4"/>
  <c r="A24" i="4"/>
  <c r="D23" i="4"/>
  <c r="C23" i="4"/>
  <c r="B23" i="4"/>
  <c r="A23" i="4"/>
  <c r="D22" i="4"/>
  <c r="C22" i="4"/>
  <c r="B22" i="4"/>
  <c r="A22" i="4"/>
  <c r="D21" i="4"/>
  <c r="C21" i="4"/>
  <c r="B21" i="4"/>
  <c r="A21" i="4"/>
  <c r="D20" i="4"/>
  <c r="C20" i="4"/>
  <c r="B20" i="4"/>
  <c r="A20" i="4"/>
  <c r="D19" i="4"/>
  <c r="C19" i="4"/>
  <c r="B19" i="4"/>
  <c r="A19" i="4"/>
  <c r="D18" i="4"/>
  <c r="C18" i="4"/>
  <c r="B18" i="4"/>
  <c r="A18" i="4"/>
  <c r="D17" i="4"/>
  <c r="C17" i="4"/>
  <c r="B17" i="4"/>
  <c r="A17" i="4"/>
  <c r="D16" i="4"/>
  <c r="C16" i="4"/>
  <c r="B16" i="4"/>
  <c r="A16" i="4"/>
  <c r="D15" i="4"/>
  <c r="C15" i="4"/>
  <c r="B15" i="4"/>
  <c r="A15" i="4"/>
  <c r="D14" i="4"/>
  <c r="C14" i="4"/>
  <c r="B14" i="4"/>
  <c r="A14" i="4"/>
  <c r="D13" i="4"/>
  <c r="C13" i="4"/>
  <c r="B13" i="4"/>
  <c r="A13" i="4"/>
  <c r="D12" i="4"/>
  <c r="C12" i="4"/>
  <c r="B12" i="4"/>
  <c r="A12" i="4"/>
  <c r="D11" i="4"/>
  <c r="C11" i="4"/>
  <c r="B11" i="4"/>
  <c r="A11" i="4"/>
  <c r="D10" i="4"/>
  <c r="C10" i="4"/>
  <c r="B10" i="4"/>
  <c r="A10" i="4"/>
  <c r="D9" i="4"/>
  <c r="C9" i="4"/>
  <c r="B9" i="4"/>
  <c r="A9" i="4"/>
  <c r="D8" i="4"/>
  <c r="C8" i="4"/>
  <c r="B8" i="4"/>
  <c r="A8" i="4"/>
  <c r="D7" i="4"/>
  <c r="C7" i="4"/>
  <c r="B7" i="4"/>
  <c r="A7" i="4"/>
  <c r="D6" i="4"/>
  <c r="C6" i="4"/>
  <c r="B6" i="4"/>
  <c r="A6" i="4"/>
  <c r="D5" i="4"/>
  <c r="C5" i="4"/>
  <c r="B5" i="4"/>
  <c r="A5" i="4"/>
  <c r="D4" i="4"/>
  <c r="C4" i="4"/>
  <c r="B4" i="4"/>
  <c r="A4" i="4"/>
  <c r="D3" i="4"/>
  <c r="C3" i="4"/>
  <c r="B3" i="4"/>
  <c r="A3" i="4"/>
  <c r="D2" i="4"/>
  <c r="C2" i="4"/>
  <c r="B2" i="4"/>
  <c r="A2" i="4"/>
  <c r="R4" i="2"/>
  <c r="R5" i="2"/>
  <c r="R6" i="2"/>
</calcChain>
</file>

<file path=xl/comments1.xml><?xml version="1.0" encoding="utf-8"?>
<comments xmlns="http://schemas.openxmlformats.org/spreadsheetml/2006/main">
  <authors>
    <author/>
  </authors>
  <commentList>
    <comment ref="E2" authorId="0">
      <text>
        <r>
          <rPr>
            <sz val="10"/>
            <color rgb="FF000000"/>
            <rFont val="Arial"/>
          </rPr>
          <t>60</t>
        </r>
      </text>
    </comment>
    <comment ref="B4" authorId="0">
      <text>
        <r>
          <rPr>
            <sz val="10"/>
            <color rgb="FF000000"/>
            <rFont val="Arial"/>
          </rPr>
          <t>Bring AI to your businesses without a Ph.D with GCP Auto ML</t>
        </r>
      </text>
    </comment>
    <comment ref="L6" authorId="0">
      <text>
        <r>
          <rPr>
            <sz val="10"/>
            <color rgb="FF000000"/>
            <rFont val="Arial"/>
          </rPr>
          <t>request access
	-Thuong Bui</t>
        </r>
      </text>
    </comment>
    <comment ref="E9" authorId="0">
      <text>
        <r>
          <rPr>
            <sz val="10"/>
            <color rgb="FF000000"/>
            <rFont val="Arial"/>
          </rPr>
          <t>60</t>
        </r>
      </text>
    </comment>
    <comment ref="E10" authorId="0">
      <text>
        <r>
          <rPr>
            <sz val="10"/>
            <color rgb="FF000000"/>
            <rFont val="Arial"/>
          </rPr>
          <t>30</t>
        </r>
      </text>
    </comment>
    <comment ref="L15" authorId="0">
      <text>
        <r>
          <rPr>
            <sz val="10"/>
            <color rgb="FF000000"/>
            <rFont val="Arial"/>
          </rPr>
          <t>My content outline is designed like this:
The main subject: describe in the "What happens!" section
    - The issues of QA when working with Katalon
The approach to fix the subject: describe in the "How to design an FW with Katalon?" section
    - Fix the issue by optimizing and custom the core of automation FW
The evaluation of the approach:  describe in the "Time to review!" section
    - List out the pros and cons of the approach
The final conclusion to persuade the audiences: describe in the "Conclusion!" section
    - Try or not Try the approach
	-Minh Thi Thuy Nguyen</t>
        </r>
      </text>
    </comment>
    <comment ref="E17" authorId="0">
      <text>
        <r>
          <rPr>
            <sz val="10"/>
            <color rgb="FF000000"/>
            <rFont val="Arial"/>
          </rPr>
          <t>60</t>
        </r>
      </text>
    </comment>
    <comment ref="E18" authorId="0">
      <text>
        <r>
          <rPr>
            <sz val="10"/>
            <color rgb="FF000000"/>
            <rFont val="Arial"/>
          </rPr>
          <t>60</t>
        </r>
      </text>
    </comment>
    <comment ref="E19" authorId="0">
      <text>
        <r>
          <rPr>
            <sz val="10"/>
            <color rgb="FF000000"/>
            <rFont val="Arial"/>
          </rPr>
          <t>60</t>
        </r>
      </text>
    </comment>
    <comment ref="E20" authorId="0">
      <text>
        <r>
          <rPr>
            <sz val="10"/>
            <color rgb="FF000000"/>
            <rFont val="Arial"/>
          </rPr>
          <t>60</t>
        </r>
      </text>
    </comment>
    <comment ref="L20" authorId="0">
      <text>
        <r>
          <rPr>
            <sz val="10"/>
            <color rgb="FF000000"/>
            <rFont val="Arial"/>
          </rPr>
          <t>request access
	-Thuong Bui</t>
        </r>
      </text>
    </comment>
    <comment ref="E23" authorId="0">
      <text>
        <r>
          <rPr>
            <sz val="10"/>
            <color rgb="FF000000"/>
            <rFont val="Arial"/>
          </rPr>
          <t>60</t>
        </r>
      </text>
    </comment>
    <comment ref="E24" authorId="0">
      <text>
        <r>
          <rPr>
            <sz val="10"/>
            <color rgb="FF000000"/>
            <rFont val="Arial"/>
          </rPr>
          <t>60</t>
        </r>
      </text>
    </comment>
    <comment ref="E29" authorId="0">
      <text>
        <r>
          <rPr>
            <sz val="10"/>
            <color rgb="FF000000"/>
            <rFont val="Arial"/>
          </rPr>
          <t>60</t>
        </r>
      </text>
    </comment>
    <comment ref="E30" authorId="0">
      <text>
        <r>
          <rPr>
            <sz val="10"/>
            <color rgb="FF000000"/>
            <rFont val="Arial"/>
          </rPr>
          <t>60</t>
        </r>
      </text>
    </comment>
    <comment ref="E31" authorId="0">
      <text>
        <r>
          <rPr>
            <sz val="10"/>
            <color rgb="FF000000"/>
            <rFont val="Arial"/>
          </rPr>
          <t>60</t>
        </r>
      </text>
    </comment>
    <comment ref="F31" authorId="0">
      <text>
        <r>
          <rPr>
            <sz val="10"/>
            <color rgb="FF000000"/>
            <rFont val="Arial"/>
          </rPr>
          <t>Vietnamese</t>
        </r>
      </text>
    </comment>
    <comment ref="E34" authorId="0">
      <text>
        <r>
          <rPr>
            <sz val="10"/>
            <color rgb="FF000000"/>
            <rFont val="Arial"/>
          </rPr>
          <t>60</t>
        </r>
      </text>
    </comment>
    <comment ref="E37" authorId="0">
      <text>
        <r>
          <rPr>
            <sz val="10"/>
            <color rgb="FF000000"/>
            <rFont val="Arial"/>
          </rPr>
          <t>30</t>
        </r>
      </text>
    </comment>
    <comment ref="L41" authorId="0">
      <text>
        <r>
          <rPr>
            <sz val="10"/>
            <color rgb="FF000000"/>
            <rFont val="Arial"/>
          </rPr>
          <t>request access
	-Thuong Bui</t>
        </r>
      </text>
    </comment>
  </commentList>
</comments>
</file>

<file path=xl/sharedStrings.xml><?xml version="1.0" encoding="utf-8"?>
<sst xmlns="http://schemas.openxmlformats.org/spreadsheetml/2006/main" count="432" uniqueCount="291">
  <si>
    <t>No Code Revolution - Bubble.io</t>
  </si>
  <si>
    <t>tampham</t>
  </si>
  <si>
    <t>phieutran</t>
  </si>
  <si>
    <t>Visualizing Geo-spatial Data</t>
  </si>
  <si>
    <t>longle</t>
  </si>
  <si>
    <t>sang@katalon.com</t>
  </si>
  <si>
    <t>huyquangvu</t>
  </si>
  <si>
    <t>In-App Real-time Communication</t>
  </si>
  <si>
    <t>khoa.nguyen</t>
  </si>
  <si>
    <t>From Dummy to Builder with Cypress</t>
  </si>
  <si>
    <t>phattnguyen</t>
  </si>
  <si>
    <t>hoibui</t>
  </si>
  <si>
    <t>minhtrucnguyen</t>
  </si>
  <si>
    <t>bangle</t>
  </si>
  <si>
    <t>Building Serverless Apps with AWS Lambda</t>
  </si>
  <si>
    <t>phongnle</t>
  </si>
  <si>
    <t>haibui</t>
  </si>
  <si>
    <t>lanngo</t>
  </si>
  <si>
    <t>When Your Automation is Failing You</t>
  </si>
  <si>
    <t>sontnguyen</t>
  </si>
  <si>
    <t>duytnguyen</t>
  </si>
  <si>
    <t>thuongvnguyen</t>
  </si>
  <si>
    <t>thienngochuynh</t>
  </si>
  <si>
    <t>ID</t>
  </si>
  <si>
    <t>Topic Name</t>
  </si>
  <si>
    <t>Speaker 1</t>
  </si>
  <si>
    <t>Speaker 2</t>
  </si>
  <si>
    <t>D.</t>
  </si>
  <si>
    <t>Language</t>
  </si>
  <si>
    <t>Technology</t>
  </si>
  <si>
    <t>Tags</t>
  </si>
  <si>
    <t>Skype ID</t>
  </si>
  <si>
    <t>DC</t>
  </si>
  <si>
    <t>CO Deadline</t>
  </si>
  <si>
    <t>Content Outline</t>
  </si>
  <si>
    <t>Selected</t>
  </si>
  <si>
    <t>Notes</t>
  </si>
  <si>
    <t>Rehearsal</t>
  </si>
  <si>
    <t>Add Skype Group</t>
  </si>
  <si>
    <t>Full-text search optimization in PostgreSQL</t>
  </si>
  <si>
    <t>thangmtran</t>
  </si>
  <si>
    <t>Vietnamese</t>
  </si>
  <si>
    <t>Data System</t>
  </si>
  <si>
    <t>Data System, DBMS, PostgreSQL, Full-text search, Optimization</t>
  </si>
  <si>
    <t>live:tminhthang25</t>
  </si>
  <si>
    <t>CoE</t>
  </si>
  <si>
    <t>link</t>
  </si>
  <si>
    <t>Switch to work for FPTU training course</t>
  </si>
  <si>
    <t>Why I Choose gRPC?</t>
  </si>
  <si>
    <t>chuanvo</t>
  </si>
  <si>
    <t>Communication</t>
  </si>
  <si>
    <t>gRPC</t>
  </si>
  <si>
    <t>48e17520abe731b4</t>
  </si>
  <si>
    <t>Kobiton</t>
  </si>
  <si>
    <t>Dulicated topic</t>
  </si>
  <si>
    <t>Codeless Machine Learning Models with Google AutoML</t>
  </si>
  <si>
    <t>thidang</t>
  </si>
  <si>
    <t>NCLC</t>
  </si>
  <si>
    <t>No Code, Low Code, Google, AutoML</t>
  </si>
  <si>
    <t>live:dkthi2901_1</t>
  </si>
  <si>
    <t>CoE-Internal Rehearsal</t>
  </si>
  <si>
    <t>Topic 30m</t>
  </si>
  <si>
    <t>JMeter Integration with Grafana and InfluxDB</t>
  </si>
  <si>
    <t>khanhdo</t>
  </si>
  <si>
    <t>Engineering</t>
  </si>
  <si>
    <t>Engineering, Test Automation, Automated Testing, Tester</t>
  </si>
  <si>
    <t>khanh.do_ltrc</t>
  </si>
  <si>
    <t>KMS Solutions</t>
  </si>
  <si>
    <t>mail</t>
  </si>
  <si>
    <t>Self-review, request provide slide deck</t>
  </si>
  <si>
    <t>Topic 60m</t>
  </si>
  <si>
    <t>Processing Real-time Data Streams leveraging Apache Flink</t>
  </si>
  <si>
    <t>phienle</t>
  </si>
  <si>
    <t>Data System, Real-time Data, Streaming, Apache Flink</t>
  </si>
  <si>
    <t>leminhphien</t>
  </si>
  <si>
    <t>Healthcare DC</t>
  </si>
  <si>
    <t>Cancelled</t>
  </si>
  <si>
    <t>Total</t>
  </si>
  <si>
    <t>Cloud</t>
  </si>
  <si>
    <t>Cloud, AWS, Lambda, Serverless, Practices</t>
  </si>
  <si>
    <t>phongle_g5</t>
  </si>
  <si>
    <t>excuse to Thur</t>
  </si>
  <si>
    <t>The Symphony of Lambda and Stream</t>
  </si>
  <si>
    <t>dungvannguyen</t>
  </si>
  <si>
    <t>Programming</t>
  </si>
  <si>
    <t>Java, Lambda, Streaming</t>
  </si>
  <si>
    <t>live:.cid.fb268be1567618ca</t>
  </si>
  <si>
    <t>Suitable for TechShow</t>
  </si>
  <si>
    <t>Micro Front-End with Module Federation</t>
  </si>
  <si>
    <t>hieupham</t>
  </si>
  <si>
    <t>Frontend</t>
  </si>
  <si>
    <t>Frontend, Webpack</t>
  </si>
  <si>
    <t>live:.cid.78cf2b22f542ddc4</t>
  </si>
  <si>
    <t>Developing an Ethereum Decentralized Application</t>
  </si>
  <si>
    <t>thonghuynh</t>
  </si>
  <si>
    <t>Blockchain</t>
  </si>
  <si>
    <t>Blockchain, NFT, Ethereum, dApp, Kaleido, Cloud</t>
  </si>
  <si>
    <t>live:huynhhanhthong_2</t>
  </si>
  <si>
    <r>
      <rPr>
        <sz val="9"/>
        <rFont val="Montserrat"/>
      </rPr>
      <t xml:space="preserve">No Code, Low Code, </t>
    </r>
    <r>
      <rPr>
        <u/>
        <sz val="9"/>
        <color rgb="FF1155CC"/>
        <rFont val="Montserrat"/>
      </rPr>
      <t>Bubble.io</t>
    </r>
  </si>
  <si>
    <t>live:5db1b8ea63010c86</t>
  </si>
  <si>
    <t>GSS DC</t>
  </si>
  <si>
    <t>Chrome Extension - Build a Tiny One with React</t>
  </si>
  <si>
    <t>Frontend, React, Chrome Extention</t>
  </si>
  <si>
    <t>live:tranphieu97_1</t>
  </si>
  <si>
    <t>Data System, Visualization, Geo-spatial</t>
  </si>
  <si>
    <t>ledohoanglong</t>
  </si>
  <si>
    <t>Communication in Microservices</t>
  </si>
  <si>
    <t>viemong</t>
  </si>
  <si>
    <t>Architecture</t>
  </si>
  <si>
    <t>Architecture, Microservices, Design</t>
  </si>
  <si>
    <t>wyan1992</t>
  </si>
  <si>
    <t>HCDC-Internal rehearsal</t>
  </si>
  <si>
    <t>How Katalon Bring More Value to Automation Test</t>
  </si>
  <si>
    <t>minhdo</t>
  </si>
  <si>
    <t>Test Automation</t>
  </si>
  <si>
    <t>Test Automation, Automated Testing, Practices, Katalon</t>
  </si>
  <si>
    <t>minh.do208</t>
  </si>
  <si>
    <t>NFT, Just a Trend?</t>
  </si>
  <si>
    <t>tungvle</t>
  </si>
  <si>
    <t>Blockchain, NFT</t>
  </si>
  <si>
    <t>live:vuquanghuy2k</t>
  </si>
  <si>
    <t>Need to update content</t>
  </si>
  <si>
    <t>WebRTC, Streaming</t>
  </si>
  <si>
    <t>live:khoaakt</t>
  </si>
  <si>
    <t>Toolsmith for API Testing</t>
  </si>
  <si>
    <t>liemchau</t>
  </si>
  <si>
    <t>Test Automation, Automated Testing, Testing Tools</t>
  </si>
  <si>
    <t>live:chpliem</t>
  </si>
  <si>
    <t>Test Automation, Automated Testing, Cypress</t>
  </si>
  <si>
    <t>thanhphat27495@gmail.com</t>
  </si>
  <si>
    <t>Zero-downtime Microservices Deployment with Kubernetes</t>
  </si>
  <si>
    <t>DevOps</t>
  </si>
  <si>
    <t>DevOps, Kubernetes, Deployment, Reliability</t>
  </si>
  <si>
    <t>live:athoibuiqt</t>
  </si>
  <si>
    <t>APAC DC</t>
  </si>
  <si>
    <t>Deep Dive into Bitcoin</t>
  </si>
  <si>
    <t xml:space="preserve">Blockchain, Bitcoin, Cryptocurrency </t>
  </si>
  <si>
    <t>ngtrucminh</t>
  </si>
  <si>
    <t>Terraform, the Power of Infrastructure Codification</t>
  </si>
  <si>
    <t>trungvnguyen</t>
  </si>
  <si>
    <t>DevOps, Terraform</t>
  </si>
  <si>
    <t>live:nguyenviettrung1995</t>
  </si>
  <si>
    <t>Google Appsheet: Make Powerful Apps with No-Code</t>
  </si>
  <si>
    <t>No Code, Low Code, Google, Appsheet</t>
  </si>
  <si>
    <t>live:lhbang95</t>
  </si>
  <si>
    <t>gRPC: A High Performance, Open Source Universal RPC Framework</t>
  </si>
  <si>
    <t>gRPC, Performance, RPC</t>
  </si>
  <si>
    <t>live:ngovietduc2008</t>
  </si>
  <si>
    <t>Introduction to the New Version of Selenium</t>
  </si>
  <si>
    <t>minhquach</t>
  </si>
  <si>
    <t>Test Automation, Automated Testing, Selenium</t>
  </si>
  <si>
    <t>qvminh</t>
  </si>
  <si>
    <t>Testing in Squads</t>
  </si>
  <si>
    <t>phuongdiep</t>
  </si>
  <si>
    <t>Testing Practice</t>
  </si>
  <si>
    <t>Tester, Engineering, Practices</t>
  </si>
  <si>
    <t>lannt.1612</t>
  </si>
  <si>
    <t>Node.js Scalability Patterns</t>
  </si>
  <si>
    <t>dungvo</t>
  </si>
  <si>
    <t>DevOps, Nginx</t>
  </si>
  <si>
    <t>vndung147</t>
  </si>
  <si>
    <t>Will update</t>
  </si>
  <si>
    <t>The 2021 No-Code / Low-Code Landscape Checkup</t>
  </si>
  <si>
    <t>trungdoan</t>
  </si>
  <si>
    <t>No Code, Low Code</t>
  </si>
  <si>
    <t>live:trungdoan1309</t>
  </si>
  <si>
    <t>UI/UX and Cross-Functional Collaboration</t>
  </si>
  <si>
    <t>thixnguyen</t>
  </si>
  <si>
    <t>UI/UX</t>
  </si>
  <si>
    <t>UI, UX, Graphic Design</t>
  </si>
  <si>
    <t>nguyen.xuan.thi</t>
  </si>
  <si>
    <t>Grove</t>
  </si>
  <si>
    <t>Test Automation, Automated Testing, Practices, Lessons Learned</t>
  </si>
  <si>
    <t>nguyenthanhson_skype</t>
  </si>
  <si>
    <t>PingPong Machine: a Fun IoT Project During the Covid 19 Pandemic</t>
  </si>
  <si>
    <t>IoT</t>
  </si>
  <si>
    <t>IoT, PingPong</t>
  </si>
  <si>
    <t>tamduy2206</t>
  </si>
  <si>
    <t>sent to a.Trung</t>
  </si>
  <si>
    <t>TCP Tunneling - Easily Expose Your Local Website to the World</t>
  </si>
  <si>
    <t>DevOps, Proxy server, Tunneling, Performance</t>
  </si>
  <si>
    <t>vanthuongkb</t>
  </si>
  <si>
    <t>Breaking Down Technical Exploratory Testing</t>
  </si>
  <si>
    <t>thaovo</t>
  </si>
  <si>
    <t>thaovo2010</t>
  </si>
  <si>
    <t>Technical Assessment - Lessons Learned from Looking at Other Product Companies</t>
  </si>
  <si>
    <t>jeffscott</t>
  </si>
  <si>
    <t>English</t>
  </si>
  <si>
    <t>Engineering, Technical Assessment, RAMP. Lessons Learned</t>
  </si>
  <si>
    <t>live:jeffscott90</t>
  </si>
  <si>
    <t>KMS US</t>
  </si>
  <si>
    <t>US</t>
  </si>
  <si>
    <t>Directly working with Trung</t>
  </si>
  <si>
    <t>Reactive Programming in Java Platform</t>
  </si>
  <si>
    <t>tamle</t>
  </si>
  <si>
    <t>Programming, Reactive, Java, Practices</t>
  </si>
  <si>
    <t>tam.le.1979</t>
  </si>
  <si>
    <t>no skype</t>
  </si>
  <si>
    <t>Go Codeless Testing, Boost Productivity and Ease Scalability</t>
  </si>
  <si>
    <t>Test Automation, Automated Testing, Tester</t>
  </si>
  <si>
    <t>thanhsang.skype</t>
  </si>
  <si>
    <t>Katalon</t>
  </si>
  <si>
    <t>Sketch2Design - A Visily AI Feature</t>
  </si>
  <si>
    <t>AI/ML</t>
  </si>
  <si>
    <t>AI, ML, Image Detection</t>
  </si>
  <si>
    <t>live:455e43b0a38e5752</t>
  </si>
  <si>
    <t>KMS Labs</t>
  </si>
  <si>
    <t>Modern Banking Platform Introduction</t>
  </si>
  <si>
    <t>taihtle</t>
  </si>
  <si>
    <t>Banking, Architecture</t>
  </si>
  <si>
    <t>chotroncuoctinh</t>
  </si>
  <si>
    <t>Digital Product Design</t>
  </si>
  <si>
    <t>hanhngo</t>
  </si>
  <si>
    <t>Digitalization, Design</t>
  </si>
  <si>
    <t>hanh.ngo90</t>
  </si>
  <si>
    <t>Software Development: Landscape of 2021 and Trends in 2022</t>
  </si>
  <si>
    <t>trungnguyen</t>
  </si>
  <si>
    <t>Software Development, Trends 2022, State 2021, Technology</t>
  </si>
  <si>
    <t>trung.nguyenn</t>
  </si>
  <si>
    <t>Self-rehearsal</t>
  </si>
  <si>
    <t>Learning &amp; Neuron Network with Python</t>
  </si>
  <si>
    <t>dathnguyen</t>
  </si>
  <si>
    <t>AI, Python, Language</t>
  </si>
  <si>
    <t>nguyenhuynhdat</t>
  </si>
  <si>
    <t>Name</t>
  </si>
  <si>
    <t>Description</t>
  </si>
  <si>
    <t>Working in the Modern Front-end Industry, you must be using a static bundler, like Webpack, almost daily. Then have you ever been getting so fed up with its monolithic architecture? You know that, but you can not change to Micro Front-end since it still has a lot of flaws that will make your applications disastrous. But now, Webpack 5 is here, coming to the rescue with its Module Federation Plugin. In this topic, you and I will, together, figure how this Module Federation Plugin saving the industry.</t>
  </si>
  <si>
    <t xml:space="preserve">1/ New features of Webpack 5: (10m estimated)
- What is Webpack?
- Removals: polyfills of Node and deprecations
- Improvements: improved Long Term Cache, deterministic algorithm, better tree-shaking and new web platform features
2/ Webpack 5 Module Federation Plugin (MFP): (40m estimated)
- What can MFP do? - Achieve micro front-end architecture and dependency sharing
- What exactly is the MFP? 
- MFP’s terminology (kind of Webpack container): host, remote, bidirectional host, omnidirectional host
- Host
- Remote
- Host - Implementation example
- Remote - Implementation example
- Bidirectional Host and Omnidirectional Host
- Bidirectional Host - Implementation example
- Usage of Host and Remote
- Container’s Coordination
- MFP’s share scope
- Implement share scope: array syntax, object syntax and object syntax with hints
 - Orchestration: evergreen and managed
 - Disadvantages: poor documentation, poor cross-framework integration
- Bonus: External Remote Plugin
3/ QnA (10m estimated)
</t>
  </si>
  <si>
    <t>Search is one of the most popular features in most apps. It can be complicated when it comes to handling natural language. Let's take a look at how to implement and optimize full-text search with PostgreSQL built-in features.</t>
  </si>
  <si>
    <t>1, Introduction: (3 minutes)
Topic introduction
Agenda introduction
2, What is full-text search? Why do we need full-text search? (3 minutes)
3, Simple implementation of full-text search using inverse index: (7 minutes)
4, GIN index in PostgreSQL: (7 minutes)
5, Full-text functions support in PostgreSQL: tsvector, tsquery (5 minutes)
6, Q&amp;A (5 minutes)</t>
  </si>
  <si>
    <t>Over one trillion dollars is the total market value of Bitcoin. It is an impressive number, and cryptography received a lot of attention from the community. But today, we will forget Bitcoin or other cryptocurrencies and focus on the technology behind the senses, blockchain. This technology has been applied to various applications like financial, supply chain, entertainment, etc. In this topic, I will introduce some common steps to build a decentralized application based on blockchain technology and their application on TechCon Event.</t>
  </si>
  <si>
    <t>"The future of coding is no coding at all." - Chris Wanstrath, CEO of GitHub.
Maybe you already know, the NoCode revolution is booming. Over time, NoCode platforms are increasing and evolving constantly. Besides making it easier for developers to develop apps, NoCode lets non-technical person build their own apps, which sounds almost unachievable. In this topic, I will cover the ins and outs of NoCode and what it's best used for. Moreover, let's see how I'm going to build a ToDo App that can be accessed from anywhere in just about 15 minutes with Bubble.io - one of the best NoCode platforms nowadays.</t>
  </si>
  <si>
    <t xml:space="preserve">1. The NoCode Revolution (10 mins):
- What is NoCode?
- The benefits and downside of NoCode.
- Why use NoCode to build MVP?
- Getting started with NoCode tools.
2. The basics of Bubble (5 mins):
- What is Bubble?
- What you can build?
3. Demo Building a Bubble App (15mis):
- Introducing the Application Editor.
- Demo building a Todo App with Bubble.
</t>
  </si>
  <si>
    <t>In the wave of web technologies, many of us will choose the web application as the best option when our clients need software to improve their working experience.
But, sometimes it's not enough, our "dear clients" want more, they want something that can open anywhere on browser. They want something that can access any page they visit.
Wow, and now, a web application isn't enough. Just change the way a bit. The extension can help. Only apply the same technologies as the web application, but smaller and stronger when accessing the browser data.
Let's see how strong the extension can be and implement a tiny one just with ReactJS.</t>
  </si>
  <si>
    <t>Link outline and slide</t>
  </si>
  <si>
    <t>Geo-spatial data is data about objects, events, or phenomena that have a location on the earth's surface (Stock, 2016). In this short session, we learn about geo-spatial data, how we describe geo-spatial data &amp; store them, and manipulate geo-spatial data &amp; visualize them on a map.</t>
  </si>
  <si>
    <t xml:space="preserve">1. Introduction (10 mins, including early settling time)
- Why is geo-spatial data important?
2. Main content
a. Quick demo (14 mins):
- Simple visualization of visual data
- Explanation (including Q&amp;A)
b. Further exploration (4 mins):
- Geospatial data concepts &amp; pitfalls
- Encourage further reading: different ways of visualization
c. Summary (2 mins)
3. Q&amp;A: do NOT have enough time, so I will answer most questions offline
</t>
  </si>
  <si>
    <t>Apache Flink is built ground-up as a true streaming technology solution. It can process streams with millisecond latencies without the need for micro-batches. Flink supports multiple connectors for various streaming sources and sinks, including HDFS, Kafka, Amazon Kinesis, RabbitMQ, Google Pub/Sub, and Cassandra. 
The session will walk you through streaming concepts by building a pipeline computing user activity summaries by five-second intervals: Windowing, Event Time Processing, and State Management</t>
  </si>
  <si>
    <t xml:space="preserve">Table of Content (60m)
1. Introduction about Flink architecture (5m)
2. Overview of a Flink program with Data Stream API (10m)
3. Build a distributed scalable application with Stateful Functions (10m)
4. Use case design for streaming analytics (10m)
5. Code Demo: Analyse summary of user activities and real-time display aggregation data on a dashboard in configurable 5s window (15m)
6. Q&amp;A (10m)
</t>
  </si>
  <si>
    <t xml:space="preserve">Microservices Architecture is trendy now, but you don't really know it! Communication, Storage, Testing, Monitoring, Docker is five strategies to control and utilize the power of the micro-services architecture. Communication is the first thing you must be master to design and work in a micro-services system that handles more than a million requests per minute in practice not only the theory. Join this topic and my Embrace the Microworld series, which will walk through every single one of these strategies to light up all of the nooks and crannies of a micro-services system. </t>
  </si>
  <si>
    <t xml:space="preserve">1.         Latest Update of Micro Services (3m)
2.         Communication in MS
·      Client to Services Communication (5m)
o   API Gateway Pattern
o   Backend for Frontend Pattern
·      Service to Services (2m)
·      Event Driven in Microservices &amp; Demo (15m)
o   Introduction
o   Practices
o   Transaction
o   Event Stream:  Kinesis, Kafka 
3.     Q&amp;A (5m)
</t>
  </si>
  <si>
    <t>What do you do when faced with the question "What's the difference between Katalon and Open Source tool?" or "Why should we use a Katalon?" of client. What do you do when the AUT demands more than Katalon's keyword kit can do? Is it possible to combine the design of the automation open source patterns  with the built-in functions of the Katalon to bring more value?
My story will help you find the answers to these questions.</t>
  </si>
  <si>
    <r>
      <rPr>
        <u/>
        <sz val="8"/>
        <color rgb="FF1155CC"/>
        <rFont val="Montserrat"/>
      </rPr>
      <t xml:space="preserve">Link slide
</t>
    </r>
    <r>
      <rPr>
        <sz val="8"/>
        <rFont val="Montserrat"/>
      </rPr>
      <t>Describe in the "What happens!" section
- The issues of QA when working with Katalon
The approach to fix the subject: describe in the "How to design an FW with Katalon?" section
- Fix the issue by optimizing and custom the core of automation FW
The evaluation of the approach: describe in the "Time to review!" section
- List out the pros and cons of the approach
The final conclusion to persuade the audiences: describe in the "Conclusion!" section
- Try or not Try the approach</t>
    </r>
  </si>
  <si>
    <t>The world is changing. Since the outbreak of Covid-19, people around the world tend to move everything (if possible) to online platforms where everyone can still connect and work together indirectly. Properties and Information are not exceptions, and NFT - one of the most famous applications based on blockchains technology - is making this concept more popular. We can use and share, buy and sell this "property" to anyone in the digital form. But what is actually NFT? In the scope of our speech, we will take a simple approach to how the world is using it and how you can make your own NFT property and sell it.</t>
  </si>
  <si>
    <t xml:space="preserve">1. Introduction: (5 mins)
- Definitions:
- What is NFT? 
- How can we earn and use it?
- Main techniques is being used in NFT applications:
- Is it really going to be the future of Information and Property?
- NFT trends in the breakout of Covid-19 - Why?
- Applications of NFT in daily life:
2. Real world NFT Application: (10 mins)
- NFT Gaming:
- How is NFT being used in online gaming? 
- Distinguish NFT Games and Ordinary Games?
- Axie Infinity - Vietnamese 1 billion dollars Games:
- NFT Property:
- What is it being used as a property? (Fashion, Collection, Digital Art,..)  
- Distinguish physical property and NFT property.
- Leading Fashion brands and Celebrities.
- What is the big difference between e-commerce (and market) and NFT market?  
3. Application Example: (9 mins)
- NFT property demo: (6 mins)
- How to create and sell NFT?
- How is the system working behind the scenes? (Blockchains,...) (3 mins)
4. Conclusion: (1 mins)
What is the future of NFT in our life? (1 mins)
5. Q&amp;A: (5 mins)
</t>
  </si>
  <si>
    <t>Online communication is essential in this era, especially during the COVID-19 global pandemic, as people can not meet face to face but through technology. Real-time communication and its technologies play a crucial role in solving latency and quality issues when using online meeting applications. In-app real-time communication has become an essential feature for many modern software products. Let's explore RTC technologies in general, WebRTC in particular, and apply them in solving this new communication trend.</t>
  </si>
  <si>
    <t>1. Introduction (5 mins)
        a. Definitions of RTC (Real-time Communication)
            - Introduction into RTC and its application.
        b. What is WebRTC? Fundamental and Concepts
            - Introduce WebRTC and its use case in daily life
            - How big companies harness the potential of WebRTC Technology
2. WebRTC (10 mins)
        a. Built-in Features
           - Introduce WebRTC API, MediaStream API
           - Quick demo API
        b. Make the connection (P2P Connection, Signaling, Exchange Metadata)
           - What is Signaling Server? How a peer exchange metadata?
           - Introduce how WebRTC make a connection (with example)
3. Demonstration application (Video Conference App) (7 mins)
4. Conclusion &amp; WebRTC in future (3 mins)
5. Q&amp;A (5 mins)</t>
  </si>
  <si>
    <t>Nowadays, API Testing is a must in most product quality verification. Choosing a tool is the art and science. In this topic, I will share the list of "free" automated testing tools for API testing. What are the advantages and disadvantages of these kinds of secret sauces? Let's discuss demonstrations on Katalon, Karate, Postman, RestAssure, and JMeter.</t>
  </si>
  <si>
    <t>Link slide</t>
  </si>
  <si>
    <t>You want to quickly apply automation to your project or simply just want to practice on it? You want a tool that can help you to automate multiple test techniques like UI, API, End To End,..with less flaky tests? You want an automation tool that can be easily integrated with multiple CI/CD systems? And with all the above requirements, you may think that will have a lot of complex installation and configuration? 
But no, we have Cypress!</t>
  </si>
  <si>
    <t xml:space="preserve">Agenda: 30min
1. Overview 
    a.What is Cypress
    b.Why Cypress
    c.Cypress vs Selenium: Key Differences
2. Cypress design pattern approach
    a. POM in Cypress and the replacement 
    b. Comparison between POM and App Action
3. CI/CD with Cypress
    a.Introduce and demo with Jenkins and CircleCI
4. Q&amp;A
</t>
  </si>
  <si>
    <t>You probably heard the term “artificial intelligence” multiple times and it has become more regular recently. Then working out in the artificial intelligence world, the Python is a great language to learn since most of the tools are built using it. Learning and neural networks are two robust techniques in AI that are applied broadly. In this topic, you will go through learning &amp; neural network and learn how to use Python to build an AI agent with reinforcement learning, a neural network to analyze image and solve classification problems.</t>
  </si>
  <si>
    <t xml:space="preserve">In this topic, I would like to share some fundamentals AI that focus on learning and neural networks and using Python for demo
1. Learning (30 minutes)
- Supervisor learning: 
 + nearest neighbor classification, 
 + k-nearest neighbor classification
 + Support vector machine
 + L1 lost function
 + L2 lost function, overfitting
 + K-fold cross validation
- Reinforcement learning:
 + Q learning
 + Explore vs Exploit
 + Demo for Reinforcement learning: game Nim (https://en.wikipedia.org/wiki/Nim)
2. Neural networks (30 minutes)
- Step function
- Gradient descent, Stochastic descent, mini batch gradient descent
- Multilayer neural network
- Backpropagation
- Deep neural network
- Computer vision
- Image convolution
- Pooling, Max pooling
- Convolution neural network
- Demo for neural networks: analyze handwriting characters using python and Tensorflow library.
</t>
  </si>
  <si>
    <t>Availability is one of the most important criteria for the success of any digital platform. It is critical to ensure that the deployment/upgrade of the platform does not interrupt business operations.
This topic will share with you how to use Kubernetes to deploy micro-services in production-like environments and how to use the Rolling, Canary, and Blue/Green deployment methods with zero downtime. This was applied in a live-streaming platform built on AWS by the KMS project team serving millions of online users.</t>
  </si>
  <si>
    <t>Invested in 2008, Bitcoin is a decentralized digital currency. Now its market cap is over 800 billion USD. What are the technical factors that made Bitcoin be a success? This topic will explain to you Bitcoin mechanics like blockchain, mining, the root of work, and how other cryptocurrencies work or become a platform to replace our economy with the decentralized finance age.</t>
  </si>
  <si>
    <t xml:space="preserve">- Crypto and Cryptocurrencies
○ Hash Functions
                § Introduce to Hash function attributes and properties
        ○ Digital Signature
                § Introduce to Digital Signatures attributes and properties
        ○ Blockchain
                § Introduce to Blockchain - a data structure and it applications
        ○ Cryptocurrency
                § Demo how a simple cryptocurrency work and it issues
- Mechanics of Bitcoin 
        ○ Bitcoin transaction
                § Show the actual Bitcoin transaction
        ○ Bitcoin block
                § Show the real Bitcoin transaction
        ○ Distributed Consensus
                § How the Bitcoin achieves Decentralization
        ○ Mining
                § Explain the Proof of Work and other mining activities
- Bitcoin as a Platform
        ○ Bitcoin together with technology are not only a currency but also support for applications like Ethereum, Smart contracts, Append-only log, NFT, etc.
</t>
  </si>
  <si>
    <t>Terraform is an open-source infrastructure as a code software tool that provides a consistent CLI workflow to manage hundreds of cloud services. Terraform codifies cloud APIs into declarative configuration files. 
This topic will go through Terraform concepts and functions and see how Terraform can help infrastructure automation in different projects, from small, individual ones to large-scale enterprises.</t>
  </si>
  <si>
    <t xml:space="preserve">Content Outline:
1 - What is Terraform? 
2 - Why Terraform? 
3 - Live Demo #1 - Manage AWS resources via Terraform 
HashiCorp Configuration Language (HCL) 
Terraform state concept 
Different levels of Terraform adoption 
4 - Live Demo #2 - Terraform Cloud &amp; GitHub integration 
5 - Conclusion: Everything-as-code
</t>
  </si>
  <si>
    <t>Create a mobile application in just 1 day? It is actually not my imagination nor yours, but something possible. In 30 minutes of this section, we will walk through the whole process using familiar platforms like Google Drive, Google Sheets, and an app builder of Google Appsheet. Google Appsheet is an intuitive no-code app development platform that empowers anyone to build powerful applications for collecting, updating, or sharing data more effectively. That means no coding skill is required at all.</t>
  </si>
  <si>
    <t xml:space="preserve">1. Welcome and introduction - 2m
2. 10m
2A. Pick an audience and short interview (3m)
+ Ever made or intended to make your own app?
+ Any difficulty?
+ What is the app about?
2B. Demo how to make the app mentioned in 2A (7m)
+ Prepare Google Sheets (1m)
+ Load sheets to Appsheet (1m)
+ Introduce some basic components in Appsheets (UX, Behavior,...) (5m)
→ Emphasize how quick and simple it is.
3. Appsheet - 8m
+ Introduction (2m)
+ Main features (4m)
+ Personal opinions: the Good and the Bad (2m)
4. Demo prepared complex apps and under the hood in Appsheet - 5m
+ Features in the app UI
+ Settings in Google Sheets and Appsheet
+ Instant Deployment feature
5. Say thank you + Q&amp;A - 5m
</t>
  </si>
  <si>
    <t>How to build serverless apps with AWS Lamda</t>
  </si>
  <si>
    <t>For a long time now, we’ve had REST (REpresentational State Transfer). REST APIs are cozy, warm, friendly, and very flexible. It's so much better than SOAP.  So why on earth do we want to change everything again? Why do we keep inventing new, shiny stuff to replace tools that work so well? What is this gRPC thing now? In any case, knowing the many benefits and downsides of using one form of message passing technique over the other is crucial when designing the communication APIs between microservices. In this talk, I will show you when to choose gRPC over REST and implement gRPC services in Go.</t>
  </si>
  <si>
    <t xml:space="preserve">1. The motivation of gRPC
2. What gRPC is, how it works?
3. Architecture of gRPC
4. Is gRPC better than REST? Where to use it? 
5. Demo: (5 mins)
        - Code generation in gRPC with Protocol Buffer 
        - Code demo: Implement 4 types of gRPC using Go: unary, server-streaming, client-streaming, bidirectional streaming. 
6. Q and A (5 mins)
</t>
  </si>
  <si>
    <t>This topic will cover:
1. Functional programming ecosystem definitions
I will introduce some terms that the audiences need to understand before going to the presentation.
2. Where are design patterns and principles
- We will find out what design patterns and principles are applied to lambda and stream and what we can learn from them.
- How the stream works.
3. Performance explanation: 
- I will compare the performance of using java stream vs. traditional loops and demo ways to improve the performance.
4. Using a parallel stream is a nightmare?:
- I will explain in detail how parallel stream works; after that, we will demo how we can improve the performance
5. Stream collector use cases: 
- I will explain how we can use stream collector with recursive and common use cases.</t>
  </si>
  <si>
    <t xml:space="preserve">Speaking of automated cross-browser testing for web applications, Selenium is always one of the most preferred selections. The Selenium 4 release significantly brings a lot of new cool features and enhancements that make Selenium more usable and scalable. This talk will discuss differentiators and critical enhancements such as Selenium Web Driver, Selenium IDE, and Selenium Grid. </t>
  </si>
  <si>
    <t xml:space="preserve">Agenda/Outline (30mins)
1. Introduction: current progress of Selenium 4 project (RC1) (5m)
2. What news in Selenium 4 (10m)
- Relative locators
- Better window/tab management
- Suport for Chrome Debugging Protocal
- Deprecation of desired  capabilitites
- Modification of action class
- Improved docs
 - Upgraded Selenium IDE
 - Enhanced Selenium Grid
3. Demo: (10m)
- How get and install RC1 build
- Locators
- Window/tab management
- Action class
4. Summary, Q&amp;A (5m)
</t>
  </si>
  <si>
    <t xml:space="preserve">Music and science heal the World, and testers help them do it. In the world of technology, there are so many products help human to have a better life. Talking about music, people think of Spotify. Talking about science, people think of Elsevier. How do testers play a major role in the process of making those amazing products? And what is the role of testers in those companies? Let's join us in the session about testing in squads to understand more. </t>
  </si>
  <si>
    <t xml:space="preserve">1. Ice-breaking (5 minutes)
2. Squad? History &amp; introduction (10 minutes)
3. Testing in “That” squad: Spotify (10 minutes)
- QA: Quality Assistant or Quality Assurance?
4. Testing in “This” squad: Elsevier (15-20 minutes)
- A story
- Testing practices in Elsevier
- What testers contribute to this success
5. Conclusion &amp;  Takeaway (5 minutes)
6. Q&amp;A (10 minutes)
</t>
  </si>
  <si>
    <t>State the problems faced by other protocols as well as the advantages of gRPC. (Performance, Scale, Maintenance...)</t>
  </si>
  <si>
    <t>Scaling an application does not only mean increasing its capacity, enabling it to handle more requests faster. It's also a crucial path to achieving high availability and tolerance to errors. Scalability is a way to split the complexity of an application into more manageable pieces. 
In this talk, I will present why should we care about scalability, what the scale cube is and why it is useful to understand scalability, how to scale by running multiple instances of the same application, how to leverage load balancer, cluster module, etc.
The second part of this presentation is multi-tenant architecture. It provides an example of implementing this pattern using NodeJS and Postgres.</t>
  </si>
  <si>
    <t>In the last few years, the need to democratize software development has pushed the tech industry into the era of No Code - Low Code (NLCL). Therefore to no one's surprise, according to Gartner, NCLC currently is one of fasting growing sectors in tech and has no sign of slowing down. By 2024, 65% to 80% of the application development will be NCLC. 
This talk will give a quick view of the NCLC landscape in 2021: the history, some major players, cool tools for non-tech people and developers alike. In addition, we will also speculate on the opportunity in the future of NCLC.</t>
  </si>
  <si>
    <t>Working successfully within these broad cross-functional teams is not a "nice to have." It is a MUST-have. Play well with others, or don't play at all. So, how do we ensure effective and efficient teamwork?
It is only through successful cross-functional input and collaborative execution that User Experience Professionals can bring their greatest ideas to market. It is only within cross-functional teams that we can realize the speed and agility required to keep up with the demand rate.</t>
  </si>
  <si>
    <t>Link outline</t>
  </si>
  <si>
    <t>Let's be realistic that automation testing isn't easy. When it's done poorly, it can burn all your effort without providing any real benefit. I want to highlight some warning signs that indicate your automation effort is in trouble in this topic session. Hopefully, this knowledge will help you find gaps and improve your current and future automation efforts.</t>
  </si>
  <si>
    <t>**Introduction** (3 minutes)
- Greeting
- Introduce myself
- Introduce the topic
        + Why it's usual that we encounter struggle when testing automation.
        + The warning signs I highlight today will help you find gaps and improve your current and future automation efforts.
        + Note: the following signs are actually from my past experiences
**Body** (22 minutes)
   1) Your tests rely on the explicit wait (5 minutes)
   It's a common issue in most automation projects.
   Not able to run on another env. Introduce flaky test over time.
   Solution: 
   (Presenter to provide example)
   2) Testing for multiple things in one test case (4 minutes)
   A test case that is built to verify more than one aspect can fail in multiple ways. This means that if the test case fails, it must be manually inspected to figure out which aspect failed.
   Solution: Build test cases so that they logically only test one aspect. This way, there is no doubt about what goes wrong when a test case fails. Instead of bundling up multiple tests in one test case, it is best practice to build reusable components with your test automation tool. This way, it is easy to reuse the logic contained in other test cases, and the time required to create a new test case is minimized
   (Presenter to provide example)
   3) Not ensuring collective ownership of test automation (5 minutes)
   Introducing an automation tool comes with the risk that a long learning curve or technical challenges take up too much time and require a lot of support between team members. This takes away time and focuses on testers’ primary tasks (building test cases, analyzing requirements, reporting, etc.).
   Most automation tools require users to program, which, for the teams using these tools, widens the divide between technical testers, who can code, and “non-technical” testers who can’t. The typical scenario is that the technical team members are being charged with implementing test automation, with little or no ownership shared with other team members.
   This split in a team can cause several issues:
   If only a few members own automation, then they are the only ones who understand and can maintain the automated test cases, as well as analyze the results from automated tests.
   If the automation “owners” leaves the company, they leave behind a suite of test cases that no one can use. Time must then be allocated to rebuilding these test cases.
   By letting only “technical” testers work with automated tests, there is a risk of keeping testers with highly specialized domain knowledge out of the loop. These people have expert knowledge about the application under test and can provide valuable insights when preparing test cases for automation.
   4) Engineers can’t run their tests on demand (4 minutes)
   - Need complicated steps to set up test data/ test environment.
   - Need huge effort in training to run the tests.
   - It's not easy to determine if the fail test case is a bug or not.
   5) No code reviews/lack of code linter (4 minutes)
   Code reviews are a critical part of any software development project, and automation is software development. Reviews have four primary benefits. First, they help eliminate single points of failure by having more than one person familiar with any single piece of code. Second, they help you find problems in the code earlier — and the earlier you find problems, the easier (and cheaper) it is to fix those problems. Third, it forces engineers to write cleaner code, which is especially good for long-term maintenance. Lastly, code reviews are good training tools for both the reviewer and reviewee.
   - Leverage linter tool to ensure coding standard rules.
   Provide an example that human tends to make mistake, an auto linter tool can help to prevent it earlier.
   6) No unit test (4 minutes)
   Why automation testers should write unit tests for their core functions.
   - Increase quality of code.
   - Provides documentation.
   - Easier to refactor.
   (slide) Show sample unit test for an automation framework
**Conclusion and Q&amp;A**  (5 minutes)
Keys takeaway:
- Test automation absolutely requires software development skills.
- Implementing test automation is a long-term strategic choice and should be handled as such.
- Automation is a development product, should always consider its usage and value.</t>
  </si>
  <si>
    <t>Working at home is boring, it's hard to play table tennis, which I like. It is even harder to learn a new thing without any practical, without any purpose. Why don't I combine those things? I can easily buy a table tennis Robot, but it will be joyful to make it on my own and have fun while having an experience while creating the table tennis Robot. In this topic, I will share how to build a PingPong machine, which goes at 3M VND on the market, with only 800K VND.</t>
  </si>
  <si>
    <t>TCP tunnel is a technology that aggregates and transfers packets sent between end hosts as a single TCP connection. Using that feature, we can share our local website with the people on the internet or allow the Cloud service to test the local website without deploying. Join me! I'll share some good services to help you achieve tunneling in my topic.</t>
  </si>
  <si>
    <t>Link outline with image</t>
  </si>
  <si>
    <t>In the speed-to-market software product and Agile era, testers usually encounter many challenges of planning, designing, and executing their tests to deliver fast results within a rush time. This results in inadequate test coverage and defect leakage into production. Besides automated testing, Exploratory Testing has become a critical tester's weapon to help them have better test coverage. In this talk, I will share how I perform Exploratory Testing by leveraging various tools, technical knowledge, and my thinkings.</t>
  </si>
  <si>
    <t xml:space="preserve">Agenda/Content Outline [60 minutes]
1. Introduction: GLOSS (My background, objective, agenda): [5 mins]
2. Overview of Thinking in Exploratory Testing: [5 mins]
Why Thinking is important?
What are they?
Why explore to test and what is involved?
3. My heuristics: Six Thinking Hats [8 mins]
What are they?
Blue hat
White hat
Red hat
Yellow hat
Black hat
Green hat
4. Demo: 6 thinking hats &amp; combine with set of tools to detect issues [25 mins]
[Tentative] Register and Sign In of KMS Connect 
Tools: Chrome Dev Tool, Bug Magnet, Exploratory Testing tool, Performance-Analyzer, etc. 
5. Retrospective of Demo [2 mins]
6. Other Heuristics can be applied [3 mins]
7. Summary [2 mins]
8. Q&amp;A [10 mins]
Thank You
</t>
  </si>
  <si>
    <t>Our Techincal Assessment service provides us an opportunity to help other companies prepare for the diligence process and identify areas of strength and improvement within People, Process, and Technology. We'd like to share some insights we've learned through those conversations that can help us improve the services we provide and the products we build.</t>
  </si>
  <si>
    <t>An introduction to Google Cloud Auto ML services that help developers incorporate state-of-the-art AI technology into their businesses without a team of Ph.D.-level experts.</t>
  </si>
  <si>
    <t>Talking about reactive programming in Java: what, why and when to use; Introduce /demo popular frameworks implemented restful service using Reactive Programming(Spring, Akka..)</t>
  </si>
  <si>
    <t>Codeless tools are already becoming strengths for the Agile development organization, helps the project team to get new apps to market faster and decreasing software development costs and risks. In addition, it will allow QAs and Developers to focus on essential tasks, code-less and test-more.
In this session, I'll share the benefits of the Codeless tools, how and when to use them, and demo a showcase with Katalon Studio, one of the best all-in-one test automation solutions on the market.</t>
  </si>
  <si>
    <t xml:space="preserve">Duration: 30'
1. Speaker and Topic Introduction (3')
2. Automation Testing Tools &amp; Frameworks Overview (5')
3. Process and Criteria for Automation Testing Tool Evaluation (15')
4. Codeless Test Automation for Agile teams (5')
5. Closing (2')
</t>
  </si>
  <si>
    <t>Brainstorming website layout ideas usually start with everyone gives out their mockups, and all the team members discuss to finalize the layout of the user interface. Once a vision of that mockup is accepted, it is given to the designer to digitalize on computer software (i.e., Photoshop, Figma, Sketch). When the designer completes, the developer based on the final design to code the UI/UX of the website. As we can see, the process requires three stages, which can be very time-consuming. Therefore, our primary goal of this AI feature (Sketch2Design) is to help users transform their hand-drawn website sketch images into a website mockup that can modify on Vasily, a KMS Labs production. Throughout this speech, I will introduce the computer vision techniques in preprocessing input image data and the deep learning approach that associates our heuristic functions to achieve sketch to design conversion.</t>
  </si>
  <si>
    <t xml:space="preserve">1/ What is image denoising? Why it is essential in computer vision? – 5 minutes
2/ Can we do image denoising without AI models (Classical Techniques) – 10 minutes
-       Type of noises – 2 minutes
-       Classification of denoising methodology – 4 minutes
-       Implementation – 6 minutes
3/ Why do we still need to train AI model for image denoising? – 3 minutes
4/ Image denoising using Deep Learning – 10 minutes
-       Introduce state of the art – 6 minutes
-       Pros and cons when comparing with classical techniques – 4 minutes 
5/ Conclusion – 2 minutes
</t>
  </si>
  <si>
    <t>Digital technologies have changed how people interact and do day-to-day business. Increasing demand for a digital banking experience from Millennials and Gen Z has altered the banking landscape in the last few years. This session will explore the top trends in Banking Industry and how KMS Modern Banking Platform helps the banks transform in the digital age.</t>
  </si>
  <si>
    <t>Digital product design is a process used to solve technical and customer experience problems with a comprehensive solution. This process will help identify existing problems, offer the best possible, and launch them to a market that demonstrates the demand for the particular solution. KMS Solutions provides this offering early this year to bring the best value for clients who are suffering bad user experience in their digital applications or at the beginning of a digital transformation journey. This session will provide detailed information of what we do and deliver to help our client transform successfully.</t>
  </si>
  <si>
    <t xml:space="preserve">Using Apache JMeter in non-GUI mode is a useful way to run your load tests because it takes  fewer machine resources and is quicker. But if you want to monitor these results, you have to use different tools: Grafana and InfluxDB. Integrating JMeter with these tools is a reasonable way to monitor your performance scripts - a bit complicated on the one hand but pretty beneficial on the other. In this topic, I will share steps on a solution for keeping and visualizing real-time performance metrics. </t>
  </si>
  <si>
    <t>2020 and 2021 were utterly significant for the Software Development industry, with various tangible breakthroughs in many sectors. COVID-19 has dramatically sped up the digital transformation, and the trend is only getting more tremendous in 2022. In my Keynote, we will talk about the latest trends in Tech: what is new and what is here to stay, and take a closer look into exciting facts about tools, technologies, programming languages, and many other facets of software development world. Let's dive 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</si>
</sst>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mmm\ d"/>
  </numFmts>
  <fonts count="22" x14ac:knownFonts="1">
    <font>
      <sz val="10"/>
      <color rgb="FF000000"/>
      <name val="Arial"/>
    </font>
    <font>
      <sz val="10"/>
      <color theme="1"/>
      <name val="Arial"/>
    </font>
    <font>
      <u/>
      <sz val="9"/>
      <color rgb="FF1155CC"/>
      <name val="Montserrat"/>
    </font>
    <font>
      <sz val="9"/>
      <color theme="1"/>
      <name val="Montserrat"/>
    </font>
    <font>
      <b/>
      <sz val="9"/>
      <color rgb="FFFFFFFF"/>
      <name val="Montserrat"/>
    </font>
    <font>
      <sz val="9"/>
      <color theme="1"/>
      <name val="Arial"/>
    </font>
    <font>
      <u/>
      <sz val="9"/>
      <color rgb="FF1155CC"/>
      <name val="Montserrat"/>
    </font>
    <font>
      <u/>
      <sz val="9"/>
      <color rgb="FF1155CC"/>
      <name val="Montserrat"/>
    </font>
    <font>
      <u/>
      <sz val="9"/>
      <color theme="1"/>
      <name val="Montserrat"/>
    </font>
    <font>
      <u/>
      <sz val="9"/>
      <color rgb="FF1155CC"/>
      <name val="Montserrat"/>
    </font>
    <font>
      <u/>
      <sz val="9"/>
      <color rgb="FF0000FF"/>
      <name val="Montserrat"/>
    </font>
    <font>
      <u/>
      <sz val="9"/>
      <color rgb="FF1155CC"/>
      <name val="Montserrat"/>
    </font>
    <font>
      <sz val="9"/>
      <color rgb="FF000000"/>
      <name val="Montserrat"/>
    </font>
    <font>
      <b/>
      <sz val="8"/>
      <color rgb="FFFFFFFF"/>
      <name val="Montserrat"/>
    </font>
    <font>
      <sz val="8"/>
      <color theme="1"/>
      <name val="Montserrat"/>
    </font>
    <font>
      <sz val="8"/>
      <color rgb="FF000000"/>
      <name val="Montserrat"/>
    </font>
    <font>
      <sz val="8"/>
      <color rgb="FFFF9900"/>
      <name val="Montserrat"/>
    </font>
    <font>
      <u/>
      <sz val="8"/>
      <color rgb="FF1155CC"/>
      <name val="Montserrat"/>
    </font>
    <font>
      <u/>
      <sz val="8"/>
      <color rgb="FF0000FF"/>
      <name val="Montserrat"/>
    </font>
    <font>
      <sz val="11"/>
      <color rgb="FF000000"/>
      <name val="Inconsolata"/>
    </font>
    <font>
      <sz val="9"/>
      <name val="Montserrat"/>
    </font>
    <font>
      <sz val="8"/>
      <name val="Montserrat"/>
    </font>
  </fonts>
  <fills count="5">
    <fill>
      <patternFill patternType="none"/>
    </fill>
    <fill>
      <patternFill patternType="gray125"/>
    </fill>
    <fill>
      <patternFill patternType="solid">
        <fgColor theme="4"/>
        <bgColor theme="4"/>
      </patternFill>
    </fill>
    <fill>
      <patternFill patternType="solid">
        <fgColor rgb="FFFFFF00"/>
        <bgColor rgb="FFFFFF00"/>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4">
    <xf numFmtId="0" fontId="0" fillId="0" borderId="0" xfId="0" applyFont="1" applyAlignment="1"/>
    <xf numFmtId="0" fontId="4"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2" borderId="1" xfId="0" applyFont="1" applyFill="1" applyBorder="1" applyAlignment="1">
      <alignment horizontal="left" vertical="center"/>
    </xf>
    <xf numFmtId="0" fontId="4" fillId="2" borderId="1" xfId="0" applyFont="1" applyFill="1" applyBorder="1" applyAlignment="1">
      <alignment horizontal="left" vertical="center"/>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5" fillId="0" borderId="0" xfId="0" applyFont="1" applyAlignment="1">
      <alignment vertical="center" wrapText="1"/>
    </xf>
    <xf numFmtId="0" fontId="5" fillId="0" borderId="0" xfId="0" applyFont="1" applyAlignment="1">
      <alignment vertical="center" wrapText="1"/>
    </xf>
    <xf numFmtId="1" fontId="3" fillId="0" borderId="1" xfId="0" applyNumberFormat="1" applyFont="1" applyBorder="1" applyAlignment="1">
      <alignment horizontal="right" vertical="center" wrapText="1"/>
    </xf>
    <xf numFmtId="0" fontId="6"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3" fillId="0" borderId="1" xfId="0" applyFont="1" applyBorder="1" applyAlignment="1">
      <alignment horizontal="right"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0" xfId="0" applyFont="1" applyAlignment="1">
      <alignment horizontal="left" vertical="center"/>
    </xf>
    <xf numFmtId="165" fontId="3" fillId="0" borderId="1" xfId="0" applyNumberFormat="1" applyFont="1" applyBorder="1" applyAlignment="1">
      <alignment horizontal="left"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xf>
    <xf numFmtId="0" fontId="5" fillId="0" borderId="1" xfId="0" applyFont="1" applyBorder="1" applyAlignment="1">
      <alignment vertical="center"/>
    </xf>
    <xf numFmtId="0" fontId="3" fillId="0" borderId="1" xfId="0" applyFont="1" applyBorder="1" applyAlignment="1">
      <alignment horizontal="left" vertical="center"/>
    </xf>
    <xf numFmtId="0" fontId="3" fillId="0" borderId="1" xfId="0" applyFont="1" applyBorder="1" applyAlignment="1">
      <alignment horizontal="right" vertical="center"/>
    </xf>
    <xf numFmtId="165" fontId="3" fillId="0" borderId="1" xfId="0" applyNumberFormat="1" applyFont="1" applyBorder="1" applyAlignment="1">
      <alignment horizontal="left" vertical="center"/>
    </xf>
    <xf numFmtId="0" fontId="3" fillId="0" borderId="1" xfId="0" applyFont="1" applyBorder="1" applyAlignment="1">
      <alignment horizontal="center" vertical="center"/>
    </xf>
    <xf numFmtId="0" fontId="5" fillId="0" borderId="1" xfId="0" applyFont="1" applyBorder="1" applyAlignment="1">
      <alignment vertical="center" wrapText="1"/>
    </xf>
    <xf numFmtId="0" fontId="3" fillId="0" borderId="1" xfId="0" applyFont="1" applyBorder="1" applyAlignment="1">
      <alignment horizontal="center" vertical="center" wrapText="1"/>
    </xf>
    <xf numFmtId="0" fontId="5" fillId="0" borderId="1" xfId="0" applyFont="1" applyBorder="1" applyAlignment="1">
      <alignment vertical="top"/>
    </xf>
    <xf numFmtId="0" fontId="3" fillId="0" borderId="1" xfId="0" applyFont="1" applyBorder="1" applyAlignment="1">
      <alignment horizontal="center" vertical="center"/>
    </xf>
    <xf numFmtId="0" fontId="3" fillId="3" borderId="1" xfId="0" applyFont="1" applyFill="1" applyBorder="1" applyAlignment="1">
      <alignment horizontal="left" vertical="center"/>
    </xf>
    <xf numFmtId="0" fontId="9" fillId="0" borderId="1" xfId="0" applyFont="1" applyBorder="1" applyAlignment="1">
      <alignment horizontal="center" vertical="center"/>
    </xf>
    <xf numFmtId="0" fontId="10" fillId="0" borderId="1" xfId="0" applyFont="1" applyBorder="1" applyAlignment="1">
      <alignment horizontal="left" vertical="center"/>
    </xf>
    <xf numFmtId="0" fontId="5" fillId="0" borderId="1" xfId="0" applyFont="1" applyBorder="1" applyAlignment="1">
      <alignment vertical="top"/>
    </xf>
    <xf numFmtId="0" fontId="11" fillId="0" borderId="1" xfId="0" applyFont="1" applyBorder="1" applyAlignment="1">
      <alignment horizontal="center" vertical="center"/>
    </xf>
    <xf numFmtId="0" fontId="5" fillId="0" borderId="0" xfId="0" applyFont="1"/>
    <xf numFmtId="0" fontId="3" fillId="0" borderId="1" xfId="0" applyFont="1" applyBorder="1" applyAlignment="1">
      <alignment horizontal="left" vertical="center"/>
    </xf>
    <xf numFmtId="0" fontId="12" fillId="4" borderId="1" xfId="0" applyFont="1" applyFill="1" applyBorder="1" applyAlignment="1"/>
    <xf numFmtId="0" fontId="13" fillId="2" borderId="1" xfId="0" applyFont="1" applyFill="1" applyBorder="1" applyAlignment="1">
      <alignment vertical="top"/>
    </xf>
    <xf numFmtId="0" fontId="13" fillId="2" borderId="1" xfId="0" applyFont="1" applyFill="1" applyBorder="1" applyAlignment="1">
      <alignment vertical="top" wrapText="1"/>
    </xf>
    <xf numFmtId="1" fontId="14" fillId="0" borderId="1" xfId="0" applyNumberFormat="1" applyFont="1" applyBorder="1" applyAlignment="1">
      <alignment vertical="top"/>
    </xf>
    <xf numFmtId="0" fontId="15" fillId="4" borderId="1" xfId="0" applyFont="1" applyFill="1" applyBorder="1" applyAlignment="1">
      <alignment vertical="top"/>
    </xf>
    <xf numFmtId="0" fontId="14" fillId="0" borderId="1" xfId="0" applyFont="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7" fillId="0" borderId="1" xfId="0" applyFont="1" applyBorder="1" applyAlignment="1">
      <alignment vertical="top" wrapText="1"/>
    </xf>
    <xf numFmtId="0" fontId="18" fillId="0" borderId="1" xfId="0" applyFont="1" applyBorder="1" applyAlignment="1">
      <alignment vertical="top" wrapText="1"/>
    </xf>
    <xf numFmtId="0" fontId="16" fillId="0" borderId="1" xfId="0" applyFont="1" applyBorder="1" applyAlignment="1">
      <alignment vertical="top" wrapText="1"/>
    </xf>
    <xf numFmtId="0" fontId="1" fillId="0" borderId="0" xfId="0" applyFont="1" applyAlignment="1">
      <alignment wrapText="1"/>
    </xf>
    <xf numFmtId="0" fontId="14" fillId="0" borderId="0" xfId="0" applyFont="1" applyAlignment="1">
      <alignment wrapText="1"/>
    </xf>
    <xf numFmtId="0" fontId="1" fillId="0" borderId="0" xfId="0" applyFont="1"/>
    <xf numFmtId="0" fontId="19" fillId="4" borderId="0" xfId="0" applyFont="1" applyFill="1"/>
    <xf numFmtId="9" fontId="1" fillId="0" borderId="0" xfId="0" applyNumberFormat="1" applyFont="1"/>
    <xf numFmtId="9" fontId="1" fillId="0" borderId="0" xfId="0" applyNumberFormat="1" applyFont="1"/>
    <xf numFmtId="0" fontId="0"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autoTitleDeleted val="1"/>
    <c:plotArea>
      <c:layout/>
      <c:doughnutChart>
        <c:varyColors val="1"/>
        <c:ser>
          <c:idx val="0"/>
          <c:order val="0"/>
          <c:dPt>
            <c:idx val="0"/>
            <c:bubble3D val="0"/>
            <c:spPr>
              <a:solidFill>
                <a:srgbClr val="5891AD"/>
              </a:solidFill>
            </c:spPr>
          </c:dPt>
          <c:dPt>
            <c:idx val="1"/>
            <c:bubble3D val="0"/>
            <c:spPr>
              <a:solidFill>
                <a:srgbClr val="004561"/>
              </a:solidFill>
            </c:spPr>
          </c:dPt>
          <c:dPt>
            <c:idx val="2"/>
            <c:bubble3D val="0"/>
            <c:spPr>
              <a:solidFill>
                <a:srgbClr val="FF6F31"/>
              </a:solidFill>
            </c:spPr>
          </c:dPt>
          <c:dPt>
            <c:idx val="3"/>
            <c:bubble3D val="0"/>
            <c:spPr>
              <a:solidFill>
                <a:srgbClr val="1C7685"/>
              </a:solidFill>
            </c:spPr>
          </c:dPt>
          <c:dPt>
            <c:idx val="4"/>
            <c:bubble3D val="0"/>
            <c:spPr>
              <a:solidFill>
                <a:srgbClr val="0F45A8"/>
              </a:solidFill>
            </c:spPr>
          </c:dPt>
          <c:dPt>
            <c:idx val="5"/>
            <c:bubble3D val="0"/>
            <c:spPr>
              <a:solidFill>
                <a:srgbClr val="4CDC8B"/>
              </a:solidFill>
            </c:spPr>
          </c:dPt>
          <c:dPt>
            <c:idx val="6"/>
            <c:bubble3D val="0"/>
            <c:spPr>
              <a:solidFill>
                <a:srgbClr val="8AB2C6"/>
              </a:solidFill>
            </c:spPr>
          </c:dPt>
          <c:dPt>
            <c:idx val="7"/>
            <c:bubble3D val="0"/>
            <c:spPr>
              <a:solidFill>
                <a:srgbClr val="4D7D90"/>
              </a:solidFill>
            </c:spPr>
          </c:dPt>
          <c:dPt>
            <c:idx val="8"/>
            <c:bubble3D val="0"/>
            <c:spPr>
              <a:solidFill>
                <a:srgbClr val="FF9A6F"/>
              </a:solidFill>
            </c:spPr>
          </c:dPt>
          <c:dPt>
            <c:idx val="9"/>
            <c:bubble3D val="0"/>
            <c:spPr>
              <a:solidFill>
                <a:srgbClr val="609FAA"/>
              </a:solidFill>
            </c:spPr>
          </c:dPt>
          <c:dPt>
            <c:idx val="10"/>
            <c:bubble3D val="0"/>
            <c:spPr>
              <a:solidFill>
                <a:srgbClr val="577DC2"/>
              </a:solidFill>
            </c:spPr>
          </c:dPt>
          <c:dPt>
            <c:idx val="11"/>
            <c:bubble3D val="0"/>
            <c:spPr>
              <a:solidFill>
                <a:srgbClr val="82E7AE"/>
              </a:solidFill>
            </c:spPr>
          </c:dPt>
          <c:dPt>
            <c:idx val="12"/>
            <c:bubble3D val="0"/>
            <c:spPr>
              <a:solidFill>
                <a:srgbClr val="BCD3DE"/>
              </a:solidFill>
            </c:spPr>
          </c:dPt>
          <c:dPt>
            <c:idx val="13"/>
            <c:bubble3D val="0"/>
            <c:spPr>
              <a:solidFill>
                <a:srgbClr val="99B5C0"/>
              </a:solidFill>
            </c:spPr>
          </c:dPt>
          <c:dPt>
            <c:idx val="14"/>
            <c:bubble3D val="0"/>
            <c:spPr>
              <a:solidFill>
                <a:srgbClr val="FFC5AD"/>
              </a:solidFill>
            </c:spPr>
          </c:dPt>
          <c:dPt>
            <c:idx val="15"/>
            <c:bubble3D val="0"/>
          </c:dPt>
          <c:dLbls>
            <c:spPr>
              <a:noFill/>
              <a:ln>
                <a:noFill/>
              </a:ln>
              <a:effectLst/>
            </c:spPr>
            <c:showLegendKey val="0"/>
            <c:showVal val="0"/>
            <c:showCatName val="1"/>
            <c:showSerName val="0"/>
            <c:showPercent val="0"/>
            <c:showBubbleSize val="0"/>
            <c:showLeaderLines val="1"/>
            <c:extLst>
              <c:ext xmlns:c15="http://schemas.microsoft.com/office/drawing/2012/chart" uri="{CE6537A1-D6FC-4f65-9D91-7224C49458BB}"/>
            </c:extLst>
          </c:dLbls>
          <c:cat>
            <c:strRef>
              <c:f>Statistics!$A$2:$A$17</c:f>
              <c:strCache>
                <c:ptCount val="15"/>
                <c:pt idx="0">
                  <c:v>Cloud</c:v>
                </c:pt>
                <c:pt idx="1">
                  <c:v>IoT</c:v>
                </c:pt>
                <c:pt idx="2">
                  <c:v>UI/UX</c:v>
                </c:pt>
                <c:pt idx="3">
                  <c:v>AI/ML</c:v>
                </c:pt>
                <c:pt idx="4">
                  <c:v>Data System</c:v>
                </c:pt>
                <c:pt idx="5">
                  <c:v>Frontend</c:v>
                </c:pt>
                <c:pt idx="6">
                  <c:v>Programming</c:v>
                </c:pt>
                <c:pt idx="7">
                  <c:v>Architecture</c:v>
                </c:pt>
                <c:pt idx="8">
                  <c:v>Blockchain</c:v>
                </c:pt>
                <c:pt idx="9">
                  <c:v>Communication</c:v>
                </c:pt>
                <c:pt idx="10">
                  <c:v>Engineering</c:v>
                </c:pt>
                <c:pt idx="11">
                  <c:v>Testing Practice</c:v>
                </c:pt>
                <c:pt idx="12">
                  <c:v>DevOps</c:v>
                </c:pt>
                <c:pt idx="13">
                  <c:v>NCLC</c:v>
                </c:pt>
                <c:pt idx="14">
                  <c:v>Test Automation</c:v>
                </c:pt>
              </c:strCache>
            </c:strRef>
          </c:cat>
          <c:val>
            <c:numRef>
              <c:f>Statistics!$B$2:$B$17</c:f>
              <c:numCache>
                <c:formatCode>General</c:formatCode>
                <c:ptCount val="16"/>
                <c:pt idx="0">
                  <c:v>1.0</c:v>
                </c:pt>
                <c:pt idx="1">
                  <c:v>1.0</c:v>
                </c:pt>
                <c:pt idx="2">
                  <c:v>1.0</c:v>
                </c:pt>
                <c:pt idx="3">
                  <c:v>2.0</c:v>
                </c:pt>
                <c:pt idx="4">
                  <c:v>2.0</c:v>
                </c:pt>
                <c:pt idx="5">
                  <c:v>2.0</c:v>
                </c:pt>
                <c:pt idx="6">
                  <c:v>2.0</c:v>
                </c:pt>
                <c:pt idx="7">
                  <c:v>3.0</c:v>
                </c:pt>
                <c:pt idx="8">
                  <c:v>3.0</c:v>
                </c:pt>
                <c:pt idx="9">
                  <c:v>3.0</c:v>
                </c:pt>
                <c:pt idx="10">
                  <c:v>3.0</c:v>
                </c:pt>
                <c:pt idx="11">
                  <c:v>3.0</c:v>
                </c:pt>
                <c:pt idx="12">
                  <c:v>4.0</c:v>
                </c:pt>
                <c:pt idx="13">
                  <c:v>4.0</c:v>
                </c:pt>
                <c:pt idx="14">
                  <c:v>5.0</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43219401041666"/>
          <c:y val="0.108182389185935"/>
        </c:manualLayou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autoTitleDeleted val="1"/>
    <c:plotArea>
      <c:layout/>
      <c:doughnutChart>
        <c:varyColors val="1"/>
        <c:ser>
          <c:idx val="0"/>
          <c:order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Lbls>
            <c:spPr>
              <a:noFill/>
              <a:ln>
                <a:noFill/>
              </a:ln>
              <a:effectLst/>
            </c:spPr>
            <c:showLegendKey val="0"/>
            <c:showVal val="0"/>
            <c:showCatName val="1"/>
            <c:showSerName val="0"/>
            <c:showPercent val="0"/>
            <c:showBubbleSize val="0"/>
            <c:showLeaderLines val="1"/>
            <c:extLst>
              <c:ext xmlns:c15="http://schemas.microsoft.com/office/drawing/2012/chart" uri="{CE6537A1-D6FC-4f65-9D91-7224C49458BB}"/>
            </c:extLst>
          </c:dLbls>
          <c:cat>
            <c:numRef>
              <c:f>Statistics!$D$2:$D$11</c:f>
              <c:numCache>
                <c:formatCode>General</c:formatCode>
                <c:ptCount val="10"/>
              </c:numCache>
            </c:numRef>
          </c:cat>
          <c:val>
            <c:numRef>
              <c:f>Statistics!$E$2:$E$11</c:f>
              <c:numCache>
                <c:formatCode>General</c:formatCode>
                <c:ptCount val="10"/>
              </c:numCache>
            </c:numRef>
          </c:val>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9</xdr:col>
      <xdr:colOff>142875</xdr:colOff>
      <xdr:row>4</xdr:row>
      <xdr:rowOff>190500</xdr:rowOff>
    </xdr:from>
    <xdr:ext cx="6858000" cy="4343400"/>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447675</xdr:colOff>
      <xdr:row>17</xdr:row>
      <xdr:rowOff>19050</xdr:rowOff>
    </xdr:from>
    <xdr:ext cx="6696075" cy="4143375"/>
    <xdr:graphicFrame macro="">
      <xdr:nvGraphicFramePr>
        <xdr:cNvPr id="3" name="Chart 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s://docs.google.com/presentation/d/15hqQ9KFjKPTttnzudP6MlgvyFs1eaPx5SRejDPa5MN8/edit?usp=sharing" TargetMode="External"/><Relationship Id="rId20" Type="http://schemas.openxmlformats.org/officeDocument/2006/relationships/hyperlink" Target="https://docs.google.com/document/d/16ryO04YyPc8MllJ61Z4_CG08To33S2SFrWL8RCc29RU/edit" TargetMode="External"/><Relationship Id="rId21" Type="http://schemas.openxmlformats.org/officeDocument/2006/relationships/hyperlink" Target="https://drive.google.com/file/d/1hddKQ_4X54jzHMtf3Cot7_UP1WHJMOAL/view?usp=sharing" TargetMode="External"/><Relationship Id="rId22" Type="http://schemas.openxmlformats.org/officeDocument/2006/relationships/hyperlink" Target="https://docs.google.com/document/d/14PsWVGHqh5dseh0B2J87OCM59CGK4hckbZppljtLfNc/edit?usp=sharing" TargetMode="External"/><Relationship Id="rId23" Type="http://schemas.openxmlformats.org/officeDocument/2006/relationships/hyperlink" Target="https://docs.google.com/document/d/1Bvupkp-TFvEwDQq62QlC6Oh7W9-haSwhzWS4FVogdsQ/edit?usp=sharing" TargetMode="External"/><Relationship Id="rId24" Type="http://schemas.openxmlformats.org/officeDocument/2006/relationships/hyperlink" Target="https://docs.google.com/document/d/1fXPUsZzdPE0QqOktvPzNavCyJFZJrN-s7_1ADEWr9cA/edit?usp=sharing" TargetMode="External"/><Relationship Id="rId25" Type="http://schemas.openxmlformats.org/officeDocument/2006/relationships/hyperlink" Target="https://docs.google.com/document/d/1myA4YNu5LIf7_uqga98K48ysV-xpqEibLQDSa_RxLeY/edit" TargetMode="External"/><Relationship Id="rId26" Type="http://schemas.openxmlformats.org/officeDocument/2006/relationships/hyperlink" Target="https://docs.google.com/document/d/1u-a4tkIDHL94mCwojYpqIQ5hg3yEnuuehp9w8j1kH0s/edit" TargetMode="External"/><Relationship Id="rId27" Type="http://schemas.openxmlformats.org/officeDocument/2006/relationships/hyperlink" Target="https://docs.google.com/document/d/1WLDmFMn_EOiwStjlwdUS0d3NDGS1BHF7cryMea1dwwI/edit" TargetMode="External"/><Relationship Id="rId28" Type="http://schemas.openxmlformats.org/officeDocument/2006/relationships/vmlDrawing" Target="../drawings/vmlDrawing1.vml"/><Relationship Id="rId29" Type="http://schemas.openxmlformats.org/officeDocument/2006/relationships/comments" Target="../comments1.xml"/><Relationship Id="rId10" Type="http://schemas.openxmlformats.org/officeDocument/2006/relationships/hyperlink" Target="https://docs.google.com/document/d/16ZcJaO8VwwglTGc60KM9h5sUj26mVUB4-s7rYlpDnsM/edit?usp=sharing" TargetMode="External"/><Relationship Id="rId11" Type="http://schemas.openxmlformats.org/officeDocument/2006/relationships/hyperlink" Target="https://docs.google.com/document/d/1Oj6Gjjj24mMCwfGxXGr3pGXoXif0V0SAMMLkRwJt-xU/edit" TargetMode="External"/><Relationship Id="rId12" Type="http://schemas.openxmlformats.org/officeDocument/2006/relationships/hyperlink" Target="https://docs.google.com/presentation/d/1kgxqKMBghfMJWpjJoo0-NntTGRaJBitQ/edit" TargetMode="External"/><Relationship Id="rId13" Type="http://schemas.openxmlformats.org/officeDocument/2006/relationships/hyperlink" Target="https://docs.google.com/document/d/1hBSh4IFWZMNLOQfBgXWtp-UvSzZsQZq84K9BRg5utr0/edit" TargetMode="External"/><Relationship Id="rId14" Type="http://schemas.openxmlformats.org/officeDocument/2006/relationships/hyperlink" Target="https://docs.google.com/document/d/1BwqZyq0id8m2GS3XS4BvhPi1Cm3Zf4XsaxjvHqKx17w/edit?usp=sharing" TargetMode="External"/><Relationship Id="rId15" Type="http://schemas.openxmlformats.org/officeDocument/2006/relationships/hyperlink" Target="https://docs.google.com/document/d/1QXuiUchV1EiuPyS0rvewOIQd9MCAcsSz4pYkoE3eXJE/edit" TargetMode="External"/><Relationship Id="rId16" Type="http://schemas.openxmlformats.org/officeDocument/2006/relationships/hyperlink" Target="https://docs.google.com/document/d/1YYH0n8bB1KoWPHyOvK2h0G_kLEU22tr2jiaS74TblPk/edit" TargetMode="External"/><Relationship Id="rId17" Type="http://schemas.openxmlformats.org/officeDocument/2006/relationships/hyperlink" Target="https://docs.google.com/document/d/1LenMPzZ64kKygwrlLojCma_7lo0HOT8XRAIfQXNeEws/edit?usp=sharing" TargetMode="External"/><Relationship Id="rId18" Type="http://schemas.openxmlformats.org/officeDocument/2006/relationships/hyperlink" Target="https://docs.google.com/document/d/1-R3OwfMq3TxaKJy6zXifdftS7DuNvZ4ShUea5Pyyv1w/edit" TargetMode="External"/><Relationship Id="rId19" Type="http://schemas.openxmlformats.org/officeDocument/2006/relationships/hyperlink" Target="https://docs.google.com/document/d/1PndSi4m7qVt7rMcEH2Cicqgej8Bgl6NE0h5KCuw0VH0/edit" TargetMode="External"/><Relationship Id="rId1" Type="http://schemas.openxmlformats.org/officeDocument/2006/relationships/hyperlink" Target="https://docs.google.com/document/d/1ICEn2vdFrQc6EEEPxXe93fh9trO9B2pTXQswarv2lDs/edit?usp=sharing" TargetMode="External"/><Relationship Id="rId2" Type="http://schemas.openxmlformats.org/officeDocument/2006/relationships/hyperlink" Target="https://docs.google.com/document/d/14r4C2fQ8ym3mcfzL0vJ-vAaftSdJwCRfwwBsHvDhn1A/edit" TargetMode="External"/><Relationship Id="rId3" Type="http://schemas.openxmlformats.org/officeDocument/2006/relationships/hyperlink" Target="https://docs.google.com/document/d/1Ri4wflbTFzbP6KXLDNP7kkQ5llZJK-iJRwnERb7NCwc/edit?usp=sharing" TargetMode="External"/><Relationship Id="rId4" Type="http://schemas.openxmlformats.org/officeDocument/2006/relationships/hyperlink" Target="http://bubble.io/" TargetMode="External"/><Relationship Id="rId5" Type="http://schemas.openxmlformats.org/officeDocument/2006/relationships/hyperlink" Target="https://docs.google.com/document/d/1cOjo1C5Og7e1tKN2GJV4aZGqQ6O0vyAjmjg-03aKsF8/edit?usp=sharing" TargetMode="External"/><Relationship Id="rId6" Type="http://schemas.openxmlformats.org/officeDocument/2006/relationships/hyperlink" Target="https://docs.google.com/document/d/1WrNvhl4eAmIlR27TdWr6olNBAg6sj37kVIL3zGZONAA/edit" TargetMode="External"/><Relationship Id="rId7" Type="http://schemas.openxmlformats.org/officeDocument/2006/relationships/hyperlink" Target="https://docs.google.com/document/d/1e2ZjVsBXbW4WbNAJkavRZNY-Qe-YRBGASCjOZMbaFs0/edit?usp=sharing" TargetMode="External"/><Relationship Id="rId8" Type="http://schemas.openxmlformats.org/officeDocument/2006/relationships/hyperlink" Target="https://docs.google.com/document/d/1Puhh4MMW3Cy6uCdgStyS4M60Cu69iSL2AMguyn0q9sA/edi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presentation/d/1kgxqKMBghfMJWpjJoo0-NntTGRaJBitQ/edit" TargetMode="External"/><Relationship Id="rId4" Type="http://schemas.openxmlformats.org/officeDocument/2006/relationships/hyperlink" Target="https://drive.google.com/file/d/1hddKQ_4X54jzHMtf3Cot7_UP1WHJMOAL/view" TargetMode="External"/><Relationship Id="rId5" Type="http://schemas.openxmlformats.org/officeDocument/2006/relationships/hyperlink" Target="https://docs.google.com/document/d/1Bvupkp-TFvEwDQq62QlC6Oh7W9-haSwhzWS4FVogdsQ/edit" TargetMode="External"/><Relationship Id="rId1" Type="http://schemas.openxmlformats.org/officeDocument/2006/relationships/hyperlink" Target="https://docs.google.com/document/d/1WrNvhl4eAmIlR27TdWr6olNBAg6sj37kVIL3zGZONAA/edit" TargetMode="External"/><Relationship Id="rId2" Type="http://schemas.openxmlformats.org/officeDocument/2006/relationships/hyperlink" Target="https://docs.google.com/presentation/d/15hqQ9KFjKPTttnzudP6MlgvyFs1eaPx5SRejDPa5MN8/edi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outlinePr summaryBelow="0" summaryRight="0"/>
  </sheetPr>
  <dimension ref="A1:R41"/>
  <sheetViews>
    <sheetView workbookViewId="0">
      <pane xSplit="2" ySplit="1" topLeftCell="C9" activePane="bottomRight" state="frozen"/>
      <selection pane="topRight" activeCell="C1" sqref="C1"/>
      <selection pane="bottomLeft" activeCell="A2" sqref="A2"/>
      <selection pane="bottomRight" activeCell="H14" sqref="H14"/>
    </sheetView>
  </sheetViews>
  <sheetFormatPr baseColWidth="10" defaultColWidth="14.5" defaultRowHeight="15.75" customHeight="1" x14ac:dyDescent="0.15"/>
  <cols>
    <col min="1" max="1" width="6" customWidth="1"/>
    <col min="2" max="2" width="57.6640625" customWidth="1"/>
    <col min="3" max="3" width="17.5" customWidth="1"/>
    <col min="4" max="4" width="12.83203125" customWidth="1"/>
    <col min="5" max="5" width="7.33203125" customWidth="1"/>
    <col min="6" max="6" width="14.1640625" customWidth="1"/>
    <col min="7" max="7" width="15.5" customWidth="1"/>
    <col min="8" max="8" width="20.5" customWidth="1"/>
    <col min="9" max="9" width="16.6640625" customWidth="1"/>
    <col min="10" max="10" width="13.6640625" customWidth="1"/>
    <col min="11" max="11" width="18.6640625" hidden="1" customWidth="1"/>
    <col min="12" max="12" width="20" customWidth="1"/>
    <col min="13" max="13" width="14" customWidth="1"/>
    <col min="14" max="14" width="21.5" customWidth="1"/>
    <col min="15" max="15" width="14" customWidth="1"/>
    <col min="16" max="17" width="14.1640625" customWidth="1"/>
    <col min="18" max="18" width="3.33203125" customWidth="1"/>
  </cols>
  <sheetData>
    <row r="1" spans="1:18" ht="13" x14ac:dyDescent="0.15">
      <c r="A1" s="1" t="s">
        <v>23</v>
      </c>
      <c r="B1" s="2" t="s">
        <v>24</v>
      </c>
      <c r="C1" s="3" t="s">
        <v>25</v>
      </c>
      <c r="D1" s="3" t="s">
        <v>26</v>
      </c>
      <c r="E1" s="1" t="s">
        <v>27</v>
      </c>
      <c r="F1" s="1" t="s">
        <v>28</v>
      </c>
      <c r="G1" s="4" t="s">
        <v>29</v>
      </c>
      <c r="H1" s="3" t="s">
        <v>30</v>
      </c>
      <c r="I1" s="4" t="s">
        <v>31</v>
      </c>
      <c r="J1" s="1" t="s">
        <v>32</v>
      </c>
      <c r="K1" s="1" t="s">
        <v>33</v>
      </c>
      <c r="L1" s="5" t="s">
        <v>34</v>
      </c>
      <c r="M1" s="5" t="s">
        <v>35</v>
      </c>
      <c r="N1" s="6" t="s">
        <v>36</v>
      </c>
      <c r="O1" s="5" t="s">
        <v>37</v>
      </c>
      <c r="P1" s="7" t="s">
        <v>38</v>
      </c>
      <c r="Q1" s="8"/>
      <c r="R1" s="8"/>
    </row>
    <row r="2" spans="1:18" ht="13" hidden="1" x14ac:dyDescent="0.15">
      <c r="A2" s="9">
        <v>2</v>
      </c>
      <c r="B2" s="10" t="s">
        <v>39</v>
      </c>
      <c r="C2" s="11" t="s">
        <v>40</v>
      </c>
      <c r="D2" s="12"/>
      <c r="E2" s="13">
        <v>30</v>
      </c>
      <c r="F2" s="14" t="s">
        <v>41</v>
      </c>
      <c r="G2" s="15" t="s">
        <v>42</v>
      </c>
      <c r="H2" s="16" t="s">
        <v>43</v>
      </c>
      <c r="I2" s="14" t="s">
        <v>44</v>
      </c>
      <c r="J2" s="14" t="s">
        <v>45</v>
      </c>
      <c r="K2" s="17">
        <v>44449</v>
      </c>
      <c r="L2" s="18" t="s">
        <v>46</v>
      </c>
      <c r="M2" s="19" t="b">
        <v>0</v>
      </c>
      <c r="N2" s="20" t="s">
        <v>47</v>
      </c>
      <c r="O2" s="19" t="b">
        <v>0</v>
      </c>
      <c r="P2" s="8"/>
      <c r="Q2" s="8"/>
      <c r="R2" s="8"/>
    </row>
    <row r="3" spans="1:18" ht="13" hidden="1" x14ac:dyDescent="0.15">
      <c r="A3" s="9">
        <v>24</v>
      </c>
      <c r="B3" s="10" t="s">
        <v>48</v>
      </c>
      <c r="C3" s="11" t="s">
        <v>49</v>
      </c>
      <c r="D3" s="21"/>
      <c r="E3" s="22">
        <v>30</v>
      </c>
      <c r="F3" s="21" t="s">
        <v>41</v>
      </c>
      <c r="G3" s="15" t="s">
        <v>50</v>
      </c>
      <c r="H3" s="11" t="s">
        <v>51</v>
      </c>
      <c r="I3" s="21" t="s">
        <v>52</v>
      </c>
      <c r="J3" s="21" t="s">
        <v>53</v>
      </c>
      <c r="K3" s="23">
        <v>44453</v>
      </c>
      <c r="L3" s="24"/>
      <c r="M3" s="19" t="b">
        <v>0</v>
      </c>
      <c r="N3" s="25" t="s">
        <v>54</v>
      </c>
      <c r="O3" s="19" t="b">
        <v>0</v>
      </c>
      <c r="P3" s="8"/>
      <c r="Q3" s="8"/>
      <c r="R3" s="8"/>
    </row>
    <row r="4" spans="1:18" ht="13" hidden="1" x14ac:dyDescent="0.15">
      <c r="A4" s="9">
        <v>33</v>
      </c>
      <c r="B4" s="10" t="s">
        <v>55</v>
      </c>
      <c r="C4" s="11" t="s">
        <v>56</v>
      </c>
      <c r="D4" s="21"/>
      <c r="E4" s="22">
        <v>30</v>
      </c>
      <c r="F4" s="21" t="s">
        <v>41</v>
      </c>
      <c r="G4" s="15" t="s">
        <v>57</v>
      </c>
      <c r="H4" s="11" t="s">
        <v>58</v>
      </c>
      <c r="I4" s="15" t="s">
        <v>59</v>
      </c>
      <c r="J4" s="14" t="s">
        <v>45</v>
      </c>
      <c r="K4" s="17">
        <v>44454</v>
      </c>
      <c r="L4" s="26" t="s">
        <v>45</v>
      </c>
      <c r="M4" s="19" t="b">
        <v>0</v>
      </c>
      <c r="N4" s="27" t="s">
        <v>60</v>
      </c>
      <c r="O4" s="19" t="b">
        <v>0</v>
      </c>
      <c r="P4" s="7"/>
      <c r="Q4" s="7" t="s">
        <v>61</v>
      </c>
      <c r="R4" s="8">
        <f>COUNTIFS($E$3:$E$41, 30, $M$3:$M$41, TRUE)</f>
        <v>22</v>
      </c>
    </row>
    <row r="5" spans="1:18" ht="13" hidden="1" x14ac:dyDescent="0.15">
      <c r="A5" s="9">
        <v>39</v>
      </c>
      <c r="B5" s="10" t="s">
        <v>62</v>
      </c>
      <c r="C5" s="11" t="s">
        <v>63</v>
      </c>
      <c r="D5" s="21"/>
      <c r="E5" s="22">
        <v>30</v>
      </c>
      <c r="F5" s="21" t="s">
        <v>41</v>
      </c>
      <c r="G5" s="15" t="s">
        <v>64</v>
      </c>
      <c r="H5" s="11" t="s">
        <v>65</v>
      </c>
      <c r="I5" s="15" t="s">
        <v>66</v>
      </c>
      <c r="J5" s="14" t="s">
        <v>67</v>
      </c>
      <c r="K5" s="17"/>
      <c r="L5" s="24" t="s">
        <v>68</v>
      </c>
      <c r="M5" s="19" t="b">
        <v>0</v>
      </c>
      <c r="N5" s="27" t="s">
        <v>69</v>
      </c>
      <c r="O5" s="19" t="b">
        <v>0</v>
      </c>
      <c r="P5" s="7"/>
      <c r="Q5" s="7" t="s">
        <v>70</v>
      </c>
      <c r="R5" s="8">
        <f>COUNTIFS($E$3:$E$41, 60, $M$3:$M$41, TRUE)</f>
        <v>9</v>
      </c>
    </row>
    <row r="6" spans="1:18" ht="13" hidden="1" x14ac:dyDescent="0.15">
      <c r="A6" s="9">
        <v>7</v>
      </c>
      <c r="B6" s="10" t="s">
        <v>71</v>
      </c>
      <c r="C6" s="11" t="s">
        <v>72</v>
      </c>
      <c r="D6" s="12"/>
      <c r="E6" s="13">
        <v>60</v>
      </c>
      <c r="F6" s="14" t="s">
        <v>41</v>
      </c>
      <c r="G6" s="15" t="s">
        <v>42</v>
      </c>
      <c r="H6" s="11" t="s">
        <v>73</v>
      </c>
      <c r="I6" s="15" t="s">
        <v>74</v>
      </c>
      <c r="J6" s="14" t="s">
        <v>75</v>
      </c>
      <c r="K6" s="17">
        <v>44449</v>
      </c>
      <c r="L6" s="18" t="s">
        <v>46</v>
      </c>
      <c r="M6" s="19" t="b">
        <v>0</v>
      </c>
      <c r="N6" s="27" t="s">
        <v>76</v>
      </c>
      <c r="O6" s="19" t="b">
        <v>0</v>
      </c>
      <c r="P6" s="7"/>
      <c r="Q6" s="7" t="s">
        <v>77</v>
      </c>
      <c r="R6" s="8">
        <f>SUM(R4:R5)</f>
        <v>31</v>
      </c>
    </row>
    <row r="7" spans="1:18" ht="13" hidden="1" x14ac:dyDescent="0.15">
      <c r="A7" s="9">
        <v>19</v>
      </c>
      <c r="B7" s="10" t="s">
        <v>14</v>
      </c>
      <c r="C7" s="11" t="s">
        <v>15</v>
      </c>
      <c r="D7" s="21"/>
      <c r="E7" s="22">
        <v>60</v>
      </c>
      <c r="F7" s="21" t="s">
        <v>41</v>
      </c>
      <c r="G7" s="15" t="s">
        <v>78</v>
      </c>
      <c r="H7" s="11" t="s">
        <v>79</v>
      </c>
      <c r="I7" s="15" t="s">
        <v>80</v>
      </c>
      <c r="J7" s="14" t="s">
        <v>75</v>
      </c>
      <c r="K7" s="23">
        <v>44453</v>
      </c>
      <c r="L7" s="24" t="s">
        <v>81</v>
      </c>
      <c r="M7" s="19" t="b">
        <v>0</v>
      </c>
      <c r="N7" s="27" t="s">
        <v>76</v>
      </c>
      <c r="O7" s="19" t="b">
        <v>0</v>
      </c>
      <c r="P7" s="8"/>
      <c r="Q7" s="8"/>
      <c r="R7" s="8"/>
    </row>
    <row r="8" spans="1:18" ht="13" hidden="1" x14ac:dyDescent="0.15">
      <c r="A8" s="9">
        <v>21</v>
      </c>
      <c r="B8" s="10" t="s">
        <v>82</v>
      </c>
      <c r="C8" s="11" t="s">
        <v>83</v>
      </c>
      <c r="D8" s="21"/>
      <c r="E8" s="22">
        <v>60</v>
      </c>
      <c r="F8" s="21" t="s">
        <v>41</v>
      </c>
      <c r="G8" s="15" t="s">
        <v>84</v>
      </c>
      <c r="H8" s="11" t="s">
        <v>85</v>
      </c>
      <c r="I8" s="21" t="s">
        <v>86</v>
      </c>
      <c r="J8" s="14" t="s">
        <v>75</v>
      </c>
      <c r="K8" s="23">
        <v>44453</v>
      </c>
      <c r="L8" s="28"/>
      <c r="M8" s="19" t="b">
        <v>0</v>
      </c>
      <c r="N8" s="25" t="s">
        <v>87</v>
      </c>
      <c r="O8" s="19" t="b">
        <v>0</v>
      </c>
      <c r="P8" s="8"/>
      <c r="Q8" s="8"/>
      <c r="R8" s="8"/>
    </row>
    <row r="9" spans="1:18" ht="13" x14ac:dyDescent="0.15">
      <c r="A9" s="9">
        <v>1</v>
      </c>
      <c r="B9" s="10" t="s">
        <v>88</v>
      </c>
      <c r="C9" s="29" t="s">
        <v>89</v>
      </c>
      <c r="D9" s="12"/>
      <c r="E9" s="13">
        <v>30</v>
      </c>
      <c r="F9" s="14" t="s">
        <v>41</v>
      </c>
      <c r="G9" s="15" t="s">
        <v>90</v>
      </c>
      <c r="H9" s="11" t="s">
        <v>91</v>
      </c>
      <c r="I9" s="15" t="s">
        <v>92</v>
      </c>
      <c r="J9" s="14" t="s">
        <v>45</v>
      </c>
      <c r="K9" s="17">
        <v>44449</v>
      </c>
      <c r="L9" s="30" t="s">
        <v>46</v>
      </c>
      <c r="M9" s="19" t="b">
        <v>1</v>
      </c>
      <c r="N9" s="27" t="s">
        <v>60</v>
      </c>
      <c r="O9" s="19" t="b">
        <v>0</v>
      </c>
      <c r="P9" s="8"/>
      <c r="Q9" s="8"/>
      <c r="R9" s="8"/>
    </row>
    <row r="10" spans="1:18" ht="13" x14ac:dyDescent="0.15">
      <c r="A10" s="9">
        <v>3</v>
      </c>
      <c r="B10" s="10" t="s">
        <v>93</v>
      </c>
      <c r="C10" s="29" t="s">
        <v>94</v>
      </c>
      <c r="D10" s="12"/>
      <c r="E10" s="13">
        <v>60</v>
      </c>
      <c r="F10" s="14" t="s">
        <v>41</v>
      </c>
      <c r="G10" s="15" t="s">
        <v>95</v>
      </c>
      <c r="H10" s="11" t="s">
        <v>96</v>
      </c>
      <c r="I10" s="15" t="s">
        <v>97</v>
      </c>
      <c r="J10" s="14" t="s">
        <v>45</v>
      </c>
      <c r="K10" s="17">
        <v>44449</v>
      </c>
      <c r="L10" s="26" t="s">
        <v>45</v>
      </c>
      <c r="M10" s="19" t="b">
        <v>1</v>
      </c>
      <c r="N10" s="27" t="s">
        <v>60</v>
      </c>
      <c r="O10" s="19" t="b">
        <v>0</v>
      </c>
      <c r="P10" s="8"/>
      <c r="Q10" s="8"/>
      <c r="R10" s="8"/>
    </row>
    <row r="11" spans="1:18" ht="13" x14ac:dyDescent="0.15">
      <c r="A11" s="9">
        <v>4</v>
      </c>
      <c r="B11" s="10" t="s">
        <v>0</v>
      </c>
      <c r="C11" s="29" t="s">
        <v>1</v>
      </c>
      <c r="D11" s="12"/>
      <c r="E11" s="13">
        <v>30</v>
      </c>
      <c r="F11" s="14" t="s">
        <v>41</v>
      </c>
      <c r="G11" s="15" t="s">
        <v>57</v>
      </c>
      <c r="H11" s="31" t="s">
        <v>98</v>
      </c>
      <c r="I11" s="15" t="s">
        <v>99</v>
      </c>
      <c r="J11" s="14" t="s">
        <v>100</v>
      </c>
      <c r="K11" s="17">
        <v>44449</v>
      </c>
      <c r="L11" s="18" t="s">
        <v>46</v>
      </c>
      <c r="M11" s="19" t="b">
        <v>1</v>
      </c>
      <c r="N11" s="32"/>
      <c r="O11" s="19" t="b">
        <v>1</v>
      </c>
      <c r="P11" s="8"/>
      <c r="Q11" s="8"/>
      <c r="R11" s="8"/>
    </row>
    <row r="12" spans="1:18" ht="13" x14ac:dyDescent="0.15">
      <c r="A12" s="9">
        <v>5</v>
      </c>
      <c r="B12" s="10" t="s">
        <v>101</v>
      </c>
      <c r="C12" s="29" t="s">
        <v>2</v>
      </c>
      <c r="D12" s="12"/>
      <c r="E12" s="13">
        <v>30</v>
      </c>
      <c r="F12" s="14" t="s">
        <v>41</v>
      </c>
      <c r="G12" s="15" t="s">
        <v>90</v>
      </c>
      <c r="H12" s="11" t="s">
        <v>102</v>
      </c>
      <c r="I12" s="15" t="s">
        <v>103</v>
      </c>
      <c r="J12" s="14" t="s">
        <v>100</v>
      </c>
      <c r="K12" s="17">
        <v>44449</v>
      </c>
      <c r="L12" s="30" t="s">
        <v>46</v>
      </c>
      <c r="M12" s="19" t="b">
        <v>1</v>
      </c>
      <c r="N12" s="32"/>
      <c r="O12" s="19" t="b">
        <v>1</v>
      </c>
      <c r="P12" s="8"/>
      <c r="Q12" s="8"/>
      <c r="R12" s="8"/>
    </row>
    <row r="13" spans="1:18" ht="13" x14ac:dyDescent="0.15">
      <c r="A13" s="9">
        <v>6</v>
      </c>
      <c r="B13" s="10" t="s">
        <v>3</v>
      </c>
      <c r="C13" s="29" t="s">
        <v>4</v>
      </c>
      <c r="D13" s="12"/>
      <c r="E13" s="13">
        <v>30</v>
      </c>
      <c r="F13" s="14" t="s">
        <v>41</v>
      </c>
      <c r="G13" s="15" t="s">
        <v>42</v>
      </c>
      <c r="H13" s="11" t="s">
        <v>104</v>
      </c>
      <c r="I13" s="15" t="s">
        <v>105</v>
      </c>
      <c r="J13" s="14" t="s">
        <v>100</v>
      </c>
      <c r="K13" s="17">
        <v>44449</v>
      </c>
      <c r="L13" s="18" t="s">
        <v>46</v>
      </c>
      <c r="M13" s="19" t="b">
        <v>1</v>
      </c>
      <c r="N13" s="32"/>
      <c r="O13" s="19" t="b">
        <v>1</v>
      </c>
      <c r="P13" s="8"/>
      <c r="Q13" s="8"/>
      <c r="R13" s="8"/>
    </row>
    <row r="14" spans="1:18" ht="13" x14ac:dyDescent="0.15">
      <c r="A14" s="9">
        <v>8</v>
      </c>
      <c r="B14" s="10" t="s">
        <v>106</v>
      </c>
      <c r="C14" s="29" t="s">
        <v>107</v>
      </c>
      <c r="D14" s="12"/>
      <c r="E14" s="13">
        <v>30</v>
      </c>
      <c r="F14" s="14" t="s">
        <v>41</v>
      </c>
      <c r="G14" s="15" t="s">
        <v>108</v>
      </c>
      <c r="H14" s="11" t="s">
        <v>109</v>
      </c>
      <c r="I14" s="15" t="s">
        <v>110</v>
      </c>
      <c r="J14" s="14" t="s">
        <v>75</v>
      </c>
      <c r="K14" s="17">
        <v>44449</v>
      </c>
      <c r="L14" s="18" t="s">
        <v>46</v>
      </c>
      <c r="M14" s="19" t="b">
        <v>1</v>
      </c>
      <c r="N14" s="27" t="s">
        <v>111</v>
      </c>
      <c r="O14" s="19" t="b">
        <v>0</v>
      </c>
      <c r="P14" s="8"/>
      <c r="Q14" s="8"/>
      <c r="R14" s="8"/>
    </row>
    <row r="15" spans="1:18" ht="13" x14ac:dyDescent="0.15">
      <c r="A15" s="9">
        <v>9</v>
      </c>
      <c r="B15" s="10" t="s">
        <v>112</v>
      </c>
      <c r="C15" s="29" t="s">
        <v>113</v>
      </c>
      <c r="D15" s="12"/>
      <c r="E15" s="13">
        <v>60</v>
      </c>
      <c r="F15" s="14" t="s">
        <v>41</v>
      </c>
      <c r="G15" s="15" t="s">
        <v>114</v>
      </c>
      <c r="H15" s="11" t="s">
        <v>115</v>
      </c>
      <c r="I15" s="15" t="s">
        <v>116</v>
      </c>
      <c r="J15" s="14" t="s">
        <v>75</v>
      </c>
      <c r="K15" s="17">
        <v>44449</v>
      </c>
      <c r="L15" s="18" t="s">
        <v>46</v>
      </c>
      <c r="M15" s="19" t="b">
        <v>1</v>
      </c>
      <c r="N15" s="27" t="s">
        <v>111</v>
      </c>
      <c r="O15" s="19" t="b">
        <v>0</v>
      </c>
      <c r="P15" s="8"/>
      <c r="Q15" s="8"/>
      <c r="R15" s="8"/>
    </row>
    <row r="16" spans="1:18" ht="13" x14ac:dyDescent="0.15">
      <c r="A16" s="9">
        <v>10</v>
      </c>
      <c r="B16" s="10" t="s">
        <v>117</v>
      </c>
      <c r="C16" s="29" t="s">
        <v>6</v>
      </c>
      <c r="D16" s="29" t="s">
        <v>118</v>
      </c>
      <c r="E16" s="22">
        <v>30</v>
      </c>
      <c r="F16" s="21" t="s">
        <v>41</v>
      </c>
      <c r="G16" s="15" t="s">
        <v>95</v>
      </c>
      <c r="H16" s="11" t="s">
        <v>119</v>
      </c>
      <c r="I16" s="15" t="s">
        <v>120</v>
      </c>
      <c r="J16" s="14" t="s">
        <v>75</v>
      </c>
      <c r="K16" s="17">
        <v>44452</v>
      </c>
      <c r="L16" s="33" t="s">
        <v>46</v>
      </c>
      <c r="M16" s="19" t="b">
        <v>1</v>
      </c>
      <c r="N16" s="27" t="s">
        <v>121</v>
      </c>
      <c r="O16" s="19" t="b">
        <v>1</v>
      </c>
      <c r="P16" s="34"/>
      <c r="Q16" s="34"/>
      <c r="R16" s="34"/>
    </row>
    <row r="17" spans="1:18" ht="13" x14ac:dyDescent="0.15">
      <c r="A17" s="9">
        <v>11</v>
      </c>
      <c r="B17" s="10" t="s">
        <v>7</v>
      </c>
      <c r="C17" s="29" t="s">
        <v>8</v>
      </c>
      <c r="D17" s="35"/>
      <c r="E17" s="22">
        <v>30</v>
      </c>
      <c r="F17" s="21" t="s">
        <v>41</v>
      </c>
      <c r="G17" s="15" t="s">
        <v>50</v>
      </c>
      <c r="H17" s="11" t="s">
        <v>122</v>
      </c>
      <c r="I17" s="15" t="s">
        <v>123</v>
      </c>
      <c r="J17" s="14" t="s">
        <v>75</v>
      </c>
      <c r="K17" s="17">
        <v>44452</v>
      </c>
      <c r="L17" s="33" t="s">
        <v>46</v>
      </c>
      <c r="M17" s="19" t="b">
        <v>1</v>
      </c>
      <c r="N17" s="27" t="s">
        <v>121</v>
      </c>
      <c r="O17" s="19" t="b">
        <v>1</v>
      </c>
      <c r="P17" s="34"/>
      <c r="Q17" s="34"/>
      <c r="R17" s="34"/>
    </row>
    <row r="18" spans="1:18" ht="13" x14ac:dyDescent="0.15">
      <c r="A18" s="9">
        <v>12</v>
      </c>
      <c r="B18" s="10" t="s">
        <v>124</v>
      </c>
      <c r="C18" s="29" t="s">
        <v>125</v>
      </c>
      <c r="D18" s="35"/>
      <c r="E18" s="22">
        <v>30</v>
      </c>
      <c r="F18" s="21" t="s">
        <v>41</v>
      </c>
      <c r="G18" s="15" t="s">
        <v>114</v>
      </c>
      <c r="H18" s="11" t="s">
        <v>126</v>
      </c>
      <c r="I18" s="15" t="s">
        <v>127</v>
      </c>
      <c r="J18" s="14" t="s">
        <v>75</v>
      </c>
      <c r="K18" s="17">
        <v>44452</v>
      </c>
      <c r="L18" s="33" t="s">
        <v>46</v>
      </c>
      <c r="M18" s="19" t="b">
        <v>1</v>
      </c>
      <c r="N18" s="27" t="s">
        <v>111</v>
      </c>
      <c r="O18" s="19" t="b">
        <v>0</v>
      </c>
      <c r="P18" s="34"/>
      <c r="Q18" s="34"/>
      <c r="R18" s="34"/>
    </row>
    <row r="19" spans="1:18" ht="13" x14ac:dyDescent="0.15">
      <c r="A19" s="9">
        <v>13</v>
      </c>
      <c r="B19" s="10" t="s">
        <v>9</v>
      </c>
      <c r="C19" s="29" t="s">
        <v>10</v>
      </c>
      <c r="D19" s="35"/>
      <c r="E19" s="22">
        <v>60</v>
      </c>
      <c r="F19" s="21" t="s">
        <v>41</v>
      </c>
      <c r="G19" s="15" t="s">
        <v>114</v>
      </c>
      <c r="H19" s="11" t="s">
        <v>128</v>
      </c>
      <c r="I19" s="15" t="s">
        <v>129</v>
      </c>
      <c r="J19" s="14" t="s">
        <v>75</v>
      </c>
      <c r="K19" s="17">
        <v>44452</v>
      </c>
      <c r="L19" s="18" t="s">
        <v>46</v>
      </c>
      <c r="M19" s="19" t="b">
        <v>1</v>
      </c>
      <c r="N19" s="27"/>
      <c r="O19" s="19" t="b">
        <v>1</v>
      </c>
      <c r="P19" s="34"/>
      <c r="Q19" s="34"/>
      <c r="R19" s="34"/>
    </row>
    <row r="20" spans="1:18" ht="13" x14ac:dyDescent="0.15">
      <c r="A20" s="9">
        <v>15</v>
      </c>
      <c r="B20" s="10" t="s">
        <v>130</v>
      </c>
      <c r="C20" s="29" t="s">
        <v>11</v>
      </c>
      <c r="D20" s="35"/>
      <c r="E20" s="22">
        <v>30</v>
      </c>
      <c r="F20" s="21" t="s">
        <v>41</v>
      </c>
      <c r="G20" s="15" t="s">
        <v>131</v>
      </c>
      <c r="H20" s="11" t="s">
        <v>132</v>
      </c>
      <c r="I20" s="15" t="s">
        <v>133</v>
      </c>
      <c r="J20" s="21" t="s">
        <v>134</v>
      </c>
      <c r="K20" s="23">
        <v>44453</v>
      </c>
      <c r="L20" s="33" t="s">
        <v>46</v>
      </c>
      <c r="M20" s="19" t="b">
        <v>1</v>
      </c>
      <c r="N20" s="27"/>
      <c r="O20" s="19" t="b">
        <v>1</v>
      </c>
      <c r="P20" s="34"/>
      <c r="Q20" s="34"/>
      <c r="R20" s="34"/>
    </row>
    <row r="21" spans="1:18" ht="13" x14ac:dyDescent="0.15">
      <c r="A21" s="9">
        <v>16</v>
      </c>
      <c r="B21" s="10" t="s">
        <v>135</v>
      </c>
      <c r="C21" s="29" t="s">
        <v>12</v>
      </c>
      <c r="D21" s="12"/>
      <c r="E21" s="13">
        <v>60</v>
      </c>
      <c r="F21" s="14" t="s">
        <v>41</v>
      </c>
      <c r="G21" s="15" t="s">
        <v>95</v>
      </c>
      <c r="H21" s="11" t="s">
        <v>136</v>
      </c>
      <c r="I21" s="15" t="s">
        <v>137</v>
      </c>
      <c r="J21" s="14" t="s">
        <v>100</v>
      </c>
      <c r="K21" s="17">
        <v>44453</v>
      </c>
      <c r="L21" s="18" t="s">
        <v>46</v>
      </c>
      <c r="M21" s="19" t="b">
        <v>1</v>
      </c>
      <c r="N21" s="32"/>
      <c r="O21" s="19" t="b">
        <v>1</v>
      </c>
      <c r="P21" s="34"/>
      <c r="Q21" s="34"/>
      <c r="R21" s="34"/>
    </row>
    <row r="22" spans="1:18" ht="13" x14ac:dyDescent="0.15">
      <c r="A22" s="9">
        <v>17</v>
      </c>
      <c r="B22" s="10" t="s">
        <v>138</v>
      </c>
      <c r="C22" s="29" t="s">
        <v>139</v>
      </c>
      <c r="D22" s="12"/>
      <c r="E22" s="13">
        <v>60</v>
      </c>
      <c r="F22" s="14" t="s">
        <v>41</v>
      </c>
      <c r="G22" s="15" t="s">
        <v>131</v>
      </c>
      <c r="H22" s="11" t="s">
        <v>140</v>
      </c>
      <c r="I22" s="15" t="s">
        <v>141</v>
      </c>
      <c r="J22" s="14" t="s">
        <v>75</v>
      </c>
      <c r="K22" s="17">
        <v>44453</v>
      </c>
      <c r="L22" s="18" t="s">
        <v>46</v>
      </c>
      <c r="M22" s="19" t="b">
        <v>1</v>
      </c>
      <c r="N22" s="27" t="s">
        <v>111</v>
      </c>
      <c r="O22" s="19" t="b">
        <v>0</v>
      </c>
      <c r="P22" s="34"/>
      <c r="Q22" s="34"/>
      <c r="R22" s="34"/>
    </row>
    <row r="23" spans="1:18" ht="13" x14ac:dyDescent="0.15">
      <c r="A23" s="9">
        <v>18</v>
      </c>
      <c r="B23" s="10" t="s">
        <v>142</v>
      </c>
      <c r="C23" s="29" t="s">
        <v>13</v>
      </c>
      <c r="D23" s="35"/>
      <c r="E23" s="22">
        <v>30</v>
      </c>
      <c r="F23" s="21" t="s">
        <v>41</v>
      </c>
      <c r="G23" s="15" t="s">
        <v>57</v>
      </c>
      <c r="H23" s="11" t="s">
        <v>143</v>
      </c>
      <c r="I23" s="15" t="s">
        <v>144</v>
      </c>
      <c r="J23" s="14" t="s">
        <v>75</v>
      </c>
      <c r="K23" s="23">
        <v>44453</v>
      </c>
      <c r="L23" s="33" t="s">
        <v>46</v>
      </c>
      <c r="M23" s="19" t="b">
        <v>1</v>
      </c>
      <c r="N23" s="27"/>
      <c r="O23" s="19" t="b">
        <v>1</v>
      </c>
      <c r="P23" s="34"/>
      <c r="Q23" s="34"/>
      <c r="R23" s="34"/>
    </row>
    <row r="24" spans="1:18" ht="13" x14ac:dyDescent="0.15">
      <c r="A24" s="9">
        <v>20</v>
      </c>
      <c r="B24" s="10" t="s">
        <v>145</v>
      </c>
      <c r="C24" s="29" t="s">
        <v>16</v>
      </c>
      <c r="D24" s="35"/>
      <c r="E24" s="22">
        <v>30</v>
      </c>
      <c r="F24" s="21" t="s">
        <v>41</v>
      </c>
      <c r="G24" s="15" t="s">
        <v>50</v>
      </c>
      <c r="H24" s="11" t="s">
        <v>146</v>
      </c>
      <c r="I24" s="15" t="s">
        <v>147</v>
      </c>
      <c r="J24" s="14" t="s">
        <v>75</v>
      </c>
      <c r="K24" s="23">
        <v>44453</v>
      </c>
      <c r="L24" s="33" t="s">
        <v>46</v>
      </c>
      <c r="M24" s="19" t="b">
        <v>1</v>
      </c>
      <c r="N24" s="27"/>
      <c r="O24" s="19" t="b">
        <v>1</v>
      </c>
      <c r="P24" s="34"/>
      <c r="Q24" s="34"/>
      <c r="R24" s="34"/>
    </row>
    <row r="25" spans="1:18" ht="13" x14ac:dyDescent="0.15">
      <c r="A25" s="9">
        <v>22</v>
      </c>
      <c r="B25" s="10" t="s">
        <v>148</v>
      </c>
      <c r="C25" s="29" t="s">
        <v>149</v>
      </c>
      <c r="D25" s="35"/>
      <c r="E25" s="22">
        <v>30</v>
      </c>
      <c r="F25" s="21" t="s">
        <v>41</v>
      </c>
      <c r="G25" s="15" t="s">
        <v>114</v>
      </c>
      <c r="H25" s="11" t="s">
        <v>150</v>
      </c>
      <c r="I25" s="15" t="s">
        <v>151</v>
      </c>
      <c r="J25" s="14" t="s">
        <v>75</v>
      </c>
      <c r="K25" s="23">
        <v>44453</v>
      </c>
      <c r="L25" s="33" t="s">
        <v>46</v>
      </c>
      <c r="M25" s="19" t="b">
        <v>1</v>
      </c>
      <c r="N25" s="27" t="s">
        <v>111</v>
      </c>
      <c r="O25" s="19" t="b">
        <v>0</v>
      </c>
      <c r="P25" s="34"/>
      <c r="Q25" s="34"/>
      <c r="R25" s="34"/>
    </row>
    <row r="26" spans="1:18" ht="13" x14ac:dyDescent="0.15">
      <c r="A26" s="9">
        <v>23</v>
      </c>
      <c r="B26" s="10" t="s">
        <v>152</v>
      </c>
      <c r="C26" s="29" t="s">
        <v>17</v>
      </c>
      <c r="D26" s="29" t="s">
        <v>153</v>
      </c>
      <c r="E26" s="22">
        <v>60</v>
      </c>
      <c r="F26" s="21" t="s">
        <v>41</v>
      </c>
      <c r="G26" s="15" t="s">
        <v>154</v>
      </c>
      <c r="H26" s="11" t="s">
        <v>155</v>
      </c>
      <c r="I26" s="15" t="s">
        <v>156</v>
      </c>
      <c r="J26" s="14" t="s">
        <v>75</v>
      </c>
      <c r="K26" s="23">
        <v>44453</v>
      </c>
      <c r="L26" s="33" t="s">
        <v>46</v>
      </c>
      <c r="M26" s="19" t="b">
        <v>1</v>
      </c>
      <c r="N26" s="32"/>
      <c r="O26" s="19" t="b">
        <v>1</v>
      </c>
      <c r="P26" s="34"/>
      <c r="Q26" s="34"/>
      <c r="R26" s="34"/>
    </row>
    <row r="27" spans="1:18" ht="13" x14ac:dyDescent="0.15">
      <c r="A27" s="9">
        <v>25</v>
      </c>
      <c r="B27" s="10" t="s">
        <v>157</v>
      </c>
      <c r="C27" s="29" t="s">
        <v>158</v>
      </c>
      <c r="D27" s="12"/>
      <c r="E27" s="13">
        <v>30</v>
      </c>
      <c r="F27" s="14" t="s">
        <v>41</v>
      </c>
      <c r="G27" s="15" t="s">
        <v>131</v>
      </c>
      <c r="H27" s="11" t="s">
        <v>159</v>
      </c>
      <c r="I27" s="14" t="s">
        <v>160</v>
      </c>
      <c r="J27" s="14" t="s">
        <v>45</v>
      </c>
      <c r="K27" s="17">
        <v>44454</v>
      </c>
      <c r="L27" s="26"/>
      <c r="M27" s="19" t="b">
        <v>1</v>
      </c>
      <c r="N27" s="25" t="s">
        <v>161</v>
      </c>
      <c r="O27" s="19" t="b">
        <v>0</v>
      </c>
      <c r="P27" s="34"/>
      <c r="Q27" s="34"/>
      <c r="R27" s="34"/>
    </row>
    <row r="28" spans="1:18" ht="13" x14ac:dyDescent="0.15">
      <c r="A28" s="9">
        <v>26</v>
      </c>
      <c r="B28" s="10" t="s">
        <v>162</v>
      </c>
      <c r="C28" s="29" t="s">
        <v>163</v>
      </c>
      <c r="D28" s="35"/>
      <c r="E28" s="22">
        <v>30</v>
      </c>
      <c r="F28" s="21" t="s">
        <v>41</v>
      </c>
      <c r="G28" s="15" t="s">
        <v>57</v>
      </c>
      <c r="H28" s="11" t="s">
        <v>164</v>
      </c>
      <c r="I28" s="15" t="s">
        <v>165</v>
      </c>
      <c r="J28" s="14" t="s">
        <v>45</v>
      </c>
      <c r="K28" s="17">
        <v>44454</v>
      </c>
      <c r="L28" s="26" t="s">
        <v>45</v>
      </c>
      <c r="M28" s="19" t="b">
        <v>1</v>
      </c>
      <c r="N28" s="27" t="s">
        <v>60</v>
      </c>
      <c r="O28" s="19" t="b">
        <v>0</v>
      </c>
      <c r="P28" s="34"/>
      <c r="Q28" s="34"/>
      <c r="R28" s="34"/>
    </row>
    <row r="29" spans="1:18" ht="13" x14ac:dyDescent="0.15">
      <c r="A29" s="9">
        <v>27</v>
      </c>
      <c r="B29" s="10" t="s">
        <v>166</v>
      </c>
      <c r="C29" s="29" t="s">
        <v>167</v>
      </c>
      <c r="D29" s="21"/>
      <c r="E29" s="22">
        <v>30</v>
      </c>
      <c r="F29" s="21" t="s">
        <v>41</v>
      </c>
      <c r="G29" s="15" t="s">
        <v>168</v>
      </c>
      <c r="H29" s="11" t="s">
        <v>169</v>
      </c>
      <c r="I29" s="15" t="s">
        <v>170</v>
      </c>
      <c r="J29" s="14" t="s">
        <v>171</v>
      </c>
      <c r="K29" s="17">
        <v>44454</v>
      </c>
      <c r="L29" s="33" t="s">
        <v>46</v>
      </c>
      <c r="M29" s="19" t="b">
        <v>1</v>
      </c>
      <c r="N29" s="32"/>
      <c r="O29" s="19" t="b">
        <v>0</v>
      </c>
      <c r="P29" s="34"/>
      <c r="Q29" s="34"/>
      <c r="R29" s="34"/>
    </row>
    <row r="30" spans="1:18" ht="13" x14ac:dyDescent="0.15">
      <c r="A30" s="9">
        <v>28</v>
      </c>
      <c r="B30" s="10" t="s">
        <v>18</v>
      </c>
      <c r="C30" s="29" t="s">
        <v>19</v>
      </c>
      <c r="D30" s="12"/>
      <c r="E30" s="13">
        <v>30</v>
      </c>
      <c r="F30" s="14" t="s">
        <v>41</v>
      </c>
      <c r="G30" s="15" t="s">
        <v>154</v>
      </c>
      <c r="H30" s="11" t="s">
        <v>172</v>
      </c>
      <c r="I30" s="15" t="s">
        <v>173</v>
      </c>
      <c r="J30" s="14" t="s">
        <v>100</v>
      </c>
      <c r="K30" s="17">
        <v>44454</v>
      </c>
      <c r="L30" s="18" t="s">
        <v>46</v>
      </c>
      <c r="M30" s="19" t="b">
        <v>1</v>
      </c>
      <c r="N30" s="32"/>
      <c r="O30" s="19" t="b">
        <v>1</v>
      </c>
      <c r="P30" s="34"/>
      <c r="Q30" s="34"/>
      <c r="R30" s="34"/>
    </row>
    <row r="31" spans="1:18" ht="13" x14ac:dyDescent="0.15">
      <c r="A31" s="9">
        <v>29</v>
      </c>
      <c r="B31" s="10" t="s">
        <v>174</v>
      </c>
      <c r="C31" s="29" t="s">
        <v>20</v>
      </c>
      <c r="D31" s="21"/>
      <c r="E31" s="22">
        <v>30</v>
      </c>
      <c r="F31" s="21" t="s">
        <v>41</v>
      </c>
      <c r="G31" s="15" t="s">
        <v>175</v>
      </c>
      <c r="H31" s="11" t="s">
        <v>176</v>
      </c>
      <c r="I31" s="15" t="s">
        <v>177</v>
      </c>
      <c r="J31" s="14" t="s">
        <v>100</v>
      </c>
      <c r="K31" s="23">
        <v>44454</v>
      </c>
      <c r="L31" s="24" t="s">
        <v>178</v>
      </c>
      <c r="M31" s="19" t="b">
        <v>1</v>
      </c>
      <c r="N31" s="27"/>
      <c r="O31" s="19" t="b">
        <v>1</v>
      </c>
      <c r="P31" s="34"/>
      <c r="Q31" s="34"/>
      <c r="R31" s="34"/>
    </row>
    <row r="32" spans="1:18" ht="13" x14ac:dyDescent="0.15">
      <c r="A32" s="9">
        <v>30</v>
      </c>
      <c r="B32" s="10" t="s">
        <v>179</v>
      </c>
      <c r="C32" s="29" t="s">
        <v>21</v>
      </c>
      <c r="D32" s="21"/>
      <c r="E32" s="22">
        <v>30</v>
      </c>
      <c r="F32" s="21" t="s">
        <v>41</v>
      </c>
      <c r="G32" s="15" t="s">
        <v>131</v>
      </c>
      <c r="H32" s="11" t="s">
        <v>180</v>
      </c>
      <c r="I32" s="15" t="s">
        <v>181</v>
      </c>
      <c r="J32" s="14" t="s">
        <v>100</v>
      </c>
      <c r="K32" s="23">
        <v>44454</v>
      </c>
      <c r="L32" s="33" t="s">
        <v>46</v>
      </c>
      <c r="M32" s="19" t="b">
        <v>1</v>
      </c>
      <c r="N32" s="32"/>
      <c r="O32" s="19" t="b">
        <v>1</v>
      </c>
      <c r="P32" s="34"/>
      <c r="Q32" s="34"/>
      <c r="R32" s="34"/>
    </row>
    <row r="33" spans="1:18" ht="13" x14ac:dyDescent="0.15">
      <c r="A33" s="9">
        <v>31</v>
      </c>
      <c r="B33" s="10" t="s">
        <v>182</v>
      </c>
      <c r="C33" s="29" t="s">
        <v>183</v>
      </c>
      <c r="D33" s="35"/>
      <c r="E33" s="22">
        <v>60</v>
      </c>
      <c r="F33" s="21" t="s">
        <v>41</v>
      </c>
      <c r="G33" s="15" t="s">
        <v>154</v>
      </c>
      <c r="H33" s="11" t="s">
        <v>155</v>
      </c>
      <c r="I33" s="15" t="s">
        <v>184</v>
      </c>
      <c r="J33" s="14" t="s">
        <v>75</v>
      </c>
      <c r="K33" s="17">
        <v>44454</v>
      </c>
      <c r="L33" s="33" t="s">
        <v>46</v>
      </c>
      <c r="M33" s="19" t="b">
        <v>1</v>
      </c>
      <c r="N33" s="27" t="s">
        <v>111</v>
      </c>
      <c r="O33" s="19" t="b">
        <v>0</v>
      </c>
      <c r="P33" s="34"/>
      <c r="Q33" s="34"/>
      <c r="R33" s="34"/>
    </row>
    <row r="34" spans="1:18" ht="13" x14ac:dyDescent="0.15">
      <c r="A34" s="9">
        <v>32</v>
      </c>
      <c r="B34" s="10" t="s">
        <v>185</v>
      </c>
      <c r="C34" s="11" t="s">
        <v>186</v>
      </c>
      <c r="D34" s="12"/>
      <c r="E34" s="13">
        <v>30</v>
      </c>
      <c r="F34" s="14" t="s">
        <v>187</v>
      </c>
      <c r="G34" s="15" t="s">
        <v>64</v>
      </c>
      <c r="H34" s="11" t="s">
        <v>188</v>
      </c>
      <c r="I34" s="15" t="s">
        <v>189</v>
      </c>
      <c r="J34" s="14" t="s">
        <v>190</v>
      </c>
      <c r="K34" s="17">
        <v>44454</v>
      </c>
      <c r="L34" s="26" t="s">
        <v>191</v>
      </c>
      <c r="M34" s="19" t="b">
        <v>1</v>
      </c>
      <c r="N34" s="27" t="s">
        <v>192</v>
      </c>
      <c r="O34" s="19" t="b">
        <v>0</v>
      </c>
      <c r="P34" s="34"/>
      <c r="Q34" s="34"/>
      <c r="R34" s="34"/>
    </row>
    <row r="35" spans="1:18" ht="13" x14ac:dyDescent="0.15">
      <c r="A35" s="9">
        <v>34</v>
      </c>
      <c r="B35" s="10" t="s">
        <v>193</v>
      </c>
      <c r="C35" s="29" t="s">
        <v>194</v>
      </c>
      <c r="D35" s="21"/>
      <c r="E35" s="22">
        <v>60</v>
      </c>
      <c r="F35" s="21" t="s">
        <v>41</v>
      </c>
      <c r="G35" s="15" t="s">
        <v>84</v>
      </c>
      <c r="H35" s="11" t="s">
        <v>195</v>
      </c>
      <c r="I35" s="15" t="s">
        <v>196</v>
      </c>
      <c r="J35" s="14" t="s">
        <v>100</v>
      </c>
      <c r="K35" s="17">
        <v>44454</v>
      </c>
      <c r="L35" s="24" t="s">
        <v>197</v>
      </c>
      <c r="M35" s="19" t="b">
        <v>1</v>
      </c>
      <c r="N35" s="27" t="s">
        <v>69</v>
      </c>
      <c r="O35" s="19" t="b">
        <v>0</v>
      </c>
      <c r="P35" s="34"/>
      <c r="Q35" s="34"/>
      <c r="R35" s="34"/>
    </row>
    <row r="36" spans="1:18" ht="13" x14ac:dyDescent="0.15">
      <c r="A36" s="9">
        <v>35</v>
      </c>
      <c r="B36" s="10" t="s">
        <v>198</v>
      </c>
      <c r="C36" s="29" t="s">
        <v>5</v>
      </c>
      <c r="D36" s="21"/>
      <c r="E36" s="22">
        <v>30</v>
      </c>
      <c r="F36" s="21" t="s">
        <v>41</v>
      </c>
      <c r="G36" s="15" t="s">
        <v>114</v>
      </c>
      <c r="H36" s="11" t="s">
        <v>199</v>
      </c>
      <c r="I36" s="15" t="s">
        <v>200</v>
      </c>
      <c r="J36" s="14" t="s">
        <v>201</v>
      </c>
      <c r="K36" s="17">
        <v>44454</v>
      </c>
      <c r="L36" s="33" t="s">
        <v>46</v>
      </c>
      <c r="M36" s="19" t="b">
        <v>1</v>
      </c>
      <c r="N36" s="27"/>
      <c r="O36" s="19" t="b">
        <v>1</v>
      </c>
      <c r="P36" s="34"/>
      <c r="Q36" s="34"/>
      <c r="R36" s="34"/>
    </row>
    <row r="37" spans="1:18" ht="13" x14ac:dyDescent="0.15">
      <c r="A37" s="9">
        <v>36</v>
      </c>
      <c r="B37" s="10" t="s">
        <v>202</v>
      </c>
      <c r="C37" s="29" t="s">
        <v>22</v>
      </c>
      <c r="D37" s="21"/>
      <c r="E37" s="22">
        <v>60</v>
      </c>
      <c r="F37" s="21" t="s">
        <v>187</v>
      </c>
      <c r="G37" s="15" t="s">
        <v>203</v>
      </c>
      <c r="H37" s="11" t="s">
        <v>204</v>
      </c>
      <c r="I37" s="15" t="s">
        <v>205</v>
      </c>
      <c r="J37" s="14" t="s">
        <v>206</v>
      </c>
      <c r="K37" s="17">
        <v>44455</v>
      </c>
      <c r="L37" s="33" t="s">
        <v>46</v>
      </c>
      <c r="M37" s="19" t="b">
        <v>1</v>
      </c>
      <c r="N37" s="32"/>
      <c r="O37" s="19" t="b">
        <v>1</v>
      </c>
      <c r="P37" s="34"/>
      <c r="Q37" s="34"/>
      <c r="R37" s="34"/>
    </row>
    <row r="38" spans="1:18" ht="13" x14ac:dyDescent="0.15">
      <c r="A38" s="9">
        <v>37</v>
      </c>
      <c r="B38" s="10" t="s">
        <v>207</v>
      </c>
      <c r="C38" s="29" t="s">
        <v>208</v>
      </c>
      <c r="D38" s="21"/>
      <c r="E38" s="22">
        <v>30</v>
      </c>
      <c r="F38" s="21" t="s">
        <v>41</v>
      </c>
      <c r="G38" s="15" t="s">
        <v>108</v>
      </c>
      <c r="H38" s="11" t="s">
        <v>209</v>
      </c>
      <c r="I38" s="15" t="s">
        <v>210</v>
      </c>
      <c r="J38" s="14" t="s">
        <v>67</v>
      </c>
      <c r="K38" s="17"/>
      <c r="L38" s="24" t="s">
        <v>68</v>
      </c>
      <c r="M38" s="19" t="b">
        <v>1</v>
      </c>
      <c r="N38" s="27" t="s">
        <v>69</v>
      </c>
      <c r="O38" s="19" t="b">
        <v>0</v>
      </c>
      <c r="P38" s="34"/>
      <c r="Q38" s="34"/>
      <c r="R38" s="34"/>
    </row>
    <row r="39" spans="1:18" ht="13" x14ac:dyDescent="0.15">
      <c r="A39" s="9">
        <v>38</v>
      </c>
      <c r="B39" s="10" t="s">
        <v>211</v>
      </c>
      <c r="C39" s="29" t="s">
        <v>212</v>
      </c>
      <c r="D39" s="21"/>
      <c r="E39" s="22">
        <v>30</v>
      </c>
      <c r="F39" s="21" t="s">
        <v>41</v>
      </c>
      <c r="G39" s="15" t="s">
        <v>108</v>
      </c>
      <c r="H39" s="11" t="s">
        <v>213</v>
      </c>
      <c r="I39" s="15" t="s">
        <v>214</v>
      </c>
      <c r="J39" s="14" t="s">
        <v>67</v>
      </c>
      <c r="K39" s="17"/>
      <c r="L39" s="24" t="s">
        <v>68</v>
      </c>
      <c r="M39" s="19" t="b">
        <v>1</v>
      </c>
      <c r="N39" s="27" t="s">
        <v>69</v>
      </c>
      <c r="O39" s="19" t="b">
        <v>0</v>
      </c>
      <c r="P39" s="34"/>
      <c r="Q39" s="34"/>
      <c r="R39" s="34"/>
    </row>
    <row r="40" spans="1:18" ht="13" x14ac:dyDescent="0.15">
      <c r="A40" s="9">
        <v>40</v>
      </c>
      <c r="B40" s="10" t="s">
        <v>215</v>
      </c>
      <c r="C40" s="11" t="s">
        <v>216</v>
      </c>
      <c r="D40" s="12"/>
      <c r="E40" s="13">
        <v>45</v>
      </c>
      <c r="F40" s="14" t="s">
        <v>41</v>
      </c>
      <c r="G40" s="15" t="s">
        <v>64</v>
      </c>
      <c r="H40" s="36" t="s">
        <v>217</v>
      </c>
      <c r="I40" s="15" t="s">
        <v>218</v>
      </c>
      <c r="J40" s="14" t="s">
        <v>45</v>
      </c>
      <c r="K40" s="17"/>
      <c r="L40" s="30"/>
      <c r="M40" s="19" t="b">
        <v>1</v>
      </c>
      <c r="N40" s="27" t="s">
        <v>219</v>
      </c>
      <c r="O40" s="19" t="b">
        <v>0</v>
      </c>
      <c r="P40" s="34"/>
      <c r="Q40" s="34"/>
      <c r="R40" s="34"/>
    </row>
    <row r="41" spans="1:18" ht="13" hidden="1" x14ac:dyDescent="0.15">
      <c r="A41" s="9">
        <v>14</v>
      </c>
      <c r="B41" s="10" t="s">
        <v>220</v>
      </c>
      <c r="C41" s="11" t="s">
        <v>221</v>
      </c>
      <c r="D41" s="35"/>
      <c r="E41" s="22">
        <v>120</v>
      </c>
      <c r="F41" s="21" t="s">
        <v>41</v>
      </c>
      <c r="G41" s="15" t="s">
        <v>203</v>
      </c>
      <c r="H41" s="11" t="s">
        <v>222</v>
      </c>
      <c r="I41" s="21" t="s">
        <v>223</v>
      </c>
      <c r="J41" s="21" t="s">
        <v>134</v>
      </c>
      <c r="K41" s="23">
        <v>44453</v>
      </c>
      <c r="L41" s="33" t="s">
        <v>46</v>
      </c>
      <c r="M41" s="19" t="b">
        <v>0</v>
      </c>
      <c r="N41" s="25" t="s">
        <v>87</v>
      </c>
      <c r="O41" s="19" t="b">
        <v>0</v>
      </c>
      <c r="P41" s="34"/>
      <c r="Q41" s="34"/>
      <c r="R41" s="34"/>
    </row>
  </sheetData>
  <autoFilter ref="A1:O41">
    <filterColumn colId="12">
      <filters>
        <filter val="TRUE"/>
      </filters>
    </filterColumn>
  </autoFilter>
  <customSheetViews>
    <customSheetView guid="{04D9CE1C-CB0D-4802-857E-4264B3923183}" filter="1" showAutoFilter="1">
      <pageMargins left="0.7" right="0.7" top="0.75" bottom="0.75" header="0.3" footer="0.3"/>
      <autoFilter ref="A1:N41"/>
    </customSheetView>
  </customSheetViews>
  <hyperlinks>
    <hyperlink ref="B2" location="Topic Descriptions!C3" display="Full-text search optimization in PostgreSQL"/>
    <hyperlink ref="L2" r:id="rId1"/>
    <hyperlink ref="B3" location="Topic Descriptions!C25" display="Why I Choose gRPC?"/>
    <hyperlink ref="B4" location="Topic Descriptions!C34" display="Codeless Machine Learning Models with Google AutoML"/>
    <hyperlink ref="B5" location="Topic Descriptions!C40" display="JMeter Integration with Grafana and InfluxDB"/>
    <hyperlink ref="B6" location="Topic Descriptions!C8" display="Processing Real-time Data Streams leveraging Apache Flink"/>
    <hyperlink ref="L6" r:id="rId2"/>
    <hyperlink ref="B7" location="Topic Descriptions!C20" display="Building Serverless Apps with AWS Lambda"/>
    <hyperlink ref="B8" location="Topic Descriptions!C22" display="The Symphony of Lambda and Stream"/>
    <hyperlink ref="B9" location="Topic Descriptions!C2" display="Micro Front-End with Module Federation"/>
    <hyperlink ref="L9" r:id="rId3"/>
    <hyperlink ref="B10" location="Topic Descriptions!C4" display="Developing an Ethereum Decentralized Application"/>
    <hyperlink ref="B11" location="Topic Descriptions!C5" display="No Code Revolution - Bubble.io"/>
    <hyperlink ref="H11" r:id="rId4"/>
    <hyperlink ref="L11" r:id="rId5"/>
    <hyperlink ref="B12" location="Topic Descriptions!C6" display="Chrome Extension - Build a Tiny One with React"/>
    <hyperlink ref="L12" r:id="rId6"/>
    <hyperlink ref="B13" location="Topic Descriptions!C7" display="Visualizing Geo-spatial Data"/>
    <hyperlink ref="L13" r:id="rId7"/>
    <hyperlink ref="B14" location="Topic Descriptions!C9" display="Communication in Microservices"/>
    <hyperlink ref="L14" r:id="rId8"/>
    <hyperlink ref="B15" location="Topic Descriptions!C10" display="How Katalon Bring More Value to Automation Test"/>
    <hyperlink ref="L15" r:id="rId9"/>
    <hyperlink ref="B16" location="Topic Descriptions!C11" display="NFT, Just a Trend?"/>
    <hyperlink ref="L16" r:id="rId10"/>
    <hyperlink ref="B17" location="Topic Descriptions!C12" display="In-App Real-time Communication"/>
    <hyperlink ref="L17" r:id="rId11"/>
    <hyperlink ref="B18" location="Topic Descriptions!C13" display="Toolsmith for API Testing"/>
    <hyperlink ref="L18" r:id="rId12" location="slide=id.gec90887b83_2_4"/>
    <hyperlink ref="B19" location="Topic Descriptions!C14" display="From Dummy to Builder with Cypress"/>
    <hyperlink ref="L19" r:id="rId13"/>
    <hyperlink ref="B20" location="Topic Descriptions!C16" display="Zero-downtime Microservices Deployment with Kubernetes"/>
    <hyperlink ref="L20" r:id="rId14"/>
    <hyperlink ref="B21" location="Topic Descriptions!C17" display="Deep Dive into Bitcoin"/>
    <hyperlink ref="L21" r:id="rId15"/>
    <hyperlink ref="L22" r:id="rId16"/>
    <hyperlink ref="B23" location="Topic Descriptions!C19" display="Google Appsheet: Make Powerful Apps with No-Code"/>
    <hyperlink ref="L23" r:id="rId17"/>
    <hyperlink ref="B24" location="Topic Descriptions!C21" display="gRPC: A High Performance, Open Source Universal RPC Framework"/>
    <hyperlink ref="L24" r:id="rId18"/>
    <hyperlink ref="B25" location="Topic Descriptions!C23" display="Introduction to the New Version of Selenium"/>
    <hyperlink ref="L25" r:id="rId19"/>
    <hyperlink ref="B26" location="Topic Descriptions!C24" display="Testing in Squads"/>
    <hyperlink ref="L26" r:id="rId20"/>
    <hyperlink ref="B27" location="Topic Descriptions!C26" display="Node.js Scalability Patterns"/>
    <hyperlink ref="B28" location="Topic Descriptions!C27" display="The 2021 No-Code / Low-Code Landscape Checkup"/>
    <hyperlink ref="B29" location="Topic Descriptions!C28" display="UI/UX and Cross-Functional Collaboration"/>
    <hyperlink ref="L29" r:id="rId21"/>
    <hyperlink ref="L30" r:id="rId22"/>
    <hyperlink ref="B31" location="Topic Descriptions!C30" display="PingPong Machine: a Fun IoT Project During the Covid 19 Pandemic"/>
    <hyperlink ref="B32" location="Topic Descriptions!C31" display="TCP Tunneling - Easily Expose Your Local Website to the World"/>
    <hyperlink ref="L32" r:id="rId23"/>
    <hyperlink ref="B33" location="Topic Descriptions!C32" display="Breaking Down Technical Exploratory Testing"/>
    <hyperlink ref="L33" r:id="rId24"/>
    <hyperlink ref="B34" location="Topic Descriptions!C33" display="Technical Assessment - Lessons Learned from Looking at Other Product Companies"/>
    <hyperlink ref="B35" location="Topic Descriptions!C35" display="Reactive Programming in Java Platform"/>
    <hyperlink ref="B36" location="Topic Descriptions!C36" display="Go Codeless Testing, Boost Productivity and Ease Scalability"/>
    <hyperlink ref="L36" r:id="rId25"/>
    <hyperlink ref="B37" location="Topic Descriptions!C37" display="Sketch2Design - A Visily AI Feature"/>
    <hyperlink ref="L37" r:id="rId26"/>
    <hyperlink ref="B38" location="Topic Descriptions!C38" display="Modern Banking Platform Introduction"/>
    <hyperlink ref="B39" location="Topic Descriptions!C39" display="Digital Product Design"/>
    <hyperlink ref="B41" location="Topic Descriptions!C15" display="Learning &amp; Neuron Network with Python"/>
    <hyperlink ref="L41" r:id="rId27"/>
  </hyperlinks>
  <pageMargins left="0.7" right="0.7" top="0.75" bottom="0.75" header="0.3" footer="0.3"/>
  <legacyDrawing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outlinePr summaryBelow="0" summaryRight="0"/>
  </sheetPr>
  <dimension ref="A1:F1006"/>
  <sheetViews>
    <sheetView tabSelected="1" topLeftCell="A32" workbookViewId="0">
      <selection activeCell="E37" sqref="E37"/>
    </sheetView>
  </sheetViews>
  <sheetFormatPr baseColWidth="10" defaultColWidth="14.5" defaultRowHeight="15.75" customHeight="1" x14ac:dyDescent="0.15"/>
  <cols>
    <col min="1" max="1" width="3.5" customWidth="1"/>
    <col min="2" max="2" width="11.5" customWidth="1"/>
    <col min="3" max="3" width="29.5" customWidth="1"/>
    <col min="4" max="4" width="37.1640625" customWidth="1"/>
    <col min="5" max="5" width="77" customWidth="1"/>
    <col min="6" max="6" width="98.6640625" customWidth="1"/>
    <col min="7" max="7" width="28.6640625" customWidth="1"/>
  </cols>
  <sheetData>
    <row r="1" spans="1:6" ht="13" x14ac:dyDescent="0.15">
      <c r="A1" s="37" t="s">
        <v>23</v>
      </c>
      <c r="B1" s="38"/>
      <c r="C1" s="38" t="s">
        <v>31</v>
      </c>
      <c r="D1" s="38" t="s">
        <v>224</v>
      </c>
      <c r="E1" s="38" t="s">
        <v>225</v>
      </c>
      <c r="F1" s="38" t="s">
        <v>34</v>
      </c>
    </row>
    <row r="2" spans="1:6" ht="275" x14ac:dyDescent="0.15">
      <c r="A2" s="39">
        <f ca="1">IFERROR(__xludf.DUMMYFUNCTION("QUERY(Topics!$A$2:$M$41, ""select A, M order by A"")"),1)</f>
        <v>1</v>
      </c>
      <c r="B2" s="40" t="b">
        <f ca="1">IFERROR(__xludf.DUMMYFUNCTION("""COMPUTED_VALUE"""),TRUE)</f>
        <v>1</v>
      </c>
      <c r="C2" s="40" t="str">
        <f ca="1">IFERROR(__xludf.DUMMYFUNCTION("QUERY(Topics!$A$2:$I$41, CONCAT(""select I where A="", A2))"),"live:.cid.78cf2b22f542ddc4")</f>
        <v>live:.cid.78cf2b22f542ddc4</v>
      </c>
      <c r="D2" s="41" t="str">
        <f ca="1">IFERROR(__xludf.DUMMYFUNCTION("QUERY(Topics!$A$2:$B$41, CONCAT(""select B where A="", A2))"),"Micro Front-End with Module Federation")</f>
        <v>Micro Front-End with Module Federation</v>
      </c>
      <c r="E2" s="42" t="s">
        <v>226</v>
      </c>
      <c r="F2" s="43" t="s">
        <v>227</v>
      </c>
    </row>
    <row r="3" spans="1:6" ht="143" hidden="1" x14ac:dyDescent="0.15">
      <c r="A3" s="39">
        <f ca="1">IFERROR(__xludf.DUMMYFUNCTION("""COMPUTED_VALUE"""),2)</f>
        <v>2</v>
      </c>
      <c r="B3" s="40" t="b">
        <f ca="1">IFERROR(__xludf.DUMMYFUNCTION("""COMPUTED_VALUE"""),FALSE)</f>
        <v>0</v>
      </c>
      <c r="C3" s="40" t="str">
        <f ca="1">IFERROR(__xludf.DUMMYFUNCTION("QUERY(Topics!$A$2:$I$41, CONCAT(""select I where A="", A3))"),"live:tminhthang25")</f>
        <v>live:tminhthang25</v>
      </c>
      <c r="D3" s="41" t="str">
        <f ca="1">IFERROR(__xludf.DUMMYFUNCTION("QUERY(Topics!$A$2:$B$41, CONCAT(""select B where A="", A3))"),"Full-text search optimization in PostgreSQL")</f>
        <v>Full-text search optimization in PostgreSQL</v>
      </c>
      <c r="E3" s="42" t="s">
        <v>228</v>
      </c>
      <c r="F3" s="43" t="s">
        <v>229</v>
      </c>
    </row>
    <row r="4" spans="1:6" ht="44" x14ac:dyDescent="0.15">
      <c r="A4" s="39">
        <f ca="1">IFERROR(__xludf.DUMMYFUNCTION("""COMPUTED_VALUE"""),3)</f>
        <v>3</v>
      </c>
      <c r="B4" s="40" t="b">
        <f ca="1">IFERROR(__xludf.DUMMYFUNCTION("""COMPUTED_VALUE"""),TRUE)</f>
        <v>1</v>
      </c>
      <c r="C4" s="40" t="str">
        <f ca="1">IFERROR(__xludf.DUMMYFUNCTION("QUERY(Topics!$A$2:$I$41, CONCAT(""select I where A="", A4))"),"live:huynhhanhthong_2")</f>
        <v>live:huynhhanhthong_2</v>
      </c>
      <c r="D4" s="41" t="str">
        <f ca="1">IFERROR(__xludf.DUMMYFUNCTION("QUERY(Topics!$A$2:$B$41, CONCAT(""select B where A="", A4))"),"Developing an Ethereum Decentralized Application")</f>
        <v>Developing an Ethereum Decentralized Application</v>
      </c>
      <c r="E4" s="42" t="s">
        <v>230</v>
      </c>
      <c r="F4" s="41"/>
    </row>
    <row r="5" spans="1:6" ht="154" x14ac:dyDescent="0.15">
      <c r="A5" s="39">
        <f ca="1">IFERROR(__xludf.DUMMYFUNCTION("""COMPUTED_VALUE"""),4)</f>
        <v>4</v>
      </c>
      <c r="B5" s="40" t="b">
        <f ca="1">IFERROR(__xludf.DUMMYFUNCTION("""COMPUTED_VALUE"""),TRUE)</f>
        <v>1</v>
      </c>
      <c r="C5" s="40" t="str">
        <f ca="1">IFERROR(__xludf.DUMMYFUNCTION("QUERY(Topics!$A$2:$I$41, CONCAT(""select I where A="", A5))"),"live:5db1b8ea63010c86")</f>
        <v>live:5db1b8ea63010c86</v>
      </c>
      <c r="D5" s="41" t="str">
        <f ca="1">IFERROR(__xludf.DUMMYFUNCTION("QUERY(Topics!$A$2:$B$41, CONCAT(""select B where A="", A5))"),"No Code Revolution - Bubble.io")</f>
        <v>No Code Revolution - Bubble.io</v>
      </c>
      <c r="E5" s="42" t="s">
        <v>231</v>
      </c>
      <c r="F5" s="43" t="s">
        <v>232</v>
      </c>
    </row>
    <row r="6" spans="1:6" ht="77" x14ac:dyDescent="0.15">
      <c r="A6" s="39">
        <f ca="1">IFERROR(__xludf.DUMMYFUNCTION("""COMPUTED_VALUE"""),5)</f>
        <v>5</v>
      </c>
      <c r="B6" s="40" t="b">
        <f ca="1">IFERROR(__xludf.DUMMYFUNCTION("""COMPUTED_VALUE"""),TRUE)</f>
        <v>1</v>
      </c>
      <c r="C6" s="40" t="str">
        <f ca="1">IFERROR(__xludf.DUMMYFUNCTION("QUERY(Topics!$A$2:$I$41, CONCAT(""select I where A="", A6))"),"live:tranphieu97_1")</f>
        <v>live:tranphieu97_1</v>
      </c>
      <c r="D6" s="41" t="str">
        <f ca="1">IFERROR(__xludf.DUMMYFUNCTION("QUERY(Topics!$A$2:$B$41, CONCAT(""select B where A="", A6))"),"Chrome Extension - Build a Tiny One with React")</f>
        <v>Chrome Extension - Build a Tiny One with React</v>
      </c>
      <c r="E6" s="42" t="s">
        <v>233</v>
      </c>
      <c r="F6" s="44" t="s">
        <v>234</v>
      </c>
    </row>
    <row r="7" spans="1:6" ht="132" x14ac:dyDescent="0.15">
      <c r="A7" s="39">
        <f ca="1">IFERROR(__xludf.DUMMYFUNCTION("""COMPUTED_VALUE"""),6)</f>
        <v>6</v>
      </c>
      <c r="B7" s="40" t="b">
        <f ca="1">IFERROR(__xludf.DUMMYFUNCTION("""COMPUTED_VALUE"""),TRUE)</f>
        <v>1</v>
      </c>
      <c r="C7" s="40" t="str">
        <f ca="1">IFERROR(__xludf.DUMMYFUNCTION("QUERY(Topics!$A$2:$I$41, CONCAT(""select I where A="", A7))"),"ledohoanglong")</f>
        <v>ledohoanglong</v>
      </c>
      <c r="D7" s="41" t="str">
        <f ca="1">IFERROR(__xludf.DUMMYFUNCTION("QUERY(Topics!$A$2:$B$41, CONCAT(""select B where A="", A7))"),"Visualizing Geo-spatial Data")</f>
        <v>Visualizing Geo-spatial Data</v>
      </c>
      <c r="E7" s="42" t="s">
        <v>235</v>
      </c>
      <c r="F7" s="43" t="s">
        <v>236</v>
      </c>
    </row>
    <row r="8" spans="1:6" ht="88" hidden="1" x14ac:dyDescent="0.15">
      <c r="A8" s="39">
        <f ca="1">IFERROR(__xludf.DUMMYFUNCTION("""COMPUTED_VALUE"""),7)</f>
        <v>7</v>
      </c>
      <c r="B8" s="40" t="b">
        <f ca="1">IFERROR(__xludf.DUMMYFUNCTION("""COMPUTED_VALUE"""),FALSE)</f>
        <v>0</v>
      </c>
      <c r="C8" s="40" t="str">
        <f ca="1">IFERROR(__xludf.DUMMYFUNCTION("QUERY(Topics!$A$2:$I$41, CONCAT(""select I where A="", A8))"),"leminhphien")</f>
        <v>leminhphien</v>
      </c>
      <c r="D8" s="41" t="str">
        <f ca="1">IFERROR(__xludf.DUMMYFUNCTION("QUERY(Topics!$A$2:$B$41, CONCAT(""select B where A="", A8))"),"Processing Real-time Data Streams leveraging Apache Flink")</f>
        <v>Processing Real-time Data Streams leveraging Apache Flink</v>
      </c>
      <c r="E8" s="42" t="s">
        <v>237</v>
      </c>
      <c r="F8" s="43" t="s">
        <v>238</v>
      </c>
    </row>
    <row r="9" spans="1:6" ht="154" x14ac:dyDescent="0.15">
      <c r="A9" s="39">
        <f ca="1">IFERROR(__xludf.DUMMYFUNCTION("""COMPUTED_VALUE"""),8)</f>
        <v>8</v>
      </c>
      <c r="B9" s="40" t="b">
        <f ca="1">IFERROR(__xludf.DUMMYFUNCTION("""COMPUTED_VALUE"""),TRUE)</f>
        <v>1</v>
      </c>
      <c r="C9" s="40" t="str">
        <f ca="1">IFERROR(__xludf.DUMMYFUNCTION("QUERY(Topics!$A$2:$I$41, CONCAT(""select I where A="", A9))"),"wyan1992")</f>
        <v>wyan1992</v>
      </c>
      <c r="D9" s="41" t="str">
        <f ca="1">IFERROR(__xludf.DUMMYFUNCTION("QUERY(Topics!$A$2:$B$41, CONCAT(""select B where A="", A9))"),"Communication in Microservices")</f>
        <v>Communication in Microservices</v>
      </c>
      <c r="E9" s="42" t="s">
        <v>239</v>
      </c>
      <c r="F9" s="43" t="s">
        <v>240</v>
      </c>
    </row>
    <row r="10" spans="1:6" ht="132" x14ac:dyDescent="0.15">
      <c r="A10" s="39">
        <f ca="1">IFERROR(__xludf.DUMMYFUNCTION("""COMPUTED_VALUE"""),9)</f>
        <v>9</v>
      </c>
      <c r="B10" s="40" t="b">
        <f ca="1">IFERROR(__xludf.DUMMYFUNCTION("""COMPUTED_VALUE"""),TRUE)</f>
        <v>1</v>
      </c>
      <c r="C10" s="40" t="str">
        <f ca="1">IFERROR(__xludf.DUMMYFUNCTION("QUERY(Topics!$A$2:$I$41, CONCAT(""select I where A="", A10))"),"minh.do208")</f>
        <v>minh.do208</v>
      </c>
      <c r="D10" s="41" t="str">
        <f ca="1">IFERROR(__xludf.DUMMYFUNCTION("QUERY(Topics!$A$2:$B$41, CONCAT(""select B where A="", A10))"),"How Katalon Bring More Value to Automation Test")</f>
        <v>How Katalon Bring More Value to Automation Test</v>
      </c>
      <c r="E10" s="42" t="s">
        <v>241</v>
      </c>
      <c r="F10" s="45" t="s">
        <v>242</v>
      </c>
    </row>
    <row r="11" spans="1:6" ht="286" x14ac:dyDescent="0.15">
      <c r="A11" s="39">
        <f ca="1">IFERROR(__xludf.DUMMYFUNCTION("""COMPUTED_VALUE"""),10)</f>
        <v>10</v>
      </c>
      <c r="B11" s="40" t="b">
        <f ca="1">IFERROR(__xludf.DUMMYFUNCTION("""COMPUTED_VALUE"""),TRUE)</f>
        <v>1</v>
      </c>
      <c r="C11" s="40" t="str">
        <f ca="1">IFERROR(__xludf.DUMMYFUNCTION("QUERY(Topics!$A$2:$I$41, CONCAT(""select I where A="", A11))"),"live:vuquanghuy2k")</f>
        <v>live:vuquanghuy2k</v>
      </c>
      <c r="D11" s="41" t="str">
        <f ca="1">IFERROR(__xludf.DUMMYFUNCTION("QUERY(Topics!$A$2:$B$41, CONCAT(""select B where A="", A11))"),"NFT, Just a Trend?")</f>
        <v>NFT, Just a Trend?</v>
      </c>
      <c r="E11" s="42" t="s">
        <v>243</v>
      </c>
      <c r="F11" s="43" t="s">
        <v>244</v>
      </c>
    </row>
    <row r="12" spans="1:6" ht="176" x14ac:dyDescent="0.15">
      <c r="A12" s="39">
        <f ca="1">IFERROR(__xludf.DUMMYFUNCTION("""COMPUTED_VALUE"""),11)</f>
        <v>11</v>
      </c>
      <c r="B12" s="40" t="b">
        <f ca="1">IFERROR(__xludf.DUMMYFUNCTION("""COMPUTED_VALUE"""),TRUE)</f>
        <v>1</v>
      </c>
      <c r="C12" s="40" t="str">
        <f ca="1">IFERROR(__xludf.DUMMYFUNCTION("QUERY(Topics!$A$2:$I$41, CONCAT(""select I where A="", A12))"),"live:khoaakt")</f>
        <v>live:khoaakt</v>
      </c>
      <c r="D12" s="41" t="str">
        <f ca="1">IFERROR(__xludf.DUMMYFUNCTION("QUERY(Topics!$A$2:$B$41, CONCAT(""select B where A="", A12))"),"In-App Real-time Communication")</f>
        <v>In-App Real-time Communication</v>
      </c>
      <c r="E12" s="46" t="s">
        <v>245</v>
      </c>
      <c r="F12" s="43" t="s">
        <v>246</v>
      </c>
    </row>
    <row r="13" spans="1:6" ht="33" x14ac:dyDescent="0.15">
      <c r="A13" s="39">
        <f ca="1">IFERROR(__xludf.DUMMYFUNCTION("""COMPUTED_VALUE"""),12)</f>
        <v>12</v>
      </c>
      <c r="B13" s="40" t="b">
        <f ca="1">IFERROR(__xludf.DUMMYFUNCTION("""COMPUTED_VALUE"""),TRUE)</f>
        <v>1</v>
      </c>
      <c r="C13" s="40" t="str">
        <f ca="1">IFERROR(__xludf.DUMMYFUNCTION("QUERY(Topics!$A$2:$I$41, CONCAT(""select I where A="", A13))"),"live:chpliem")</f>
        <v>live:chpliem</v>
      </c>
      <c r="D13" s="41" t="str">
        <f ca="1">IFERROR(__xludf.DUMMYFUNCTION("QUERY(Topics!$A$2:$B$41, CONCAT(""select B where A="", A13))"),"Toolsmith for API Testing")</f>
        <v>Toolsmith for API Testing</v>
      </c>
      <c r="E13" s="42" t="s">
        <v>247</v>
      </c>
      <c r="F13" s="44" t="s">
        <v>248</v>
      </c>
    </row>
    <row r="14" spans="1:6" ht="132" x14ac:dyDescent="0.15">
      <c r="A14" s="39">
        <f ca="1">IFERROR(__xludf.DUMMYFUNCTION("""COMPUTED_VALUE"""),13)</f>
        <v>13</v>
      </c>
      <c r="B14" s="40" t="b">
        <f ca="1">IFERROR(__xludf.DUMMYFUNCTION("""COMPUTED_VALUE"""),TRUE)</f>
        <v>1</v>
      </c>
      <c r="C14" s="40" t="str">
        <f ca="1">IFERROR(__xludf.DUMMYFUNCTION("QUERY(Topics!$A$2:$I$41, CONCAT(""select I where A="", A14))"),"thanhphat27495@gmail.com")</f>
        <v>thanhphat27495@gmail.com</v>
      </c>
      <c r="D14" s="41" t="str">
        <f ca="1">IFERROR(__xludf.DUMMYFUNCTION("QUERY(Topics!$A$2:$B$41, CONCAT(""select B where A="", A14))"),"From Dummy to Builder with Cypress")</f>
        <v>From Dummy to Builder with Cypress</v>
      </c>
      <c r="E14" s="42" t="s">
        <v>249</v>
      </c>
      <c r="F14" s="43" t="s">
        <v>250</v>
      </c>
    </row>
    <row r="15" spans="1:6" ht="141" hidden="1" customHeight="1" x14ac:dyDescent="0.15">
      <c r="A15" s="39">
        <f ca="1">IFERROR(__xludf.DUMMYFUNCTION("""COMPUTED_VALUE"""),14)</f>
        <v>14</v>
      </c>
      <c r="B15" s="40" t="b">
        <f ca="1">IFERROR(__xludf.DUMMYFUNCTION("""COMPUTED_VALUE"""),FALSE)</f>
        <v>0</v>
      </c>
      <c r="C15" s="40" t="str">
        <f ca="1">IFERROR(__xludf.DUMMYFUNCTION("QUERY(Topics!$A$2:$I$41, CONCAT(""select I where A="", A15))"),"nguyenhuynhdat")</f>
        <v>nguyenhuynhdat</v>
      </c>
      <c r="D15" s="41" t="str">
        <f ca="1">IFERROR(__xludf.DUMMYFUNCTION("QUERY(Topics!$A$2:$B$41, CONCAT(""select B where A="", A15))"),"Learning &amp; Neuron Network with Python")</f>
        <v>Learning &amp; Neuron Network with Python</v>
      </c>
      <c r="E15" s="42" t="s">
        <v>251</v>
      </c>
      <c r="F15" s="43" t="s">
        <v>252</v>
      </c>
    </row>
    <row r="16" spans="1:6" ht="66" x14ac:dyDescent="0.15">
      <c r="A16" s="39">
        <f ca="1">IFERROR(__xludf.DUMMYFUNCTION("""COMPUTED_VALUE"""),15)</f>
        <v>15</v>
      </c>
      <c r="B16" s="40" t="b">
        <f ca="1">IFERROR(__xludf.DUMMYFUNCTION("""COMPUTED_VALUE"""),TRUE)</f>
        <v>1</v>
      </c>
      <c r="C16" s="40" t="str">
        <f ca="1">IFERROR(__xludf.DUMMYFUNCTION("QUERY(Topics!$A$2:$I$41, CONCAT(""select I where A="", A16))"),"live:athoibuiqt")</f>
        <v>live:athoibuiqt</v>
      </c>
      <c r="D16" s="41" t="str">
        <f ca="1">IFERROR(__xludf.DUMMYFUNCTION("QUERY(Topics!$A$2:$B$41, CONCAT(""select B where A="", A16))"),"Zero-downtime Microservices Deployment with Kubernetes")</f>
        <v>Zero-downtime Microservices Deployment with Kubernetes</v>
      </c>
      <c r="E16" s="42" t="s">
        <v>253</v>
      </c>
      <c r="F16" s="41"/>
    </row>
    <row r="17" spans="1:6" ht="103.5" customHeight="1" x14ac:dyDescent="0.15">
      <c r="A17" s="39">
        <f ca="1">IFERROR(__xludf.DUMMYFUNCTION("""COMPUTED_VALUE"""),16)</f>
        <v>16</v>
      </c>
      <c r="B17" s="40" t="b">
        <f ca="1">IFERROR(__xludf.DUMMYFUNCTION("""COMPUTED_VALUE"""),TRUE)</f>
        <v>1</v>
      </c>
      <c r="C17" s="40" t="str">
        <f ca="1">IFERROR(__xludf.DUMMYFUNCTION("QUERY(Topics!$A$2:$I$41, CONCAT(""select I where A="", A17))"),"ngtrucminh")</f>
        <v>ngtrucminh</v>
      </c>
      <c r="D17" s="41" t="str">
        <f ca="1">IFERROR(__xludf.DUMMYFUNCTION("QUERY(Topics!$A$2:$B$41, CONCAT(""select B where A="", A17))"),"Deep Dive into Bitcoin")</f>
        <v>Deep Dive into Bitcoin</v>
      </c>
      <c r="E17" s="42" t="s">
        <v>254</v>
      </c>
      <c r="F17" s="43" t="s">
        <v>255</v>
      </c>
    </row>
    <row r="18" spans="1:6" ht="121" x14ac:dyDescent="0.15">
      <c r="A18" s="39">
        <f ca="1">IFERROR(__xludf.DUMMYFUNCTION("""COMPUTED_VALUE"""),17)</f>
        <v>17</v>
      </c>
      <c r="B18" s="40" t="b">
        <f ca="1">IFERROR(__xludf.DUMMYFUNCTION("""COMPUTED_VALUE"""),TRUE)</f>
        <v>1</v>
      </c>
      <c r="C18" s="40" t="str">
        <f ca="1">IFERROR(__xludf.DUMMYFUNCTION("QUERY(Topics!$A$2:$I$41, CONCAT(""select I where A="", A18))"),"live:nguyenviettrung1995")</f>
        <v>live:nguyenviettrung1995</v>
      </c>
      <c r="D18" s="41" t="str">
        <f ca="1">IFERROR(__xludf.DUMMYFUNCTION("QUERY(Topics!$A$2:$B$41, CONCAT(""select B where A="", A18))"),"Terraform, the Power of Infrastructure Codification")</f>
        <v>Terraform, the Power of Infrastructure Codification</v>
      </c>
      <c r="E18" s="42" t="s">
        <v>256</v>
      </c>
      <c r="F18" s="43" t="s">
        <v>257</v>
      </c>
    </row>
    <row r="19" spans="1:6" ht="191.25" customHeight="1" x14ac:dyDescent="0.15">
      <c r="A19" s="39">
        <f ca="1">IFERROR(__xludf.DUMMYFUNCTION("""COMPUTED_VALUE"""),18)</f>
        <v>18</v>
      </c>
      <c r="B19" s="40" t="b">
        <f ca="1">IFERROR(__xludf.DUMMYFUNCTION("""COMPUTED_VALUE"""),TRUE)</f>
        <v>1</v>
      </c>
      <c r="C19" s="40" t="str">
        <f ca="1">IFERROR(__xludf.DUMMYFUNCTION("QUERY(Topics!$A$2:$I$41, CONCAT(""select I where A="", A19))"),"live:lhbang95")</f>
        <v>live:lhbang95</v>
      </c>
      <c r="D19" s="41" t="str">
        <f ca="1">IFERROR(__xludf.DUMMYFUNCTION("QUERY(Topics!$A$2:$B$41, CONCAT(""select B where A="", A19))"),"Google Appsheet: Make Powerful Apps with No-Code")</f>
        <v>Google Appsheet: Make Powerful Apps with No-Code</v>
      </c>
      <c r="E19" s="42" t="s">
        <v>258</v>
      </c>
      <c r="F19" s="43" t="s">
        <v>259</v>
      </c>
    </row>
    <row r="20" spans="1:6" ht="13" hidden="1" x14ac:dyDescent="0.15">
      <c r="A20" s="39">
        <f ca="1">IFERROR(__xludf.DUMMYFUNCTION("""COMPUTED_VALUE"""),19)</f>
        <v>19</v>
      </c>
      <c r="B20" s="40" t="b">
        <f ca="1">IFERROR(__xludf.DUMMYFUNCTION("""COMPUTED_VALUE"""),FALSE)</f>
        <v>0</v>
      </c>
      <c r="C20" s="40" t="str">
        <f ca="1">IFERROR(__xludf.DUMMYFUNCTION("QUERY(Topics!$A$2:$I$41, CONCAT(""select I where A="", A20))"),"phongle_g5")</f>
        <v>phongle_g5</v>
      </c>
      <c r="D20" s="41" t="str">
        <f ca="1">IFERROR(__xludf.DUMMYFUNCTION("QUERY(Topics!$A$2:$B$41, CONCAT(""select B where A="", A20))"),"Building Serverless Apps with AWS Lambda")</f>
        <v>Building Serverless Apps with AWS Lambda</v>
      </c>
      <c r="E20" s="46" t="s">
        <v>260</v>
      </c>
      <c r="F20" s="41"/>
    </row>
    <row r="21" spans="1:6" ht="99" x14ac:dyDescent="0.15">
      <c r="A21" s="39">
        <f ca="1">IFERROR(__xludf.DUMMYFUNCTION("""COMPUTED_VALUE"""),20)</f>
        <v>20</v>
      </c>
      <c r="B21" s="40" t="b">
        <f ca="1">IFERROR(__xludf.DUMMYFUNCTION("""COMPUTED_VALUE"""),TRUE)</f>
        <v>1</v>
      </c>
      <c r="C21" s="40" t="str">
        <f ca="1">IFERROR(__xludf.DUMMYFUNCTION("QUERY(Topics!$A$2:$I$41, CONCAT(""select I where A="", A21))"),"live:ngovietduc2008")</f>
        <v>live:ngovietduc2008</v>
      </c>
      <c r="D21" s="41" t="str">
        <f ca="1">IFERROR(__xludf.DUMMYFUNCTION("QUERY(Topics!$A$2:$B$41, CONCAT(""select B where A="", A21))"),"gRPC: A High Performance, Open Source Universal RPC Framework")</f>
        <v>gRPC: A High Performance, Open Source Universal RPC Framework</v>
      </c>
      <c r="E21" s="42" t="s">
        <v>261</v>
      </c>
      <c r="F21" s="43" t="s">
        <v>262</v>
      </c>
    </row>
    <row r="22" spans="1:6" ht="132" hidden="1" x14ac:dyDescent="0.15">
      <c r="A22" s="39">
        <f ca="1">IFERROR(__xludf.DUMMYFUNCTION("""COMPUTED_VALUE"""),21)</f>
        <v>21</v>
      </c>
      <c r="B22" s="40" t="b">
        <f ca="1">IFERROR(__xludf.DUMMYFUNCTION("""COMPUTED_VALUE"""),FALSE)</f>
        <v>0</v>
      </c>
      <c r="C22" s="40" t="str">
        <f ca="1">IFERROR(__xludf.DUMMYFUNCTION("QUERY(Topics!$A$2:$I$41, CONCAT(""select I where A="", A22))"),"live:.cid.fb268be1567618ca")</f>
        <v>live:.cid.fb268be1567618ca</v>
      </c>
      <c r="D22" s="41" t="str">
        <f ca="1">IFERROR(__xludf.DUMMYFUNCTION("QUERY(Topics!$A$2:$B$41, CONCAT(""select B where A="", A22))"),"The Symphony of Lambda and Stream")</f>
        <v>The Symphony of Lambda and Stream</v>
      </c>
      <c r="E22" s="42" t="s">
        <v>263</v>
      </c>
      <c r="F22" s="41"/>
    </row>
    <row r="23" spans="1:6" ht="143.25" customHeight="1" x14ac:dyDescent="0.15">
      <c r="A23" s="39">
        <f ca="1">IFERROR(__xludf.DUMMYFUNCTION("""COMPUTED_VALUE"""),22)</f>
        <v>22</v>
      </c>
      <c r="B23" s="40" t="b">
        <f ca="1">IFERROR(__xludf.DUMMYFUNCTION("""COMPUTED_VALUE"""),TRUE)</f>
        <v>1</v>
      </c>
      <c r="C23" s="40" t="str">
        <f ca="1">IFERROR(__xludf.DUMMYFUNCTION("QUERY(Topics!$A$2:$I$41, CONCAT(""select I where A="", A23))"),"qvminh")</f>
        <v>qvminh</v>
      </c>
      <c r="D23" s="41" t="str">
        <f ca="1">IFERROR(__xludf.DUMMYFUNCTION("QUERY(Topics!$A$2:$B$41, CONCAT(""select B where A="", A23))"),"Introduction to the New Version of Selenium")</f>
        <v>Introduction to the New Version of Selenium</v>
      </c>
      <c r="E23" s="42" t="s">
        <v>264</v>
      </c>
      <c r="F23" s="43" t="s">
        <v>265</v>
      </c>
    </row>
    <row r="24" spans="1:6" ht="187" x14ac:dyDescent="0.15">
      <c r="A24" s="39">
        <f ca="1">IFERROR(__xludf.DUMMYFUNCTION("""COMPUTED_VALUE"""),23)</f>
        <v>23</v>
      </c>
      <c r="B24" s="40" t="b">
        <f ca="1">IFERROR(__xludf.DUMMYFUNCTION("""COMPUTED_VALUE"""),TRUE)</f>
        <v>1</v>
      </c>
      <c r="C24" s="40" t="str">
        <f ca="1">IFERROR(__xludf.DUMMYFUNCTION("QUERY(Topics!$A$2:$I$41, CONCAT(""select I where A="", A24))"),"lannt.1612")</f>
        <v>lannt.1612</v>
      </c>
      <c r="D24" s="41" t="str">
        <f ca="1">IFERROR(__xludf.DUMMYFUNCTION("QUERY(Topics!$A$2:$B$41, CONCAT(""select B where A="", A24))"),"Testing in Squads")</f>
        <v>Testing in Squads</v>
      </c>
      <c r="E24" s="42" t="s">
        <v>266</v>
      </c>
      <c r="F24" s="43" t="s">
        <v>267</v>
      </c>
    </row>
    <row r="25" spans="1:6" ht="13" hidden="1" x14ac:dyDescent="0.15">
      <c r="A25" s="39">
        <f ca="1">IFERROR(__xludf.DUMMYFUNCTION("""COMPUTED_VALUE"""),24)</f>
        <v>24</v>
      </c>
      <c r="B25" s="40" t="b">
        <f ca="1">IFERROR(__xludf.DUMMYFUNCTION("""COMPUTED_VALUE"""),FALSE)</f>
        <v>0</v>
      </c>
      <c r="C25" s="40" t="str">
        <f ca="1">IFERROR(__xludf.DUMMYFUNCTION("QUERY(Topics!$A$2:$I$41, CONCAT(""select I where A="", A25))"),"48e17520abe731b4")</f>
        <v>48e17520abe731b4</v>
      </c>
      <c r="D25" s="41" t="str">
        <f ca="1">IFERROR(__xludf.DUMMYFUNCTION("QUERY(Topics!$A$2:$B$41, CONCAT(""select B where A="", A25))"),"Why I Choose gRPC?")</f>
        <v>Why I Choose gRPC?</v>
      </c>
      <c r="E25" s="46" t="s">
        <v>268</v>
      </c>
      <c r="F25" s="41"/>
    </row>
    <row r="26" spans="1:6" ht="88" x14ac:dyDescent="0.15">
      <c r="A26" s="39">
        <f ca="1">IFERROR(__xludf.DUMMYFUNCTION("""COMPUTED_VALUE"""),25)</f>
        <v>25</v>
      </c>
      <c r="B26" s="40" t="b">
        <f ca="1">IFERROR(__xludf.DUMMYFUNCTION("""COMPUTED_VALUE"""),TRUE)</f>
        <v>1</v>
      </c>
      <c r="C26" s="40" t="str">
        <f ca="1">IFERROR(__xludf.DUMMYFUNCTION("QUERY(Topics!$A$2:$I$41, CONCAT(""select I where A="", A26))"),"vndung147")</f>
        <v>vndung147</v>
      </c>
      <c r="D26" s="41" t="str">
        <f ca="1">IFERROR(__xludf.DUMMYFUNCTION("QUERY(Topics!$A$2:$B$41, CONCAT(""select B where A="", A26))"),"Node.js Scalability Patterns")</f>
        <v>Node.js Scalability Patterns</v>
      </c>
      <c r="E26" s="42" t="s">
        <v>269</v>
      </c>
      <c r="F26" s="41"/>
    </row>
    <row r="27" spans="1:6" ht="66" x14ac:dyDescent="0.15">
      <c r="A27" s="39">
        <f ca="1">IFERROR(__xludf.DUMMYFUNCTION("""COMPUTED_VALUE"""),26)</f>
        <v>26</v>
      </c>
      <c r="B27" s="40" t="b">
        <f ca="1">IFERROR(__xludf.DUMMYFUNCTION("""COMPUTED_VALUE"""),TRUE)</f>
        <v>1</v>
      </c>
      <c r="C27" s="40" t="str">
        <f ca="1">IFERROR(__xludf.DUMMYFUNCTION("QUERY(Topics!$A$2:$I$41, CONCAT(""select I where A="", A27))"),"live:trungdoan1309")</f>
        <v>live:trungdoan1309</v>
      </c>
      <c r="D27" s="41" t="str">
        <f ca="1">IFERROR(__xludf.DUMMYFUNCTION("QUERY(Topics!$A$2:$B$41, CONCAT(""select B where A="", A27))"),"The 2021 No-Code / Low-Code Landscape Checkup")</f>
        <v>The 2021 No-Code / Low-Code Landscape Checkup</v>
      </c>
      <c r="E27" s="42" t="s">
        <v>270</v>
      </c>
      <c r="F27" s="41"/>
    </row>
    <row r="28" spans="1:6" ht="55" x14ac:dyDescent="0.15">
      <c r="A28" s="39">
        <f ca="1">IFERROR(__xludf.DUMMYFUNCTION("""COMPUTED_VALUE"""),27)</f>
        <v>27</v>
      </c>
      <c r="B28" s="40" t="b">
        <f ca="1">IFERROR(__xludf.DUMMYFUNCTION("""COMPUTED_VALUE"""),TRUE)</f>
        <v>1</v>
      </c>
      <c r="C28" s="40" t="str">
        <f ca="1">IFERROR(__xludf.DUMMYFUNCTION("QUERY(Topics!$A$2:$I$41, CONCAT(""select I where A="", A28))"),"nguyen.xuan.thi")</f>
        <v>nguyen.xuan.thi</v>
      </c>
      <c r="D28" s="41" t="str">
        <f ca="1">IFERROR(__xludf.DUMMYFUNCTION("QUERY(Topics!$A$2:$B$41, CONCAT(""select B where A="", A28))"),"UI/UX and Cross-Functional Collaboration")</f>
        <v>UI/UX and Cross-Functional Collaboration</v>
      </c>
      <c r="E28" s="42" t="s">
        <v>271</v>
      </c>
      <c r="F28" s="44" t="s">
        <v>272</v>
      </c>
    </row>
    <row r="29" spans="1:6" ht="196.5" customHeight="1" x14ac:dyDescent="0.15">
      <c r="A29" s="39">
        <f ca="1">IFERROR(__xludf.DUMMYFUNCTION("""COMPUTED_VALUE"""),28)</f>
        <v>28</v>
      </c>
      <c r="B29" s="40" t="b">
        <f ca="1">IFERROR(__xludf.DUMMYFUNCTION("""COMPUTED_VALUE"""),TRUE)</f>
        <v>1</v>
      </c>
      <c r="C29" s="40" t="str">
        <f ca="1">IFERROR(__xludf.DUMMYFUNCTION("QUERY(Topics!$A$2:$I$41, CONCAT(""select I where A="", A29))"),"nguyenthanhson_skype")</f>
        <v>nguyenthanhson_skype</v>
      </c>
      <c r="D29" s="41" t="str">
        <f ca="1">IFERROR(__xludf.DUMMYFUNCTION("QUERY(Topics!$A$2:$B$41, CONCAT(""select B where A="", A29))"),"When Your Automation is Failing You")</f>
        <v>When Your Automation is Failing You</v>
      </c>
      <c r="E29" s="42" t="s">
        <v>273</v>
      </c>
      <c r="F29" s="43" t="s">
        <v>274</v>
      </c>
    </row>
    <row r="30" spans="1:6" ht="44" x14ac:dyDescent="0.15">
      <c r="A30" s="39">
        <f ca="1">IFERROR(__xludf.DUMMYFUNCTION("""COMPUTED_VALUE"""),29)</f>
        <v>29</v>
      </c>
      <c r="B30" s="40" t="b">
        <f ca="1">IFERROR(__xludf.DUMMYFUNCTION("""COMPUTED_VALUE"""),TRUE)</f>
        <v>1</v>
      </c>
      <c r="C30" s="40" t="str">
        <f ca="1">IFERROR(__xludf.DUMMYFUNCTION("QUERY(Topics!$A$2:$I$41, CONCAT(""select I where A="", A30))"),"tamduy2206")</f>
        <v>tamduy2206</v>
      </c>
      <c r="D30" s="41" t="str">
        <f ca="1">IFERROR(__xludf.DUMMYFUNCTION("QUERY(Topics!$A$2:$B$41, CONCAT(""select B where A="", A30))"),"PingPong Machine: a Fun IoT Project During the Covid 19 Pandemic")</f>
        <v>PingPong Machine: a Fun IoT Project During the Covid 19 Pandemic</v>
      </c>
      <c r="E30" s="42" t="s">
        <v>275</v>
      </c>
      <c r="F30" s="41"/>
    </row>
    <row r="31" spans="1:6" ht="33" x14ac:dyDescent="0.15">
      <c r="A31" s="39">
        <f ca="1">IFERROR(__xludf.DUMMYFUNCTION("""COMPUTED_VALUE"""),30)</f>
        <v>30</v>
      </c>
      <c r="B31" s="40" t="b">
        <f ca="1">IFERROR(__xludf.DUMMYFUNCTION("""COMPUTED_VALUE"""),TRUE)</f>
        <v>1</v>
      </c>
      <c r="C31" s="40" t="str">
        <f ca="1">IFERROR(__xludf.DUMMYFUNCTION("QUERY(Topics!$A$2:$I$41, CONCAT(""select I where A="", A31))"),"vanthuongkb")</f>
        <v>vanthuongkb</v>
      </c>
      <c r="D31" s="41" t="str">
        <f ca="1">IFERROR(__xludf.DUMMYFUNCTION("QUERY(Topics!$A$2:$B$41, CONCAT(""select B where A="", A31))"),"TCP Tunneling - Easily Expose Your Local Website to the World")</f>
        <v>TCP Tunneling - Easily Expose Your Local Website to the World</v>
      </c>
      <c r="E31" s="42" t="s">
        <v>276</v>
      </c>
      <c r="F31" s="44" t="s">
        <v>277</v>
      </c>
    </row>
    <row r="32" spans="1:6" ht="264" x14ac:dyDescent="0.15">
      <c r="A32" s="39">
        <f ca="1">IFERROR(__xludf.DUMMYFUNCTION("""COMPUTED_VALUE"""),31)</f>
        <v>31</v>
      </c>
      <c r="B32" s="40" t="b">
        <f ca="1">IFERROR(__xludf.DUMMYFUNCTION("""COMPUTED_VALUE"""),TRUE)</f>
        <v>1</v>
      </c>
      <c r="C32" s="40" t="str">
        <f ca="1">IFERROR(__xludf.DUMMYFUNCTION("QUERY(Topics!$A$2:$I$41, CONCAT(""select I where A="", A32))"),"thaovo2010")</f>
        <v>thaovo2010</v>
      </c>
      <c r="D32" s="41" t="str">
        <f ca="1">IFERROR(__xludf.DUMMYFUNCTION("QUERY(Topics!$A$2:$B$41, CONCAT(""select B where A="", A32))"),"Breaking Down Technical Exploratory Testing")</f>
        <v>Breaking Down Technical Exploratory Testing</v>
      </c>
      <c r="E32" s="42" t="s">
        <v>278</v>
      </c>
      <c r="F32" s="43" t="s">
        <v>279</v>
      </c>
    </row>
    <row r="33" spans="1:6" ht="33" x14ac:dyDescent="0.15">
      <c r="A33" s="39">
        <f ca="1">IFERROR(__xludf.DUMMYFUNCTION("""COMPUTED_VALUE"""),32)</f>
        <v>32</v>
      </c>
      <c r="B33" s="40" t="b">
        <f ca="1">IFERROR(__xludf.DUMMYFUNCTION("""COMPUTED_VALUE"""),TRUE)</f>
        <v>1</v>
      </c>
      <c r="C33" s="40" t="str">
        <f ca="1">IFERROR(__xludf.DUMMYFUNCTION("QUERY(Topics!$A$2:$I$41, CONCAT(""select I where A="", A33))"),"live:jeffscott90")</f>
        <v>live:jeffscott90</v>
      </c>
      <c r="D33" s="41" t="str">
        <f ca="1">IFERROR(__xludf.DUMMYFUNCTION("QUERY(Topics!$A$2:$B$41, CONCAT(""select B where A="", A33))"),"Technical Assessment - Lessons Learned from Looking at Other Product Companies")</f>
        <v>Technical Assessment - Lessons Learned from Looking at Other Product Companies</v>
      </c>
      <c r="E33" s="42" t="s">
        <v>280</v>
      </c>
      <c r="F33" s="41"/>
    </row>
    <row r="34" spans="1:6" ht="22" hidden="1" x14ac:dyDescent="0.15">
      <c r="A34" s="39">
        <f ca="1">IFERROR(__xludf.DUMMYFUNCTION("""COMPUTED_VALUE"""),33)</f>
        <v>33</v>
      </c>
      <c r="B34" s="40" t="b">
        <f ca="1">IFERROR(__xludf.DUMMYFUNCTION("""COMPUTED_VALUE"""),FALSE)</f>
        <v>0</v>
      </c>
      <c r="C34" s="40" t="str">
        <f ca="1">IFERROR(__xludf.DUMMYFUNCTION("QUERY(Topics!$A$2:$I$41, CONCAT(""select I where A="", A34))"),"live:dkthi2901_1")</f>
        <v>live:dkthi2901_1</v>
      </c>
      <c r="D34" s="41" t="str">
        <f ca="1">IFERROR(__xludf.DUMMYFUNCTION("QUERY(Topics!$A$2:$B$41, CONCAT(""select B where A="", A34))"),"Codeless Machine Learning Models with Google AutoML")</f>
        <v>Codeless Machine Learning Models with Google AutoML</v>
      </c>
      <c r="E34" s="42" t="s">
        <v>281</v>
      </c>
      <c r="F34" s="41"/>
    </row>
    <row r="35" spans="1:6" ht="22" x14ac:dyDescent="0.15">
      <c r="A35" s="39">
        <f ca="1">IFERROR(__xludf.DUMMYFUNCTION("""COMPUTED_VALUE"""),34)</f>
        <v>34</v>
      </c>
      <c r="B35" s="40" t="b">
        <f ca="1">IFERROR(__xludf.DUMMYFUNCTION("""COMPUTED_VALUE"""),TRUE)</f>
        <v>1</v>
      </c>
      <c r="C35" s="40" t="str">
        <f ca="1">IFERROR(__xludf.DUMMYFUNCTION("QUERY(Topics!$A$2:$I$41, CONCAT(""select I where A="", A35))"),"tam.le.1979")</f>
        <v>tam.le.1979</v>
      </c>
      <c r="D35" s="41" t="str">
        <f ca="1">IFERROR(__xludf.DUMMYFUNCTION("QUERY(Topics!$A$2:$B$41, CONCAT(""select B where A="", A35))"),"Reactive Programming in Java Platform")</f>
        <v>Reactive Programming in Java Platform</v>
      </c>
      <c r="E35" s="42" t="s">
        <v>282</v>
      </c>
      <c r="F35" s="41"/>
    </row>
    <row r="36" spans="1:6" ht="88" x14ac:dyDescent="0.15">
      <c r="A36" s="39">
        <f ca="1">IFERROR(__xludf.DUMMYFUNCTION("""COMPUTED_VALUE"""),35)</f>
        <v>35</v>
      </c>
      <c r="B36" s="40" t="b">
        <f ca="1">IFERROR(__xludf.DUMMYFUNCTION("""COMPUTED_VALUE"""),TRUE)</f>
        <v>1</v>
      </c>
      <c r="C36" s="40" t="str">
        <f ca="1">IFERROR(__xludf.DUMMYFUNCTION("QUERY(Topics!$A$2:$I$41, CONCAT(""select I where A="", A36))"),"thanhsang.skype")</f>
        <v>thanhsang.skype</v>
      </c>
      <c r="D36" s="41" t="str">
        <f ca="1">IFERROR(__xludf.DUMMYFUNCTION("QUERY(Topics!$A$2:$B$41, CONCAT(""select B where A="", A36))"),"Go Codeless Testing, Boost Productivity and Ease Scalability")</f>
        <v>Go Codeless Testing, Boost Productivity and Ease Scalability</v>
      </c>
      <c r="E36" s="42" t="s">
        <v>283</v>
      </c>
      <c r="F36" s="43" t="s">
        <v>284</v>
      </c>
    </row>
    <row r="37" spans="1:6" ht="187" x14ac:dyDescent="0.15">
      <c r="A37" s="39">
        <f ca="1">IFERROR(__xludf.DUMMYFUNCTION("""COMPUTED_VALUE"""),36)</f>
        <v>36</v>
      </c>
      <c r="B37" s="40" t="b">
        <f ca="1">IFERROR(__xludf.DUMMYFUNCTION("""COMPUTED_VALUE"""),TRUE)</f>
        <v>1</v>
      </c>
      <c r="C37" s="40" t="str">
        <f ca="1">IFERROR(__xludf.DUMMYFUNCTION("QUERY(Topics!$A$2:$I$41, CONCAT(""select I where A="", A37))"),"live:455e43b0a38e5752")</f>
        <v>live:455e43b0a38e5752</v>
      </c>
      <c r="D37" s="41" t="str">
        <f ca="1">IFERROR(__xludf.DUMMYFUNCTION("QUERY(Topics!$A$2:$B$41, CONCAT(""select B where A="", A37))"),"Sketch2Design - A Visily AI Feature")</f>
        <v>Sketch2Design - A Visily AI Feature</v>
      </c>
      <c r="E37" s="42" t="s">
        <v>285</v>
      </c>
      <c r="F37" s="43" t="s">
        <v>286</v>
      </c>
    </row>
    <row r="38" spans="1:6" ht="33" x14ac:dyDescent="0.15">
      <c r="A38" s="39">
        <f ca="1">IFERROR(__xludf.DUMMYFUNCTION("""COMPUTED_VALUE"""),37)</f>
        <v>37</v>
      </c>
      <c r="B38" s="40" t="b">
        <f ca="1">IFERROR(__xludf.DUMMYFUNCTION("""COMPUTED_VALUE"""),TRUE)</f>
        <v>1</v>
      </c>
      <c r="C38" s="40" t="str">
        <f ca="1">IFERROR(__xludf.DUMMYFUNCTION("QUERY(Topics!$A$2:$I$41, CONCAT(""select I where A="", A38))"),"chotroncuoctinh")</f>
        <v>chotroncuoctinh</v>
      </c>
      <c r="D38" s="41" t="str">
        <f ca="1">IFERROR(__xludf.DUMMYFUNCTION("QUERY(Topics!$A$2:$B$41, CONCAT(""select B where A="", A38))"),"Modern Banking Platform Introduction")</f>
        <v>Modern Banking Platform Introduction</v>
      </c>
      <c r="E38" s="42" t="s">
        <v>287</v>
      </c>
      <c r="F38" s="41"/>
    </row>
    <row r="39" spans="1:6" ht="55" x14ac:dyDescent="0.15">
      <c r="A39" s="39">
        <f ca="1">IFERROR(__xludf.DUMMYFUNCTION("""COMPUTED_VALUE"""),38)</f>
        <v>38</v>
      </c>
      <c r="B39" s="40" t="b">
        <f ca="1">IFERROR(__xludf.DUMMYFUNCTION("""COMPUTED_VALUE"""),TRUE)</f>
        <v>1</v>
      </c>
      <c r="C39" s="40" t="str">
        <f ca="1">IFERROR(__xludf.DUMMYFUNCTION("QUERY(Topics!$A$2:$I$41, CONCAT(""select I where A="", A39))"),"hanh.ngo90")</f>
        <v>hanh.ngo90</v>
      </c>
      <c r="D39" s="41" t="str">
        <f ca="1">IFERROR(__xludf.DUMMYFUNCTION("QUERY(Topics!$A$2:$B$41, CONCAT(""select B where A="", A39))"),"Digital Product Design")</f>
        <v>Digital Product Design</v>
      </c>
      <c r="E39" s="42" t="s">
        <v>288</v>
      </c>
      <c r="F39" s="41"/>
    </row>
    <row r="40" spans="1:6" ht="44" hidden="1" x14ac:dyDescent="0.15">
      <c r="A40" s="39">
        <f ca="1">IFERROR(__xludf.DUMMYFUNCTION("""COMPUTED_VALUE"""),39)</f>
        <v>39</v>
      </c>
      <c r="B40" s="40" t="b">
        <f ca="1">IFERROR(__xludf.DUMMYFUNCTION("""COMPUTED_VALUE"""),FALSE)</f>
        <v>0</v>
      </c>
      <c r="C40" s="40" t="str">
        <f ca="1">IFERROR(__xludf.DUMMYFUNCTION("QUERY(Topics!$A$2:$I$41, CONCAT(""select I where A="", A40))"),"khanh.do_ltrc")</f>
        <v>khanh.do_ltrc</v>
      </c>
      <c r="D40" s="41" t="str">
        <f ca="1">IFERROR(__xludf.DUMMYFUNCTION("QUERY(Topics!$A$2:$B$41, CONCAT(""select B where A="", A40))"),"JMeter Integration with Grafana and InfluxDB")</f>
        <v>JMeter Integration with Grafana and InfluxDB</v>
      </c>
      <c r="E40" s="42" t="s">
        <v>289</v>
      </c>
      <c r="F40" s="41"/>
    </row>
    <row r="41" spans="1:6" ht="44" x14ac:dyDescent="0.15">
      <c r="A41" s="39">
        <f ca="1">IFERROR(__xludf.DUMMYFUNCTION("""COMPUTED_VALUE"""),40)</f>
        <v>40</v>
      </c>
      <c r="B41" s="40" t="b">
        <f ca="1">IFERROR(__xludf.DUMMYFUNCTION("""COMPUTED_VALUE"""),TRUE)</f>
        <v>1</v>
      </c>
      <c r="C41" s="40" t="str">
        <f ca="1">IFERROR(__xludf.DUMMYFUNCTION("QUERY(Topics!$A$2:$I$41, CONCAT(""select I where A="", A41))"),"trung.nguyenn")</f>
        <v>trung.nguyenn</v>
      </c>
      <c r="D41" s="41" t="str">
        <f ca="1">IFERROR(__xludf.DUMMYFUNCTION("QUERY(Topics!$A$2:$B$41, CONCAT(""select B where A="", A41))"),"Software Development: Landscape of 2021 and Trends in 2022")</f>
        <v>Software Development: Landscape of 2021 and Trends in 2022</v>
      </c>
      <c r="E41" s="42" t="s">
        <v>290</v>
      </c>
      <c r="F41" s="47"/>
    </row>
    <row r="42" spans="1:6" ht="13" x14ac:dyDescent="0.15">
      <c r="B42" s="48"/>
      <c r="C42" s="48"/>
      <c r="D42" s="47"/>
      <c r="E42" s="47"/>
      <c r="F42" s="47"/>
    </row>
    <row r="43" spans="1:6" ht="13" x14ac:dyDescent="0.15">
      <c r="B43" s="48"/>
      <c r="C43" s="48"/>
      <c r="D43" s="47"/>
      <c r="E43" s="47"/>
      <c r="F43" s="47"/>
    </row>
    <row r="44" spans="1:6" ht="13" x14ac:dyDescent="0.15">
      <c r="B44" s="48"/>
      <c r="C44" s="48"/>
      <c r="D44" s="47"/>
      <c r="E44" s="47"/>
      <c r="F44" s="47"/>
    </row>
    <row r="45" spans="1:6" ht="13" x14ac:dyDescent="0.15">
      <c r="B45" s="48"/>
      <c r="C45" s="48"/>
      <c r="D45" s="47"/>
      <c r="E45" s="47"/>
      <c r="F45" s="47"/>
    </row>
    <row r="46" spans="1:6" ht="13" x14ac:dyDescent="0.15">
      <c r="B46" s="48"/>
      <c r="C46" s="48"/>
      <c r="D46" s="47"/>
      <c r="E46" s="47"/>
      <c r="F46" s="47"/>
    </row>
    <row r="47" spans="1:6" ht="13" x14ac:dyDescent="0.15">
      <c r="B47" s="48"/>
      <c r="C47" s="48"/>
      <c r="D47" s="47"/>
      <c r="E47" s="47"/>
      <c r="F47" s="47"/>
    </row>
    <row r="48" spans="1:6" ht="13" x14ac:dyDescent="0.15">
      <c r="B48" s="48"/>
      <c r="C48" s="48"/>
      <c r="D48" s="47"/>
      <c r="E48" s="47"/>
      <c r="F48" s="47"/>
    </row>
    <row r="49" spans="2:6" ht="13" x14ac:dyDescent="0.15">
      <c r="B49" s="48"/>
      <c r="C49" s="48"/>
      <c r="D49" s="47"/>
      <c r="E49" s="47"/>
      <c r="F49" s="47"/>
    </row>
    <row r="50" spans="2:6" ht="13" x14ac:dyDescent="0.15">
      <c r="B50" s="48"/>
      <c r="C50" s="48"/>
      <c r="D50" s="47"/>
      <c r="E50" s="47"/>
      <c r="F50" s="47"/>
    </row>
    <row r="51" spans="2:6" ht="13" x14ac:dyDescent="0.15">
      <c r="B51" s="48"/>
      <c r="C51" s="48"/>
      <c r="D51" s="47"/>
      <c r="E51" s="47"/>
      <c r="F51" s="47"/>
    </row>
    <row r="52" spans="2:6" ht="13" x14ac:dyDescent="0.15">
      <c r="B52" s="48"/>
      <c r="C52" s="48"/>
      <c r="D52" s="47"/>
      <c r="E52" s="47"/>
      <c r="F52" s="47"/>
    </row>
    <row r="53" spans="2:6" ht="13" x14ac:dyDescent="0.15">
      <c r="B53" s="48"/>
      <c r="C53" s="48"/>
      <c r="D53" s="47"/>
      <c r="E53" s="47"/>
      <c r="F53" s="47"/>
    </row>
    <row r="54" spans="2:6" ht="13" x14ac:dyDescent="0.15">
      <c r="B54" s="48"/>
      <c r="C54" s="48"/>
      <c r="D54" s="47"/>
      <c r="E54" s="47"/>
      <c r="F54" s="47"/>
    </row>
    <row r="55" spans="2:6" ht="13" x14ac:dyDescent="0.15">
      <c r="B55" s="48"/>
      <c r="C55" s="48"/>
      <c r="D55" s="47"/>
      <c r="E55" s="47"/>
      <c r="F55" s="47"/>
    </row>
    <row r="56" spans="2:6" ht="13" x14ac:dyDescent="0.15">
      <c r="B56" s="48"/>
      <c r="C56" s="48"/>
      <c r="D56" s="47"/>
      <c r="E56" s="47"/>
      <c r="F56" s="47"/>
    </row>
    <row r="57" spans="2:6" ht="13" x14ac:dyDescent="0.15">
      <c r="B57" s="48"/>
      <c r="C57" s="48"/>
      <c r="D57" s="47"/>
      <c r="E57" s="47"/>
      <c r="F57" s="47"/>
    </row>
    <row r="58" spans="2:6" ht="13" x14ac:dyDescent="0.15">
      <c r="B58" s="48"/>
      <c r="C58" s="48"/>
      <c r="D58" s="47"/>
      <c r="E58" s="47"/>
      <c r="F58" s="47"/>
    </row>
    <row r="59" spans="2:6" ht="13" x14ac:dyDescent="0.15">
      <c r="B59" s="48"/>
      <c r="C59" s="48"/>
      <c r="D59" s="47"/>
      <c r="E59" s="47"/>
      <c r="F59" s="47"/>
    </row>
    <row r="60" spans="2:6" ht="13" x14ac:dyDescent="0.15">
      <c r="B60" s="48"/>
      <c r="C60" s="48"/>
      <c r="D60" s="47"/>
      <c r="E60" s="47"/>
      <c r="F60" s="47"/>
    </row>
    <row r="61" spans="2:6" ht="13" x14ac:dyDescent="0.15">
      <c r="B61" s="48"/>
      <c r="C61" s="48"/>
      <c r="D61" s="47"/>
      <c r="E61" s="47"/>
      <c r="F61" s="47"/>
    </row>
    <row r="62" spans="2:6" ht="13" x14ac:dyDescent="0.15">
      <c r="B62" s="48"/>
      <c r="C62" s="48"/>
      <c r="D62" s="47"/>
      <c r="E62" s="47"/>
      <c r="F62" s="47"/>
    </row>
    <row r="63" spans="2:6" ht="13" x14ac:dyDescent="0.15">
      <c r="B63" s="48"/>
      <c r="C63" s="48"/>
      <c r="D63" s="47"/>
      <c r="E63" s="47"/>
      <c r="F63" s="47"/>
    </row>
    <row r="64" spans="2:6" ht="13" x14ac:dyDescent="0.15">
      <c r="B64" s="48"/>
      <c r="C64" s="48"/>
      <c r="D64" s="47"/>
      <c r="E64" s="47"/>
      <c r="F64" s="47"/>
    </row>
    <row r="65" spans="2:6" ht="13" x14ac:dyDescent="0.15">
      <c r="B65" s="48"/>
      <c r="C65" s="48"/>
      <c r="D65" s="47"/>
      <c r="E65" s="47"/>
      <c r="F65" s="47"/>
    </row>
    <row r="66" spans="2:6" ht="13" x14ac:dyDescent="0.15">
      <c r="B66" s="48"/>
      <c r="C66" s="48"/>
      <c r="D66" s="47"/>
      <c r="E66" s="47"/>
      <c r="F66" s="47"/>
    </row>
    <row r="67" spans="2:6" ht="13" x14ac:dyDescent="0.15">
      <c r="B67" s="48"/>
      <c r="C67" s="48"/>
      <c r="D67" s="47"/>
      <c r="E67" s="47"/>
      <c r="F67" s="47"/>
    </row>
    <row r="68" spans="2:6" ht="13" x14ac:dyDescent="0.15">
      <c r="B68" s="48"/>
      <c r="C68" s="48"/>
      <c r="D68" s="47"/>
      <c r="E68" s="47"/>
      <c r="F68" s="47"/>
    </row>
    <row r="69" spans="2:6" ht="13" x14ac:dyDescent="0.15">
      <c r="B69" s="48"/>
      <c r="C69" s="48"/>
      <c r="D69" s="47"/>
      <c r="E69" s="47"/>
      <c r="F69" s="47"/>
    </row>
    <row r="70" spans="2:6" ht="13" x14ac:dyDescent="0.15">
      <c r="B70" s="48"/>
      <c r="C70" s="48"/>
      <c r="D70" s="47"/>
      <c r="E70" s="47"/>
      <c r="F70" s="47"/>
    </row>
    <row r="71" spans="2:6" ht="13" x14ac:dyDescent="0.15">
      <c r="B71" s="48"/>
      <c r="C71" s="48"/>
      <c r="D71" s="47"/>
      <c r="E71" s="47"/>
      <c r="F71" s="47"/>
    </row>
    <row r="72" spans="2:6" ht="13" x14ac:dyDescent="0.15">
      <c r="B72" s="48"/>
      <c r="C72" s="48"/>
      <c r="D72" s="47"/>
      <c r="E72" s="47"/>
      <c r="F72" s="47"/>
    </row>
    <row r="73" spans="2:6" ht="13" x14ac:dyDescent="0.15">
      <c r="B73" s="48"/>
      <c r="C73" s="48"/>
      <c r="D73" s="47"/>
      <c r="E73" s="47"/>
      <c r="F73" s="47"/>
    </row>
    <row r="74" spans="2:6" ht="13" x14ac:dyDescent="0.15">
      <c r="B74" s="48"/>
      <c r="C74" s="48"/>
      <c r="D74" s="47"/>
      <c r="E74" s="47"/>
      <c r="F74" s="47"/>
    </row>
    <row r="75" spans="2:6" ht="13" x14ac:dyDescent="0.15">
      <c r="B75" s="48"/>
      <c r="C75" s="48"/>
      <c r="D75" s="47"/>
      <c r="E75" s="47"/>
      <c r="F75" s="47"/>
    </row>
    <row r="76" spans="2:6" ht="13" x14ac:dyDescent="0.15">
      <c r="B76" s="48"/>
      <c r="C76" s="48"/>
      <c r="D76" s="47"/>
      <c r="E76" s="47"/>
      <c r="F76" s="47"/>
    </row>
    <row r="77" spans="2:6" ht="13" x14ac:dyDescent="0.15">
      <c r="B77" s="48"/>
      <c r="C77" s="48"/>
      <c r="D77" s="47"/>
      <c r="E77" s="47"/>
      <c r="F77" s="47"/>
    </row>
    <row r="78" spans="2:6" ht="13" x14ac:dyDescent="0.15">
      <c r="B78" s="48"/>
      <c r="C78" s="48"/>
      <c r="D78" s="47"/>
      <c r="E78" s="47"/>
      <c r="F78" s="47"/>
    </row>
    <row r="79" spans="2:6" ht="13" x14ac:dyDescent="0.15">
      <c r="B79" s="48"/>
      <c r="C79" s="48"/>
      <c r="D79" s="47"/>
      <c r="E79" s="47"/>
      <c r="F79" s="47"/>
    </row>
    <row r="80" spans="2:6" ht="13" x14ac:dyDescent="0.15">
      <c r="B80" s="48"/>
      <c r="C80" s="48"/>
      <c r="D80" s="47"/>
      <c r="E80" s="47"/>
      <c r="F80" s="47"/>
    </row>
    <row r="81" spans="2:6" ht="13" x14ac:dyDescent="0.15">
      <c r="B81" s="48"/>
      <c r="C81" s="48"/>
      <c r="D81" s="47"/>
      <c r="E81" s="47"/>
      <c r="F81" s="47"/>
    </row>
    <row r="82" spans="2:6" ht="13" x14ac:dyDescent="0.15">
      <c r="B82" s="48"/>
      <c r="C82" s="48"/>
      <c r="D82" s="47"/>
      <c r="E82" s="47"/>
      <c r="F82" s="47"/>
    </row>
    <row r="83" spans="2:6" ht="13" x14ac:dyDescent="0.15">
      <c r="B83" s="48"/>
      <c r="C83" s="48"/>
      <c r="D83" s="47"/>
      <c r="E83" s="47"/>
      <c r="F83" s="47"/>
    </row>
    <row r="84" spans="2:6" ht="13" x14ac:dyDescent="0.15">
      <c r="B84" s="48"/>
      <c r="C84" s="48"/>
      <c r="D84" s="47"/>
      <c r="E84" s="47"/>
      <c r="F84" s="47"/>
    </row>
    <row r="85" spans="2:6" ht="13" x14ac:dyDescent="0.15">
      <c r="B85" s="48"/>
      <c r="C85" s="48"/>
      <c r="D85" s="47"/>
      <c r="E85" s="47"/>
      <c r="F85" s="47"/>
    </row>
    <row r="86" spans="2:6" ht="13" x14ac:dyDescent="0.15">
      <c r="B86" s="48"/>
      <c r="C86" s="48"/>
      <c r="D86" s="47"/>
      <c r="E86" s="47"/>
      <c r="F86" s="47"/>
    </row>
    <row r="87" spans="2:6" ht="13" x14ac:dyDescent="0.15">
      <c r="B87" s="48"/>
      <c r="C87" s="48"/>
      <c r="D87" s="47"/>
      <c r="E87" s="47"/>
      <c r="F87" s="47"/>
    </row>
    <row r="88" spans="2:6" ht="13" x14ac:dyDescent="0.15">
      <c r="B88" s="48"/>
      <c r="C88" s="48"/>
      <c r="D88" s="47"/>
      <c r="E88" s="47"/>
      <c r="F88" s="47"/>
    </row>
    <row r="89" spans="2:6" ht="13" x14ac:dyDescent="0.15">
      <c r="B89" s="48"/>
      <c r="C89" s="48"/>
      <c r="D89" s="47"/>
      <c r="E89" s="47"/>
      <c r="F89" s="47"/>
    </row>
    <row r="90" spans="2:6" ht="13" x14ac:dyDescent="0.15">
      <c r="B90" s="48"/>
      <c r="C90" s="48"/>
      <c r="D90" s="47"/>
      <c r="E90" s="47"/>
      <c r="F90" s="47"/>
    </row>
    <row r="91" spans="2:6" ht="13" x14ac:dyDescent="0.15">
      <c r="B91" s="48"/>
      <c r="C91" s="48"/>
      <c r="D91" s="47"/>
      <c r="E91" s="47"/>
      <c r="F91" s="47"/>
    </row>
    <row r="92" spans="2:6" ht="13" x14ac:dyDescent="0.15">
      <c r="B92" s="48"/>
      <c r="C92" s="48"/>
      <c r="D92" s="47"/>
      <c r="E92" s="47"/>
      <c r="F92" s="47"/>
    </row>
    <row r="93" spans="2:6" ht="13" x14ac:dyDescent="0.15">
      <c r="B93" s="48"/>
      <c r="C93" s="48"/>
      <c r="D93" s="47"/>
      <c r="E93" s="47"/>
      <c r="F93" s="47"/>
    </row>
    <row r="94" spans="2:6" ht="13" x14ac:dyDescent="0.15">
      <c r="B94" s="48"/>
      <c r="C94" s="48"/>
      <c r="D94" s="47"/>
      <c r="E94" s="47"/>
      <c r="F94" s="47"/>
    </row>
    <row r="95" spans="2:6" ht="13" x14ac:dyDescent="0.15">
      <c r="B95" s="48"/>
      <c r="C95" s="48"/>
      <c r="D95" s="47"/>
      <c r="E95" s="47"/>
      <c r="F95" s="47"/>
    </row>
    <row r="96" spans="2:6" ht="13" x14ac:dyDescent="0.15">
      <c r="B96" s="48"/>
      <c r="C96" s="48"/>
      <c r="D96" s="47"/>
      <c r="E96" s="47"/>
      <c r="F96" s="47"/>
    </row>
    <row r="97" spans="2:6" ht="13" x14ac:dyDescent="0.15">
      <c r="B97" s="48"/>
      <c r="C97" s="48"/>
      <c r="D97" s="47"/>
      <c r="E97" s="47"/>
      <c r="F97" s="47"/>
    </row>
    <row r="98" spans="2:6" ht="13" x14ac:dyDescent="0.15">
      <c r="B98" s="48"/>
      <c r="C98" s="48"/>
      <c r="D98" s="47"/>
      <c r="E98" s="47"/>
      <c r="F98" s="47"/>
    </row>
    <row r="99" spans="2:6" ht="13" x14ac:dyDescent="0.15">
      <c r="B99" s="48"/>
      <c r="C99" s="48"/>
      <c r="D99" s="47"/>
      <c r="E99" s="47"/>
      <c r="F99" s="47"/>
    </row>
    <row r="100" spans="2:6" ht="13" x14ac:dyDescent="0.15">
      <c r="B100" s="48"/>
      <c r="C100" s="48"/>
      <c r="D100" s="47"/>
      <c r="E100" s="47"/>
      <c r="F100" s="47"/>
    </row>
    <row r="101" spans="2:6" ht="13" x14ac:dyDescent="0.15">
      <c r="B101" s="48"/>
      <c r="C101" s="48"/>
      <c r="D101" s="47"/>
      <c r="E101" s="47"/>
      <c r="F101" s="47"/>
    </row>
    <row r="102" spans="2:6" ht="13" x14ac:dyDescent="0.15">
      <c r="B102" s="48"/>
      <c r="C102" s="48"/>
      <c r="D102" s="47"/>
      <c r="E102" s="47"/>
      <c r="F102" s="47"/>
    </row>
    <row r="103" spans="2:6" ht="13" x14ac:dyDescent="0.15">
      <c r="B103" s="48"/>
      <c r="C103" s="48"/>
      <c r="D103" s="47"/>
      <c r="E103" s="47"/>
      <c r="F103" s="47"/>
    </row>
    <row r="104" spans="2:6" ht="13" x14ac:dyDescent="0.15">
      <c r="B104" s="48"/>
      <c r="C104" s="48"/>
      <c r="D104" s="47"/>
      <c r="E104" s="47"/>
      <c r="F104" s="47"/>
    </row>
    <row r="105" spans="2:6" ht="13" x14ac:dyDescent="0.15">
      <c r="B105" s="48"/>
      <c r="C105" s="48"/>
      <c r="D105" s="47"/>
      <c r="E105" s="47"/>
      <c r="F105" s="47"/>
    </row>
    <row r="106" spans="2:6" ht="13" x14ac:dyDescent="0.15">
      <c r="B106" s="48"/>
      <c r="C106" s="48"/>
      <c r="D106" s="47"/>
      <c r="E106" s="47"/>
      <c r="F106" s="47"/>
    </row>
    <row r="107" spans="2:6" ht="13" x14ac:dyDescent="0.15">
      <c r="B107" s="48"/>
      <c r="C107" s="48"/>
      <c r="D107" s="47"/>
      <c r="E107" s="47"/>
      <c r="F107" s="47"/>
    </row>
    <row r="108" spans="2:6" ht="13" x14ac:dyDescent="0.15">
      <c r="B108" s="48"/>
      <c r="C108" s="48"/>
      <c r="D108" s="47"/>
      <c r="E108" s="47"/>
      <c r="F108" s="47"/>
    </row>
    <row r="109" spans="2:6" ht="13" x14ac:dyDescent="0.15">
      <c r="B109" s="48"/>
      <c r="C109" s="48"/>
      <c r="D109" s="47"/>
      <c r="E109" s="47"/>
      <c r="F109" s="47"/>
    </row>
    <row r="110" spans="2:6" ht="13" x14ac:dyDescent="0.15">
      <c r="B110" s="48"/>
      <c r="C110" s="48"/>
      <c r="D110" s="47"/>
      <c r="E110" s="47"/>
      <c r="F110" s="47"/>
    </row>
    <row r="111" spans="2:6" ht="13" x14ac:dyDescent="0.15">
      <c r="B111" s="48"/>
      <c r="C111" s="48"/>
      <c r="D111" s="47"/>
      <c r="E111" s="47"/>
      <c r="F111" s="47"/>
    </row>
    <row r="112" spans="2:6" ht="13" x14ac:dyDescent="0.15">
      <c r="B112" s="48"/>
      <c r="C112" s="48"/>
      <c r="D112" s="47"/>
      <c r="E112" s="47"/>
      <c r="F112" s="47"/>
    </row>
    <row r="113" spans="2:6" ht="13" x14ac:dyDescent="0.15">
      <c r="B113" s="48"/>
      <c r="C113" s="48"/>
      <c r="D113" s="47"/>
      <c r="E113" s="47"/>
      <c r="F113" s="47"/>
    </row>
    <row r="114" spans="2:6" ht="13" x14ac:dyDescent="0.15">
      <c r="B114" s="48"/>
      <c r="C114" s="48"/>
      <c r="D114" s="47"/>
      <c r="E114" s="47"/>
      <c r="F114" s="47"/>
    </row>
    <row r="115" spans="2:6" ht="13" x14ac:dyDescent="0.15">
      <c r="B115" s="48"/>
      <c r="C115" s="48"/>
      <c r="D115" s="47"/>
      <c r="E115" s="47"/>
      <c r="F115" s="47"/>
    </row>
    <row r="116" spans="2:6" ht="13" x14ac:dyDescent="0.15">
      <c r="B116" s="48"/>
      <c r="C116" s="48"/>
      <c r="D116" s="47"/>
      <c r="E116" s="47"/>
      <c r="F116" s="47"/>
    </row>
    <row r="117" spans="2:6" ht="13" x14ac:dyDescent="0.15">
      <c r="B117" s="48"/>
      <c r="C117" s="48"/>
      <c r="D117" s="47"/>
      <c r="E117" s="47"/>
      <c r="F117" s="47"/>
    </row>
    <row r="118" spans="2:6" ht="13" x14ac:dyDescent="0.15">
      <c r="B118" s="48"/>
      <c r="C118" s="48"/>
      <c r="D118" s="47"/>
      <c r="E118" s="47"/>
      <c r="F118" s="47"/>
    </row>
    <row r="119" spans="2:6" ht="13" x14ac:dyDescent="0.15">
      <c r="B119" s="48"/>
      <c r="C119" s="48"/>
      <c r="D119" s="47"/>
      <c r="E119" s="47"/>
      <c r="F119" s="47"/>
    </row>
    <row r="120" spans="2:6" ht="13" x14ac:dyDescent="0.15">
      <c r="B120" s="48"/>
      <c r="C120" s="48"/>
      <c r="D120" s="47"/>
      <c r="E120" s="47"/>
      <c r="F120" s="47"/>
    </row>
    <row r="121" spans="2:6" ht="13" x14ac:dyDescent="0.15">
      <c r="B121" s="48"/>
      <c r="C121" s="48"/>
      <c r="D121" s="47"/>
      <c r="E121" s="47"/>
      <c r="F121" s="47"/>
    </row>
    <row r="122" spans="2:6" ht="13" x14ac:dyDescent="0.15">
      <c r="B122" s="48"/>
      <c r="C122" s="48"/>
      <c r="D122" s="47"/>
      <c r="E122" s="47"/>
      <c r="F122" s="47"/>
    </row>
    <row r="123" spans="2:6" ht="13" x14ac:dyDescent="0.15">
      <c r="B123" s="48"/>
      <c r="C123" s="48"/>
      <c r="D123" s="47"/>
      <c r="E123" s="47"/>
      <c r="F123" s="47"/>
    </row>
    <row r="124" spans="2:6" ht="13" x14ac:dyDescent="0.15">
      <c r="B124" s="48"/>
      <c r="C124" s="48"/>
      <c r="D124" s="47"/>
      <c r="E124" s="47"/>
      <c r="F124" s="47"/>
    </row>
    <row r="125" spans="2:6" ht="13" x14ac:dyDescent="0.15">
      <c r="B125" s="48"/>
      <c r="C125" s="48"/>
      <c r="D125" s="47"/>
      <c r="E125" s="47"/>
      <c r="F125" s="47"/>
    </row>
    <row r="126" spans="2:6" ht="13" x14ac:dyDescent="0.15">
      <c r="B126" s="48"/>
      <c r="C126" s="48"/>
      <c r="D126" s="47"/>
      <c r="E126" s="47"/>
      <c r="F126" s="47"/>
    </row>
    <row r="127" spans="2:6" ht="13" x14ac:dyDescent="0.15">
      <c r="B127" s="48"/>
      <c r="C127" s="48"/>
      <c r="D127" s="47"/>
      <c r="E127" s="47"/>
      <c r="F127" s="47"/>
    </row>
    <row r="128" spans="2:6" ht="13" x14ac:dyDescent="0.15">
      <c r="B128" s="48"/>
      <c r="C128" s="48"/>
      <c r="D128" s="47"/>
      <c r="E128" s="47"/>
      <c r="F128" s="47"/>
    </row>
    <row r="129" spans="2:6" ht="13" x14ac:dyDescent="0.15">
      <c r="B129" s="48"/>
      <c r="C129" s="48"/>
      <c r="D129" s="47"/>
      <c r="E129" s="47"/>
      <c r="F129" s="47"/>
    </row>
    <row r="130" spans="2:6" ht="13" x14ac:dyDescent="0.15">
      <c r="B130" s="48"/>
      <c r="C130" s="48"/>
      <c r="D130" s="47"/>
      <c r="E130" s="47"/>
      <c r="F130" s="47"/>
    </row>
    <row r="131" spans="2:6" ht="13" x14ac:dyDescent="0.15">
      <c r="B131" s="48"/>
      <c r="C131" s="48"/>
      <c r="D131" s="47"/>
      <c r="E131" s="47"/>
      <c r="F131" s="47"/>
    </row>
    <row r="132" spans="2:6" ht="13" x14ac:dyDescent="0.15">
      <c r="B132" s="48"/>
      <c r="C132" s="48"/>
      <c r="D132" s="47"/>
      <c r="E132" s="47"/>
      <c r="F132" s="47"/>
    </row>
    <row r="133" spans="2:6" ht="13" x14ac:dyDescent="0.15">
      <c r="B133" s="48"/>
      <c r="C133" s="48"/>
      <c r="D133" s="47"/>
      <c r="E133" s="47"/>
      <c r="F133" s="47"/>
    </row>
    <row r="134" spans="2:6" ht="13" x14ac:dyDescent="0.15">
      <c r="B134" s="48"/>
      <c r="C134" s="48"/>
      <c r="D134" s="47"/>
      <c r="E134" s="47"/>
      <c r="F134" s="47"/>
    </row>
    <row r="135" spans="2:6" ht="13" x14ac:dyDescent="0.15">
      <c r="B135" s="48"/>
      <c r="C135" s="48"/>
      <c r="D135" s="47"/>
      <c r="E135" s="47"/>
      <c r="F135" s="47"/>
    </row>
    <row r="136" spans="2:6" ht="13" x14ac:dyDescent="0.15">
      <c r="B136" s="48"/>
      <c r="C136" s="48"/>
      <c r="D136" s="47"/>
      <c r="E136" s="47"/>
      <c r="F136" s="47"/>
    </row>
    <row r="137" spans="2:6" ht="13" x14ac:dyDescent="0.15">
      <c r="B137" s="48"/>
      <c r="C137" s="48"/>
      <c r="D137" s="47"/>
      <c r="E137" s="47"/>
      <c r="F137" s="47"/>
    </row>
    <row r="138" spans="2:6" ht="13" x14ac:dyDescent="0.15">
      <c r="B138" s="48"/>
      <c r="C138" s="48"/>
      <c r="D138" s="47"/>
      <c r="E138" s="47"/>
      <c r="F138" s="47"/>
    </row>
    <row r="139" spans="2:6" ht="13" x14ac:dyDescent="0.15">
      <c r="B139" s="48"/>
      <c r="C139" s="48"/>
      <c r="D139" s="47"/>
      <c r="E139" s="47"/>
      <c r="F139" s="47"/>
    </row>
    <row r="140" spans="2:6" ht="13" x14ac:dyDescent="0.15">
      <c r="B140" s="48"/>
      <c r="C140" s="48"/>
      <c r="D140" s="47"/>
      <c r="E140" s="47"/>
      <c r="F140" s="47"/>
    </row>
    <row r="141" spans="2:6" ht="13" x14ac:dyDescent="0.15">
      <c r="B141" s="48"/>
      <c r="C141" s="48"/>
      <c r="D141" s="47"/>
      <c r="E141" s="47"/>
      <c r="F141" s="47"/>
    </row>
    <row r="142" spans="2:6" ht="13" x14ac:dyDescent="0.15">
      <c r="B142" s="48"/>
      <c r="C142" s="48"/>
      <c r="D142" s="47"/>
      <c r="E142" s="47"/>
      <c r="F142" s="47"/>
    </row>
    <row r="143" spans="2:6" ht="13" x14ac:dyDescent="0.15">
      <c r="B143" s="48"/>
      <c r="C143" s="48"/>
      <c r="D143" s="47"/>
      <c r="E143" s="47"/>
      <c r="F143" s="47"/>
    </row>
    <row r="144" spans="2:6" ht="13" x14ac:dyDescent="0.15">
      <c r="B144" s="48"/>
      <c r="C144" s="48"/>
      <c r="D144" s="47"/>
      <c r="E144" s="47"/>
      <c r="F144" s="47"/>
    </row>
    <row r="145" spans="2:6" ht="13" x14ac:dyDescent="0.15">
      <c r="B145" s="48"/>
      <c r="C145" s="48"/>
      <c r="D145" s="47"/>
      <c r="E145" s="47"/>
      <c r="F145" s="47"/>
    </row>
    <row r="146" spans="2:6" ht="13" x14ac:dyDescent="0.15">
      <c r="B146" s="48"/>
      <c r="C146" s="48"/>
      <c r="D146" s="47"/>
      <c r="E146" s="47"/>
      <c r="F146" s="47"/>
    </row>
    <row r="147" spans="2:6" ht="13" x14ac:dyDescent="0.15">
      <c r="B147" s="48"/>
      <c r="C147" s="48"/>
      <c r="D147" s="47"/>
      <c r="E147" s="47"/>
      <c r="F147" s="47"/>
    </row>
    <row r="148" spans="2:6" ht="13" x14ac:dyDescent="0.15">
      <c r="B148" s="48"/>
      <c r="C148" s="48"/>
      <c r="D148" s="47"/>
      <c r="E148" s="47"/>
      <c r="F148" s="47"/>
    </row>
    <row r="149" spans="2:6" ht="13" x14ac:dyDescent="0.15">
      <c r="B149" s="48"/>
      <c r="C149" s="48"/>
      <c r="D149" s="47"/>
      <c r="E149" s="47"/>
      <c r="F149" s="47"/>
    </row>
    <row r="150" spans="2:6" ht="13" x14ac:dyDescent="0.15">
      <c r="B150" s="48"/>
      <c r="C150" s="48"/>
      <c r="D150" s="47"/>
      <c r="E150" s="47"/>
      <c r="F150" s="47"/>
    </row>
    <row r="151" spans="2:6" ht="13" x14ac:dyDescent="0.15">
      <c r="B151" s="48"/>
      <c r="C151" s="48"/>
      <c r="D151" s="47"/>
      <c r="E151" s="47"/>
      <c r="F151" s="47"/>
    </row>
    <row r="152" spans="2:6" ht="13" x14ac:dyDescent="0.15">
      <c r="B152" s="48"/>
      <c r="C152" s="48"/>
      <c r="D152" s="47"/>
      <c r="E152" s="47"/>
      <c r="F152" s="47"/>
    </row>
    <row r="153" spans="2:6" ht="13" x14ac:dyDescent="0.15">
      <c r="B153" s="48"/>
      <c r="C153" s="48"/>
      <c r="D153" s="47"/>
      <c r="E153" s="47"/>
      <c r="F153" s="47"/>
    </row>
    <row r="154" spans="2:6" ht="13" x14ac:dyDescent="0.15">
      <c r="B154" s="48"/>
      <c r="C154" s="48"/>
      <c r="D154" s="47"/>
      <c r="E154" s="47"/>
      <c r="F154" s="47"/>
    </row>
    <row r="155" spans="2:6" ht="13" x14ac:dyDescent="0.15">
      <c r="B155" s="48"/>
      <c r="C155" s="48"/>
      <c r="D155" s="47"/>
      <c r="E155" s="47"/>
      <c r="F155" s="47"/>
    </row>
    <row r="156" spans="2:6" ht="13" x14ac:dyDescent="0.15">
      <c r="B156" s="48"/>
      <c r="C156" s="48"/>
      <c r="D156" s="47"/>
      <c r="E156" s="47"/>
      <c r="F156" s="47"/>
    </row>
    <row r="157" spans="2:6" ht="13" x14ac:dyDescent="0.15">
      <c r="B157" s="48"/>
      <c r="C157" s="48"/>
      <c r="D157" s="47"/>
      <c r="E157" s="47"/>
      <c r="F157" s="47"/>
    </row>
    <row r="158" spans="2:6" ht="13" x14ac:dyDescent="0.15">
      <c r="B158" s="48"/>
      <c r="C158" s="48"/>
      <c r="D158" s="47"/>
      <c r="E158" s="47"/>
      <c r="F158" s="47"/>
    </row>
    <row r="159" spans="2:6" ht="13" x14ac:dyDescent="0.15">
      <c r="B159" s="48"/>
      <c r="C159" s="48"/>
      <c r="D159" s="47"/>
      <c r="E159" s="47"/>
      <c r="F159" s="47"/>
    </row>
    <row r="160" spans="2:6" ht="13" x14ac:dyDescent="0.15">
      <c r="B160" s="48"/>
      <c r="C160" s="48"/>
      <c r="D160" s="47"/>
      <c r="E160" s="47"/>
      <c r="F160" s="47"/>
    </row>
    <row r="161" spans="2:6" ht="13" x14ac:dyDescent="0.15">
      <c r="B161" s="48"/>
      <c r="C161" s="48"/>
      <c r="D161" s="47"/>
      <c r="E161" s="47"/>
      <c r="F161" s="47"/>
    </row>
    <row r="162" spans="2:6" ht="13" x14ac:dyDescent="0.15">
      <c r="B162" s="48"/>
      <c r="C162" s="48"/>
      <c r="D162" s="47"/>
      <c r="E162" s="47"/>
      <c r="F162" s="47"/>
    </row>
    <row r="163" spans="2:6" ht="13" x14ac:dyDescent="0.15">
      <c r="B163" s="48"/>
      <c r="C163" s="48"/>
      <c r="D163" s="47"/>
      <c r="E163" s="47"/>
      <c r="F163" s="47"/>
    </row>
    <row r="164" spans="2:6" ht="13" x14ac:dyDescent="0.15">
      <c r="B164" s="48"/>
      <c r="C164" s="48"/>
      <c r="D164" s="47"/>
      <c r="E164" s="47"/>
      <c r="F164" s="47"/>
    </row>
    <row r="165" spans="2:6" ht="13" x14ac:dyDescent="0.15">
      <c r="B165" s="48"/>
      <c r="C165" s="48"/>
      <c r="D165" s="47"/>
      <c r="E165" s="47"/>
      <c r="F165" s="47"/>
    </row>
    <row r="166" spans="2:6" ht="13" x14ac:dyDescent="0.15">
      <c r="B166" s="48"/>
      <c r="C166" s="48"/>
      <c r="D166" s="47"/>
      <c r="E166" s="47"/>
      <c r="F166" s="47"/>
    </row>
    <row r="167" spans="2:6" ht="13" x14ac:dyDescent="0.15">
      <c r="B167" s="48"/>
      <c r="C167" s="48"/>
      <c r="D167" s="47"/>
      <c r="E167" s="47"/>
      <c r="F167" s="47"/>
    </row>
    <row r="168" spans="2:6" ht="13" x14ac:dyDescent="0.15">
      <c r="B168" s="48"/>
      <c r="C168" s="48"/>
      <c r="D168" s="47"/>
      <c r="E168" s="47"/>
      <c r="F168" s="47"/>
    </row>
    <row r="169" spans="2:6" ht="13" x14ac:dyDescent="0.15">
      <c r="B169" s="48"/>
      <c r="C169" s="48"/>
      <c r="D169" s="47"/>
      <c r="E169" s="47"/>
      <c r="F169" s="47"/>
    </row>
    <row r="170" spans="2:6" ht="13" x14ac:dyDescent="0.15">
      <c r="B170" s="48"/>
      <c r="C170" s="48"/>
      <c r="D170" s="47"/>
      <c r="E170" s="47"/>
      <c r="F170" s="47"/>
    </row>
    <row r="171" spans="2:6" ht="13" x14ac:dyDescent="0.15">
      <c r="B171" s="48"/>
      <c r="C171" s="48"/>
      <c r="D171" s="47"/>
      <c r="E171" s="47"/>
      <c r="F171" s="47"/>
    </row>
    <row r="172" spans="2:6" ht="13" x14ac:dyDescent="0.15">
      <c r="B172" s="48"/>
      <c r="C172" s="48"/>
      <c r="D172" s="47"/>
      <c r="E172" s="47"/>
      <c r="F172" s="47"/>
    </row>
    <row r="173" spans="2:6" ht="13" x14ac:dyDescent="0.15">
      <c r="B173" s="48"/>
      <c r="C173" s="48"/>
      <c r="D173" s="47"/>
      <c r="E173" s="47"/>
      <c r="F173" s="47"/>
    </row>
    <row r="174" spans="2:6" ht="13" x14ac:dyDescent="0.15">
      <c r="B174" s="48"/>
      <c r="C174" s="48"/>
      <c r="D174" s="47"/>
      <c r="E174" s="47"/>
      <c r="F174" s="47"/>
    </row>
    <row r="175" spans="2:6" ht="13" x14ac:dyDescent="0.15">
      <c r="B175" s="48"/>
      <c r="C175" s="48"/>
      <c r="D175" s="47"/>
      <c r="E175" s="47"/>
      <c r="F175" s="47"/>
    </row>
    <row r="176" spans="2:6" ht="13" x14ac:dyDescent="0.15">
      <c r="B176" s="48"/>
      <c r="C176" s="48"/>
      <c r="D176" s="47"/>
      <c r="E176" s="47"/>
      <c r="F176" s="47"/>
    </row>
    <row r="177" spans="2:6" ht="13" x14ac:dyDescent="0.15">
      <c r="B177" s="48"/>
      <c r="C177" s="48"/>
      <c r="D177" s="47"/>
      <c r="E177" s="47"/>
      <c r="F177" s="47"/>
    </row>
    <row r="178" spans="2:6" ht="13" x14ac:dyDescent="0.15">
      <c r="B178" s="48"/>
      <c r="C178" s="48"/>
      <c r="D178" s="47"/>
      <c r="E178" s="47"/>
      <c r="F178" s="47"/>
    </row>
    <row r="179" spans="2:6" ht="13" x14ac:dyDescent="0.15">
      <c r="B179" s="48"/>
      <c r="C179" s="48"/>
      <c r="D179" s="47"/>
      <c r="E179" s="47"/>
      <c r="F179" s="47"/>
    </row>
    <row r="180" spans="2:6" ht="13" x14ac:dyDescent="0.15">
      <c r="B180" s="48"/>
      <c r="C180" s="48"/>
      <c r="D180" s="47"/>
      <c r="E180" s="47"/>
      <c r="F180" s="47"/>
    </row>
    <row r="181" spans="2:6" ht="13" x14ac:dyDescent="0.15">
      <c r="B181" s="48"/>
      <c r="C181" s="48"/>
      <c r="D181" s="47"/>
      <c r="E181" s="47"/>
      <c r="F181" s="47"/>
    </row>
    <row r="182" spans="2:6" ht="13" x14ac:dyDescent="0.15">
      <c r="B182" s="48"/>
      <c r="C182" s="48"/>
      <c r="D182" s="47"/>
      <c r="E182" s="47"/>
      <c r="F182" s="47"/>
    </row>
    <row r="183" spans="2:6" ht="13" x14ac:dyDescent="0.15">
      <c r="B183" s="48"/>
      <c r="C183" s="48"/>
      <c r="D183" s="47"/>
      <c r="E183" s="47"/>
      <c r="F183" s="47"/>
    </row>
    <row r="184" spans="2:6" ht="13" x14ac:dyDescent="0.15">
      <c r="B184" s="48"/>
      <c r="C184" s="48"/>
      <c r="D184" s="47"/>
      <c r="E184" s="47"/>
      <c r="F184" s="47"/>
    </row>
    <row r="185" spans="2:6" ht="13" x14ac:dyDescent="0.15">
      <c r="B185" s="48"/>
      <c r="C185" s="48"/>
      <c r="D185" s="47"/>
      <c r="E185" s="47"/>
      <c r="F185" s="47"/>
    </row>
    <row r="186" spans="2:6" ht="13" x14ac:dyDescent="0.15">
      <c r="B186" s="48"/>
      <c r="C186" s="48"/>
      <c r="D186" s="47"/>
      <c r="E186" s="47"/>
      <c r="F186" s="47"/>
    </row>
    <row r="187" spans="2:6" ht="13" x14ac:dyDescent="0.15">
      <c r="B187" s="48"/>
      <c r="C187" s="48"/>
      <c r="D187" s="47"/>
      <c r="E187" s="47"/>
      <c r="F187" s="47"/>
    </row>
    <row r="188" spans="2:6" ht="13" x14ac:dyDescent="0.15">
      <c r="B188" s="48"/>
      <c r="C188" s="48"/>
      <c r="D188" s="47"/>
      <c r="E188" s="47"/>
      <c r="F188" s="47"/>
    </row>
    <row r="189" spans="2:6" ht="13" x14ac:dyDescent="0.15">
      <c r="B189" s="48"/>
      <c r="C189" s="48"/>
      <c r="D189" s="47"/>
      <c r="E189" s="47"/>
      <c r="F189" s="47"/>
    </row>
    <row r="190" spans="2:6" ht="13" x14ac:dyDescent="0.15">
      <c r="B190" s="48"/>
      <c r="C190" s="48"/>
      <c r="D190" s="47"/>
      <c r="E190" s="47"/>
      <c r="F190" s="47"/>
    </row>
    <row r="191" spans="2:6" ht="13" x14ac:dyDescent="0.15">
      <c r="B191" s="48"/>
      <c r="C191" s="48"/>
      <c r="D191" s="47"/>
      <c r="E191" s="47"/>
      <c r="F191" s="47"/>
    </row>
    <row r="192" spans="2:6" ht="13" x14ac:dyDescent="0.15">
      <c r="B192" s="48"/>
      <c r="C192" s="48"/>
      <c r="D192" s="47"/>
      <c r="E192" s="47"/>
      <c r="F192" s="47"/>
    </row>
    <row r="193" spans="2:6" ht="13" x14ac:dyDescent="0.15">
      <c r="B193" s="48"/>
      <c r="C193" s="48"/>
      <c r="D193" s="47"/>
      <c r="E193" s="47"/>
      <c r="F193" s="47"/>
    </row>
    <row r="194" spans="2:6" ht="13" x14ac:dyDescent="0.15">
      <c r="B194" s="48"/>
      <c r="C194" s="48"/>
      <c r="D194" s="47"/>
      <c r="E194" s="47"/>
      <c r="F194" s="47"/>
    </row>
    <row r="195" spans="2:6" ht="13" x14ac:dyDescent="0.15">
      <c r="B195" s="48"/>
      <c r="C195" s="48"/>
      <c r="D195" s="47"/>
      <c r="E195" s="47"/>
      <c r="F195" s="47"/>
    </row>
    <row r="196" spans="2:6" ht="13" x14ac:dyDescent="0.15">
      <c r="B196" s="48"/>
      <c r="C196" s="48"/>
      <c r="D196" s="47"/>
      <c r="E196" s="47"/>
      <c r="F196" s="47"/>
    </row>
    <row r="197" spans="2:6" ht="13" x14ac:dyDescent="0.15">
      <c r="B197" s="48"/>
      <c r="C197" s="48"/>
      <c r="D197" s="47"/>
      <c r="E197" s="47"/>
      <c r="F197" s="47"/>
    </row>
    <row r="198" spans="2:6" ht="13" x14ac:dyDescent="0.15">
      <c r="B198" s="48"/>
      <c r="C198" s="48"/>
      <c r="D198" s="47"/>
      <c r="E198" s="47"/>
      <c r="F198" s="47"/>
    </row>
    <row r="199" spans="2:6" ht="13" x14ac:dyDescent="0.15">
      <c r="B199" s="48"/>
      <c r="C199" s="48"/>
      <c r="D199" s="47"/>
      <c r="E199" s="47"/>
      <c r="F199" s="47"/>
    </row>
    <row r="200" spans="2:6" ht="13" x14ac:dyDescent="0.15">
      <c r="B200" s="48"/>
      <c r="C200" s="48"/>
      <c r="D200" s="47"/>
      <c r="E200" s="47"/>
      <c r="F200" s="47"/>
    </row>
    <row r="201" spans="2:6" ht="13" x14ac:dyDescent="0.15">
      <c r="B201" s="48"/>
      <c r="C201" s="48"/>
      <c r="D201" s="47"/>
      <c r="E201" s="47"/>
      <c r="F201" s="47"/>
    </row>
    <row r="202" spans="2:6" ht="13" x14ac:dyDescent="0.15">
      <c r="B202" s="48"/>
      <c r="C202" s="48"/>
      <c r="D202" s="47"/>
      <c r="E202" s="47"/>
      <c r="F202" s="47"/>
    </row>
    <row r="203" spans="2:6" ht="13" x14ac:dyDescent="0.15">
      <c r="B203" s="48"/>
      <c r="C203" s="48"/>
      <c r="D203" s="47"/>
      <c r="E203" s="47"/>
      <c r="F203" s="47"/>
    </row>
    <row r="204" spans="2:6" ht="13" x14ac:dyDescent="0.15">
      <c r="B204" s="48"/>
      <c r="C204" s="48"/>
      <c r="D204" s="47"/>
      <c r="E204" s="47"/>
      <c r="F204" s="47"/>
    </row>
    <row r="205" spans="2:6" ht="13" x14ac:dyDescent="0.15">
      <c r="B205" s="48"/>
      <c r="C205" s="48"/>
      <c r="D205" s="47"/>
      <c r="E205" s="47"/>
      <c r="F205" s="47"/>
    </row>
    <row r="206" spans="2:6" ht="13" x14ac:dyDescent="0.15">
      <c r="B206" s="48"/>
      <c r="C206" s="48"/>
      <c r="D206" s="47"/>
      <c r="E206" s="47"/>
      <c r="F206" s="47"/>
    </row>
    <row r="207" spans="2:6" ht="13" x14ac:dyDescent="0.15">
      <c r="B207" s="48"/>
      <c r="C207" s="48"/>
      <c r="D207" s="47"/>
      <c r="E207" s="47"/>
      <c r="F207" s="47"/>
    </row>
    <row r="208" spans="2:6" ht="13" x14ac:dyDescent="0.15">
      <c r="B208" s="48"/>
      <c r="C208" s="48"/>
      <c r="D208" s="47"/>
      <c r="E208" s="47"/>
      <c r="F208" s="47"/>
    </row>
    <row r="209" spans="2:6" ht="13" x14ac:dyDescent="0.15">
      <c r="B209" s="48"/>
      <c r="C209" s="48"/>
      <c r="D209" s="47"/>
      <c r="E209" s="47"/>
      <c r="F209" s="47"/>
    </row>
    <row r="210" spans="2:6" ht="13" x14ac:dyDescent="0.15">
      <c r="B210" s="48"/>
      <c r="C210" s="48"/>
      <c r="D210" s="47"/>
      <c r="E210" s="47"/>
      <c r="F210" s="47"/>
    </row>
    <row r="211" spans="2:6" ht="13" x14ac:dyDescent="0.15">
      <c r="B211" s="48"/>
      <c r="C211" s="48"/>
      <c r="D211" s="47"/>
      <c r="E211" s="47"/>
      <c r="F211" s="47"/>
    </row>
    <row r="212" spans="2:6" ht="13" x14ac:dyDescent="0.15">
      <c r="B212" s="48"/>
      <c r="C212" s="48"/>
      <c r="D212" s="47"/>
      <c r="E212" s="47"/>
      <c r="F212" s="47"/>
    </row>
    <row r="213" spans="2:6" ht="13" x14ac:dyDescent="0.15">
      <c r="B213" s="48"/>
      <c r="C213" s="48"/>
      <c r="D213" s="47"/>
      <c r="E213" s="47"/>
      <c r="F213" s="47"/>
    </row>
    <row r="214" spans="2:6" ht="13" x14ac:dyDescent="0.15">
      <c r="B214" s="48"/>
      <c r="C214" s="48"/>
      <c r="D214" s="47"/>
      <c r="E214" s="47"/>
      <c r="F214" s="47"/>
    </row>
    <row r="215" spans="2:6" ht="13" x14ac:dyDescent="0.15">
      <c r="B215" s="48"/>
      <c r="C215" s="48"/>
      <c r="D215" s="47"/>
      <c r="E215" s="47"/>
      <c r="F215" s="47"/>
    </row>
    <row r="216" spans="2:6" ht="13" x14ac:dyDescent="0.15">
      <c r="B216" s="48"/>
      <c r="C216" s="48"/>
      <c r="D216" s="47"/>
      <c r="E216" s="47"/>
      <c r="F216" s="47"/>
    </row>
    <row r="217" spans="2:6" ht="13" x14ac:dyDescent="0.15">
      <c r="B217" s="48"/>
      <c r="C217" s="48"/>
      <c r="D217" s="47"/>
      <c r="E217" s="47"/>
      <c r="F217" s="47"/>
    </row>
    <row r="218" spans="2:6" ht="13" x14ac:dyDescent="0.15">
      <c r="B218" s="48"/>
      <c r="C218" s="48"/>
      <c r="D218" s="47"/>
      <c r="E218" s="47"/>
      <c r="F218" s="47"/>
    </row>
    <row r="219" spans="2:6" ht="13" x14ac:dyDescent="0.15">
      <c r="B219" s="48"/>
      <c r="C219" s="48"/>
      <c r="D219" s="47"/>
      <c r="E219" s="47"/>
      <c r="F219" s="47"/>
    </row>
    <row r="220" spans="2:6" ht="13" x14ac:dyDescent="0.15">
      <c r="B220" s="48"/>
      <c r="C220" s="48"/>
      <c r="D220" s="47"/>
      <c r="E220" s="47"/>
      <c r="F220" s="47"/>
    </row>
    <row r="221" spans="2:6" ht="13" x14ac:dyDescent="0.15">
      <c r="B221" s="48"/>
      <c r="C221" s="48"/>
      <c r="D221" s="47"/>
      <c r="E221" s="47"/>
      <c r="F221" s="47"/>
    </row>
    <row r="222" spans="2:6" ht="13" x14ac:dyDescent="0.15">
      <c r="B222" s="48"/>
      <c r="C222" s="48"/>
      <c r="D222" s="47"/>
      <c r="E222" s="47"/>
      <c r="F222" s="47"/>
    </row>
    <row r="223" spans="2:6" ht="13" x14ac:dyDescent="0.15">
      <c r="B223" s="48"/>
      <c r="C223" s="48"/>
      <c r="D223" s="47"/>
      <c r="E223" s="47"/>
      <c r="F223" s="47"/>
    </row>
    <row r="224" spans="2:6" ht="13" x14ac:dyDescent="0.15">
      <c r="B224" s="48"/>
      <c r="C224" s="48"/>
      <c r="D224" s="47"/>
      <c r="E224" s="47"/>
      <c r="F224" s="47"/>
    </row>
    <row r="225" spans="2:6" ht="13" x14ac:dyDescent="0.15">
      <c r="B225" s="48"/>
      <c r="C225" s="48"/>
      <c r="D225" s="47"/>
      <c r="E225" s="47"/>
      <c r="F225" s="47"/>
    </row>
    <row r="226" spans="2:6" ht="13" x14ac:dyDescent="0.15">
      <c r="B226" s="48"/>
      <c r="C226" s="48"/>
      <c r="D226" s="47"/>
      <c r="E226" s="47"/>
      <c r="F226" s="47"/>
    </row>
    <row r="227" spans="2:6" ht="13" x14ac:dyDescent="0.15">
      <c r="B227" s="48"/>
      <c r="C227" s="48"/>
      <c r="D227" s="47"/>
      <c r="E227" s="47"/>
      <c r="F227" s="47"/>
    </row>
    <row r="228" spans="2:6" ht="13" x14ac:dyDescent="0.15">
      <c r="B228" s="48"/>
      <c r="C228" s="48"/>
      <c r="D228" s="47"/>
      <c r="E228" s="47"/>
      <c r="F228" s="47"/>
    </row>
    <row r="229" spans="2:6" ht="13" x14ac:dyDescent="0.15">
      <c r="B229" s="48"/>
      <c r="C229" s="48"/>
      <c r="D229" s="47"/>
      <c r="E229" s="47"/>
      <c r="F229" s="47"/>
    </row>
    <row r="230" spans="2:6" ht="13" x14ac:dyDescent="0.15">
      <c r="B230" s="48"/>
      <c r="C230" s="48"/>
      <c r="D230" s="47"/>
      <c r="E230" s="47"/>
      <c r="F230" s="47"/>
    </row>
    <row r="231" spans="2:6" ht="13" x14ac:dyDescent="0.15">
      <c r="B231" s="48"/>
      <c r="C231" s="48"/>
      <c r="D231" s="47"/>
      <c r="E231" s="47"/>
      <c r="F231" s="47"/>
    </row>
    <row r="232" spans="2:6" ht="13" x14ac:dyDescent="0.15">
      <c r="B232" s="48"/>
      <c r="C232" s="48"/>
      <c r="D232" s="47"/>
      <c r="E232" s="47"/>
      <c r="F232" s="47"/>
    </row>
    <row r="233" spans="2:6" ht="13" x14ac:dyDescent="0.15">
      <c r="B233" s="48"/>
      <c r="C233" s="48"/>
      <c r="D233" s="47"/>
      <c r="E233" s="47"/>
      <c r="F233" s="47"/>
    </row>
    <row r="234" spans="2:6" ht="13" x14ac:dyDescent="0.15">
      <c r="B234" s="48"/>
      <c r="C234" s="48"/>
      <c r="D234" s="47"/>
      <c r="E234" s="47"/>
      <c r="F234" s="47"/>
    </row>
    <row r="235" spans="2:6" ht="13" x14ac:dyDescent="0.15">
      <c r="B235" s="48"/>
      <c r="C235" s="48"/>
      <c r="D235" s="47"/>
      <c r="E235" s="47"/>
      <c r="F235" s="47"/>
    </row>
    <row r="236" spans="2:6" ht="13" x14ac:dyDescent="0.15">
      <c r="B236" s="48"/>
      <c r="C236" s="48"/>
      <c r="D236" s="47"/>
      <c r="E236" s="47"/>
      <c r="F236" s="47"/>
    </row>
    <row r="237" spans="2:6" ht="13" x14ac:dyDescent="0.15">
      <c r="B237" s="48"/>
      <c r="C237" s="48"/>
      <c r="D237" s="47"/>
      <c r="E237" s="47"/>
      <c r="F237" s="47"/>
    </row>
    <row r="238" spans="2:6" ht="13" x14ac:dyDescent="0.15">
      <c r="B238" s="48"/>
      <c r="C238" s="48"/>
      <c r="D238" s="47"/>
      <c r="E238" s="47"/>
      <c r="F238" s="47"/>
    </row>
    <row r="239" spans="2:6" ht="13" x14ac:dyDescent="0.15">
      <c r="B239" s="48"/>
      <c r="C239" s="48"/>
      <c r="D239" s="47"/>
      <c r="E239" s="47"/>
      <c r="F239" s="47"/>
    </row>
    <row r="240" spans="2:6" ht="13" x14ac:dyDescent="0.15">
      <c r="B240" s="48"/>
      <c r="C240" s="48"/>
      <c r="D240" s="47"/>
      <c r="E240" s="47"/>
      <c r="F240" s="47"/>
    </row>
    <row r="241" spans="2:6" ht="13" x14ac:dyDescent="0.15">
      <c r="B241" s="48"/>
      <c r="C241" s="48"/>
      <c r="D241" s="47"/>
      <c r="E241" s="47"/>
      <c r="F241" s="47"/>
    </row>
    <row r="242" spans="2:6" ht="13" x14ac:dyDescent="0.15">
      <c r="B242" s="48"/>
      <c r="C242" s="48"/>
      <c r="D242" s="47"/>
      <c r="E242" s="47"/>
      <c r="F242" s="47"/>
    </row>
    <row r="243" spans="2:6" ht="13" x14ac:dyDescent="0.15">
      <c r="B243" s="48"/>
      <c r="C243" s="48"/>
      <c r="D243" s="47"/>
      <c r="E243" s="47"/>
      <c r="F243" s="47"/>
    </row>
    <row r="244" spans="2:6" ht="13" x14ac:dyDescent="0.15">
      <c r="B244" s="48"/>
      <c r="C244" s="48"/>
      <c r="D244" s="47"/>
      <c r="E244" s="47"/>
      <c r="F244" s="47"/>
    </row>
    <row r="245" spans="2:6" ht="13" x14ac:dyDescent="0.15">
      <c r="B245" s="48"/>
      <c r="C245" s="48"/>
      <c r="D245" s="47"/>
      <c r="E245" s="47"/>
      <c r="F245" s="47"/>
    </row>
    <row r="246" spans="2:6" ht="13" x14ac:dyDescent="0.15">
      <c r="B246" s="48"/>
      <c r="C246" s="48"/>
      <c r="D246" s="47"/>
      <c r="E246" s="47"/>
      <c r="F246" s="47"/>
    </row>
    <row r="247" spans="2:6" ht="13" x14ac:dyDescent="0.15">
      <c r="B247" s="48"/>
      <c r="C247" s="48"/>
      <c r="D247" s="47"/>
      <c r="E247" s="47"/>
      <c r="F247" s="47"/>
    </row>
    <row r="248" spans="2:6" ht="13" x14ac:dyDescent="0.15">
      <c r="B248" s="48"/>
      <c r="C248" s="48"/>
      <c r="D248" s="47"/>
      <c r="E248" s="47"/>
      <c r="F248" s="47"/>
    </row>
    <row r="249" spans="2:6" ht="13" x14ac:dyDescent="0.15">
      <c r="B249" s="48"/>
      <c r="C249" s="48"/>
      <c r="D249" s="47"/>
      <c r="E249" s="47"/>
      <c r="F249" s="47"/>
    </row>
    <row r="250" spans="2:6" ht="13" x14ac:dyDescent="0.15">
      <c r="B250" s="48"/>
      <c r="C250" s="48"/>
      <c r="D250" s="47"/>
      <c r="E250" s="47"/>
      <c r="F250" s="47"/>
    </row>
    <row r="251" spans="2:6" ht="13" x14ac:dyDescent="0.15">
      <c r="B251" s="48"/>
      <c r="C251" s="48"/>
      <c r="D251" s="47"/>
      <c r="E251" s="47"/>
      <c r="F251" s="47"/>
    </row>
    <row r="252" spans="2:6" ht="13" x14ac:dyDescent="0.15">
      <c r="B252" s="48"/>
      <c r="C252" s="48"/>
      <c r="D252" s="47"/>
      <c r="E252" s="47"/>
      <c r="F252" s="47"/>
    </row>
    <row r="253" spans="2:6" ht="13" x14ac:dyDescent="0.15">
      <c r="B253" s="48"/>
      <c r="C253" s="48"/>
      <c r="D253" s="47"/>
      <c r="E253" s="47"/>
      <c r="F253" s="47"/>
    </row>
    <row r="254" spans="2:6" ht="13" x14ac:dyDescent="0.15">
      <c r="B254" s="48"/>
      <c r="C254" s="48"/>
      <c r="D254" s="47"/>
      <c r="E254" s="47"/>
      <c r="F254" s="47"/>
    </row>
    <row r="255" spans="2:6" ht="13" x14ac:dyDescent="0.15">
      <c r="B255" s="48"/>
      <c r="C255" s="48"/>
      <c r="D255" s="47"/>
      <c r="E255" s="47"/>
      <c r="F255" s="47"/>
    </row>
    <row r="256" spans="2:6" ht="13" x14ac:dyDescent="0.15">
      <c r="B256" s="48"/>
      <c r="C256" s="48"/>
      <c r="D256" s="47"/>
      <c r="E256" s="47"/>
      <c r="F256" s="47"/>
    </row>
    <row r="257" spans="2:6" ht="13" x14ac:dyDescent="0.15">
      <c r="B257" s="48"/>
      <c r="C257" s="48"/>
      <c r="D257" s="47"/>
      <c r="E257" s="47"/>
      <c r="F257" s="47"/>
    </row>
    <row r="258" spans="2:6" ht="13" x14ac:dyDescent="0.15">
      <c r="B258" s="48"/>
      <c r="C258" s="48"/>
      <c r="D258" s="47"/>
      <c r="E258" s="47"/>
      <c r="F258" s="47"/>
    </row>
    <row r="259" spans="2:6" ht="13" x14ac:dyDescent="0.15">
      <c r="B259" s="48"/>
      <c r="C259" s="48"/>
      <c r="D259" s="47"/>
      <c r="E259" s="47"/>
      <c r="F259" s="47"/>
    </row>
    <row r="260" spans="2:6" ht="13" x14ac:dyDescent="0.15">
      <c r="B260" s="48"/>
      <c r="C260" s="48"/>
      <c r="D260" s="47"/>
      <c r="E260" s="47"/>
      <c r="F260" s="47"/>
    </row>
    <row r="261" spans="2:6" ht="13" x14ac:dyDescent="0.15">
      <c r="B261" s="48"/>
      <c r="C261" s="48"/>
      <c r="D261" s="47"/>
      <c r="E261" s="47"/>
      <c r="F261" s="47"/>
    </row>
    <row r="262" spans="2:6" ht="13" x14ac:dyDescent="0.15">
      <c r="B262" s="48"/>
      <c r="C262" s="48"/>
      <c r="D262" s="47"/>
      <c r="E262" s="47"/>
      <c r="F262" s="47"/>
    </row>
    <row r="263" spans="2:6" ht="13" x14ac:dyDescent="0.15">
      <c r="B263" s="48"/>
      <c r="C263" s="48"/>
      <c r="D263" s="47"/>
      <c r="E263" s="47"/>
      <c r="F263" s="47"/>
    </row>
    <row r="264" spans="2:6" ht="13" x14ac:dyDescent="0.15">
      <c r="B264" s="48"/>
      <c r="C264" s="48"/>
      <c r="D264" s="47"/>
      <c r="E264" s="47"/>
      <c r="F264" s="47"/>
    </row>
    <row r="265" spans="2:6" ht="13" x14ac:dyDescent="0.15">
      <c r="B265" s="48"/>
      <c r="C265" s="48"/>
      <c r="D265" s="47"/>
      <c r="E265" s="47"/>
      <c r="F265" s="47"/>
    </row>
    <row r="266" spans="2:6" ht="13" x14ac:dyDescent="0.15">
      <c r="B266" s="48"/>
      <c r="C266" s="48"/>
      <c r="D266" s="47"/>
      <c r="E266" s="47"/>
      <c r="F266" s="47"/>
    </row>
    <row r="267" spans="2:6" ht="13" x14ac:dyDescent="0.15">
      <c r="B267" s="48"/>
      <c r="C267" s="48"/>
      <c r="D267" s="47"/>
      <c r="E267" s="47"/>
      <c r="F267" s="47"/>
    </row>
    <row r="268" spans="2:6" ht="13" x14ac:dyDescent="0.15">
      <c r="B268" s="48"/>
      <c r="C268" s="48"/>
      <c r="D268" s="47"/>
      <c r="E268" s="47"/>
      <c r="F268" s="47"/>
    </row>
    <row r="269" spans="2:6" ht="13" x14ac:dyDescent="0.15">
      <c r="B269" s="48"/>
      <c r="C269" s="48"/>
      <c r="D269" s="47"/>
      <c r="E269" s="47"/>
      <c r="F269" s="47"/>
    </row>
    <row r="270" spans="2:6" ht="13" x14ac:dyDescent="0.15">
      <c r="B270" s="48"/>
      <c r="C270" s="48"/>
      <c r="D270" s="47"/>
      <c r="E270" s="47"/>
      <c r="F270" s="47"/>
    </row>
    <row r="271" spans="2:6" ht="13" x14ac:dyDescent="0.15">
      <c r="B271" s="48"/>
      <c r="C271" s="48"/>
      <c r="D271" s="47"/>
      <c r="E271" s="47"/>
      <c r="F271" s="47"/>
    </row>
    <row r="272" spans="2:6" ht="13" x14ac:dyDescent="0.15">
      <c r="B272" s="48"/>
      <c r="C272" s="48"/>
      <c r="D272" s="47"/>
      <c r="E272" s="47"/>
      <c r="F272" s="47"/>
    </row>
    <row r="273" spans="2:6" ht="13" x14ac:dyDescent="0.15">
      <c r="B273" s="48"/>
      <c r="C273" s="48"/>
      <c r="D273" s="47"/>
      <c r="E273" s="47"/>
      <c r="F273" s="47"/>
    </row>
    <row r="274" spans="2:6" ht="13" x14ac:dyDescent="0.15">
      <c r="B274" s="48"/>
      <c r="C274" s="48"/>
      <c r="D274" s="47"/>
      <c r="E274" s="47"/>
      <c r="F274" s="47"/>
    </row>
    <row r="275" spans="2:6" ht="13" x14ac:dyDescent="0.15">
      <c r="B275" s="48"/>
      <c r="C275" s="48"/>
      <c r="D275" s="47"/>
      <c r="E275" s="47"/>
      <c r="F275" s="47"/>
    </row>
    <row r="276" spans="2:6" ht="13" x14ac:dyDescent="0.15">
      <c r="B276" s="48"/>
      <c r="C276" s="48"/>
      <c r="D276" s="47"/>
      <c r="E276" s="47"/>
      <c r="F276" s="47"/>
    </row>
    <row r="277" spans="2:6" ht="13" x14ac:dyDescent="0.15">
      <c r="B277" s="48"/>
      <c r="C277" s="48"/>
      <c r="D277" s="47"/>
      <c r="E277" s="47"/>
      <c r="F277" s="47"/>
    </row>
    <row r="278" spans="2:6" ht="13" x14ac:dyDescent="0.15">
      <c r="B278" s="48"/>
      <c r="C278" s="48"/>
      <c r="D278" s="47"/>
      <c r="E278" s="47"/>
      <c r="F278" s="47"/>
    </row>
    <row r="279" spans="2:6" ht="13" x14ac:dyDescent="0.15">
      <c r="B279" s="48"/>
      <c r="C279" s="48"/>
      <c r="D279" s="47"/>
      <c r="E279" s="47"/>
      <c r="F279" s="47"/>
    </row>
    <row r="280" spans="2:6" ht="13" x14ac:dyDescent="0.15">
      <c r="B280" s="48"/>
      <c r="C280" s="48"/>
      <c r="D280" s="47"/>
      <c r="E280" s="47"/>
      <c r="F280" s="47"/>
    </row>
    <row r="281" spans="2:6" ht="13" x14ac:dyDescent="0.15">
      <c r="B281" s="48"/>
      <c r="C281" s="48"/>
      <c r="D281" s="47"/>
      <c r="E281" s="47"/>
      <c r="F281" s="47"/>
    </row>
    <row r="282" spans="2:6" ht="13" x14ac:dyDescent="0.15">
      <c r="B282" s="48"/>
      <c r="C282" s="48"/>
      <c r="D282" s="47"/>
      <c r="E282" s="47"/>
      <c r="F282" s="47"/>
    </row>
    <row r="283" spans="2:6" ht="13" x14ac:dyDescent="0.15">
      <c r="B283" s="48"/>
      <c r="C283" s="48"/>
      <c r="D283" s="47"/>
      <c r="E283" s="47"/>
      <c r="F283" s="47"/>
    </row>
    <row r="284" spans="2:6" ht="13" x14ac:dyDescent="0.15">
      <c r="B284" s="48"/>
      <c r="C284" s="48"/>
      <c r="D284" s="47"/>
      <c r="E284" s="47"/>
      <c r="F284" s="47"/>
    </row>
    <row r="285" spans="2:6" ht="13" x14ac:dyDescent="0.15">
      <c r="B285" s="48"/>
      <c r="C285" s="48"/>
      <c r="D285" s="47"/>
      <c r="E285" s="47"/>
      <c r="F285" s="47"/>
    </row>
    <row r="286" spans="2:6" ht="13" x14ac:dyDescent="0.15">
      <c r="B286" s="48"/>
      <c r="C286" s="48"/>
      <c r="D286" s="47"/>
      <c r="E286" s="47"/>
      <c r="F286" s="47"/>
    </row>
    <row r="287" spans="2:6" ht="13" x14ac:dyDescent="0.15">
      <c r="B287" s="48"/>
      <c r="C287" s="48"/>
      <c r="D287" s="47"/>
      <c r="E287" s="47"/>
      <c r="F287" s="47"/>
    </row>
    <row r="288" spans="2:6" ht="13" x14ac:dyDescent="0.15">
      <c r="B288" s="48"/>
      <c r="C288" s="48"/>
      <c r="D288" s="47"/>
      <c r="E288" s="47"/>
      <c r="F288" s="47"/>
    </row>
    <row r="289" spans="2:6" ht="13" x14ac:dyDescent="0.15">
      <c r="B289" s="48"/>
      <c r="C289" s="48"/>
      <c r="D289" s="47"/>
      <c r="E289" s="47"/>
      <c r="F289" s="47"/>
    </row>
    <row r="290" spans="2:6" ht="13" x14ac:dyDescent="0.15">
      <c r="B290" s="48"/>
      <c r="C290" s="48"/>
      <c r="D290" s="47"/>
      <c r="E290" s="47"/>
      <c r="F290" s="47"/>
    </row>
    <row r="291" spans="2:6" ht="13" x14ac:dyDescent="0.15">
      <c r="B291" s="48"/>
      <c r="C291" s="48"/>
      <c r="D291" s="47"/>
      <c r="E291" s="47"/>
      <c r="F291" s="47"/>
    </row>
    <row r="292" spans="2:6" ht="13" x14ac:dyDescent="0.15">
      <c r="B292" s="48"/>
      <c r="C292" s="48"/>
      <c r="D292" s="47"/>
      <c r="E292" s="47"/>
      <c r="F292" s="47"/>
    </row>
    <row r="293" spans="2:6" ht="13" x14ac:dyDescent="0.15">
      <c r="B293" s="48"/>
      <c r="C293" s="48"/>
      <c r="D293" s="47"/>
      <c r="E293" s="47"/>
      <c r="F293" s="47"/>
    </row>
    <row r="294" spans="2:6" ht="13" x14ac:dyDescent="0.15">
      <c r="B294" s="48"/>
      <c r="C294" s="48"/>
      <c r="D294" s="47"/>
      <c r="E294" s="47"/>
      <c r="F294" s="47"/>
    </row>
    <row r="295" spans="2:6" ht="13" x14ac:dyDescent="0.15">
      <c r="B295" s="48"/>
      <c r="C295" s="48"/>
      <c r="D295" s="47"/>
      <c r="E295" s="47"/>
      <c r="F295" s="47"/>
    </row>
    <row r="296" spans="2:6" ht="13" x14ac:dyDescent="0.15">
      <c r="B296" s="48"/>
      <c r="C296" s="48"/>
      <c r="D296" s="47"/>
      <c r="E296" s="47"/>
      <c r="F296" s="47"/>
    </row>
    <row r="297" spans="2:6" ht="13" x14ac:dyDescent="0.15">
      <c r="B297" s="48"/>
      <c r="C297" s="48"/>
      <c r="D297" s="47"/>
      <c r="E297" s="47"/>
      <c r="F297" s="47"/>
    </row>
    <row r="298" spans="2:6" ht="13" x14ac:dyDescent="0.15">
      <c r="B298" s="48"/>
      <c r="C298" s="48"/>
      <c r="D298" s="47"/>
      <c r="E298" s="47"/>
      <c r="F298" s="47"/>
    </row>
    <row r="299" spans="2:6" ht="13" x14ac:dyDescent="0.15">
      <c r="B299" s="48"/>
      <c r="C299" s="48"/>
      <c r="D299" s="47"/>
      <c r="E299" s="47"/>
      <c r="F299" s="47"/>
    </row>
    <row r="300" spans="2:6" ht="13" x14ac:dyDescent="0.15">
      <c r="B300" s="48"/>
      <c r="C300" s="48"/>
      <c r="D300" s="47"/>
      <c r="E300" s="47"/>
      <c r="F300" s="47"/>
    </row>
    <row r="301" spans="2:6" ht="13" x14ac:dyDescent="0.15">
      <c r="B301" s="48"/>
      <c r="C301" s="48"/>
      <c r="D301" s="47"/>
      <c r="E301" s="47"/>
      <c r="F301" s="47"/>
    </row>
    <row r="302" spans="2:6" ht="13" x14ac:dyDescent="0.15">
      <c r="B302" s="48"/>
      <c r="C302" s="48"/>
      <c r="D302" s="47"/>
      <c r="E302" s="47"/>
      <c r="F302" s="47"/>
    </row>
    <row r="303" spans="2:6" ht="13" x14ac:dyDescent="0.15">
      <c r="B303" s="48"/>
      <c r="C303" s="48"/>
      <c r="D303" s="47"/>
      <c r="E303" s="47"/>
      <c r="F303" s="47"/>
    </row>
    <row r="304" spans="2:6" ht="13" x14ac:dyDescent="0.15">
      <c r="B304" s="48"/>
      <c r="C304" s="48"/>
      <c r="D304" s="47"/>
      <c r="E304" s="47"/>
      <c r="F304" s="47"/>
    </row>
    <row r="305" spans="2:6" ht="13" x14ac:dyDescent="0.15">
      <c r="B305" s="48"/>
      <c r="C305" s="48"/>
      <c r="D305" s="47"/>
      <c r="E305" s="47"/>
      <c r="F305" s="47"/>
    </row>
    <row r="306" spans="2:6" ht="13" x14ac:dyDescent="0.15">
      <c r="B306" s="48"/>
      <c r="C306" s="48"/>
      <c r="D306" s="47"/>
      <c r="E306" s="47"/>
      <c r="F306" s="47"/>
    </row>
    <row r="307" spans="2:6" ht="13" x14ac:dyDescent="0.15">
      <c r="B307" s="48"/>
      <c r="C307" s="48"/>
      <c r="D307" s="47"/>
      <c r="E307" s="47"/>
      <c r="F307" s="47"/>
    </row>
    <row r="308" spans="2:6" ht="13" x14ac:dyDescent="0.15">
      <c r="B308" s="48"/>
      <c r="C308" s="48"/>
      <c r="D308" s="47"/>
      <c r="E308" s="47"/>
      <c r="F308" s="47"/>
    </row>
    <row r="309" spans="2:6" ht="13" x14ac:dyDescent="0.15">
      <c r="B309" s="48"/>
      <c r="C309" s="48"/>
      <c r="D309" s="47"/>
      <c r="E309" s="47"/>
      <c r="F309" s="47"/>
    </row>
    <row r="310" spans="2:6" ht="13" x14ac:dyDescent="0.15">
      <c r="B310" s="48"/>
      <c r="C310" s="48"/>
      <c r="D310" s="47"/>
      <c r="E310" s="47"/>
      <c r="F310" s="47"/>
    </row>
    <row r="311" spans="2:6" ht="13" x14ac:dyDescent="0.15">
      <c r="B311" s="48"/>
      <c r="C311" s="48"/>
      <c r="D311" s="47"/>
      <c r="E311" s="47"/>
      <c r="F311" s="47"/>
    </row>
    <row r="312" spans="2:6" ht="13" x14ac:dyDescent="0.15">
      <c r="B312" s="48"/>
      <c r="C312" s="48"/>
      <c r="D312" s="47"/>
      <c r="E312" s="47"/>
      <c r="F312" s="47"/>
    </row>
    <row r="313" spans="2:6" ht="13" x14ac:dyDescent="0.15">
      <c r="B313" s="48"/>
      <c r="C313" s="48"/>
      <c r="D313" s="47"/>
      <c r="E313" s="47"/>
      <c r="F313" s="47"/>
    </row>
    <row r="314" spans="2:6" ht="13" x14ac:dyDescent="0.15">
      <c r="B314" s="48"/>
      <c r="C314" s="48"/>
      <c r="D314" s="47"/>
      <c r="E314" s="47"/>
      <c r="F314" s="47"/>
    </row>
    <row r="315" spans="2:6" ht="13" x14ac:dyDescent="0.15">
      <c r="B315" s="48"/>
      <c r="C315" s="48"/>
      <c r="D315" s="47"/>
      <c r="E315" s="47"/>
      <c r="F315" s="47"/>
    </row>
    <row r="316" spans="2:6" ht="13" x14ac:dyDescent="0.15">
      <c r="B316" s="48"/>
      <c r="C316" s="48"/>
      <c r="D316" s="47"/>
      <c r="E316" s="47"/>
      <c r="F316" s="47"/>
    </row>
    <row r="317" spans="2:6" ht="13" x14ac:dyDescent="0.15">
      <c r="B317" s="48"/>
      <c r="C317" s="48"/>
      <c r="D317" s="47"/>
      <c r="E317" s="47"/>
      <c r="F317" s="47"/>
    </row>
    <row r="318" spans="2:6" ht="13" x14ac:dyDescent="0.15">
      <c r="B318" s="48"/>
      <c r="C318" s="48"/>
      <c r="D318" s="47"/>
      <c r="E318" s="47"/>
      <c r="F318" s="47"/>
    </row>
    <row r="319" spans="2:6" ht="13" x14ac:dyDescent="0.15">
      <c r="B319" s="48"/>
      <c r="C319" s="48"/>
      <c r="D319" s="47"/>
      <c r="E319" s="47"/>
      <c r="F319" s="47"/>
    </row>
    <row r="320" spans="2:6" ht="13" x14ac:dyDescent="0.15">
      <c r="B320" s="48"/>
      <c r="C320" s="48"/>
      <c r="D320" s="47"/>
      <c r="E320" s="47"/>
      <c r="F320" s="47"/>
    </row>
    <row r="321" spans="2:6" ht="13" x14ac:dyDescent="0.15">
      <c r="B321" s="48"/>
      <c r="C321" s="48"/>
      <c r="D321" s="47"/>
      <c r="E321" s="47"/>
      <c r="F321" s="47"/>
    </row>
    <row r="322" spans="2:6" ht="13" x14ac:dyDescent="0.15">
      <c r="B322" s="48"/>
      <c r="C322" s="48"/>
      <c r="D322" s="47"/>
      <c r="E322" s="47"/>
      <c r="F322" s="47"/>
    </row>
    <row r="323" spans="2:6" ht="13" x14ac:dyDescent="0.15">
      <c r="B323" s="48"/>
      <c r="C323" s="48"/>
      <c r="D323" s="47"/>
      <c r="E323" s="47"/>
      <c r="F323" s="47"/>
    </row>
    <row r="324" spans="2:6" ht="13" x14ac:dyDescent="0.15">
      <c r="B324" s="48"/>
      <c r="C324" s="48"/>
      <c r="D324" s="47"/>
      <c r="E324" s="47"/>
      <c r="F324" s="47"/>
    </row>
    <row r="325" spans="2:6" ht="13" x14ac:dyDescent="0.15">
      <c r="B325" s="48"/>
      <c r="C325" s="48"/>
      <c r="D325" s="47"/>
      <c r="E325" s="47"/>
      <c r="F325" s="47"/>
    </row>
    <row r="326" spans="2:6" ht="13" x14ac:dyDescent="0.15">
      <c r="B326" s="48"/>
      <c r="C326" s="48"/>
      <c r="D326" s="47"/>
      <c r="E326" s="47"/>
      <c r="F326" s="47"/>
    </row>
    <row r="327" spans="2:6" ht="13" x14ac:dyDescent="0.15">
      <c r="B327" s="48"/>
      <c r="C327" s="48"/>
      <c r="D327" s="47"/>
      <c r="E327" s="47"/>
      <c r="F327" s="47"/>
    </row>
    <row r="328" spans="2:6" ht="13" x14ac:dyDescent="0.15">
      <c r="B328" s="48"/>
      <c r="C328" s="48"/>
      <c r="D328" s="47"/>
      <c r="E328" s="47"/>
      <c r="F328" s="47"/>
    </row>
    <row r="329" spans="2:6" ht="13" x14ac:dyDescent="0.15">
      <c r="B329" s="48"/>
      <c r="C329" s="48"/>
      <c r="D329" s="47"/>
      <c r="E329" s="47"/>
      <c r="F329" s="47"/>
    </row>
    <row r="330" spans="2:6" ht="13" x14ac:dyDescent="0.15">
      <c r="B330" s="48"/>
      <c r="C330" s="48"/>
      <c r="D330" s="47"/>
      <c r="E330" s="47"/>
      <c r="F330" s="47"/>
    </row>
    <row r="331" spans="2:6" ht="13" x14ac:dyDescent="0.15">
      <c r="B331" s="48"/>
      <c r="C331" s="48"/>
      <c r="D331" s="47"/>
      <c r="E331" s="47"/>
      <c r="F331" s="47"/>
    </row>
    <row r="332" spans="2:6" ht="13" x14ac:dyDescent="0.15">
      <c r="B332" s="48"/>
      <c r="C332" s="48"/>
      <c r="D332" s="47"/>
      <c r="E332" s="47"/>
      <c r="F332" s="47"/>
    </row>
    <row r="333" spans="2:6" ht="13" x14ac:dyDescent="0.15">
      <c r="B333" s="48"/>
      <c r="C333" s="48"/>
      <c r="D333" s="47"/>
      <c r="E333" s="47"/>
      <c r="F333" s="47"/>
    </row>
    <row r="334" spans="2:6" ht="13" x14ac:dyDescent="0.15">
      <c r="B334" s="48"/>
      <c r="C334" s="48"/>
      <c r="D334" s="47"/>
      <c r="E334" s="47"/>
      <c r="F334" s="47"/>
    </row>
    <row r="335" spans="2:6" ht="13" x14ac:dyDescent="0.15">
      <c r="B335" s="48"/>
      <c r="C335" s="48"/>
      <c r="D335" s="47"/>
      <c r="E335" s="47"/>
      <c r="F335" s="47"/>
    </row>
    <row r="336" spans="2:6" ht="13" x14ac:dyDescent="0.15">
      <c r="B336" s="48"/>
      <c r="C336" s="48"/>
      <c r="D336" s="47"/>
      <c r="E336" s="47"/>
      <c r="F336" s="47"/>
    </row>
    <row r="337" spans="2:6" ht="13" x14ac:dyDescent="0.15">
      <c r="B337" s="48"/>
      <c r="C337" s="48"/>
      <c r="D337" s="47"/>
      <c r="E337" s="47"/>
      <c r="F337" s="47"/>
    </row>
    <row r="338" spans="2:6" ht="13" x14ac:dyDescent="0.15">
      <c r="B338" s="48"/>
      <c r="C338" s="48"/>
      <c r="D338" s="47"/>
      <c r="E338" s="47"/>
      <c r="F338" s="47"/>
    </row>
    <row r="339" spans="2:6" ht="13" x14ac:dyDescent="0.15">
      <c r="B339" s="48"/>
      <c r="C339" s="48"/>
      <c r="D339" s="47"/>
      <c r="E339" s="47"/>
      <c r="F339" s="47"/>
    </row>
    <row r="340" spans="2:6" ht="13" x14ac:dyDescent="0.15">
      <c r="B340" s="48"/>
      <c r="C340" s="48"/>
      <c r="D340" s="47"/>
      <c r="E340" s="47"/>
      <c r="F340" s="47"/>
    </row>
    <row r="341" spans="2:6" ht="13" x14ac:dyDescent="0.15">
      <c r="B341" s="48"/>
      <c r="C341" s="48"/>
      <c r="D341" s="47"/>
      <c r="E341" s="47"/>
      <c r="F341" s="47"/>
    </row>
    <row r="342" spans="2:6" ht="13" x14ac:dyDescent="0.15">
      <c r="B342" s="48"/>
      <c r="C342" s="48"/>
      <c r="D342" s="47"/>
      <c r="E342" s="47"/>
      <c r="F342" s="47"/>
    </row>
    <row r="343" spans="2:6" ht="13" x14ac:dyDescent="0.15">
      <c r="B343" s="48"/>
      <c r="C343" s="48"/>
      <c r="D343" s="47"/>
      <c r="E343" s="47"/>
      <c r="F343" s="47"/>
    </row>
    <row r="344" spans="2:6" ht="13" x14ac:dyDescent="0.15">
      <c r="B344" s="48"/>
      <c r="C344" s="48"/>
      <c r="D344" s="47"/>
      <c r="E344" s="47"/>
      <c r="F344" s="47"/>
    </row>
    <row r="345" spans="2:6" ht="13" x14ac:dyDescent="0.15">
      <c r="B345" s="48"/>
      <c r="C345" s="48"/>
      <c r="D345" s="47"/>
      <c r="E345" s="47"/>
      <c r="F345" s="47"/>
    </row>
    <row r="346" spans="2:6" ht="13" x14ac:dyDescent="0.15">
      <c r="B346" s="48"/>
      <c r="C346" s="48"/>
      <c r="D346" s="47"/>
      <c r="E346" s="47"/>
      <c r="F346" s="47"/>
    </row>
    <row r="347" spans="2:6" ht="13" x14ac:dyDescent="0.15">
      <c r="B347" s="48"/>
      <c r="C347" s="48"/>
      <c r="D347" s="47"/>
      <c r="E347" s="47"/>
      <c r="F347" s="47"/>
    </row>
    <row r="348" spans="2:6" ht="13" x14ac:dyDescent="0.15">
      <c r="B348" s="48"/>
      <c r="C348" s="48"/>
      <c r="D348" s="47"/>
      <c r="E348" s="47"/>
      <c r="F348" s="47"/>
    </row>
    <row r="349" spans="2:6" ht="13" x14ac:dyDescent="0.15">
      <c r="B349" s="48"/>
      <c r="C349" s="48"/>
      <c r="D349" s="47"/>
      <c r="E349" s="47"/>
      <c r="F349" s="47"/>
    </row>
    <row r="350" spans="2:6" ht="13" x14ac:dyDescent="0.15">
      <c r="B350" s="48"/>
      <c r="C350" s="48"/>
      <c r="D350" s="47"/>
      <c r="E350" s="47"/>
      <c r="F350" s="47"/>
    </row>
    <row r="351" spans="2:6" ht="13" x14ac:dyDescent="0.15">
      <c r="B351" s="48"/>
      <c r="C351" s="48"/>
      <c r="D351" s="47"/>
      <c r="E351" s="47"/>
      <c r="F351" s="47"/>
    </row>
    <row r="352" spans="2:6" ht="13" x14ac:dyDescent="0.15">
      <c r="B352" s="48"/>
      <c r="C352" s="48"/>
      <c r="D352" s="47"/>
      <c r="E352" s="47"/>
      <c r="F352" s="47"/>
    </row>
    <row r="353" spans="2:6" ht="13" x14ac:dyDescent="0.15">
      <c r="B353" s="48"/>
      <c r="C353" s="48"/>
      <c r="D353" s="47"/>
      <c r="E353" s="47"/>
      <c r="F353" s="47"/>
    </row>
    <row r="354" spans="2:6" ht="13" x14ac:dyDescent="0.15">
      <c r="B354" s="48"/>
      <c r="C354" s="48"/>
      <c r="D354" s="47"/>
      <c r="E354" s="47"/>
      <c r="F354" s="47"/>
    </row>
    <row r="355" spans="2:6" ht="13" x14ac:dyDescent="0.15">
      <c r="B355" s="48"/>
      <c r="C355" s="48"/>
      <c r="D355" s="47"/>
      <c r="E355" s="47"/>
      <c r="F355" s="47"/>
    </row>
    <row r="356" spans="2:6" ht="13" x14ac:dyDescent="0.15">
      <c r="B356" s="48"/>
      <c r="C356" s="48"/>
      <c r="D356" s="47"/>
      <c r="E356" s="47"/>
      <c r="F356" s="47"/>
    </row>
    <row r="357" spans="2:6" ht="13" x14ac:dyDescent="0.15">
      <c r="B357" s="48"/>
      <c r="C357" s="48"/>
      <c r="D357" s="47"/>
      <c r="E357" s="47"/>
      <c r="F357" s="47"/>
    </row>
    <row r="358" spans="2:6" ht="13" x14ac:dyDescent="0.15">
      <c r="B358" s="48"/>
      <c r="C358" s="48"/>
      <c r="D358" s="47"/>
      <c r="E358" s="47"/>
      <c r="F358" s="47"/>
    </row>
    <row r="359" spans="2:6" ht="13" x14ac:dyDescent="0.15">
      <c r="B359" s="48"/>
      <c r="C359" s="48"/>
      <c r="D359" s="47"/>
      <c r="E359" s="47"/>
      <c r="F359" s="47"/>
    </row>
    <row r="360" spans="2:6" ht="13" x14ac:dyDescent="0.15">
      <c r="B360" s="48"/>
      <c r="C360" s="48"/>
      <c r="D360" s="47"/>
      <c r="E360" s="47"/>
      <c r="F360" s="47"/>
    </row>
    <row r="361" spans="2:6" ht="13" x14ac:dyDescent="0.15">
      <c r="B361" s="48"/>
      <c r="C361" s="48"/>
      <c r="D361" s="47"/>
      <c r="E361" s="47"/>
      <c r="F361" s="47"/>
    </row>
    <row r="362" spans="2:6" ht="13" x14ac:dyDescent="0.15">
      <c r="B362" s="48"/>
      <c r="C362" s="48"/>
      <c r="D362" s="47"/>
      <c r="E362" s="47"/>
      <c r="F362" s="47"/>
    </row>
    <row r="363" spans="2:6" ht="13" x14ac:dyDescent="0.15">
      <c r="B363" s="48"/>
      <c r="C363" s="48"/>
      <c r="D363" s="47"/>
      <c r="E363" s="47"/>
      <c r="F363" s="47"/>
    </row>
    <row r="364" spans="2:6" ht="13" x14ac:dyDescent="0.15">
      <c r="B364" s="48"/>
      <c r="C364" s="48"/>
      <c r="D364" s="47"/>
      <c r="E364" s="47"/>
      <c r="F364" s="47"/>
    </row>
    <row r="365" spans="2:6" ht="13" x14ac:dyDescent="0.15">
      <c r="B365" s="48"/>
      <c r="C365" s="48"/>
      <c r="D365" s="47"/>
      <c r="E365" s="47"/>
      <c r="F365" s="47"/>
    </row>
    <row r="366" spans="2:6" ht="13" x14ac:dyDescent="0.15">
      <c r="B366" s="48"/>
      <c r="C366" s="48"/>
      <c r="D366" s="47"/>
      <c r="E366" s="47"/>
      <c r="F366" s="47"/>
    </row>
    <row r="367" spans="2:6" ht="13" x14ac:dyDescent="0.15">
      <c r="B367" s="48"/>
      <c r="C367" s="48"/>
      <c r="D367" s="47"/>
      <c r="E367" s="47"/>
      <c r="F367" s="47"/>
    </row>
    <row r="368" spans="2:6" ht="13" x14ac:dyDescent="0.15">
      <c r="B368" s="48"/>
      <c r="C368" s="48"/>
      <c r="D368" s="47"/>
      <c r="E368" s="47"/>
      <c r="F368" s="47"/>
    </row>
    <row r="369" spans="2:6" ht="13" x14ac:dyDescent="0.15">
      <c r="B369" s="48"/>
      <c r="C369" s="48"/>
      <c r="D369" s="47"/>
      <c r="E369" s="47"/>
      <c r="F369" s="47"/>
    </row>
    <row r="370" spans="2:6" ht="13" x14ac:dyDescent="0.15">
      <c r="B370" s="48"/>
      <c r="C370" s="48"/>
      <c r="D370" s="47"/>
      <c r="E370" s="47"/>
      <c r="F370" s="47"/>
    </row>
    <row r="371" spans="2:6" ht="13" x14ac:dyDescent="0.15">
      <c r="B371" s="48"/>
      <c r="C371" s="48"/>
      <c r="D371" s="47"/>
      <c r="E371" s="47"/>
      <c r="F371" s="47"/>
    </row>
    <row r="372" spans="2:6" ht="13" x14ac:dyDescent="0.15">
      <c r="B372" s="48"/>
      <c r="C372" s="48"/>
      <c r="D372" s="47"/>
      <c r="E372" s="47"/>
      <c r="F372" s="47"/>
    </row>
    <row r="373" spans="2:6" ht="13" x14ac:dyDescent="0.15">
      <c r="B373" s="48"/>
      <c r="C373" s="48"/>
      <c r="D373" s="47"/>
      <c r="E373" s="47"/>
      <c r="F373" s="47"/>
    </row>
    <row r="374" spans="2:6" ht="13" x14ac:dyDescent="0.15">
      <c r="B374" s="48"/>
      <c r="C374" s="48"/>
      <c r="D374" s="47"/>
      <c r="E374" s="47"/>
      <c r="F374" s="47"/>
    </row>
    <row r="375" spans="2:6" ht="13" x14ac:dyDescent="0.15">
      <c r="B375" s="48"/>
      <c r="C375" s="48"/>
      <c r="D375" s="47"/>
      <c r="E375" s="47"/>
      <c r="F375" s="47"/>
    </row>
    <row r="376" spans="2:6" ht="13" x14ac:dyDescent="0.15">
      <c r="B376" s="48"/>
      <c r="C376" s="48"/>
      <c r="D376" s="47"/>
      <c r="E376" s="47"/>
      <c r="F376" s="47"/>
    </row>
    <row r="377" spans="2:6" ht="13" x14ac:dyDescent="0.15">
      <c r="B377" s="48"/>
      <c r="C377" s="48"/>
      <c r="D377" s="47"/>
      <c r="E377" s="47"/>
      <c r="F377" s="47"/>
    </row>
    <row r="378" spans="2:6" ht="13" x14ac:dyDescent="0.15">
      <c r="B378" s="48"/>
      <c r="C378" s="48"/>
      <c r="D378" s="47"/>
      <c r="E378" s="47"/>
      <c r="F378" s="47"/>
    </row>
    <row r="379" spans="2:6" ht="13" x14ac:dyDescent="0.15">
      <c r="B379" s="48"/>
      <c r="C379" s="48"/>
      <c r="D379" s="47"/>
      <c r="E379" s="47"/>
      <c r="F379" s="47"/>
    </row>
    <row r="380" spans="2:6" ht="13" x14ac:dyDescent="0.15">
      <c r="B380" s="48"/>
      <c r="C380" s="48"/>
      <c r="D380" s="47"/>
      <c r="E380" s="47"/>
      <c r="F380" s="47"/>
    </row>
    <row r="381" spans="2:6" ht="13" x14ac:dyDescent="0.15">
      <c r="B381" s="48"/>
      <c r="C381" s="48"/>
      <c r="D381" s="47"/>
      <c r="E381" s="47"/>
      <c r="F381" s="47"/>
    </row>
    <row r="382" spans="2:6" ht="13" x14ac:dyDescent="0.15">
      <c r="B382" s="48"/>
      <c r="C382" s="48"/>
      <c r="D382" s="47"/>
      <c r="E382" s="47"/>
      <c r="F382" s="47"/>
    </row>
    <row r="383" spans="2:6" ht="13" x14ac:dyDescent="0.15">
      <c r="B383" s="48"/>
      <c r="C383" s="48"/>
      <c r="D383" s="47"/>
      <c r="E383" s="47"/>
      <c r="F383" s="47"/>
    </row>
    <row r="384" spans="2:6" ht="13" x14ac:dyDescent="0.15">
      <c r="B384" s="48"/>
      <c r="C384" s="48"/>
      <c r="D384" s="47"/>
      <c r="E384" s="47"/>
      <c r="F384" s="47"/>
    </row>
    <row r="385" spans="2:6" ht="13" x14ac:dyDescent="0.15">
      <c r="B385" s="48"/>
      <c r="C385" s="48"/>
      <c r="D385" s="47"/>
      <c r="E385" s="47"/>
      <c r="F385" s="47"/>
    </row>
    <row r="386" spans="2:6" ht="13" x14ac:dyDescent="0.15">
      <c r="B386" s="48"/>
      <c r="C386" s="48"/>
      <c r="D386" s="47"/>
      <c r="E386" s="47"/>
      <c r="F386" s="47"/>
    </row>
    <row r="387" spans="2:6" ht="13" x14ac:dyDescent="0.15">
      <c r="B387" s="48"/>
      <c r="C387" s="48"/>
      <c r="D387" s="47"/>
      <c r="E387" s="47"/>
      <c r="F387" s="47"/>
    </row>
    <row r="388" spans="2:6" ht="13" x14ac:dyDescent="0.15">
      <c r="B388" s="48"/>
      <c r="C388" s="48"/>
      <c r="D388" s="47"/>
      <c r="E388" s="47"/>
      <c r="F388" s="47"/>
    </row>
    <row r="389" spans="2:6" ht="13" x14ac:dyDescent="0.15">
      <c r="B389" s="48"/>
      <c r="C389" s="48"/>
      <c r="D389" s="47"/>
      <c r="E389" s="47"/>
      <c r="F389" s="47"/>
    </row>
    <row r="390" spans="2:6" ht="13" x14ac:dyDescent="0.15">
      <c r="B390" s="48"/>
      <c r="C390" s="48"/>
      <c r="D390" s="47"/>
      <c r="E390" s="47"/>
      <c r="F390" s="47"/>
    </row>
    <row r="391" spans="2:6" ht="13" x14ac:dyDescent="0.15">
      <c r="B391" s="48"/>
      <c r="C391" s="48"/>
      <c r="D391" s="47"/>
      <c r="E391" s="47"/>
      <c r="F391" s="47"/>
    </row>
    <row r="392" spans="2:6" ht="13" x14ac:dyDescent="0.15">
      <c r="B392" s="48"/>
      <c r="C392" s="48"/>
      <c r="D392" s="47"/>
      <c r="E392" s="47"/>
      <c r="F392" s="47"/>
    </row>
    <row r="393" spans="2:6" ht="13" x14ac:dyDescent="0.15">
      <c r="B393" s="48"/>
      <c r="C393" s="48"/>
      <c r="D393" s="47"/>
      <c r="E393" s="47"/>
      <c r="F393" s="47"/>
    </row>
    <row r="394" spans="2:6" ht="13" x14ac:dyDescent="0.15">
      <c r="B394" s="48"/>
      <c r="C394" s="48"/>
      <c r="D394" s="47"/>
      <c r="E394" s="47"/>
      <c r="F394" s="47"/>
    </row>
    <row r="395" spans="2:6" ht="13" x14ac:dyDescent="0.15">
      <c r="B395" s="48"/>
      <c r="C395" s="48"/>
      <c r="D395" s="47"/>
      <c r="E395" s="47"/>
      <c r="F395" s="47"/>
    </row>
    <row r="396" spans="2:6" ht="13" x14ac:dyDescent="0.15">
      <c r="B396" s="48"/>
      <c r="C396" s="48"/>
      <c r="D396" s="47"/>
      <c r="E396" s="47"/>
      <c r="F396" s="47"/>
    </row>
    <row r="397" spans="2:6" ht="13" x14ac:dyDescent="0.15">
      <c r="B397" s="48"/>
      <c r="C397" s="48"/>
      <c r="D397" s="47"/>
      <c r="E397" s="47"/>
      <c r="F397" s="47"/>
    </row>
    <row r="398" spans="2:6" ht="13" x14ac:dyDescent="0.15">
      <c r="B398" s="48"/>
      <c r="C398" s="48"/>
      <c r="D398" s="47"/>
      <c r="E398" s="47"/>
      <c r="F398" s="47"/>
    </row>
    <row r="399" spans="2:6" ht="13" x14ac:dyDescent="0.15">
      <c r="B399" s="48"/>
      <c r="C399" s="48"/>
      <c r="D399" s="47"/>
      <c r="E399" s="47"/>
      <c r="F399" s="47"/>
    </row>
    <row r="400" spans="2:6" ht="13" x14ac:dyDescent="0.15">
      <c r="B400" s="48"/>
      <c r="C400" s="48"/>
      <c r="D400" s="47"/>
      <c r="E400" s="47"/>
      <c r="F400" s="47"/>
    </row>
    <row r="401" spans="2:6" ht="13" x14ac:dyDescent="0.15">
      <c r="B401" s="48"/>
      <c r="C401" s="48"/>
      <c r="D401" s="47"/>
      <c r="E401" s="47"/>
      <c r="F401" s="47"/>
    </row>
    <row r="402" spans="2:6" ht="13" x14ac:dyDescent="0.15">
      <c r="B402" s="48"/>
      <c r="C402" s="48"/>
      <c r="D402" s="47"/>
      <c r="E402" s="47"/>
      <c r="F402" s="47"/>
    </row>
    <row r="403" spans="2:6" ht="13" x14ac:dyDescent="0.15">
      <c r="B403" s="48"/>
      <c r="C403" s="48"/>
      <c r="D403" s="47"/>
      <c r="E403" s="47"/>
      <c r="F403" s="47"/>
    </row>
    <row r="404" spans="2:6" ht="13" x14ac:dyDescent="0.15">
      <c r="B404" s="48"/>
      <c r="C404" s="48"/>
      <c r="D404" s="47"/>
      <c r="E404" s="47"/>
      <c r="F404" s="47"/>
    </row>
    <row r="405" spans="2:6" ht="13" x14ac:dyDescent="0.15">
      <c r="B405" s="48"/>
      <c r="C405" s="48"/>
      <c r="D405" s="47"/>
      <c r="E405" s="47"/>
      <c r="F405" s="47"/>
    </row>
    <row r="406" spans="2:6" ht="13" x14ac:dyDescent="0.15">
      <c r="B406" s="48"/>
      <c r="C406" s="48"/>
      <c r="D406" s="47"/>
      <c r="E406" s="47"/>
      <c r="F406" s="47"/>
    </row>
    <row r="407" spans="2:6" ht="13" x14ac:dyDescent="0.15">
      <c r="B407" s="48"/>
      <c r="C407" s="48"/>
      <c r="D407" s="47"/>
      <c r="E407" s="47"/>
      <c r="F407" s="47"/>
    </row>
    <row r="408" spans="2:6" ht="13" x14ac:dyDescent="0.15">
      <c r="B408" s="48"/>
      <c r="C408" s="48"/>
      <c r="D408" s="47"/>
      <c r="E408" s="47"/>
      <c r="F408" s="47"/>
    </row>
    <row r="409" spans="2:6" ht="13" x14ac:dyDescent="0.15">
      <c r="B409" s="48"/>
      <c r="C409" s="48"/>
      <c r="D409" s="47"/>
      <c r="E409" s="47"/>
      <c r="F409" s="47"/>
    </row>
    <row r="410" spans="2:6" ht="13" x14ac:dyDescent="0.15">
      <c r="B410" s="48"/>
      <c r="C410" s="48"/>
      <c r="D410" s="47"/>
      <c r="E410" s="47"/>
      <c r="F410" s="47"/>
    </row>
    <row r="411" spans="2:6" ht="13" x14ac:dyDescent="0.15">
      <c r="B411" s="48"/>
      <c r="C411" s="48"/>
      <c r="D411" s="47"/>
      <c r="E411" s="47"/>
      <c r="F411" s="47"/>
    </row>
    <row r="412" spans="2:6" ht="13" x14ac:dyDescent="0.15">
      <c r="B412" s="48"/>
      <c r="C412" s="48"/>
      <c r="D412" s="47"/>
      <c r="E412" s="47"/>
      <c r="F412" s="47"/>
    </row>
    <row r="413" spans="2:6" ht="13" x14ac:dyDescent="0.15">
      <c r="B413" s="48"/>
      <c r="C413" s="48"/>
      <c r="D413" s="47"/>
      <c r="E413" s="47"/>
      <c r="F413" s="47"/>
    </row>
    <row r="414" spans="2:6" ht="13" x14ac:dyDescent="0.15">
      <c r="B414" s="48"/>
      <c r="C414" s="48"/>
      <c r="D414" s="47"/>
      <c r="E414" s="47"/>
      <c r="F414" s="47"/>
    </row>
    <row r="415" spans="2:6" ht="13" x14ac:dyDescent="0.15">
      <c r="B415" s="48"/>
      <c r="C415" s="48"/>
      <c r="D415" s="47"/>
      <c r="E415" s="47"/>
      <c r="F415" s="47"/>
    </row>
    <row r="416" spans="2:6" ht="13" x14ac:dyDescent="0.15">
      <c r="B416" s="48"/>
      <c r="C416" s="48"/>
      <c r="D416" s="47"/>
      <c r="E416" s="47"/>
      <c r="F416" s="47"/>
    </row>
    <row r="417" spans="2:6" ht="13" x14ac:dyDescent="0.15">
      <c r="B417" s="48"/>
      <c r="C417" s="48"/>
      <c r="D417" s="47"/>
      <c r="E417" s="47"/>
      <c r="F417" s="47"/>
    </row>
    <row r="418" spans="2:6" ht="13" x14ac:dyDescent="0.15">
      <c r="B418" s="48"/>
      <c r="C418" s="48"/>
      <c r="D418" s="47"/>
      <c r="E418" s="47"/>
      <c r="F418" s="47"/>
    </row>
    <row r="419" spans="2:6" ht="13" x14ac:dyDescent="0.15">
      <c r="B419" s="48"/>
      <c r="C419" s="48"/>
      <c r="D419" s="47"/>
      <c r="E419" s="47"/>
      <c r="F419" s="47"/>
    </row>
    <row r="420" spans="2:6" ht="13" x14ac:dyDescent="0.15">
      <c r="B420" s="48"/>
      <c r="C420" s="48"/>
      <c r="D420" s="47"/>
      <c r="E420" s="47"/>
      <c r="F420" s="47"/>
    </row>
    <row r="421" spans="2:6" ht="13" x14ac:dyDescent="0.15">
      <c r="B421" s="48"/>
      <c r="C421" s="48"/>
      <c r="D421" s="47"/>
      <c r="E421" s="47"/>
      <c r="F421" s="47"/>
    </row>
    <row r="422" spans="2:6" ht="13" x14ac:dyDescent="0.15">
      <c r="B422" s="48"/>
      <c r="C422" s="48"/>
      <c r="D422" s="47"/>
      <c r="E422" s="47"/>
      <c r="F422" s="47"/>
    </row>
    <row r="423" spans="2:6" ht="13" x14ac:dyDescent="0.15">
      <c r="B423" s="48"/>
      <c r="C423" s="48"/>
      <c r="D423" s="47"/>
      <c r="E423" s="47"/>
      <c r="F423" s="47"/>
    </row>
    <row r="424" spans="2:6" ht="13" x14ac:dyDescent="0.15">
      <c r="B424" s="48"/>
      <c r="C424" s="48"/>
      <c r="D424" s="47"/>
      <c r="E424" s="47"/>
      <c r="F424" s="47"/>
    </row>
    <row r="425" spans="2:6" ht="13" x14ac:dyDescent="0.15">
      <c r="B425" s="48"/>
      <c r="C425" s="48"/>
      <c r="D425" s="47"/>
      <c r="E425" s="47"/>
      <c r="F425" s="47"/>
    </row>
    <row r="426" spans="2:6" ht="13" x14ac:dyDescent="0.15">
      <c r="B426" s="48"/>
      <c r="C426" s="48"/>
      <c r="D426" s="47"/>
      <c r="E426" s="47"/>
      <c r="F426" s="47"/>
    </row>
    <row r="427" spans="2:6" ht="13" x14ac:dyDescent="0.15">
      <c r="B427" s="48"/>
      <c r="C427" s="48"/>
      <c r="D427" s="47"/>
      <c r="E427" s="47"/>
      <c r="F427" s="47"/>
    </row>
    <row r="428" spans="2:6" ht="13" x14ac:dyDescent="0.15">
      <c r="B428" s="48"/>
      <c r="C428" s="48"/>
      <c r="D428" s="47"/>
      <c r="E428" s="47"/>
      <c r="F428" s="47"/>
    </row>
    <row r="429" spans="2:6" ht="13" x14ac:dyDescent="0.15">
      <c r="B429" s="48"/>
      <c r="C429" s="48"/>
      <c r="D429" s="47"/>
      <c r="E429" s="47"/>
      <c r="F429" s="47"/>
    </row>
    <row r="430" spans="2:6" ht="13" x14ac:dyDescent="0.15">
      <c r="B430" s="48"/>
      <c r="C430" s="48"/>
      <c r="D430" s="47"/>
      <c r="E430" s="47"/>
      <c r="F430" s="47"/>
    </row>
    <row r="431" spans="2:6" ht="13" x14ac:dyDescent="0.15">
      <c r="B431" s="48"/>
      <c r="C431" s="48"/>
      <c r="D431" s="47"/>
      <c r="E431" s="47"/>
      <c r="F431" s="47"/>
    </row>
    <row r="432" spans="2:6" ht="13" x14ac:dyDescent="0.15">
      <c r="B432" s="48"/>
      <c r="C432" s="48"/>
      <c r="D432" s="47"/>
      <c r="E432" s="47"/>
      <c r="F432" s="47"/>
    </row>
    <row r="433" spans="2:6" ht="13" x14ac:dyDescent="0.15">
      <c r="B433" s="48"/>
      <c r="C433" s="48"/>
      <c r="D433" s="47"/>
      <c r="E433" s="47"/>
      <c r="F433" s="47"/>
    </row>
    <row r="434" spans="2:6" ht="13" x14ac:dyDescent="0.15">
      <c r="B434" s="48"/>
      <c r="C434" s="48"/>
      <c r="D434" s="47"/>
      <c r="E434" s="47"/>
      <c r="F434" s="47"/>
    </row>
    <row r="435" spans="2:6" ht="13" x14ac:dyDescent="0.15">
      <c r="B435" s="48"/>
      <c r="C435" s="48"/>
      <c r="D435" s="47"/>
      <c r="E435" s="47"/>
      <c r="F435" s="47"/>
    </row>
    <row r="436" spans="2:6" ht="13" x14ac:dyDescent="0.15">
      <c r="B436" s="48"/>
      <c r="C436" s="48"/>
      <c r="D436" s="47"/>
      <c r="E436" s="47"/>
      <c r="F436" s="47"/>
    </row>
    <row r="437" spans="2:6" ht="13" x14ac:dyDescent="0.15">
      <c r="B437" s="48"/>
      <c r="C437" s="48"/>
      <c r="D437" s="47"/>
      <c r="E437" s="47"/>
      <c r="F437" s="47"/>
    </row>
    <row r="438" spans="2:6" ht="13" x14ac:dyDescent="0.15">
      <c r="B438" s="48"/>
      <c r="C438" s="48"/>
      <c r="D438" s="47"/>
      <c r="E438" s="47"/>
      <c r="F438" s="47"/>
    </row>
    <row r="439" spans="2:6" ht="13" x14ac:dyDescent="0.15">
      <c r="B439" s="48"/>
      <c r="C439" s="48"/>
      <c r="D439" s="47"/>
      <c r="E439" s="47"/>
      <c r="F439" s="47"/>
    </row>
    <row r="440" spans="2:6" ht="13" x14ac:dyDescent="0.15">
      <c r="B440" s="48"/>
      <c r="C440" s="48"/>
      <c r="D440" s="47"/>
      <c r="E440" s="47"/>
      <c r="F440" s="47"/>
    </row>
    <row r="441" spans="2:6" ht="13" x14ac:dyDescent="0.15">
      <c r="B441" s="48"/>
      <c r="C441" s="48"/>
      <c r="D441" s="47"/>
      <c r="E441" s="47"/>
      <c r="F441" s="47"/>
    </row>
    <row r="442" spans="2:6" ht="13" x14ac:dyDescent="0.15">
      <c r="B442" s="48"/>
      <c r="C442" s="48"/>
      <c r="D442" s="47"/>
      <c r="E442" s="47"/>
      <c r="F442" s="47"/>
    </row>
    <row r="443" spans="2:6" ht="13" x14ac:dyDescent="0.15">
      <c r="B443" s="48"/>
      <c r="C443" s="48"/>
      <c r="D443" s="47"/>
      <c r="E443" s="47"/>
      <c r="F443" s="47"/>
    </row>
    <row r="444" spans="2:6" ht="13" x14ac:dyDescent="0.15">
      <c r="B444" s="48"/>
      <c r="C444" s="48"/>
      <c r="D444" s="47"/>
      <c r="E444" s="47"/>
      <c r="F444" s="47"/>
    </row>
    <row r="445" spans="2:6" ht="13" x14ac:dyDescent="0.15">
      <c r="B445" s="48"/>
      <c r="C445" s="48"/>
      <c r="D445" s="47"/>
      <c r="E445" s="47"/>
      <c r="F445" s="47"/>
    </row>
    <row r="446" spans="2:6" ht="13" x14ac:dyDescent="0.15">
      <c r="B446" s="48"/>
      <c r="C446" s="48"/>
      <c r="D446" s="47"/>
      <c r="E446" s="47"/>
      <c r="F446" s="47"/>
    </row>
    <row r="447" spans="2:6" ht="13" x14ac:dyDescent="0.15">
      <c r="B447" s="48"/>
      <c r="C447" s="48"/>
      <c r="D447" s="47"/>
      <c r="E447" s="47"/>
      <c r="F447" s="47"/>
    </row>
    <row r="448" spans="2:6" ht="13" x14ac:dyDescent="0.15">
      <c r="B448" s="48"/>
      <c r="C448" s="48"/>
      <c r="D448" s="47"/>
      <c r="E448" s="47"/>
      <c r="F448" s="47"/>
    </row>
    <row r="449" spans="2:6" ht="13" x14ac:dyDescent="0.15">
      <c r="B449" s="48"/>
      <c r="C449" s="48"/>
      <c r="D449" s="47"/>
      <c r="E449" s="47"/>
      <c r="F449" s="47"/>
    </row>
    <row r="450" spans="2:6" ht="13" x14ac:dyDescent="0.15">
      <c r="B450" s="48"/>
      <c r="C450" s="48"/>
      <c r="D450" s="47"/>
      <c r="E450" s="47"/>
      <c r="F450" s="47"/>
    </row>
    <row r="451" spans="2:6" ht="13" x14ac:dyDescent="0.15">
      <c r="B451" s="48"/>
      <c r="C451" s="48"/>
      <c r="D451" s="47"/>
      <c r="E451" s="47"/>
      <c r="F451" s="47"/>
    </row>
    <row r="452" spans="2:6" ht="13" x14ac:dyDescent="0.15">
      <c r="B452" s="48"/>
      <c r="C452" s="48"/>
      <c r="D452" s="47"/>
      <c r="E452" s="47"/>
      <c r="F452" s="47"/>
    </row>
    <row r="453" spans="2:6" ht="13" x14ac:dyDescent="0.15">
      <c r="B453" s="48"/>
      <c r="C453" s="48"/>
      <c r="D453" s="47"/>
      <c r="E453" s="47"/>
      <c r="F453" s="47"/>
    </row>
    <row r="454" spans="2:6" ht="13" x14ac:dyDescent="0.15">
      <c r="B454" s="48"/>
      <c r="C454" s="48"/>
      <c r="D454" s="47"/>
      <c r="E454" s="47"/>
      <c r="F454" s="47"/>
    </row>
    <row r="455" spans="2:6" ht="13" x14ac:dyDescent="0.15">
      <c r="B455" s="48"/>
      <c r="C455" s="48"/>
      <c r="D455" s="47"/>
      <c r="E455" s="47"/>
      <c r="F455" s="47"/>
    </row>
    <row r="456" spans="2:6" ht="13" x14ac:dyDescent="0.15">
      <c r="B456" s="48"/>
      <c r="C456" s="48"/>
      <c r="D456" s="47"/>
      <c r="E456" s="47"/>
      <c r="F456" s="47"/>
    </row>
    <row r="457" spans="2:6" ht="13" x14ac:dyDescent="0.15">
      <c r="B457" s="48"/>
      <c r="C457" s="48"/>
      <c r="D457" s="47"/>
      <c r="E457" s="47"/>
      <c r="F457" s="47"/>
    </row>
    <row r="458" spans="2:6" ht="13" x14ac:dyDescent="0.15">
      <c r="B458" s="48"/>
      <c r="C458" s="48"/>
      <c r="D458" s="47"/>
      <c r="E458" s="47"/>
      <c r="F458" s="47"/>
    </row>
    <row r="459" spans="2:6" ht="13" x14ac:dyDescent="0.15">
      <c r="B459" s="48"/>
      <c r="C459" s="48"/>
      <c r="D459" s="47"/>
      <c r="E459" s="47"/>
      <c r="F459" s="47"/>
    </row>
    <row r="460" spans="2:6" ht="13" x14ac:dyDescent="0.15">
      <c r="B460" s="48"/>
      <c r="C460" s="48"/>
      <c r="D460" s="47"/>
      <c r="E460" s="47"/>
      <c r="F460" s="47"/>
    </row>
    <row r="461" spans="2:6" ht="13" x14ac:dyDescent="0.15">
      <c r="B461" s="48"/>
      <c r="C461" s="48"/>
      <c r="D461" s="47"/>
      <c r="E461" s="47"/>
      <c r="F461" s="47"/>
    </row>
    <row r="462" spans="2:6" ht="13" x14ac:dyDescent="0.15">
      <c r="B462" s="48"/>
      <c r="C462" s="48"/>
      <c r="D462" s="47"/>
      <c r="E462" s="47"/>
      <c r="F462" s="47"/>
    </row>
    <row r="463" spans="2:6" ht="13" x14ac:dyDescent="0.15">
      <c r="B463" s="48"/>
      <c r="C463" s="48"/>
      <c r="D463" s="47"/>
      <c r="E463" s="47"/>
      <c r="F463" s="47"/>
    </row>
    <row r="464" spans="2:6" ht="13" x14ac:dyDescent="0.15">
      <c r="B464" s="48"/>
      <c r="C464" s="48"/>
      <c r="D464" s="47"/>
      <c r="E464" s="47"/>
      <c r="F464" s="47"/>
    </row>
    <row r="465" spans="2:6" ht="13" x14ac:dyDescent="0.15">
      <c r="B465" s="48"/>
      <c r="C465" s="48"/>
      <c r="D465" s="47"/>
      <c r="E465" s="47"/>
      <c r="F465" s="47"/>
    </row>
    <row r="466" spans="2:6" ht="13" x14ac:dyDescent="0.15">
      <c r="B466" s="48"/>
      <c r="C466" s="48"/>
      <c r="D466" s="47"/>
      <c r="E466" s="47"/>
      <c r="F466" s="47"/>
    </row>
    <row r="467" spans="2:6" ht="13" x14ac:dyDescent="0.15">
      <c r="B467" s="48"/>
      <c r="C467" s="48"/>
      <c r="D467" s="47"/>
      <c r="E467" s="47"/>
      <c r="F467" s="47"/>
    </row>
    <row r="468" spans="2:6" ht="13" x14ac:dyDescent="0.15">
      <c r="B468" s="48"/>
      <c r="C468" s="48"/>
      <c r="D468" s="47"/>
      <c r="E468" s="47"/>
      <c r="F468" s="47"/>
    </row>
    <row r="469" spans="2:6" ht="13" x14ac:dyDescent="0.15">
      <c r="B469" s="48"/>
      <c r="C469" s="48"/>
      <c r="D469" s="47"/>
      <c r="E469" s="47"/>
      <c r="F469" s="47"/>
    </row>
    <row r="470" spans="2:6" ht="13" x14ac:dyDescent="0.15">
      <c r="B470" s="48"/>
      <c r="C470" s="48"/>
      <c r="D470" s="47"/>
      <c r="E470" s="47"/>
      <c r="F470" s="47"/>
    </row>
    <row r="471" spans="2:6" ht="13" x14ac:dyDescent="0.15">
      <c r="B471" s="48"/>
      <c r="C471" s="48"/>
      <c r="D471" s="47"/>
      <c r="E471" s="47"/>
      <c r="F471" s="47"/>
    </row>
    <row r="472" spans="2:6" ht="13" x14ac:dyDescent="0.15">
      <c r="B472" s="48"/>
      <c r="C472" s="48"/>
      <c r="D472" s="47"/>
      <c r="E472" s="47"/>
      <c r="F472" s="47"/>
    </row>
    <row r="473" spans="2:6" ht="13" x14ac:dyDescent="0.15">
      <c r="B473" s="48"/>
      <c r="C473" s="48"/>
      <c r="D473" s="47"/>
      <c r="E473" s="47"/>
      <c r="F473" s="47"/>
    </row>
    <row r="474" spans="2:6" ht="13" x14ac:dyDescent="0.15">
      <c r="B474" s="48"/>
      <c r="C474" s="48"/>
      <c r="D474" s="47"/>
      <c r="E474" s="47"/>
      <c r="F474" s="47"/>
    </row>
    <row r="475" spans="2:6" ht="13" x14ac:dyDescent="0.15">
      <c r="B475" s="48"/>
      <c r="C475" s="48"/>
      <c r="D475" s="47"/>
      <c r="E475" s="47"/>
      <c r="F475" s="47"/>
    </row>
    <row r="476" spans="2:6" ht="13" x14ac:dyDescent="0.15">
      <c r="B476" s="48"/>
      <c r="C476" s="48"/>
      <c r="D476" s="47"/>
      <c r="E476" s="47"/>
      <c r="F476" s="47"/>
    </row>
    <row r="477" spans="2:6" ht="13" x14ac:dyDescent="0.15">
      <c r="B477" s="48"/>
      <c r="C477" s="48"/>
      <c r="D477" s="47"/>
      <c r="E477" s="47"/>
      <c r="F477" s="47"/>
    </row>
    <row r="478" spans="2:6" ht="13" x14ac:dyDescent="0.15">
      <c r="B478" s="48"/>
      <c r="C478" s="48"/>
      <c r="D478" s="47"/>
      <c r="E478" s="47"/>
      <c r="F478" s="47"/>
    </row>
    <row r="479" spans="2:6" ht="13" x14ac:dyDescent="0.15">
      <c r="B479" s="48"/>
      <c r="C479" s="48"/>
      <c r="D479" s="47"/>
      <c r="E479" s="47"/>
      <c r="F479" s="47"/>
    </row>
    <row r="480" spans="2:6" ht="13" x14ac:dyDescent="0.15">
      <c r="B480" s="48"/>
      <c r="C480" s="48"/>
      <c r="D480" s="47"/>
      <c r="E480" s="47"/>
      <c r="F480" s="47"/>
    </row>
    <row r="481" spans="2:6" ht="13" x14ac:dyDescent="0.15">
      <c r="B481" s="48"/>
      <c r="C481" s="48"/>
      <c r="D481" s="47"/>
      <c r="E481" s="47"/>
      <c r="F481" s="47"/>
    </row>
    <row r="482" spans="2:6" ht="13" x14ac:dyDescent="0.15">
      <c r="B482" s="48"/>
      <c r="C482" s="48"/>
      <c r="D482" s="47"/>
      <c r="E482" s="47"/>
      <c r="F482" s="47"/>
    </row>
    <row r="483" spans="2:6" ht="13" x14ac:dyDescent="0.15">
      <c r="B483" s="48"/>
      <c r="C483" s="48"/>
      <c r="D483" s="47"/>
      <c r="E483" s="47"/>
      <c r="F483" s="47"/>
    </row>
    <row r="484" spans="2:6" ht="13" x14ac:dyDescent="0.15">
      <c r="B484" s="48"/>
      <c r="C484" s="48"/>
      <c r="D484" s="47"/>
      <c r="E484" s="47"/>
      <c r="F484" s="47"/>
    </row>
    <row r="485" spans="2:6" ht="13" x14ac:dyDescent="0.15">
      <c r="B485" s="48"/>
      <c r="C485" s="48"/>
      <c r="D485" s="47"/>
      <c r="E485" s="47"/>
      <c r="F485" s="47"/>
    </row>
    <row r="486" spans="2:6" ht="13" x14ac:dyDescent="0.15">
      <c r="B486" s="48"/>
      <c r="C486" s="48"/>
      <c r="D486" s="47"/>
      <c r="E486" s="47"/>
      <c r="F486" s="47"/>
    </row>
    <row r="487" spans="2:6" ht="13" x14ac:dyDescent="0.15">
      <c r="B487" s="48"/>
      <c r="C487" s="48"/>
      <c r="D487" s="47"/>
      <c r="E487" s="47"/>
      <c r="F487" s="47"/>
    </row>
    <row r="488" spans="2:6" ht="13" x14ac:dyDescent="0.15">
      <c r="B488" s="48"/>
      <c r="C488" s="48"/>
      <c r="D488" s="47"/>
      <c r="E488" s="47"/>
      <c r="F488" s="47"/>
    </row>
    <row r="489" spans="2:6" ht="13" x14ac:dyDescent="0.15">
      <c r="B489" s="48"/>
      <c r="C489" s="48"/>
      <c r="D489" s="47"/>
      <c r="E489" s="47"/>
      <c r="F489" s="47"/>
    </row>
    <row r="490" spans="2:6" ht="13" x14ac:dyDescent="0.15">
      <c r="B490" s="48"/>
      <c r="C490" s="48"/>
      <c r="D490" s="47"/>
      <c r="E490" s="47"/>
      <c r="F490" s="47"/>
    </row>
    <row r="491" spans="2:6" ht="13" x14ac:dyDescent="0.15">
      <c r="B491" s="48"/>
      <c r="C491" s="48"/>
      <c r="D491" s="47"/>
      <c r="E491" s="47"/>
      <c r="F491" s="47"/>
    </row>
    <row r="492" spans="2:6" ht="13" x14ac:dyDescent="0.15">
      <c r="B492" s="48"/>
      <c r="C492" s="48"/>
      <c r="D492" s="47"/>
      <c r="E492" s="47"/>
      <c r="F492" s="47"/>
    </row>
    <row r="493" spans="2:6" ht="13" x14ac:dyDescent="0.15">
      <c r="B493" s="48"/>
      <c r="C493" s="48"/>
      <c r="D493" s="47"/>
      <c r="E493" s="47"/>
      <c r="F493" s="47"/>
    </row>
    <row r="494" spans="2:6" ht="13" x14ac:dyDescent="0.15">
      <c r="B494" s="48"/>
      <c r="C494" s="48"/>
      <c r="D494" s="47"/>
      <c r="E494" s="47"/>
      <c r="F494" s="47"/>
    </row>
    <row r="495" spans="2:6" ht="13" x14ac:dyDescent="0.15">
      <c r="B495" s="48"/>
      <c r="C495" s="48"/>
      <c r="D495" s="47"/>
      <c r="E495" s="47"/>
      <c r="F495" s="47"/>
    </row>
    <row r="496" spans="2:6" ht="13" x14ac:dyDescent="0.15">
      <c r="B496" s="48"/>
      <c r="C496" s="48"/>
      <c r="D496" s="47"/>
      <c r="E496" s="47"/>
      <c r="F496" s="47"/>
    </row>
    <row r="497" spans="2:6" ht="13" x14ac:dyDescent="0.15">
      <c r="B497" s="48"/>
      <c r="C497" s="48"/>
      <c r="D497" s="47"/>
      <c r="E497" s="47"/>
      <c r="F497" s="47"/>
    </row>
    <row r="498" spans="2:6" ht="13" x14ac:dyDescent="0.15">
      <c r="B498" s="48"/>
      <c r="C498" s="48"/>
      <c r="D498" s="47"/>
      <c r="E498" s="47"/>
      <c r="F498" s="47"/>
    </row>
    <row r="499" spans="2:6" ht="13" x14ac:dyDescent="0.15">
      <c r="B499" s="48"/>
      <c r="C499" s="48"/>
      <c r="D499" s="47"/>
      <c r="E499" s="47"/>
      <c r="F499" s="47"/>
    </row>
    <row r="500" spans="2:6" ht="13" x14ac:dyDescent="0.15">
      <c r="B500" s="48"/>
      <c r="C500" s="48"/>
      <c r="D500" s="47"/>
      <c r="E500" s="47"/>
      <c r="F500" s="47"/>
    </row>
    <row r="501" spans="2:6" ht="13" x14ac:dyDescent="0.15">
      <c r="B501" s="48"/>
      <c r="C501" s="48"/>
      <c r="D501" s="47"/>
      <c r="E501" s="47"/>
      <c r="F501" s="47"/>
    </row>
    <row r="502" spans="2:6" ht="13" x14ac:dyDescent="0.15">
      <c r="B502" s="48"/>
      <c r="C502" s="48"/>
      <c r="D502" s="47"/>
      <c r="E502" s="47"/>
      <c r="F502" s="47"/>
    </row>
    <row r="503" spans="2:6" ht="13" x14ac:dyDescent="0.15">
      <c r="B503" s="48"/>
      <c r="C503" s="48"/>
      <c r="D503" s="47"/>
      <c r="E503" s="47"/>
      <c r="F503" s="47"/>
    </row>
    <row r="504" spans="2:6" ht="13" x14ac:dyDescent="0.15">
      <c r="B504" s="48"/>
      <c r="C504" s="48"/>
      <c r="D504" s="47"/>
      <c r="E504" s="47"/>
      <c r="F504" s="47"/>
    </row>
    <row r="505" spans="2:6" ht="13" x14ac:dyDescent="0.15">
      <c r="B505" s="48"/>
      <c r="C505" s="48"/>
      <c r="D505" s="47"/>
      <c r="E505" s="47"/>
      <c r="F505" s="47"/>
    </row>
    <row r="506" spans="2:6" ht="13" x14ac:dyDescent="0.15">
      <c r="B506" s="48"/>
      <c r="C506" s="48"/>
      <c r="D506" s="47"/>
      <c r="E506" s="47"/>
      <c r="F506" s="47"/>
    </row>
    <row r="507" spans="2:6" ht="13" x14ac:dyDescent="0.15">
      <c r="B507" s="48"/>
      <c r="C507" s="48"/>
      <c r="D507" s="47"/>
      <c r="E507" s="47"/>
      <c r="F507" s="47"/>
    </row>
    <row r="508" spans="2:6" ht="13" x14ac:dyDescent="0.15">
      <c r="B508" s="48"/>
      <c r="C508" s="48"/>
      <c r="D508" s="47"/>
      <c r="E508" s="47"/>
      <c r="F508" s="47"/>
    </row>
    <row r="509" spans="2:6" ht="13" x14ac:dyDescent="0.15">
      <c r="B509" s="48"/>
      <c r="C509" s="48"/>
      <c r="D509" s="47"/>
      <c r="E509" s="47"/>
      <c r="F509" s="47"/>
    </row>
    <row r="510" spans="2:6" ht="13" x14ac:dyDescent="0.15">
      <c r="B510" s="48"/>
      <c r="C510" s="48"/>
      <c r="D510" s="47"/>
      <c r="E510" s="47"/>
      <c r="F510" s="47"/>
    </row>
    <row r="511" spans="2:6" ht="13" x14ac:dyDescent="0.15">
      <c r="B511" s="48"/>
      <c r="C511" s="48"/>
      <c r="D511" s="47"/>
      <c r="E511" s="47"/>
      <c r="F511" s="47"/>
    </row>
    <row r="512" spans="2:6" ht="13" x14ac:dyDescent="0.15">
      <c r="B512" s="48"/>
      <c r="C512" s="48"/>
      <c r="D512" s="47"/>
      <c r="E512" s="47"/>
      <c r="F512" s="47"/>
    </row>
    <row r="513" spans="2:6" ht="13" x14ac:dyDescent="0.15">
      <c r="B513" s="48"/>
      <c r="C513" s="48"/>
      <c r="D513" s="47"/>
      <c r="E513" s="47"/>
      <c r="F513" s="47"/>
    </row>
    <row r="514" spans="2:6" ht="13" x14ac:dyDescent="0.15">
      <c r="B514" s="48"/>
      <c r="C514" s="48"/>
      <c r="D514" s="47"/>
      <c r="E514" s="47"/>
      <c r="F514" s="47"/>
    </row>
    <row r="515" spans="2:6" ht="13" x14ac:dyDescent="0.15">
      <c r="B515" s="48"/>
      <c r="C515" s="48"/>
      <c r="D515" s="47"/>
      <c r="E515" s="47"/>
      <c r="F515" s="47"/>
    </row>
    <row r="516" spans="2:6" ht="13" x14ac:dyDescent="0.15">
      <c r="B516" s="48"/>
      <c r="C516" s="48"/>
      <c r="D516" s="47"/>
      <c r="E516" s="47"/>
      <c r="F516" s="47"/>
    </row>
    <row r="517" spans="2:6" ht="13" x14ac:dyDescent="0.15">
      <c r="B517" s="48"/>
      <c r="C517" s="48"/>
      <c r="D517" s="47"/>
      <c r="E517" s="47"/>
      <c r="F517" s="47"/>
    </row>
    <row r="518" spans="2:6" ht="13" x14ac:dyDescent="0.15">
      <c r="B518" s="48"/>
      <c r="C518" s="48"/>
      <c r="D518" s="47"/>
      <c r="E518" s="47"/>
      <c r="F518" s="47"/>
    </row>
    <row r="519" spans="2:6" ht="13" x14ac:dyDescent="0.15">
      <c r="B519" s="48"/>
      <c r="C519" s="48"/>
      <c r="D519" s="47"/>
      <c r="E519" s="47"/>
      <c r="F519" s="47"/>
    </row>
    <row r="520" spans="2:6" ht="13" x14ac:dyDescent="0.15">
      <c r="B520" s="48"/>
      <c r="C520" s="48"/>
      <c r="D520" s="47"/>
      <c r="E520" s="47"/>
      <c r="F520" s="47"/>
    </row>
    <row r="521" spans="2:6" ht="13" x14ac:dyDescent="0.15">
      <c r="B521" s="48"/>
      <c r="C521" s="48"/>
      <c r="D521" s="47"/>
      <c r="E521" s="47"/>
      <c r="F521" s="47"/>
    </row>
    <row r="522" spans="2:6" ht="13" x14ac:dyDescent="0.15">
      <c r="B522" s="48"/>
      <c r="C522" s="48"/>
      <c r="D522" s="47"/>
      <c r="E522" s="47"/>
      <c r="F522" s="47"/>
    </row>
    <row r="523" spans="2:6" ht="13" x14ac:dyDescent="0.15">
      <c r="B523" s="48"/>
      <c r="C523" s="48"/>
      <c r="D523" s="47"/>
      <c r="E523" s="47"/>
      <c r="F523" s="47"/>
    </row>
    <row r="524" spans="2:6" ht="13" x14ac:dyDescent="0.15">
      <c r="B524" s="48"/>
      <c r="C524" s="48"/>
      <c r="D524" s="47"/>
      <c r="E524" s="47"/>
      <c r="F524" s="47"/>
    </row>
    <row r="525" spans="2:6" ht="13" x14ac:dyDescent="0.15">
      <c r="B525" s="48"/>
      <c r="C525" s="48"/>
      <c r="D525" s="47"/>
      <c r="E525" s="47"/>
      <c r="F525" s="47"/>
    </row>
    <row r="526" spans="2:6" ht="13" x14ac:dyDescent="0.15">
      <c r="B526" s="48"/>
      <c r="C526" s="48"/>
      <c r="D526" s="47"/>
      <c r="E526" s="47"/>
      <c r="F526" s="47"/>
    </row>
    <row r="527" spans="2:6" ht="13" x14ac:dyDescent="0.15">
      <c r="B527" s="48"/>
      <c r="C527" s="48"/>
      <c r="D527" s="47"/>
      <c r="E527" s="47"/>
      <c r="F527" s="47"/>
    </row>
    <row r="528" spans="2:6" ht="13" x14ac:dyDescent="0.15">
      <c r="B528" s="48"/>
      <c r="C528" s="48"/>
      <c r="D528" s="47"/>
      <c r="E528" s="47"/>
      <c r="F528" s="47"/>
    </row>
    <row r="529" spans="2:6" ht="13" x14ac:dyDescent="0.15">
      <c r="B529" s="48"/>
      <c r="C529" s="48"/>
      <c r="D529" s="47"/>
      <c r="E529" s="47"/>
      <c r="F529" s="47"/>
    </row>
    <row r="530" spans="2:6" ht="13" x14ac:dyDescent="0.15">
      <c r="B530" s="48"/>
      <c r="C530" s="48"/>
      <c r="D530" s="47"/>
      <c r="E530" s="47"/>
      <c r="F530" s="47"/>
    </row>
    <row r="531" spans="2:6" ht="13" x14ac:dyDescent="0.15">
      <c r="B531" s="48"/>
      <c r="C531" s="48"/>
      <c r="D531" s="47"/>
      <c r="E531" s="47"/>
      <c r="F531" s="47"/>
    </row>
    <row r="532" spans="2:6" ht="13" x14ac:dyDescent="0.15">
      <c r="B532" s="48"/>
      <c r="C532" s="48"/>
      <c r="D532" s="47"/>
      <c r="E532" s="47"/>
      <c r="F532" s="47"/>
    </row>
    <row r="533" spans="2:6" ht="13" x14ac:dyDescent="0.15">
      <c r="B533" s="48"/>
      <c r="C533" s="48"/>
      <c r="D533" s="47"/>
      <c r="E533" s="47"/>
      <c r="F533" s="47"/>
    </row>
    <row r="534" spans="2:6" ht="13" x14ac:dyDescent="0.15">
      <c r="B534" s="48"/>
      <c r="C534" s="48"/>
      <c r="D534" s="47"/>
      <c r="E534" s="47"/>
      <c r="F534" s="47"/>
    </row>
    <row r="535" spans="2:6" ht="13" x14ac:dyDescent="0.15">
      <c r="B535" s="48"/>
      <c r="C535" s="48"/>
      <c r="D535" s="47"/>
      <c r="E535" s="47"/>
      <c r="F535" s="47"/>
    </row>
    <row r="536" spans="2:6" ht="13" x14ac:dyDescent="0.15">
      <c r="B536" s="48"/>
      <c r="C536" s="48"/>
      <c r="D536" s="47"/>
      <c r="E536" s="47"/>
      <c r="F536" s="47"/>
    </row>
    <row r="537" spans="2:6" ht="13" x14ac:dyDescent="0.15">
      <c r="B537" s="48"/>
      <c r="C537" s="48"/>
      <c r="D537" s="47"/>
      <c r="E537" s="47"/>
      <c r="F537" s="47"/>
    </row>
    <row r="538" spans="2:6" ht="13" x14ac:dyDescent="0.15">
      <c r="B538" s="48"/>
      <c r="C538" s="48"/>
      <c r="D538" s="47"/>
      <c r="E538" s="47"/>
      <c r="F538" s="47"/>
    </row>
    <row r="539" spans="2:6" ht="13" x14ac:dyDescent="0.15">
      <c r="B539" s="48"/>
      <c r="C539" s="48"/>
      <c r="D539" s="47"/>
      <c r="E539" s="47"/>
      <c r="F539" s="47"/>
    </row>
    <row r="540" spans="2:6" ht="13" x14ac:dyDescent="0.15">
      <c r="B540" s="48"/>
      <c r="C540" s="48"/>
      <c r="D540" s="47"/>
      <c r="E540" s="47"/>
      <c r="F540" s="47"/>
    </row>
    <row r="541" spans="2:6" ht="13" x14ac:dyDescent="0.15">
      <c r="B541" s="48"/>
      <c r="C541" s="48"/>
      <c r="D541" s="47"/>
      <c r="E541" s="47"/>
      <c r="F541" s="47"/>
    </row>
    <row r="542" spans="2:6" ht="13" x14ac:dyDescent="0.15">
      <c r="B542" s="48"/>
      <c r="C542" s="48"/>
      <c r="D542" s="47"/>
      <c r="E542" s="47"/>
      <c r="F542" s="47"/>
    </row>
    <row r="543" spans="2:6" ht="13" x14ac:dyDescent="0.15">
      <c r="B543" s="48"/>
      <c r="C543" s="48"/>
      <c r="D543" s="47"/>
      <c r="E543" s="47"/>
      <c r="F543" s="47"/>
    </row>
    <row r="544" spans="2:6" ht="13" x14ac:dyDescent="0.15">
      <c r="B544" s="48"/>
      <c r="C544" s="48"/>
      <c r="D544" s="47"/>
      <c r="E544" s="47"/>
      <c r="F544" s="47"/>
    </row>
    <row r="545" spans="2:6" ht="13" x14ac:dyDescent="0.15">
      <c r="B545" s="48"/>
      <c r="C545" s="48"/>
      <c r="D545" s="47"/>
      <c r="E545" s="47"/>
      <c r="F545" s="47"/>
    </row>
    <row r="546" spans="2:6" ht="13" x14ac:dyDescent="0.15">
      <c r="B546" s="48"/>
      <c r="C546" s="48"/>
      <c r="D546" s="47"/>
      <c r="E546" s="47"/>
      <c r="F546" s="47"/>
    </row>
    <row r="547" spans="2:6" ht="13" x14ac:dyDescent="0.15">
      <c r="B547" s="48"/>
      <c r="C547" s="48"/>
      <c r="D547" s="47"/>
      <c r="E547" s="47"/>
      <c r="F547" s="47"/>
    </row>
    <row r="548" spans="2:6" ht="13" x14ac:dyDescent="0.15">
      <c r="B548" s="48"/>
      <c r="C548" s="48"/>
      <c r="D548" s="47"/>
      <c r="E548" s="47"/>
      <c r="F548" s="47"/>
    </row>
    <row r="549" spans="2:6" ht="13" x14ac:dyDescent="0.15">
      <c r="B549" s="48"/>
      <c r="C549" s="48"/>
      <c r="D549" s="47"/>
      <c r="E549" s="47"/>
      <c r="F549" s="47"/>
    </row>
    <row r="550" spans="2:6" ht="13" x14ac:dyDescent="0.15">
      <c r="B550" s="48"/>
      <c r="C550" s="48"/>
      <c r="D550" s="47"/>
      <c r="E550" s="47"/>
      <c r="F550" s="47"/>
    </row>
    <row r="551" spans="2:6" ht="13" x14ac:dyDescent="0.15">
      <c r="B551" s="48"/>
      <c r="C551" s="48"/>
      <c r="D551" s="47"/>
      <c r="E551" s="47"/>
      <c r="F551" s="47"/>
    </row>
    <row r="552" spans="2:6" ht="13" x14ac:dyDescent="0.15">
      <c r="B552" s="48"/>
      <c r="C552" s="48"/>
      <c r="D552" s="47"/>
      <c r="E552" s="47"/>
      <c r="F552" s="47"/>
    </row>
    <row r="553" spans="2:6" ht="13" x14ac:dyDescent="0.15">
      <c r="B553" s="48"/>
      <c r="C553" s="48"/>
      <c r="D553" s="47"/>
      <c r="E553" s="47"/>
      <c r="F553" s="47"/>
    </row>
    <row r="554" spans="2:6" ht="13" x14ac:dyDescent="0.15">
      <c r="B554" s="48"/>
      <c r="C554" s="48"/>
      <c r="D554" s="47"/>
      <c r="E554" s="47"/>
      <c r="F554" s="47"/>
    </row>
    <row r="555" spans="2:6" ht="13" x14ac:dyDescent="0.15">
      <c r="B555" s="48"/>
      <c r="C555" s="48"/>
      <c r="D555" s="47"/>
      <c r="E555" s="47"/>
      <c r="F555" s="47"/>
    </row>
    <row r="556" spans="2:6" ht="13" x14ac:dyDescent="0.15">
      <c r="B556" s="48"/>
      <c r="C556" s="48"/>
      <c r="D556" s="47"/>
      <c r="E556" s="47"/>
      <c r="F556" s="47"/>
    </row>
    <row r="557" spans="2:6" ht="13" x14ac:dyDescent="0.15">
      <c r="B557" s="48"/>
      <c r="C557" s="48"/>
      <c r="D557" s="47"/>
      <c r="E557" s="47"/>
      <c r="F557" s="47"/>
    </row>
    <row r="558" spans="2:6" ht="13" x14ac:dyDescent="0.15">
      <c r="B558" s="48"/>
      <c r="C558" s="48"/>
      <c r="D558" s="47"/>
      <c r="E558" s="47"/>
      <c r="F558" s="47"/>
    </row>
    <row r="559" spans="2:6" ht="13" x14ac:dyDescent="0.15">
      <c r="B559" s="48"/>
      <c r="C559" s="48"/>
      <c r="D559" s="47"/>
      <c r="E559" s="47"/>
      <c r="F559" s="47"/>
    </row>
    <row r="560" spans="2:6" ht="13" x14ac:dyDescent="0.15">
      <c r="B560" s="48"/>
      <c r="C560" s="48"/>
      <c r="D560" s="47"/>
      <c r="E560" s="47"/>
      <c r="F560" s="47"/>
    </row>
    <row r="561" spans="2:6" ht="13" x14ac:dyDescent="0.15">
      <c r="B561" s="48"/>
      <c r="C561" s="48"/>
      <c r="D561" s="47"/>
      <c r="E561" s="47"/>
      <c r="F561" s="47"/>
    </row>
    <row r="562" spans="2:6" ht="13" x14ac:dyDescent="0.15">
      <c r="B562" s="48"/>
      <c r="C562" s="48"/>
      <c r="D562" s="47"/>
      <c r="E562" s="47"/>
      <c r="F562" s="47"/>
    </row>
    <row r="563" spans="2:6" ht="13" x14ac:dyDescent="0.15">
      <c r="B563" s="48"/>
      <c r="C563" s="48"/>
      <c r="D563" s="47"/>
      <c r="E563" s="47"/>
      <c r="F563" s="47"/>
    </row>
    <row r="564" spans="2:6" ht="13" x14ac:dyDescent="0.15">
      <c r="B564" s="48"/>
      <c r="C564" s="48"/>
      <c r="D564" s="47"/>
      <c r="E564" s="47"/>
      <c r="F564" s="47"/>
    </row>
    <row r="565" spans="2:6" ht="13" x14ac:dyDescent="0.15">
      <c r="B565" s="48"/>
      <c r="C565" s="48"/>
      <c r="D565" s="47"/>
      <c r="E565" s="47"/>
      <c r="F565" s="47"/>
    </row>
    <row r="566" spans="2:6" ht="13" x14ac:dyDescent="0.15">
      <c r="B566" s="48"/>
      <c r="C566" s="48"/>
      <c r="D566" s="47"/>
      <c r="E566" s="47"/>
      <c r="F566" s="47"/>
    </row>
    <row r="567" spans="2:6" ht="13" x14ac:dyDescent="0.15">
      <c r="B567" s="48"/>
      <c r="C567" s="48"/>
      <c r="D567" s="47"/>
      <c r="E567" s="47"/>
      <c r="F567" s="47"/>
    </row>
    <row r="568" spans="2:6" ht="13" x14ac:dyDescent="0.15">
      <c r="B568" s="48"/>
      <c r="C568" s="48"/>
      <c r="D568" s="47"/>
      <c r="E568" s="47"/>
      <c r="F568" s="47"/>
    </row>
    <row r="569" spans="2:6" ht="13" x14ac:dyDescent="0.15">
      <c r="B569" s="48"/>
      <c r="C569" s="48"/>
      <c r="D569" s="47"/>
      <c r="E569" s="47"/>
      <c r="F569" s="47"/>
    </row>
    <row r="570" spans="2:6" ht="13" x14ac:dyDescent="0.15">
      <c r="B570" s="48"/>
      <c r="C570" s="48"/>
      <c r="D570" s="47"/>
      <c r="E570" s="47"/>
      <c r="F570" s="47"/>
    </row>
    <row r="571" spans="2:6" ht="13" x14ac:dyDescent="0.15">
      <c r="B571" s="48"/>
      <c r="C571" s="48"/>
      <c r="D571" s="47"/>
      <c r="E571" s="47"/>
      <c r="F571" s="47"/>
    </row>
    <row r="572" spans="2:6" ht="13" x14ac:dyDescent="0.15">
      <c r="B572" s="48"/>
      <c r="C572" s="48"/>
      <c r="D572" s="47"/>
      <c r="E572" s="47"/>
      <c r="F572" s="47"/>
    </row>
    <row r="573" spans="2:6" ht="13" x14ac:dyDescent="0.15">
      <c r="B573" s="48"/>
      <c r="C573" s="48"/>
      <c r="D573" s="47"/>
      <c r="E573" s="47"/>
      <c r="F573" s="47"/>
    </row>
    <row r="574" spans="2:6" ht="13" x14ac:dyDescent="0.15">
      <c r="B574" s="48"/>
      <c r="C574" s="48"/>
      <c r="D574" s="47"/>
      <c r="E574" s="47"/>
      <c r="F574" s="47"/>
    </row>
    <row r="575" spans="2:6" ht="13" x14ac:dyDescent="0.15">
      <c r="B575" s="48"/>
      <c r="C575" s="48"/>
      <c r="D575" s="47"/>
      <c r="E575" s="47"/>
      <c r="F575" s="47"/>
    </row>
    <row r="576" spans="2:6" ht="13" x14ac:dyDescent="0.15">
      <c r="B576" s="48"/>
      <c r="C576" s="48"/>
      <c r="D576" s="47"/>
      <c r="E576" s="47"/>
      <c r="F576" s="47"/>
    </row>
    <row r="577" spans="2:6" ht="13" x14ac:dyDescent="0.15">
      <c r="B577" s="48"/>
      <c r="C577" s="48"/>
      <c r="D577" s="47"/>
      <c r="E577" s="47"/>
      <c r="F577" s="47"/>
    </row>
    <row r="578" spans="2:6" ht="13" x14ac:dyDescent="0.15">
      <c r="B578" s="48"/>
      <c r="C578" s="48"/>
      <c r="D578" s="47"/>
      <c r="E578" s="47"/>
      <c r="F578" s="47"/>
    </row>
    <row r="579" spans="2:6" ht="13" x14ac:dyDescent="0.15">
      <c r="B579" s="48"/>
      <c r="C579" s="48"/>
      <c r="D579" s="47"/>
      <c r="E579" s="47"/>
      <c r="F579" s="47"/>
    </row>
    <row r="580" spans="2:6" ht="13" x14ac:dyDescent="0.15">
      <c r="B580" s="48"/>
      <c r="C580" s="48"/>
      <c r="D580" s="47"/>
      <c r="E580" s="47"/>
      <c r="F580" s="47"/>
    </row>
    <row r="581" spans="2:6" ht="13" x14ac:dyDescent="0.15">
      <c r="B581" s="48"/>
      <c r="C581" s="48"/>
      <c r="D581" s="47"/>
      <c r="E581" s="47"/>
      <c r="F581" s="47"/>
    </row>
    <row r="582" spans="2:6" ht="13" x14ac:dyDescent="0.15">
      <c r="B582" s="48"/>
      <c r="C582" s="48"/>
      <c r="D582" s="47"/>
      <c r="E582" s="47"/>
      <c r="F582" s="47"/>
    </row>
    <row r="583" spans="2:6" ht="13" x14ac:dyDescent="0.15">
      <c r="B583" s="48"/>
      <c r="C583" s="48"/>
      <c r="D583" s="47"/>
      <c r="E583" s="47"/>
      <c r="F583" s="47"/>
    </row>
    <row r="584" spans="2:6" ht="13" x14ac:dyDescent="0.15">
      <c r="B584" s="48"/>
      <c r="C584" s="48"/>
      <c r="D584" s="47"/>
      <c r="E584" s="47"/>
      <c r="F584" s="47"/>
    </row>
    <row r="585" spans="2:6" ht="13" x14ac:dyDescent="0.15">
      <c r="B585" s="48"/>
      <c r="C585" s="48"/>
      <c r="D585" s="47"/>
      <c r="E585" s="47"/>
      <c r="F585" s="47"/>
    </row>
    <row r="586" spans="2:6" ht="13" x14ac:dyDescent="0.15">
      <c r="B586" s="48"/>
      <c r="C586" s="48"/>
      <c r="D586" s="47"/>
      <c r="E586" s="47"/>
      <c r="F586" s="47"/>
    </row>
    <row r="587" spans="2:6" ht="13" x14ac:dyDescent="0.15">
      <c r="B587" s="48"/>
      <c r="C587" s="48"/>
      <c r="D587" s="47"/>
      <c r="E587" s="47"/>
      <c r="F587" s="47"/>
    </row>
    <row r="588" spans="2:6" ht="13" x14ac:dyDescent="0.15">
      <c r="B588" s="48"/>
      <c r="C588" s="48"/>
      <c r="D588" s="47"/>
      <c r="E588" s="47"/>
      <c r="F588" s="47"/>
    </row>
    <row r="589" spans="2:6" ht="13" x14ac:dyDescent="0.15">
      <c r="B589" s="48"/>
      <c r="C589" s="48"/>
      <c r="D589" s="47"/>
      <c r="E589" s="47"/>
      <c r="F589" s="47"/>
    </row>
    <row r="590" spans="2:6" ht="13" x14ac:dyDescent="0.15">
      <c r="B590" s="48"/>
      <c r="C590" s="48"/>
      <c r="D590" s="47"/>
      <c r="E590" s="47"/>
      <c r="F590" s="47"/>
    </row>
    <row r="591" spans="2:6" ht="13" x14ac:dyDescent="0.15">
      <c r="B591" s="48"/>
      <c r="C591" s="48"/>
      <c r="D591" s="47"/>
      <c r="E591" s="47"/>
      <c r="F591" s="47"/>
    </row>
    <row r="592" spans="2:6" ht="13" x14ac:dyDescent="0.15">
      <c r="B592" s="48"/>
      <c r="C592" s="48"/>
      <c r="D592" s="47"/>
      <c r="E592" s="47"/>
      <c r="F592" s="47"/>
    </row>
    <row r="593" spans="2:6" ht="13" x14ac:dyDescent="0.15">
      <c r="B593" s="48"/>
      <c r="C593" s="48"/>
      <c r="D593" s="47"/>
      <c r="E593" s="47"/>
      <c r="F593" s="47"/>
    </row>
    <row r="594" spans="2:6" ht="13" x14ac:dyDescent="0.15">
      <c r="B594" s="48"/>
      <c r="C594" s="48"/>
      <c r="D594" s="47"/>
      <c r="E594" s="47"/>
      <c r="F594" s="47"/>
    </row>
    <row r="595" spans="2:6" ht="13" x14ac:dyDescent="0.15">
      <c r="B595" s="48"/>
      <c r="C595" s="48"/>
      <c r="D595" s="47"/>
      <c r="E595" s="47"/>
      <c r="F595" s="47"/>
    </row>
    <row r="596" spans="2:6" ht="13" x14ac:dyDescent="0.15">
      <c r="B596" s="48"/>
      <c r="C596" s="48"/>
      <c r="D596" s="47"/>
      <c r="E596" s="47"/>
      <c r="F596" s="47"/>
    </row>
    <row r="597" spans="2:6" ht="13" x14ac:dyDescent="0.15">
      <c r="B597" s="48"/>
      <c r="C597" s="48"/>
      <c r="D597" s="47"/>
      <c r="E597" s="47"/>
      <c r="F597" s="47"/>
    </row>
    <row r="598" spans="2:6" ht="13" x14ac:dyDescent="0.15">
      <c r="B598" s="48"/>
      <c r="C598" s="48"/>
      <c r="D598" s="47"/>
      <c r="E598" s="47"/>
      <c r="F598" s="47"/>
    </row>
    <row r="599" spans="2:6" ht="13" x14ac:dyDescent="0.15">
      <c r="B599" s="48"/>
      <c r="C599" s="48"/>
      <c r="D599" s="47"/>
      <c r="E599" s="47"/>
      <c r="F599" s="47"/>
    </row>
    <row r="600" spans="2:6" ht="13" x14ac:dyDescent="0.15">
      <c r="B600" s="48"/>
      <c r="C600" s="48"/>
      <c r="D600" s="47"/>
      <c r="E600" s="47"/>
      <c r="F600" s="47"/>
    </row>
    <row r="601" spans="2:6" ht="13" x14ac:dyDescent="0.15">
      <c r="B601" s="48"/>
      <c r="C601" s="48"/>
      <c r="D601" s="47"/>
      <c r="E601" s="47"/>
      <c r="F601" s="47"/>
    </row>
    <row r="602" spans="2:6" ht="13" x14ac:dyDescent="0.15">
      <c r="B602" s="48"/>
      <c r="C602" s="48"/>
      <c r="D602" s="47"/>
      <c r="E602" s="47"/>
      <c r="F602" s="47"/>
    </row>
    <row r="603" spans="2:6" ht="13" x14ac:dyDescent="0.15">
      <c r="B603" s="48"/>
      <c r="C603" s="48"/>
      <c r="D603" s="47"/>
      <c r="E603" s="47"/>
      <c r="F603" s="47"/>
    </row>
    <row r="604" spans="2:6" ht="13" x14ac:dyDescent="0.15">
      <c r="B604" s="48"/>
      <c r="C604" s="48"/>
      <c r="D604" s="47"/>
      <c r="E604" s="47"/>
      <c r="F604" s="47"/>
    </row>
    <row r="605" spans="2:6" ht="13" x14ac:dyDescent="0.15">
      <c r="B605" s="48"/>
      <c r="C605" s="48"/>
      <c r="D605" s="47"/>
      <c r="E605" s="47"/>
      <c r="F605" s="47"/>
    </row>
    <row r="606" spans="2:6" ht="13" x14ac:dyDescent="0.15">
      <c r="B606" s="48"/>
      <c r="C606" s="48"/>
      <c r="D606" s="47"/>
      <c r="E606" s="47"/>
      <c r="F606" s="47"/>
    </row>
    <row r="607" spans="2:6" ht="13" x14ac:dyDescent="0.15">
      <c r="B607" s="48"/>
      <c r="C607" s="48"/>
      <c r="D607" s="47"/>
      <c r="E607" s="47"/>
      <c r="F607" s="47"/>
    </row>
    <row r="608" spans="2:6" ht="13" x14ac:dyDescent="0.15">
      <c r="B608" s="48"/>
      <c r="C608" s="48"/>
      <c r="D608" s="47"/>
      <c r="E608" s="47"/>
      <c r="F608" s="47"/>
    </row>
    <row r="609" spans="2:6" ht="13" x14ac:dyDescent="0.15">
      <c r="B609" s="48"/>
      <c r="C609" s="48"/>
      <c r="D609" s="47"/>
      <c r="E609" s="47"/>
      <c r="F609" s="47"/>
    </row>
    <row r="610" spans="2:6" ht="13" x14ac:dyDescent="0.15">
      <c r="B610" s="48"/>
      <c r="C610" s="48"/>
      <c r="D610" s="47"/>
      <c r="E610" s="47"/>
      <c r="F610" s="47"/>
    </row>
    <row r="611" spans="2:6" ht="13" x14ac:dyDescent="0.15">
      <c r="B611" s="48"/>
      <c r="C611" s="48"/>
      <c r="D611" s="47"/>
      <c r="E611" s="47"/>
      <c r="F611" s="47"/>
    </row>
    <row r="612" spans="2:6" ht="13" x14ac:dyDescent="0.15">
      <c r="B612" s="48"/>
      <c r="C612" s="48"/>
      <c r="D612" s="47"/>
      <c r="E612" s="47"/>
      <c r="F612" s="47"/>
    </row>
    <row r="613" spans="2:6" ht="13" x14ac:dyDescent="0.15">
      <c r="B613" s="48"/>
      <c r="C613" s="48"/>
      <c r="D613" s="47"/>
      <c r="E613" s="47"/>
      <c r="F613" s="47"/>
    </row>
    <row r="614" spans="2:6" ht="13" x14ac:dyDescent="0.15">
      <c r="B614" s="48"/>
      <c r="C614" s="48"/>
      <c r="D614" s="47"/>
      <c r="E614" s="47"/>
      <c r="F614" s="47"/>
    </row>
    <row r="615" spans="2:6" ht="13" x14ac:dyDescent="0.15">
      <c r="B615" s="48"/>
      <c r="C615" s="48"/>
      <c r="D615" s="47"/>
      <c r="E615" s="47"/>
      <c r="F615" s="47"/>
    </row>
    <row r="616" spans="2:6" ht="13" x14ac:dyDescent="0.15">
      <c r="B616" s="48"/>
      <c r="C616" s="48"/>
      <c r="D616" s="47"/>
      <c r="E616" s="47"/>
      <c r="F616" s="47"/>
    </row>
    <row r="617" spans="2:6" ht="13" x14ac:dyDescent="0.15">
      <c r="B617" s="48"/>
      <c r="C617" s="48"/>
      <c r="D617" s="47"/>
      <c r="E617" s="47"/>
      <c r="F617" s="47"/>
    </row>
    <row r="618" spans="2:6" ht="13" x14ac:dyDescent="0.15">
      <c r="B618" s="48"/>
      <c r="C618" s="48"/>
      <c r="D618" s="47"/>
      <c r="E618" s="47"/>
      <c r="F618" s="47"/>
    </row>
    <row r="619" spans="2:6" ht="13" x14ac:dyDescent="0.15">
      <c r="B619" s="48"/>
      <c r="C619" s="48"/>
      <c r="D619" s="47"/>
      <c r="E619" s="47"/>
      <c r="F619" s="47"/>
    </row>
    <row r="620" spans="2:6" ht="13" x14ac:dyDescent="0.15">
      <c r="B620" s="48"/>
      <c r="C620" s="48"/>
      <c r="D620" s="47"/>
      <c r="E620" s="47"/>
      <c r="F620" s="47"/>
    </row>
    <row r="621" spans="2:6" ht="13" x14ac:dyDescent="0.15">
      <c r="B621" s="48"/>
      <c r="C621" s="48"/>
      <c r="D621" s="47"/>
      <c r="E621" s="47"/>
      <c r="F621" s="47"/>
    </row>
    <row r="622" spans="2:6" ht="13" x14ac:dyDescent="0.15">
      <c r="B622" s="48"/>
      <c r="C622" s="48"/>
      <c r="D622" s="47"/>
      <c r="E622" s="47"/>
      <c r="F622" s="47"/>
    </row>
    <row r="623" spans="2:6" ht="13" x14ac:dyDescent="0.15">
      <c r="B623" s="48"/>
      <c r="C623" s="48"/>
      <c r="D623" s="47"/>
      <c r="E623" s="47"/>
      <c r="F623" s="47"/>
    </row>
    <row r="624" spans="2:6" ht="13" x14ac:dyDescent="0.15">
      <c r="B624" s="48"/>
      <c r="C624" s="48"/>
      <c r="D624" s="47"/>
      <c r="E624" s="47"/>
      <c r="F624" s="47"/>
    </row>
    <row r="625" spans="2:6" ht="13" x14ac:dyDescent="0.15">
      <c r="B625" s="48"/>
      <c r="C625" s="48"/>
      <c r="D625" s="47"/>
      <c r="E625" s="47"/>
      <c r="F625" s="47"/>
    </row>
    <row r="626" spans="2:6" ht="13" x14ac:dyDescent="0.15">
      <c r="B626" s="48"/>
      <c r="C626" s="48"/>
      <c r="D626" s="47"/>
      <c r="E626" s="47"/>
      <c r="F626" s="47"/>
    </row>
    <row r="627" spans="2:6" ht="13" x14ac:dyDescent="0.15">
      <c r="B627" s="48"/>
      <c r="C627" s="48"/>
      <c r="D627" s="47"/>
      <c r="E627" s="47"/>
      <c r="F627" s="47"/>
    </row>
    <row r="628" spans="2:6" ht="13" x14ac:dyDescent="0.15">
      <c r="B628" s="48"/>
      <c r="C628" s="48"/>
      <c r="D628" s="47"/>
      <c r="E628" s="47"/>
      <c r="F628" s="47"/>
    </row>
    <row r="629" spans="2:6" ht="13" x14ac:dyDescent="0.15">
      <c r="B629" s="48"/>
      <c r="C629" s="48"/>
      <c r="D629" s="47"/>
      <c r="E629" s="47"/>
      <c r="F629" s="47"/>
    </row>
    <row r="630" spans="2:6" ht="13" x14ac:dyDescent="0.15">
      <c r="B630" s="48"/>
      <c r="C630" s="48"/>
      <c r="D630" s="47"/>
      <c r="E630" s="47"/>
      <c r="F630" s="47"/>
    </row>
    <row r="631" spans="2:6" ht="13" x14ac:dyDescent="0.15">
      <c r="B631" s="48"/>
      <c r="C631" s="48"/>
      <c r="D631" s="47"/>
      <c r="E631" s="47"/>
      <c r="F631" s="47"/>
    </row>
    <row r="632" spans="2:6" ht="13" x14ac:dyDescent="0.15">
      <c r="B632" s="48"/>
      <c r="C632" s="48"/>
      <c r="D632" s="47"/>
      <c r="E632" s="47"/>
      <c r="F632" s="47"/>
    </row>
    <row r="633" spans="2:6" ht="13" x14ac:dyDescent="0.15">
      <c r="B633" s="48"/>
      <c r="C633" s="48"/>
      <c r="D633" s="47"/>
      <c r="E633" s="47"/>
      <c r="F633" s="47"/>
    </row>
    <row r="634" spans="2:6" ht="13" x14ac:dyDescent="0.15">
      <c r="B634" s="48"/>
      <c r="C634" s="48"/>
      <c r="D634" s="47"/>
      <c r="E634" s="47"/>
      <c r="F634" s="47"/>
    </row>
    <row r="635" spans="2:6" ht="13" x14ac:dyDescent="0.15">
      <c r="B635" s="48"/>
      <c r="C635" s="48"/>
      <c r="D635" s="47"/>
      <c r="E635" s="47"/>
      <c r="F635" s="47"/>
    </row>
    <row r="636" spans="2:6" ht="13" x14ac:dyDescent="0.15">
      <c r="B636" s="48"/>
      <c r="C636" s="48"/>
      <c r="D636" s="47"/>
      <c r="E636" s="47"/>
      <c r="F636" s="47"/>
    </row>
    <row r="637" spans="2:6" ht="13" x14ac:dyDescent="0.15">
      <c r="B637" s="48"/>
      <c r="C637" s="48"/>
      <c r="D637" s="47"/>
      <c r="E637" s="47"/>
      <c r="F637" s="47"/>
    </row>
    <row r="638" spans="2:6" ht="13" x14ac:dyDescent="0.15">
      <c r="B638" s="48"/>
      <c r="C638" s="48"/>
      <c r="D638" s="47"/>
      <c r="E638" s="47"/>
      <c r="F638" s="47"/>
    </row>
    <row r="639" spans="2:6" ht="13" x14ac:dyDescent="0.15">
      <c r="B639" s="48"/>
      <c r="C639" s="48"/>
      <c r="D639" s="47"/>
      <c r="E639" s="47"/>
      <c r="F639" s="47"/>
    </row>
    <row r="640" spans="2:6" ht="13" x14ac:dyDescent="0.15">
      <c r="B640" s="48"/>
      <c r="C640" s="48"/>
      <c r="D640" s="47"/>
      <c r="E640" s="47"/>
      <c r="F640" s="47"/>
    </row>
    <row r="641" spans="2:6" ht="13" x14ac:dyDescent="0.15">
      <c r="B641" s="48"/>
      <c r="C641" s="48"/>
      <c r="D641" s="47"/>
      <c r="E641" s="47"/>
      <c r="F641" s="47"/>
    </row>
    <row r="642" spans="2:6" ht="13" x14ac:dyDescent="0.15">
      <c r="B642" s="48"/>
      <c r="C642" s="48"/>
      <c r="D642" s="47"/>
      <c r="E642" s="47"/>
      <c r="F642" s="47"/>
    </row>
    <row r="643" spans="2:6" ht="13" x14ac:dyDescent="0.15">
      <c r="B643" s="48"/>
      <c r="C643" s="48"/>
      <c r="D643" s="47"/>
      <c r="E643" s="47"/>
      <c r="F643" s="47"/>
    </row>
    <row r="644" spans="2:6" ht="13" x14ac:dyDescent="0.15">
      <c r="B644" s="48"/>
      <c r="C644" s="48"/>
      <c r="D644" s="47"/>
      <c r="E644" s="47"/>
      <c r="F644" s="47"/>
    </row>
    <row r="645" spans="2:6" ht="13" x14ac:dyDescent="0.15">
      <c r="B645" s="48"/>
      <c r="C645" s="48"/>
      <c r="D645" s="47"/>
      <c r="E645" s="47"/>
      <c r="F645" s="47"/>
    </row>
    <row r="646" spans="2:6" ht="13" x14ac:dyDescent="0.15">
      <c r="B646" s="48"/>
      <c r="C646" s="48"/>
      <c r="D646" s="47"/>
      <c r="E646" s="47"/>
      <c r="F646" s="47"/>
    </row>
    <row r="647" spans="2:6" ht="13" x14ac:dyDescent="0.15">
      <c r="B647" s="48"/>
      <c r="C647" s="48"/>
      <c r="D647" s="47"/>
      <c r="E647" s="47"/>
      <c r="F647" s="47"/>
    </row>
    <row r="648" spans="2:6" ht="13" x14ac:dyDescent="0.15">
      <c r="B648" s="48"/>
      <c r="C648" s="48"/>
      <c r="D648" s="47"/>
      <c r="E648" s="47"/>
      <c r="F648" s="47"/>
    </row>
    <row r="649" spans="2:6" ht="13" x14ac:dyDescent="0.15">
      <c r="B649" s="48"/>
      <c r="C649" s="48"/>
      <c r="D649" s="47"/>
      <c r="E649" s="47"/>
      <c r="F649" s="47"/>
    </row>
    <row r="650" spans="2:6" ht="13" x14ac:dyDescent="0.15">
      <c r="B650" s="48"/>
      <c r="C650" s="48"/>
      <c r="D650" s="47"/>
      <c r="E650" s="47"/>
      <c r="F650" s="47"/>
    </row>
    <row r="651" spans="2:6" ht="13" x14ac:dyDescent="0.15">
      <c r="B651" s="48"/>
      <c r="C651" s="48"/>
      <c r="D651" s="47"/>
      <c r="E651" s="47"/>
      <c r="F651" s="47"/>
    </row>
    <row r="652" spans="2:6" ht="13" x14ac:dyDescent="0.15">
      <c r="B652" s="48"/>
      <c r="C652" s="48"/>
      <c r="D652" s="47"/>
      <c r="E652" s="47"/>
      <c r="F652" s="47"/>
    </row>
    <row r="653" spans="2:6" ht="13" x14ac:dyDescent="0.15">
      <c r="B653" s="48"/>
      <c r="C653" s="48"/>
      <c r="D653" s="47"/>
      <c r="E653" s="47"/>
      <c r="F653" s="47"/>
    </row>
    <row r="654" spans="2:6" ht="13" x14ac:dyDescent="0.15">
      <c r="B654" s="48"/>
      <c r="C654" s="48"/>
      <c r="D654" s="47"/>
      <c r="E654" s="47"/>
      <c r="F654" s="47"/>
    </row>
    <row r="655" spans="2:6" ht="13" x14ac:dyDescent="0.15">
      <c r="B655" s="48"/>
      <c r="C655" s="48"/>
      <c r="D655" s="47"/>
      <c r="E655" s="47"/>
      <c r="F655" s="47"/>
    </row>
    <row r="656" spans="2:6" ht="13" x14ac:dyDescent="0.15">
      <c r="B656" s="48"/>
      <c r="C656" s="48"/>
      <c r="D656" s="47"/>
      <c r="E656" s="47"/>
      <c r="F656" s="47"/>
    </row>
    <row r="657" spans="2:6" ht="13" x14ac:dyDescent="0.15">
      <c r="B657" s="48"/>
      <c r="C657" s="48"/>
      <c r="D657" s="47"/>
      <c r="E657" s="47"/>
      <c r="F657" s="47"/>
    </row>
    <row r="658" spans="2:6" ht="13" x14ac:dyDescent="0.15">
      <c r="B658" s="48"/>
      <c r="C658" s="48"/>
      <c r="D658" s="47"/>
      <c r="E658" s="47"/>
      <c r="F658" s="47"/>
    </row>
    <row r="659" spans="2:6" ht="13" x14ac:dyDescent="0.15">
      <c r="B659" s="48"/>
      <c r="C659" s="48"/>
      <c r="D659" s="47"/>
      <c r="E659" s="47"/>
      <c r="F659" s="47"/>
    </row>
    <row r="660" spans="2:6" ht="13" x14ac:dyDescent="0.15">
      <c r="B660" s="48"/>
      <c r="C660" s="48"/>
      <c r="D660" s="47"/>
      <c r="E660" s="47"/>
      <c r="F660" s="47"/>
    </row>
    <row r="661" spans="2:6" ht="13" x14ac:dyDescent="0.15">
      <c r="B661" s="48"/>
      <c r="C661" s="48"/>
      <c r="D661" s="47"/>
      <c r="E661" s="47"/>
      <c r="F661" s="47"/>
    </row>
    <row r="662" spans="2:6" ht="13" x14ac:dyDescent="0.15">
      <c r="B662" s="48"/>
      <c r="C662" s="48"/>
      <c r="D662" s="47"/>
      <c r="E662" s="47"/>
      <c r="F662" s="47"/>
    </row>
    <row r="663" spans="2:6" ht="13" x14ac:dyDescent="0.15">
      <c r="B663" s="48"/>
      <c r="C663" s="48"/>
      <c r="D663" s="47"/>
      <c r="E663" s="47"/>
      <c r="F663" s="47"/>
    </row>
    <row r="664" spans="2:6" ht="13" x14ac:dyDescent="0.15">
      <c r="B664" s="48"/>
      <c r="C664" s="48"/>
      <c r="D664" s="47"/>
      <c r="E664" s="47"/>
      <c r="F664" s="47"/>
    </row>
    <row r="665" spans="2:6" ht="13" x14ac:dyDescent="0.15">
      <c r="B665" s="48"/>
      <c r="C665" s="48"/>
      <c r="D665" s="47"/>
      <c r="E665" s="47"/>
      <c r="F665" s="47"/>
    </row>
    <row r="666" spans="2:6" ht="13" x14ac:dyDescent="0.15">
      <c r="B666" s="48"/>
      <c r="C666" s="48"/>
      <c r="D666" s="47"/>
      <c r="E666" s="47"/>
      <c r="F666" s="47"/>
    </row>
    <row r="667" spans="2:6" ht="13" x14ac:dyDescent="0.15">
      <c r="B667" s="48"/>
      <c r="C667" s="48"/>
      <c r="D667" s="47"/>
      <c r="E667" s="47"/>
      <c r="F667" s="47"/>
    </row>
    <row r="668" spans="2:6" ht="13" x14ac:dyDescent="0.15">
      <c r="B668" s="48"/>
      <c r="C668" s="48"/>
      <c r="D668" s="47"/>
      <c r="E668" s="47"/>
      <c r="F668" s="47"/>
    </row>
    <row r="669" spans="2:6" ht="13" x14ac:dyDescent="0.15">
      <c r="B669" s="48"/>
      <c r="C669" s="48"/>
      <c r="D669" s="47"/>
      <c r="E669" s="47"/>
      <c r="F669" s="47"/>
    </row>
    <row r="670" spans="2:6" ht="13" x14ac:dyDescent="0.15">
      <c r="B670" s="48"/>
      <c r="C670" s="48"/>
      <c r="D670" s="47"/>
      <c r="E670" s="47"/>
      <c r="F670" s="47"/>
    </row>
    <row r="671" spans="2:6" ht="13" x14ac:dyDescent="0.15">
      <c r="B671" s="48"/>
      <c r="C671" s="48"/>
      <c r="D671" s="47"/>
      <c r="E671" s="47"/>
      <c r="F671" s="47"/>
    </row>
    <row r="672" spans="2:6" ht="13" x14ac:dyDescent="0.15">
      <c r="B672" s="48"/>
      <c r="C672" s="48"/>
      <c r="D672" s="47"/>
      <c r="E672" s="47"/>
      <c r="F672" s="47"/>
    </row>
    <row r="673" spans="2:6" ht="13" x14ac:dyDescent="0.15">
      <c r="B673" s="48"/>
      <c r="C673" s="48"/>
      <c r="D673" s="47"/>
      <c r="E673" s="47"/>
      <c r="F673" s="47"/>
    </row>
    <row r="674" spans="2:6" ht="13" x14ac:dyDescent="0.15">
      <c r="B674" s="48"/>
      <c r="C674" s="48"/>
      <c r="D674" s="47"/>
      <c r="E674" s="47"/>
      <c r="F674" s="47"/>
    </row>
    <row r="675" spans="2:6" ht="13" x14ac:dyDescent="0.15">
      <c r="B675" s="48"/>
      <c r="C675" s="48"/>
      <c r="D675" s="47"/>
      <c r="E675" s="47"/>
      <c r="F675" s="47"/>
    </row>
    <row r="676" spans="2:6" ht="13" x14ac:dyDescent="0.15">
      <c r="B676" s="48"/>
      <c r="C676" s="48"/>
      <c r="D676" s="47"/>
      <c r="E676" s="47"/>
      <c r="F676" s="47"/>
    </row>
    <row r="677" spans="2:6" ht="13" x14ac:dyDescent="0.15">
      <c r="B677" s="48"/>
      <c r="C677" s="48"/>
      <c r="D677" s="47"/>
      <c r="E677" s="47"/>
      <c r="F677" s="47"/>
    </row>
    <row r="678" spans="2:6" ht="13" x14ac:dyDescent="0.15">
      <c r="B678" s="48"/>
      <c r="C678" s="48"/>
      <c r="D678" s="47"/>
      <c r="E678" s="47"/>
      <c r="F678" s="47"/>
    </row>
    <row r="679" spans="2:6" ht="13" x14ac:dyDescent="0.15">
      <c r="B679" s="48"/>
      <c r="C679" s="48"/>
      <c r="D679" s="47"/>
      <c r="E679" s="47"/>
      <c r="F679" s="47"/>
    </row>
    <row r="680" spans="2:6" ht="13" x14ac:dyDescent="0.15">
      <c r="B680" s="48"/>
      <c r="C680" s="48"/>
      <c r="D680" s="47"/>
      <c r="E680" s="47"/>
      <c r="F680" s="47"/>
    </row>
    <row r="681" spans="2:6" ht="13" x14ac:dyDescent="0.15">
      <c r="B681" s="48"/>
      <c r="C681" s="48"/>
      <c r="D681" s="47"/>
      <c r="E681" s="47"/>
      <c r="F681" s="47"/>
    </row>
    <row r="682" spans="2:6" ht="13" x14ac:dyDescent="0.15">
      <c r="B682" s="48"/>
      <c r="C682" s="48"/>
      <c r="D682" s="47"/>
      <c r="E682" s="47"/>
      <c r="F682" s="47"/>
    </row>
    <row r="683" spans="2:6" ht="13" x14ac:dyDescent="0.15">
      <c r="B683" s="48"/>
      <c r="C683" s="48"/>
      <c r="D683" s="47"/>
      <c r="E683" s="47"/>
      <c r="F683" s="47"/>
    </row>
    <row r="684" spans="2:6" ht="13" x14ac:dyDescent="0.15">
      <c r="B684" s="48"/>
      <c r="C684" s="48"/>
      <c r="D684" s="47"/>
      <c r="E684" s="47"/>
      <c r="F684" s="47"/>
    </row>
    <row r="685" spans="2:6" ht="13" x14ac:dyDescent="0.15">
      <c r="B685" s="48"/>
      <c r="C685" s="48"/>
      <c r="D685" s="47"/>
      <c r="E685" s="47"/>
      <c r="F685" s="47"/>
    </row>
    <row r="686" spans="2:6" ht="13" x14ac:dyDescent="0.15">
      <c r="B686" s="48"/>
      <c r="C686" s="48"/>
      <c r="D686" s="47"/>
      <c r="E686" s="47"/>
      <c r="F686" s="47"/>
    </row>
    <row r="687" spans="2:6" ht="13" x14ac:dyDescent="0.15">
      <c r="B687" s="48"/>
      <c r="C687" s="48"/>
      <c r="D687" s="47"/>
      <c r="E687" s="47"/>
      <c r="F687" s="47"/>
    </row>
    <row r="688" spans="2:6" ht="13" x14ac:dyDescent="0.15">
      <c r="B688" s="48"/>
      <c r="C688" s="48"/>
      <c r="D688" s="47"/>
      <c r="E688" s="47"/>
      <c r="F688" s="47"/>
    </row>
    <row r="689" spans="2:6" ht="13" x14ac:dyDescent="0.15">
      <c r="B689" s="48"/>
      <c r="C689" s="48"/>
      <c r="D689" s="47"/>
      <c r="E689" s="47"/>
      <c r="F689" s="47"/>
    </row>
    <row r="690" spans="2:6" ht="13" x14ac:dyDescent="0.15">
      <c r="B690" s="48"/>
      <c r="C690" s="48"/>
      <c r="D690" s="47"/>
      <c r="E690" s="47"/>
      <c r="F690" s="47"/>
    </row>
    <row r="691" spans="2:6" ht="13" x14ac:dyDescent="0.15">
      <c r="B691" s="48"/>
      <c r="C691" s="48"/>
      <c r="D691" s="47"/>
      <c r="E691" s="47"/>
      <c r="F691" s="47"/>
    </row>
    <row r="692" spans="2:6" ht="13" x14ac:dyDescent="0.15">
      <c r="B692" s="48"/>
      <c r="C692" s="48"/>
      <c r="D692" s="47"/>
      <c r="E692" s="47"/>
      <c r="F692" s="47"/>
    </row>
    <row r="693" spans="2:6" ht="13" x14ac:dyDescent="0.15">
      <c r="B693" s="48"/>
      <c r="C693" s="48"/>
      <c r="D693" s="47"/>
      <c r="E693" s="47"/>
      <c r="F693" s="47"/>
    </row>
    <row r="694" spans="2:6" ht="13" x14ac:dyDescent="0.15">
      <c r="B694" s="48"/>
      <c r="C694" s="48"/>
      <c r="D694" s="47"/>
      <c r="E694" s="47"/>
      <c r="F694" s="47"/>
    </row>
    <row r="695" spans="2:6" ht="13" x14ac:dyDescent="0.15">
      <c r="B695" s="48"/>
      <c r="C695" s="48"/>
      <c r="D695" s="47"/>
      <c r="E695" s="47"/>
      <c r="F695" s="47"/>
    </row>
    <row r="696" spans="2:6" ht="13" x14ac:dyDescent="0.15">
      <c r="B696" s="48"/>
      <c r="C696" s="48"/>
      <c r="D696" s="47"/>
      <c r="E696" s="47"/>
      <c r="F696" s="47"/>
    </row>
    <row r="697" spans="2:6" ht="13" x14ac:dyDescent="0.15">
      <c r="B697" s="48"/>
      <c r="C697" s="48"/>
      <c r="D697" s="47"/>
      <c r="E697" s="47"/>
      <c r="F697" s="47"/>
    </row>
    <row r="698" spans="2:6" ht="13" x14ac:dyDescent="0.15">
      <c r="B698" s="48"/>
      <c r="C698" s="48"/>
      <c r="D698" s="47"/>
      <c r="E698" s="47"/>
      <c r="F698" s="47"/>
    </row>
    <row r="699" spans="2:6" ht="13" x14ac:dyDescent="0.15">
      <c r="B699" s="48"/>
      <c r="C699" s="48"/>
      <c r="D699" s="47"/>
      <c r="E699" s="47"/>
      <c r="F699" s="47"/>
    </row>
    <row r="700" spans="2:6" ht="13" x14ac:dyDescent="0.15">
      <c r="B700" s="48"/>
      <c r="C700" s="48"/>
      <c r="D700" s="47"/>
      <c r="E700" s="47"/>
      <c r="F700" s="47"/>
    </row>
    <row r="701" spans="2:6" ht="13" x14ac:dyDescent="0.15">
      <c r="B701" s="48"/>
      <c r="C701" s="48"/>
      <c r="D701" s="47"/>
      <c r="E701" s="47"/>
      <c r="F701" s="47"/>
    </row>
    <row r="702" spans="2:6" ht="13" x14ac:dyDescent="0.15">
      <c r="B702" s="48"/>
      <c r="C702" s="48"/>
      <c r="D702" s="47"/>
      <c r="E702" s="47"/>
      <c r="F702" s="47"/>
    </row>
    <row r="703" spans="2:6" ht="13" x14ac:dyDescent="0.15">
      <c r="B703" s="48"/>
      <c r="C703" s="48"/>
      <c r="D703" s="47"/>
      <c r="E703" s="47"/>
      <c r="F703" s="47"/>
    </row>
    <row r="704" spans="2:6" ht="13" x14ac:dyDescent="0.15">
      <c r="B704" s="48"/>
      <c r="C704" s="48"/>
      <c r="D704" s="47"/>
      <c r="E704" s="47"/>
      <c r="F704" s="47"/>
    </row>
    <row r="705" spans="2:6" ht="13" x14ac:dyDescent="0.15">
      <c r="B705" s="48"/>
      <c r="C705" s="48"/>
      <c r="D705" s="47"/>
      <c r="E705" s="47"/>
      <c r="F705" s="47"/>
    </row>
    <row r="706" spans="2:6" ht="13" x14ac:dyDescent="0.15">
      <c r="B706" s="48"/>
      <c r="C706" s="48"/>
      <c r="D706" s="47"/>
      <c r="E706" s="47"/>
      <c r="F706" s="47"/>
    </row>
    <row r="707" spans="2:6" ht="13" x14ac:dyDescent="0.15">
      <c r="B707" s="48"/>
      <c r="C707" s="48"/>
      <c r="D707" s="47"/>
      <c r="E707" s="47"/>
      <c r="F707" s="47"/>
    </row>
    <row r="708" spans="2:6" ht="13" x14ac:dyDescent="0.15">
      <c r="B708" s="48"/>
      <c r="C708" s="48"/>
      <c r="D708" s="47"/>
      <c r="E708" s="47"/>
      <c r="F708" s="47"/>
    </row>
    <row r="709" spans="2:6" ht="13" x14ac:dyDescent="0.15">
      <c r="B709" s="48"/>
      <c r="C709" s="48"/>
      <c r="D709" s="47"/>
      <c r="E709" s="47"/>
      <c r="F709" s="47"/>
    </row>
    <row r="710" spans="2:6" ht="13" x14ac:dyDescent="0.15">
      <c r="B710" s="48"/>
      <c r="C710" s="48"/>
      <c r="D710" s="47"/>
      <c r="E710" s="47"/>
      <c r="F710" s="47"/>
    </row>
    <row r="711" spans="2:6" ht="13" x14ac:dyDescent="0.15">
      <c r="B711" s="48"/>
      <c r="C711" s="48"/>
      <c r="D711" s="47"/>
      <c r="E711" s="47"/>
      <c r="F711" s="47"/>
    </row>
    <row r="712" spans="2:6" ht="13" x14ac:dyDescent="0.15">
      <c r="B712" s="48"/>
      <c r="C712" s="48"/>
      <c r="D712" s="47"/>
      <c r="E712" s="47"/>
      <c r="F712" s="47"/>
    </row>
    <row r="713" spans="2:6" ht="13" x14ac:dyDescent="0.15">
      <c r="B713" s="48"/>
      <c r="C713" s="48"/>
      <c r="D713" s="47"/>
      <c r="E713" s="47"/>
      <c r="F713" s="47"/>
    </row>
    <row r="714" spans="2:6" ht="13" x14ac:dyDescent="0.15">
      <c r="B714" s="48"/>
      <c r="C714" s="48"/>
      <c r="D714" s="47"/>
      <c r="E714" s="47"/>
      <c r="F714" s="47"/>
    </row>
    <row r="715" spans="2:6" ht="13" x14ac:dyDescent="0.15">
      <c r="B715" s="48"/>
      <c r="C715" s="48"/>
      <c r="D715" s="47"/>
      <c r="E715" s="47"/>
      <c r="F715" s="47"/>
    </row>
    <row r="716" spans="2:6" ht="13" x14ac:dyDescent="0.15">
      <c r="B716" s="48"/>
      <c r="C716" s="48"/>
      <c r="D716" s="47"/>
      <c r="E716" s="47"/>
      <c r="F716" s="47"/>
    </row>
    <row r="717" spans="2:6" ht="13" x14ac:dyDescent="0.15">
      <c r="B717" s="48"/>
      <c r="C717" s="48"/>
      <c r="D717" s="47"/>
      <c r="E717" s="47"/>
      <c r="F717" s="47"/>
    </row>
    <row r="718" spans="2:6" ht="13" x14ac:dyDescent="0.15">
      <c r="B718" s="48"/>
      <c r="C718" s="48"/>
      <c r="D718" s="47"/>
      <c r="E718" s="47"/>
      <c r="F718" s="47"/>
    </row>
    <row r="719" spans="2:6" ht="13" x14ac:dyDescent="0.15">
      <c r="B719" s="48"/>
      <c r="C719" s="48"/>
      <c r="D719" s="47"/>
      <c r="E719" s="47"/>
      <c r="F719" s="47"/>
    </row>
    <row r="720" spans="2:6" ht="13" x14ac:dyDescent="0.15">
      <c r="B720" s="48"/>
      <c r="C720" s="48"/>
      <c r="D720" s="47"/>
      <c r="E720" s="47"/>
      <c r="F720" s="47"/>
    </row>
    <row r="721" spans="2:6" ht="13" x14ac:dyDescent="0.15">
      <c r="B721" s="48"/>
      <c r="C721" s="48"/>
      <c r="D721" s="47"/>
      <c r="E721" s="47"/>
      <c r="F721" s="47"/>
    </row>
    <row r="722" spans="2:6" ht="13" x14ac:dyDescent="0.15">
      <c r="B722" s="48"/>
      <c r="C722" s="48"/>
      <c r="D722" s="47"/>
      <c r="E722" s="47"/>
      <c r="F722" s="47"/>
    </row>
    <row r="723" spans="2:6" ht="13" x14ac:dyDescent="0.15">
      <c r="B723" s="48"/>
      <c r="C723" s="48"/>
      <c r="D723" s="47"/>
      <c r="E723" s="47"/>
      <c r="F723" s="47"/>
    </row>
    <row r="724" spans="2:6" ht="13" x14ac:dyDescent="0.15">
      <c r="B724" s="48"/>
      <c r="C724" s="48"/>
      <c r="D724" s="47"/>
      <c r="E724" s="47"/>
      <c r="F724" s="47"/>
    </row>
    <row r="725" spans="2:6" ht="13" x14ac:dyDescent="0.15">
      <c r="B725" s="48"/>
      <c r="C725" s="48"/>
      <c r="D725" s="47"/>
      <c r="E725" s="47"/>
      <c r="F725" s="47"/>
    </row>
    <row r="726" spans="2:6" ht="13" x14ac:dyDescent="0.15">
      <c r="B726" s="48"/>
      <c r="C726" s="48"/>
      <c r="D726" s="47"/>
      <c r="E726" s="47"/>
      <c r="F726" s="47"/>
    </row>
    <row r="727" spans="2:6" ht="13" x14ac:dyDescent="0.15">
      <c r="B727" s="48"/>
      <c r="C727" s="48"/>
      <c r="D727" s="47"/>
      <c r="E727" s="47"/>
      <c r="F727" s="47"/>
    </row>
    <row r="728" spans="2:6" ht="13" x14ac:dyDescent="0.15">
      <c r="B728" s="48"/>
      <c r="C728" s="48"/>
      <c r="D728" s="47"/>
      <c r="E728" s="47"/>
      <c r="F728" s="47"/>
    </row>
    <row r="729" spans="2:6" ht="13" x14ac:dyDescent="0.15">
      <c r="B729" s="48"/>
      <c r="C729" s="48"/>
      <c r="D729" s="47"/>
      <c r="E729" s="47"/>
      <c r="F729" s="47"/>
    </row>
    <row r="730" spans="2:6" ht="13" x14ac:dyDescent="0.15">
      <c r="B730" s="48"/>
      <c r="C730" s="48"/>
      <c r="D730" s="47"/>
      <c r="E730" s="47"/>
      <c r="F730" s="47"/>
    </row>
    <row r="731" spans="2:6" ht="13" x14ac:dyDescent="0.15">
      <c r="B731" s="48"/>
      <c r="C731" s="48"/>
      <c r="D731" s="47"/>
      <c r="E731" s="47"/>
      <c r="F731" s="47"/>
    </row>
    <row r="732" spans="2:6" ht="13" x14ac:dyDescent="0.15">
      <c r="B732" s="48"/>
      <c r="C732" s="48"/>
      <c r="D732" s="47"/>
      <c r="E732" s="47"/>
      <c r="F732" s="47"/>
    </row>
    <row r="733" spans="2:6" ht="13" x14ac:dyDescent="0.15">
      <c r="B733" s="48"/>
      <c r="C733" s="48"/>
      <c r="D733" s="47"/>
      <c r="E733" s="47"/>
      <c r="F733" s="47"/>
    </row>
    <row r="734" spans="2:6" ht="13" x14ac:dyDescent="0.15">
      <c r="B734" s="48"/>
      <c r="C734" s="48"/>
      <c r="D734" s="47"/>
      <c r="E734" s="47"/>
      <c r="F734" s="47"/>
    </row>
    <row r="735" spans="2:6" ht="13" x14ac:dyDescent="0.15">
      <c r="B735" s="48"/>
      <c r="C735" s="48"/>
      <c r="D735" s="47"/>
      <c r="E735" s="47"/>
      <c r="F735" s="47"/>
    </row>
    <row r="736" spans="2:6" ht="13" x14ac:dyDescent="0.15">
      <c r="B736" s="48"/>
      <c r="C736" s="48"/>
      <c r="D736" s="47"/>
      <c r="E736" s="47"/>
      <c r="F736" s="47"/>
    </row>
    <row r="737" spans="2:6" ht="13" x14ac:dyDescent="0.15">
      <c r="B737" s="48"/>
      <c r="C737" s="48"/>
      <c r="D737" s="47"/>
      <c r="E737" s="47"/>
      <c r="F737" s="47"/>
    </row>
    <row r="738" spans="2:6" ht="13" x14ac:dyDescent="0.15">
      <c r="B738" s="48"/>
      <c r="C738" s="48"/>
      <c r="D738" s="47"/>
      <c r="E738" s="47"/>
      <c r="F738" s="47"/>
    </row>
    <row r="739" spans="2:6" ht="13" x14ac:dyDescent="0.15">
      <c r="B739" s="48"/>
      <c r="C739" s="48"/>
      <c r="D739" s="47"/>
      <c r="E739" s="47"/>
      <c r="F739" s="47"/>
    </row>
    <row r="740" spans="2:6" ht="13" x14ac:dyDescent="0.15">
      <c r="B740" s="48"/>
      <c r="C740" s="48"/>
      <c r="D740" s="47"/>
      <c r="E740" s="47"/>
      <c r="F740" s="47"/>
    </row>
    <row r="741" spans="2:6" ht="13" x14ac:dyDescent="0.15">
      <c r="B741" s="48"/>
      <c r="C741" s="48"/>
      <c r="D741" s="47"/>
      <c r="E741" s="47"/>
      <c r="F741" s="47"/>
    </row>
    <row r="742" spans="2:6" ht="13" x14ac:dyDescent="0.15">
      <c r="B742" s="48"/>
      <c r="C742" s="48"/>
      <c r="D742" s="47"/>
      <c r="E742" s="47"/>
      <c r="F742" s="47"/>
    </row>
    <row r="743" spans="2:6" ht="13" x14ac:dyDescent="0.15">
      <c r="B743" s="48"/>
      <c r="C743" s="48"/>
      <c r="D743" s="47"/>
      <c r="E743" s="47"/>
      <c r="F743" s="47"/>
    </row>
    <row r="744" spans="2:6" ht="13" x14ac:dyDescent="0.15">
      <c r="B744" s="48"/>
      <c r="C744" s="48"/>
      <c r="D744" s="47"/>
      <c r="E744" s="47"/>
      <c r="F744" s="47"/>
    </row>
    <row r="745" spans="2:6" ht="13" x14ac:dyDescent="0.15">
      <c r="B745" s="48"/>
      <c r="C745" s="48"/>
      <c r="D745" s="47"/>
      <c r="E745" s="47"/>
      <c r="F745" s="47"/>
    </row>
    <row r="746" spans="2:6" ht="13" x14ac:dyDescent="0.15">
      <c r="B746" s="48"/>
      <c r="C746" s="48"/>
      <c r="D746" s="47"/>
      <c r="E746" s="47"/>
      <c r="F746" s="47"/>
    </row>
    <row r="747" spans="2:6" ht="13" x14ac:dyDescent="0.15">
      <c r="B747" s="48"/>
      <c r="C747" s="48"/>
      <c r="D747" s="47"/>
      <c r="E747" s="47"/>
      <c r="F747" s="47"/>
    </row>
    <row r="748" spans="2:6" ht="13" x14ac:dyDescent="0.15">
      <c r="B748" s="48"/>
      <c r="C748" s="48"/>
      <c r="D748" s="47"/>
      <c r="E748" s="47"/>
      <c r="F748" s="47"/>
    </row>
    <row r="749" spans="2:6" ht="13" x14ac:dyDescent="0.15">
      <c r="B749" s="48"/>
      <c r="C749" s="48"/>
      <c r="D749" s="47"/>
      <c r="E749" s="47"/>
      <c r="F749" s="47"/>
    </row>
    <row r="750" spans="2:6" ht="13" x14ac:dyDescent="0.15">
      <c r="B750" s="48"/>
      <c r="C750" s="48"/>
      <c r="D750" s="47"/>
      <c r="E750" s="47"/>
      <c r="F750" s="47"/>
    </row>
    <row r="751" spans="2:6" ht="13" x14ac:dyDescent="0.15">
      <c r="B751" s="48"/>
      <c r="C751" s="48"/>
      <c r="D751" s="47"/>
      <c r="E751" s="47"/>
      <c r="F751" s="47"/>
    </row>
    <row r="752" spans="2:6" ht="13" x14ac:dyDescent="0.15">
      <c r="B752" s="48"/>
      <c r="C752" s="48"/>
      <c r="D752" s="47"/>
      <c r="E752" s="47"/>
      <c r="F752" s="47"/>
    </row>
    <row r="753" spans="2:6" ht="13" x14ac:dyDescent="0.15">
      <c r="B753" s="48"/>
      <c r="C753" s="48"/>
      <c r="D753" s="47"/>
      <c r="E753" s="47"/>
      <c r="F753" s="47"/>
    </row>
    <row r="754" spans="2:6" ht="13" x14ac:dyDescent="0.15">
      <c r="B754" s="48"/>
      <c r="C754" s="48"/>
      <c r="D754" s="47"/>
      <c r="E754" s="47"/>
      <c r="F754" s="47"/>
    </row>
    <row r="755" spans="2:6" ht="13" x14ac:dyDescent="0.15">
      <c r="B755" s="48"/>
      <c r="C755" s="48"/>
      <c r="D755" s="47"/>
      <c r="E755" s="47"/>
      <c r="F755" s="47"/>
    </row>
    <row r="756" spans="2:6" ht="13" x14ac:dyDescent="0.15">
      <c r="B756" s="48"/>
      <c r="C756" s="48"/>
      <c r="D756" s="47"/>
      <c r="E756" s="47"/>
      <c r="F756" s="47"/>
    </row>
    <row r="757" spans="2:6" ht="13" x14ac:dyDescent="0.15">
      <c r="B757" s="48"/>
      <c r="C757" s="48"/>
      <c r="D757" s="47"/>
      <c r="E757" s="47"/>
      <c r="F757" s="47"/>
    </row>
    <row r="758" spans="2:6" ht="13" x14ac:dyDescent="0.15">
      <c r="B758" s="48"/>
      <c r="C758" s="48"/>
      <c r="D758" s="47"/>
      <c r="E758" s="47"/>
      <c r="F758" s="47"/>
    </row>
    <row r="759" spans="2:6" ht="13" x14ac:dyDescent="0.15">
      <c r="B759" s="48"/>
      <c r="C759" s="48"/>
      <c r="D759" s="47"/>
      <c r="E759" s="47"/>
      <c r="F759" s="47"/>
    </row>
    <row r="760" spans="2:6" ht="13" x14ac:dyDescent="0.15">
      <c r="B760" s="48"/>
      <c r="C760" s="48"/>
      <c r="D760" s="47"/>
      <c r="E760" s="47"/>
      <c r="F760" s="47"/>
    </row>
    <row r="761" spans="2:6" ht="13" x14ac:dyDescent="0.15">
      <c r="B761" s="48"/>
      <c r="C761" s="48"/>
      <c r="D761" s="47"/>
      <c r="E761" s="47"/>
      <c r="F761" s="47"/>
    </row>
    <row r="762" spans="2:6" ht="13" x14ac:dyDescent="0.15">
      <c r="B762" s="48"/>
      <c r="C762" s="48"/>
      <c r="D762" s="47"/>
      <c r="E762" s="47"/>
      <c r="F762" s="47"/>
    </row>
    <row r="763" spans="2:6" ht="13" x14ac:dyDescent="0.15">
      <c r="B763" s="48"/>
      <c r="C763" s="48"/>
      <c r="D763" s="47"/>
      <c r="E763" s="47"/>
      <c r="F763" s="47"/>
    </row>
    <row r="764" spans="2:6" ht="13" x14ac:dyDescent="0.15">
      <c r="B764" s="48"/>
      <c r="C764" s="48"/>
      <c r="D764" s="47"/>
      <c r="E764" s="47"/>
      <c r="F764" s="47"/>
    </row>
    <row r="765" spans="2:6" ht="13" x14ac:dyDescent="0.15">
      <c r="B765" s="48"/>
      <c r="C765" s="48"/>
      <c r="D765" s="47"/>
      <c r="E765" s="47"/>
      <c r="F765" s="47"/>
    </row>
    <row r="766" spans="2:6" ht="13" x14ac:dyDescent="0.15">
      <c r="B766" s="48"/>
      <c r="C766" s="48"/>
      <c r="D766" s="47"/>
      <c r="E766" s="47"/>
      <c r="F766" s="47"/>
    </row>
    <row r="767" spans="2:6" ht="13" x14ac:dyDescent="0.15">
      <c r="B767" s="48"/>
      <c r="C767" s="48"/>
      <c r="D767" s="47"/>
      <c r="E767" s="47"/>
      <c r="F767" s="47"/>
    </row>
    <row r="768" spans="2:6" ht="13" x14ac:dyDescent="0.15">
      <c r="B768" s="48"/>
      <c r="C768" s="48"/>
      <c r="D768" s="47"/>
      <c r="E768" s="47"/>
      <c r="F768" s="47"/>
    </row>
    <row r="769" spans="2:6" ht="13" x14ac:dyDescent="0.15">
      <c r="B769" s="48"/>
      <c r="C769" s="48"/>
      <c r="D769" s="47"/>
      <c r="E769" s="47"/>
      <c r="F769" s="47"/>
    </row>
    <row r="770" spans="2:6" ht="13" x14ac:dyDescent="0.15">
      <c r="B770" s="48"/>
      <c r="C770" s="48"/>
      <c r="D770" s="47"/>
      <c r="E770" s="47"/>
      <c r="F770" s="47"/>
    </row>
    <row r="771" spans="2:6" ht="13" x14ac:dyDescent="0.15">
      <c r="B771" s="48"/>
      <c r="C771" s="48"/>
      <c r="D771" s="47"/>
      <c r="E771" s="47"/>
      <c r="F771" s="47"/>
    </row>
    <row r="772" spans="2:6" ht="13" x14ac:dyDescent="0.15">
      <c r="B772" s="48"/>
      <c r="C772" s="48"/>
      <c r="D772" s="47"/>
      <c r="E772" s="47"/>
      <c r="F772" s="47"/>
    </row>
    <row r="773" spans="2:6" ht="13" x14ac:dyDescent="0.15">
      <c r="B773" s="48"/>
      <c r="C773" s="48"/>
      <c r="D773" s="47"/>
      <c r="E773" s="47"/>
      <c r="F773" s="47"/>
    </row>
    <row r="774" spans="2:6" ht="13" x14ac:dyDescent="0.15">
      <c r="B774" s="48"/>
      <c r="C774" s="48"/>
      <c r="D774" s="47"/>
      <c r="E774" s="47"/>
      <c r="F774" s="47"/>
    </row>
    <row r="775" spans="2:6" ht="13" x14ac:dyDescent="0.15">
      <c r="B775" s="48"/>
      <c r="C775" s="48"/>
      <c r="D775" s="47"/>
      <c r="E775" s="47"/>
      <c r="F775" s="47"/>
    </row>
    <row r="776" spans="2:6" ht="13" x14ac:dyDescent="0.15">
      <c r="B776" s="48"/>
      <c r="C776" s="48"/>
      <c r="D776" s="47"/>
      <c r="E776" s="47"/>
      <c r="F776" s="47"/>
    </row>
    <row r="777" spans="2:6" ht="13" x14ac:dyDescent="0.15">
      <c r="B777" s="48"/>
      <c r="C777" s="48"/>
      <c r="D777" s="47"/>
      <c r="E777" s="47"/>
      <c r="F777" s="47"/>
    </row>
    <row r="778" spans="2:6" ht="13" x14ac:dyDescent="0.15">
      <c r="B778" s="48"/>
      <c r="C778" s="48"/>
      <c r="D778" s="47"/>
      <c r="E778" s="47"/>
      <c r="F778" s="47"/>
    </row>
    <row r="779" spans="2:6" ht="13" x14ac:dyDescent="0.15">
      <c r="B779" s="48"/>
      <c r="C779" s="48"/>
      <c r="D779" s="47"/>
      <c r="E779" s="47"/>
      <c r="F779" s="47"/>
    </row>
    <row r="780" spans="2:6" ht="13" x14ac:dyDescent="0.15">
      <c r="B780" s="48"/>
      <c r="C780" s="48"/>
      <c r="D780" s="47"/>
      <c r="E780" s="47"/>
      <c r="F780" s="47"/>
    </row>
    <row r="781" spans="2:6" ht="13" x14ac:dyDescent="0.15">
      <c r="B781" s="48"/>
      <c r="C781" s="48"/>
      <c r="D781" s="47"/>
      <c r="E781" s="47"/>
      <c r="F781" s="47"/>
    </row>
    <row r="782" spans="2:6" ht="13" x14ac:dyDescent="0.15">
      <c r="B782" s="48"/>
      <c r="C782" s="48"/>
      <c r="D782" s="47"/>
      <c r="E782" s="47"/>
      <c r="F782" s="47"/>
    </row>
    <row r="783" spans="2:6" ht="13" x14ac:dyDescent="0.15">
      <c r="B783" s="48"/>
      <c r="C783" s="48"/>
      <c r="D783" s="47"/>
      <c r="E783" s="47"/>
      <c r="F783" s="47"/>
    </row>
    <row r="784" spans="2:6" ht="13" x14ac:dyDescent="0.15">
      <c r="B784" s="48"/>
      <c r="C784" s="48"/>
      <c r="D784" s="47"/>
      <c r="E784" s="47"/>
      <c r="F784" s="47"/>
    </row>
    <row r="785" spans="2:6" ht="13" x14ac:dyDescent="0.15">
      <c r="B785" s="48"/>
      <c r="C785" s="48"/>
      <c r="D785" s="47"/>
      <c r="E785" s="47"/>
      <c r="F785" s="47"/>
    </row>
    <row r="786" spans="2:6" ht="13" x14ac:dyDescent="0.15">
      <c r="B786" s="48"/>
      <c r="C786" s="48"/>
      <c r="D786" s="47"/>
      <c r="E786" s="47"/>
      <c r="F786" s="47"/>
    </row>
    <row r="787" spans="2:6" ht="13" x14ac:dyDescent="0.15">
      <c r="B787" s="48"/>
      <c r="C787" s="48"/>
      <c r="D787" s="47"/>
      <c r="E787" s="47"/>
      <c r="F787" s="47"/>
    </row>
    <row r="788" spans="2:6" ht="13" x14ac:dyDescent="0.15">
      <c r="B788" s="48"/>
      <c r="C788" s="48"/>
      <c r="D788" s="47"/>
      <c r="E788" s="47"/>
      <c r="F788" s="47"/>
    </row>
    <row r="789" spans="2:6" ht="13" x14ac:dyDescent="0.15">
      <c r="B789" s="48"/>
      <c r="C789" s="48"/>
      <c r="D789" s="47"/>
      <c r="E789" s="47"/>
      <c r="F789" s="47"/>
    </row>
    <row r="790" spans="2:6" ht="13" x14ac:dyDescent="0.15">
      <c r="B790" s="48"/>
      <c r="C790" s="48"/>
      <c r="D790" s="47"/>
      <c r="E790" s="47"/>
      <c r="F790" s="47"/>
    </row>
    <row r="791" spans="2:6" ht="13" x14ac:dyDescent="0.15">
      <c r="B791" s="48"/>
      <c r="C791" s="48"/>
      <c r="D791" s="47"/>
      <c r="E791" s="47"/>
      <c r="F791" s="47"/>
    </row>
    <row r="792" spans="2:6" ht="13" x14ac:dyDescent="0.15">
      <c r="B792" s="48"/>
      <c r="C792" s="48"/>
      <c r="D792" s="47"/>
      <c r="E792" s="47"/>
      <c r="F792" s="47"/>
    </row>
    <row r="793" spans="2:6" ht="13" x14ac:dyDescent="0.15">
      <c r="B793" s="48"/>
      <c r="C793" s="48"/>
      <c r="D793" s="47"/>
      <c r="E793" s="47"/>
      <c r="F793" s="47"/>
    </row>
    <row r="794" spans="2:6" ht="13" x14ac:dyDescent="0.15">
      <c r="B794" s="48"/>
      <c r="C794" s="48"/>
      <c r="D794" s="47"/>
      <c r="E794" s="47"/>
      <c r="F794" s="47"/>
    </row>
    <row r="795" spans="2:6" ht="13" x14ac:dyDescent="0.15">
      <c r="B795" s="48"/>
      <c r="C795" s="48"/>
      <c r="D795" s="47"/>
      <c r="E795" s="47"/>
      <c r="F795" s="47"/>
    </row>
    <row r="796" spans="2:6" ht="13" x14ac:dyDescent="0.15">
      <c r="B796" s="48"/>
      <c r="C796" s="48"/>
      <c r="D796" s="47"/>
      <c r="E796" s="47"/>
      <c r="F796" s="47"/>
    </row>
    <row r="797" spans="2:6" ht="13" x14ac:dyDescent="0.15">
      <c r="B797" s="48"/>
      <c r="C797" s="48"/>
      <c r="D797" s="47"/>
      <c r="E797" s="47"/>
      <c r="F797" s="47"/>
    </row>
    <row r="798" spans="2:6" ht="13" x14ac:dyDescent="0.15">
      <c r="B798" s="48"/>
      <c r="C798" s="48"/>
      <c r="D798" s="47"/>
      <c r="E798" s="47"/>
      <c r="F798" s="47"/>
    </row>
    <row r="799" spans="2:6" ht="13" x14ac:dyDescent="0.15">
      <c r="B799" s="48"/>
      <c r="C799" s="48"/>
      <c r="D799" s="47"/>
      <c r="E799" s="47"/>
      <c r="F799" s="47"/>
    </row>
    <row r="800" spans="2:6" ht="13" x14ac:dyDescent="0.15">
      <c r="B800" s="48"/>
      <c r="C800" s="48"/>
      <c r="D800" s="47"/>
      <c r="E800" s="47"/>
      <c r="F800" s="47"/>
    </row>
    <row r="801" spans="2:6" ht="13" x14ac:dyDescent="0.15">
      <c r="B801" s="48"/>
      <c r="C801" s="48"/>
      <c r="D801" s="47"/>
      <c r="E801" s="47"/>
      <c r="F801" s="47"/>
    </row>
    <row r="802" spans="2:6" ht="13" x14ac:dyDescent="0.15">
      <c r="B802" s="48"/>
      <c r="C802" s="48"/>
      <c r="D802" s="47"/>
      <c r="E802" s="47"/>
      <c r="F802" s="47"/>
    </row>
    <row r="803" spans="2:6" ht="13" x14ac:dyDescent="0.15">
      <c r="B803" s="48"/>
      <c r="C803" s="48"/>
      <c r="D803" s="47"/>
      <c r="E803" s="47"/>
      <c r="F803" s="47"/>
    </row>
    <row r="804" spans="2:6" ht="13" x14ac:dyDescent="0.15">
      <c r="B804" s="48"/>
      <c r="C804" s="48"/>
      <c r="D804" s="47"/>
      <c r="E804" s="47"/>
      <c r="F804" s="47"/>
    </row>
    <row r="805" spans="2:6" ht="13" x14ac:dyDescent="0.15">
      <c r="B805" s="48"/>
      <c r="C805" s="48"/>
      <c r="D805" s="47"/>
      <c r="E805" s="47"/>
      <c r="F805" s="47"/>
    </row>
    <row r="806" spans="2:6" ht="13" x14ac:dyDescent="0.15">
      <c r="B806" s="48"/>
      <c r="C806" s="48"/>
      <c r="D806" s="47"/>
      <c r="E806" s="47"/>
      <c r="F806" s="47"/>
    </row>
    <row r="807" spans="2:6" ht="13" x14ac:dyDescent="0.15">
      <c r="B807" s="48"/>
      <c r="C807" s="48"/>
      <c r="D807" s="47"/>
      <c r="E807" s="47"/>
      <c r="F807" s="47"/>
    </row>
    <row r="808" spans="2:6" ht="13" x14ac:dyDescent="0.15">
      <c r="B808" s="48"/>
      <c r="C808" s="48"/>
      <c r="D808" s="47"/>
      <c r="E808" s="47"/>
      <c r="F808" s="47"/>
    </row>
    <row r="809" spans="2:6" ht="13" x14ac:dyDescent="0.15">
      <c r="B809" s="48"/>
      <c r="C809" s="48"/>
      <c r="D809" s="47"/>
      <c r="E809" s="47"/>
      <c r="F809" s="47"/>
    </row>
    <row r="810" spans="2:6" ht="13" x14ac:dyDescent="0.15">
      <c r="B810" s="48"/>
      <c r="C810" s="48"/>
      <c r="D810" s="47"/>
      <c r="E810" s="47"/>
      <c r="F810" s="47"/>
    </row>
    <row r="811" spans="2:6" ht="13" x14ac:dyDescent="0.15">
      <c r="B811" s="48"/>
      <c r="C811" s="48"/>
      <c r="D811" s="47"/>
      <c r="E811" s="47"/>
      <c r="F811" s="47"/>
    </row>
    <row r="812" spans="2:6" ht="13" x14ac:dyDescent="0.15">
      <c r="B812" s="48"/>
      <c r="C812" s="48"/>
      <c r="D812" s="47"/>
      <c r="E812" s="47"/>
      <c r="F812" s="47"/>
    </row>
    <row r="813" spans="2:6" ht="13" x14ac:dyDescent="0.15">
      <c r="B813" s="48"/>
      <c r="C813" s="48"/>
      <c r="D813" s="47"/>
      <c r="E813" s="47"/>
      <c r="F813" s="47"/>
    </row>
    <row r="814" spans="2:6" ht="13" x14ac:dyDescent="0.15">
      <c r="B814" s="48"/>
      <c r="C814" s="48"/>
      <c r="D814" s="47"/>
      <c r="E814" s="47"/>
      <c r="F814" s="47"/>
    </row>
    <row r="815" spans="2:6" ht="13" x14ac:dyDescent="0.15">
      <c r="B815" s="48"/>
      <c r="C815" s="48"/>
      <c r="D815" s="47"/>
      <c r="E815" s="47"/>
      <c r="F815" s="47"/>
    </row>
    <row r="816" spans="2:6" ht="13" x14ac:dyDescent="0.15">
      <c r="B816" s="48"/>
      <c r="C816" s="48"/>
      <c r="D816" s="47"/>
      <c r="E816" s="47"/>
      <c r="F816" s="47"/>
    </row>
    <row r="817" spans="2:6" ht="13" x14ac:dyDescent="0.15">
      <c r="B817" s="48"/>
      <c r="C817" s="48"/>
      <c r="D817" s="47"/>
      <c r="E817" s="47"/>
      <c r="F817" s="47"/>
    </row>
    <row r="818" spans="2:6" ht="13" x14ac:dyDescent="0.15">
      <c r="B818" s="48"/>
      <c r="C818" s="48"/>
      <c r="D818" s="47"/>
      <c r="E818" s="47"/>
      <c r="F818" s="47"/>
    </row>
    <row r="819" spans="2:6" ht="13" x14ac:dyDescent="0.15">
      <c r="B819" s="48"/>
      <c r="C819" s="48"/>
      <c r="D819" s="47"/>
      <c r="E819" s="47"/>
      <c r="F819" s="47"/>
    </row>
    <row r="820" spans="2:6" ht="13" x14ac:dyDescent="0.15">
      <c r="B820" s="48"/>
      <c r="C820" s="48"/>
      <c r="D820" s="47"/>
      <c r="E820" s="47"/>
      <c r="F820" s="47"/>
    </row>
    <row r="821" spans="2:6" ht="13" x14ac:dyDescent="0.15">
      <c r="B821" s="48"/>
      <c r="C821" s="48"/>
      <c r="D821" s="47"/>
      <c r="E821" s="47"/>
      <c r="F821" s="47"/>
    </row>
    <row r="822" spans="2:6" ht="13" x14ac:dyDescent="0.15">
      <c r="B822" s="48"/>
      <c r="C822" s="48"/>
      <c r="D822" s="47"/>
      <c r="E822" s="47"/>
      <c r="F822" s="47"/>
    </row>
    <row r="823" spans="2:6" ht="13" x14ac:dyDescent="0.15">
      <c r="B823" s="48"/>
      <c r="C823" s="48"/>
      <c r="D823" s="47"/>
      <c r="E823" s="47"/>
      <c r="F823" s="47"/>
    </row>
    <row r="824" spans="2:6" ht="13" x14ac:dyDescent="0.15">
      <c r="B824" s="48"/>
      <c r="C824" s="48"/>
      <c r="D824" s="47"/>
      <c r="E824" s="47"/>
      <c r="F824" s="47"/>
    </row>
    <row r="825" spans="2:6" ht="13" x14ac:dyDescent="0.15">
      <c r="B825" s="48"/>
      <c r="C825" s="48"/>
      <c r="D825" s="47"/>
      <c r="E825" s="47"/>
      <c r="F825" s="47"/>
    </row>
    <row r="826" spans="2:6" ht="13" x14ac:dyDescent="0.15">
      <c r="B826" s="48"/>
      <c r="C826" s="48"/>
      <c r="D826" s="47"/>
      <c r="E826" s="47"/>
      <c r="F826" s="47"/>
    </row>
    <row r="827" spans="2:6" ht="13" x14ac:dyDescent="0.15">
      <c r="B827" s="48"/>
      <c r="C827" s="48"/>
      <c r="D827" s="47"/>
      <c r="E827" s="47"/>
      <c r="F827" s="47"/>
    </row>
    <row r="828" spans="2:6" ht="13" x14ac:dyDescent="0.15">
      <c r="B828" s="48"/>
      <c r="C828" s="48"/>
      <c r="D828" s="47"/>
      <c r="E828" s="47"/>
      <c r="F828" s="47"/>
    </row>
    <row r="829" spans="2:6" ht="13" x14ac:dyDescent="0.15">
      <c r="B829" s="48"/>
      <c r="C829" s="48"/>
      <c r="D829" s="47"/>
      <c r="E829" s="47"/>
      <c r="F829" s="47"/>
    </row>
    <row r="830" spans="2:6" ht="13" x14ac:dyDescent="0.15">
      <c r="B830" s="48"/>
      <c r="C830" s="48"/>
      <c r="D830" s="47"/>
      <c r="E830" s="47"/>
      <c r="F830" s="47"/>
    </row>
    <row r="831" spans="2:6" ht="13" x14ac:dyDescent="0.15">
      <c r="B831" s="48"/>
      <c r="C831" s="48"/>
      <c r="D831" s="47"/>
      <c r="E831" s="47"/>
      <c r="F831" s="47"/>
    </row>
    <row r="832" spans="2:6" ht="13" x14ac:dyDescent="0.15">
      <c r="B832" s="48"/>
      <c r="C832" s="48"/>
      <c r="D832" s="47"/>
      <c r="E832" s="47"/>
      <c r="F832" s="47"/>
    </row>
    <row r="833" spans="2:6" ht="13" x14ac:dyDescent="0.15">
      <c r="B833" s="48"/>
      <c r="C833" s="48"/>
      <c r="D833" s="47"/>
      <c r="E833" s="47"/>
      <c r="F833" s="47"/>
    </row>
    <row r="834" spans="2:6" ht="13" x14ac:dyDescent="0.15">
      <c r="B834" s="48"/>
      <c r="C834" s="48"/>
      <c r="D834" s="47"/>
      <c r="E834" s="47"/>
      <c r="F834" s="47"/>
    </row>
    <row r="835" spans="2:6" ht="13" x14ac:dyDescent="0.15">
      <c r="B835" s="48"/>
      <c r="C835" s="48"/>
      <c r="D835" s="47"/>
      <c r="E835" s="47"/>
      <c r="F835" s="47"/>
    </row>
    <row r="836" spans="2:6" ht="13" x14ac:dyDescent="0.15">
      <c r="B836" s="48"/>
      <c r="C836" s="48"/>
      <c r="D836" s="47"/>
      <c r="E836" s="47"/>
      <c r="F836" s="47"/>
    </row>
    <row r="837" spans="2:6" ht="13" x14ac:dyDescent="0.15">
      <c r="B837" s="48"/>
      <c r="C837" s="48"/>
      <c r="D837" s="47"/>
      <c r="E837" s="47"/>
      <c r="F837" s="47"/>
    </row>
    <row r="838" spans="2:6" ht="13" x14ac:dyDescent="0.15">
      <c r="B838" s="48"/>
      <c r="C838" s="48"/>
      <c r="D838" s="47"/>
      <c r="E838" s="47"/>
      <c r="F838" s="47"/>
    </row>
    <row r="839" spans="2:6" ht="13" x14ac:dyDescent="0.15">
      <c r="B839" s="48"/>
      <c r="C839" s="48"/>
      <c r="D839" s="47"/>
      <c r="E839" s="47"/>
      <c r="F839" s="47"/>
    </row>
    <row r="840" spans="2:6" ht="13" x14ac:dyDescent="0.15">
      <c r="B840" s="48"/>
      <c r="C840" s="48"/>
      <c r="D840" s="47"/>
      <c r="E840" s="47"/>
      <c r="F840" s="47"/>
    </row>
    <row r="841" spans="2:6" ht="13" x14ac:dyDescent="0.15">
      <c r="B841" s="48"/>
      <c r="C841" s="48"/>
      <c r="D841" s="47"/>
      <c r="E841" s="47"/>
      <c r="F841" s="47"/>
    </row>
    <row r="842" spans="2:6" ht="13" x14ac:dyDescent="0.15">
      <c r="B842" s="48"/>
      <c r="C842" s="48"/>
      <c r="D842" s="47"/>
      <c r="E842" s="47"/>
      <c r="F842" s="47"/>
    </row>
    <row r="843" spans="2:6" ht="13" x14ac:dyDescent="0.15">
      <c r="B843" s="48"/>
      <c r="C843" s="48"/>
      <c r="D843" s="47"/>
      <c r="E843" s="47"/>
      <c r="F843" s="47"/>
    </row>
    <row r="844" spans="2:6" ht="13" x14ac:dyDescent="0.15">
      <c r="B844" s="48"/>
      <c r="C844" s="48"/>
      <c r="D844" s="47"/>
      <c r="E844" s="47"/>
      <c r="F844" s="47"/>
    </row>
    <row r="845" spans="2:6" ht="13" x14ac:dyDescent="0.15">
      <c r="B845" s="48"/>
      <c r="C845" s="48"/>
      <c r="D845" s="47"/>
      <c r="E845" s="47"/>
      <c r="F845" s="47"/>
    </row>
    <row r="846" spans="2:6" ht="13" x14ac:dyDescent="0.15">
      <c r="B846" s="48"/>
      <c r="C846" s="48"/>
      <c r="D846" s="47"/>
      <c r="E846" s="47"/>
      <c r="F846" s="47"/>
    </row>
    <row r="847" spans="2:6" ht="13" x14ac:dyDescent="0.15">
      <c r="B847" s="48"/>
      <c r="C847" s="48"/>
      <c r="D847" s="47"/>
      <c r="E847" s="47"/>
      <c r="F847" s="47"/>
    </row>
    <row r="848" spans="2:6" ht="13" x14ac:dyDescent="0.15">
      <c r="B848" s="48"/>
      <c r="C848" s="48"/>
      <c r="D848" s="47"/>
      <c r="E848" s="47"/>
      <c r="F848" s="47"/>
    </row>
    <row r="849" spans="2:6" ht="13" x14ac:dyDescent="0.15">
      <c r="B849" s="48"/>
      <c r="C849" s="48"/>
      <c r="D849" s="47"/>
      <c r="E849" s="47"/>
      <c r="F849" s="47"/>
    </row>
    <row r="850" spans="2:6" ht="13" x14ac:dyDescent="0.15">
      <c r="B850" s="48"/>
      <c r="C850" s="48"/>
      <c r="D850" s="47"/>
      <c r="E850" s="47"/>
      <c r="F850" s="47"/>
    </row>
    <row r="851" spans="2:6" ht="13" x14ac:dyDescent="0.15">
      <c r="B851" s="48"/>
      <c r="C851" s="48"/>
      <c r="D851" s="47"/>
      <c r="E851" s="47"/>
      <c r="F851" s="47"/>
    </row>
    <row r="852" spans="2:6" ht="13" x14ac:dyDescent="0.15">
      <c r="B852" s="48"/>
      <c r="C852" s="48"/>
      <c r="D852" s="47"/>
      <c r="E852" s="47"/>
      <c r="F852" s="47"/>
    </row>
    <row r="853" spans="2:6" ht="13" x14ac:dyDescent="0.15">
      <c r="B853" s="48"/>
      <c r="C853" s="48"/>
      <c r="D853" s="47"/>
      <c r="E853" s="47"/>
      <c r="F853" s="47"/>
    </row>
    <row r="854" spans="2:6" ht="13" x14ac:dyDescent="0.15">
      <c r="B854" s="48"/>
      <c r="C854" s="48"/>
      <c r="D854" s="47"/>
      <c r="E854" s="47"/>
      <c r="F854" s="47"/>
    </row>
    <row r="855" spans="2:6" ht="13" x14ac:dyDescent="0.15">
      <c r="B855" s="48"/>
      <c r="C855" s="48"/>
      <c r="D855" s="47"/>
      <c r="E855" s="47"/>
      <c r="F855" s="47"/>
    </row>
    <row r="856" spans="2:6" ht="13" x14ac:dyDescent="0.15">
      <c r="B856" s="48"/>
      <c r="C856" s="48"/>
      <c r="D856" s="47"/>
      <c r="E856" s="47"/>
      <c r="F856" s="47"/>
    </row>
    <row r="857" spans="2:6" ht="13" x14ac:dyDescent="0.15">
      <c r="B857" s="48"/>
      <c r="C857" s="48"/>
      <c r="D857" s="47"/>
      <c r="E857" s="47"/>
      <c r="F857" s="47"/>
    </row>
    <row r="858" spans="2:6" ht="13" x14ac:dyDescent="0.15">
      <c r="B858" s="48"/>
      <c r="C858" s="48"/>
      <c r="D858" s="47"/>
      <c r="E858" s="47"/>
      <c r="F858" s="47"/>
    </row>
    <row r="859" spans="2:6" ht="13" x14ac:dyDescent="0.15">
      <c r="B859" s="48"/>
      <c r="C859" s="48"/>
      <c r="D859" s="47"/>
      <c r="E859" s="47"/>
      <c r="F859" s="47"/>
    </row>
    <row r="860" spans="2:6" ht="13" x14ac:dyDescent="0.15">
      <c r="B860" s="48"/>
      <c r="C860" s="48"/>
      <c r="D860" s="47"/>
      <c r="E860" s="47"/>
      <c r="F860" s="47"/>
    </row>
    <row r="861" spans="2:6" ht="13" x14ac:dyDescent="0.15">
      <c r="B861" s="48"/>
      <c r="C861" s="48"/>
      <c r="D861" s="47"/>
      <c r="E861" s="47"/>
      <c r="F861" s="47"/>
    </row>
    <row r="862" spans="2:6" ht="13" x14ac:dyDescent="0.15">
      <c r="B862" s="48"/>
      <c r="C862" s="48"/>
      <c r="D862" s="47"/>
      <c r="E862" s="47"/>
      <c r="F862" s="47"/>
    </row>
    <row r="863" spans="2:6" ht="13" x14ac:dyDescent="0.15">
      <c r="B863" s="48"/>
      <c r="C863" s="48"/>
      <c r="D863" s="47"/>
      <c r="E863" s="47"/>
      <c r="F863" s="47"/>
    </row>
    <row r="864" spans="2:6" ht="13" x14ac:dyDescent="0.15">
      <c r="B864" s="48"/>
      <c r="C864" s="48"/>
      <c r="D864" s="47"/>
      <c r="E864" s="47"/>
      <c r="F864" s="47"/>
    </row>
    <row r="865" spans="2:6" ht="13" x14ac:dyDescent="0.15">
      <c r="B865" s="48"/>
      <c r="C865" s="48"/>
      <c r="D865" s="47"/>
      <c r="E865" s="47"/>
      <c r="F865" s="47"/>
    </row>
    <row r="866" spans="2:6" ht="13" x14ac:dyDescent="0.15">
      <c r="B866" s="48"/>
      <c r="C866" s="48"/>
      <c r="D866" s="47"/>
      <c r="E866" s="47"/>
      <c r="F866" s="47"/>
    </row>
    <row r="867" spans="2:6" ht="13" x14ac:dyDescent="0.15">
      <c r="B867" s="48"/>
      <c r="C867" s="48"/>
      <c r="D867" s="47"/>
      <c r="E867" s="47"/>
      <c r="F867" s="47"/>
    </row>
    <row r="868" spans="2:6" ht="13" x14ac:dyDescent="0.15">
      <c r="B868" s="48"/>
      <c r="C868" s="48"/>
      <c r="D868" s="47"/>
      <c r="E868" s="47"/>
      <c r="F868" s="47"/>
    </row>
    <row r="869" spans="2:6" ht="13" x14ac:dyDescent="0.15">
      <c r="B869" s="48"/>
      <c r="C869" s="48"/>
      <c r="D869" s="47"/>
      <c r="E869" s="47"/>
      <c r="F869" s="47"/>
    </row>
    <row r="870" spans="2:6" ht="13" x14ac:dyDescent="0.15">
      <c r="B870" s="48"/>
      <c r="C870" s="48"/>
      <c r="D870" s="47"/>
      <c r="E870" s="47"/>
      <c r="F870" s="47"/>
    </row>
    <row r="871" spans="2:6" ht="13" x14ac:dyDescent="0.15">
      <c r="B871" s="48"/>
      <c r="C871" s="48"/>
      <c r="D871" s="47"/>
      <c r="E871" s="47"/>
      <c r="F871" s="47"/>
    </row>
    <row r="872" spans="2:6" ht="13" x14ac:dyDescent="0.15">
      <c r="B872" s="48"/>
      <c r="C872" s="48"/>
      <c r="D872" s="47"/>
      <c r="E872" s="47"/>
      <c r="F872" s="47"/>
    </row>
    <row r="873" spans="2:6" ht="13" x14ac:dyDescent="0.15">
      <c r="B873" s="48"/>
      <c r="C873" s="48"/>
      <c r="D873" s="47"/>
      <c r="E873" s="47"/>
      <c r="F873" s="47"/>
    </row>
    <row r="874" spans="2:6" ht="13" x14ac:dyDescent="0.15">
      <c r="B874" s="48"/>
      <c r="C874" s="48"/>
      <c r="D874" s="47"/>
      <c r="E874" s="47"/>
      <c r="F874" s="47"/>
    </row>
    <row r="875" spans="2:6" ht="13" x14ac:dyDescent="0.15">
      <c r="B875" s="48"/>
      <c r="C875" s="48"/>
      <c r="D875" s="47"/>
      <c r="E875" s="47"/>
      <c r="F875" s="47"/>
    </row>
    <row r="876" spans="2:6" ht="13" x14ac:dyDescent="0.15">
      <c r="B876" s="48"/>
      <c r="C876" s="48"/>
      <c r="D876" s="47"/>
      <c r="E876" s="47"/>
      <c r="F876" s="47"/>
    </row>
    <row r="877" spans="2:6" ht="13" x14ac:dyDescent="0.15">
      <c r="B877" s="48"/>
      <c r="C877" s="48"/>
      <c r="D877" s="47"/>
      <c r="E877" s="47"/>
      <c r="F877" s="47"/>
    </row>
    <row r="878" spans="2:6" ht="13" x14ac:dyDescent="0.15">
      <c r="B878" s="48"/>
      <c r="C878" s="48"/>
      <c r="D878" s="47"/>
      <c r="E878" s="47"/>
      <c r="F878" s="47"/>
    </row>
    <row r="879" spans="2:6" ht="13" x14ac:dyDescent="0.15">
      <c r="B879" s="48"/>
      <c r="C879" s="48"/>
      <c r="D879" s="47"/>
      <c r="E879" s="47"/>
      <c r="F879" s="47"/>
    </row>
    <row r="880" spans="2:6" ht="13" x14ac:dyDescent="0.15">
      <c r="B880" s="48"/>
      <c r="C880" s="48"/>
      <c r="D880" s="47"/>
      <c r="E880" s="47"/>
      <c r="F880" s="47"/>
    </row>
    <row r="881" spans="2:6" ht="13" x14ac:dyDescent="0.15">
      <c r="B881" s="48"/>
      <c r="C881" s="48"/>
      <c r="D881" s="47"/>
      <c r="E881" s="47"/>
      <c r="F881" s="47"/>
    </row>
    <row r="882" spans="2:6" ht="13" x14ac:dyDescent="0.15">
      <c r="B882" s="48"/>
      <c r="C882" s="48"/>
      <c r="D882" s="47"/>
      <c r="E882" s="47"/>
      <c r="F882" s="47"/>
    </row>
    <row r="883" spans="2:6" ht="13" x14ac:dyDescent="0.15">
      <c r="B883" s="48"/>
      <c r="C883" s="48"/>
      <c r="D883" s="47"/>
      <c r="E883" s="47"/>
      <c r="F883" s="47"/>
    </row>
    <row r="884" spans="2:6" ht="13" x14ac:dyDescent="0.15">
      <c r="B884" s="48"/>
      <c r="C884" s="48"/>
      <c r="D884" s="47"/>
      <c r="E884" s="47"/>
      <c r="F884" s="47"/>
    </row>
    <row r="885" spans="2:6" ht="13" x14ac:dyDescent="0.15">
      <c r="B885" s="48"/>
      <c r="C885" s="48"/>
      <c r="D885" s="47"/>
      <c r="E885" s="47"/>
      <c r="F885" s="47"/>
    </row>
    <row r="886" spans="2:6" ht="13" x14ac:dyDescent="0.15">
      <c r="B886" s="48"/>
      <c r="C886" s="48"/>
      <c r="D886" s="47"/>
      <c r="E886" s="47"/>
      <c r="F886" s="47"/>
    </row>
    <row r="887" spans="2:6" ht="13" x14ac:dyDescent="0.15">
      <c r="B887" s="48"/>
      <c r="C887" s="48"/>
      <c r="D887" s="47"/>
      <c r="E887" s="47"/>
      <c r="F887" s="47"/>
    </row>
    <row r="888" spans="2:6" ht="13" x14ac:dyDescent="0.15">
      <c r="B888" s="48"/>
      <c r="C888" s="48"/>
      <c r="D888" s="47"/>
      <c r="E888" s="47"/>
      <c r="F888" s="47"/>
    </row>
    <row r="889" spans="2:6" ht="13" x14ac:dyDescent="0.15">
      <c r="B889" s="48"/>
      <c r="C889" s="48"/>
      <c r="D889" s="47"/>
      <c r="E889" s="47"/>
      <c r="F889" s="47"/>
    </row>
    <row r="890" spans="2:6" ht="13" x14ac:dyDescent="0.15">
      <c r="B890" s="48"/>
      <c r="C890" s="48"/>
      <c r="D890" s="47"/>
      <c r="E890" s="47"/>
      <c r="F890" s="47"/>
    </row>
    <row r="891" spans="2:6" ht="13" x14ac:dyDescent="0.15">
      <c r="B891" s="48"/>
      <c r="C891" s="48"/>
      <c r="D891" s="47"/>
      <c r="E891" s="47"/>
      <c r="F891" s="47"/>
    </row>
    <row r="892" spans="2:6" ht="13" x14ac:dyDescent="0.15">
      <c r="B892" s="48"/>
      <c r="C892" s="48"/>
      <c r="D892" s="47"/>
      <c r="E892" s="47"/>
      <c r="F892" s="47"/>
    </row>
    <row r="893" spans="2:6" ht="13" x14ac:dyDescent="0.15">
      <c r="B893" s="48"/>
      <c r="C893" s="48"/>
      <c r="D893" s="47"/>
      <c r="E893" s="47"/>
      <c r="F893" s="47"/>
    </row>
    <row r="894" spans="2:6" ht="13" x14ac:dyDescent="0.15">
      <c r="B894" s="48"/>
      <c r="C894" s="48"/>
      <c r="D894" s="47"/>
      <c r="E894" s="47"/>
      <c r="F894" s="47"/>
    </row>
    <row r="895" spans="2:6" ht="13" x14ac:dyDescent="0.15">
      <c r="B895" s="48"/>
      <c r="C895" s="48"/>
      <c r="D895" s="47"/>
      <c r="E895" s="47"/>
      <c r="F895" s="47"/>
    </row>
    <row r="896" spans="2:6" ht="13" x14ac:dyDescent="0.15">
      <c r="B896" s="48"/>
      <c r="C896" s="48"/>
      <c r="D896" s="47"/>
      <c r="E896" s="47"/>
      <c r="F896" s="47"/>
    </row>
    <row r="897" spans="2:6" ht="13" x14ac:dyDescent="0.15">
      <c r="B897" s="48"/>
      <c r="C897" s="48"/>
      <c r="D897" s="47"/>
      <c r="E897" s="47"/>
      <c r="F897" s="47"/>
    </row>
    <row r="898" spans="2:6" ht="13" x14ac:dyDescent="0.15">
      <c r="B898" s="48"/>
      <c r="C898" s="48"/>
      <c r="D898" s="47"/>
      <c r="E898" s="47"/>
      <c r="F898" s="47"/>
    </row>
    <row r="899" spans="2:6" ht="13" x14ac:dyDescent="0.15">
      <c r="B899" s="48"/>
      <c r="C899" s="48"/>
      <c r="D899" s="47"/>
      <c r="E899" s="47"/>
      <c r="F899" s="47"/>
    </row>
    <row r="900" spans="2:6" ht="13" x14ac:dyDescent="0.15">
      <c r="B900" s="48"/>
      <c r="C900" s="48"/>
      <c r="D900" s="47"/>
      <c r="E900" s="47"/>
      <c r="F900" s="47"/>
    </row>
    <row r="901" spans="2:6" ht="13" x14ac:dyDescent="0.15">
      <c r="B901" s="48"/>
      <c r="C901" s="48"/>
      <c r="D901" s="47"/>
      <c r="E901" s="47"/>
      <c r="F901" s="47"/>
    </row>
    <row r="902" spans="2:6" ht="13" x14ac:dyDescent="0.15">
      <c r="B902" s="48"/>
      <c r="C902" s="48"/>
      <c r="D902" s="47"/>
      <c r="E902" s="47"/>
      <c r="F902" s="47"/>
    </row>
    <row r="903" spans="2:6" ht="13" x14ac:dyDescent="0.15">
      <c r="B903" s="48"/>
      <c r="C903" s="48"/>
      <c r="D903" s="47"/>
      <c r="E903" s="47"/>
      <c r="F903" s="47"/>
    </row>
    <row r="904" spans="2:6" ht="13" x14ac:dyDescent="0.15">
      <c r="B904" s="48"/>
      <c r="C904" s="48"/>
      <c r="D904" s="47"/>
      <c r="E904" s="47"/>
      <c r="F904" s="47"/>
    </row>
    <row r="905" spans="2:6" ht="13" x14ac:dyDescent="0.15">
      <c r="B905" s="48"/>
      <c r="C905" s="48"/>
      <c r="D905" s="47"/>
      <c r="E905" s="47"/>
      <c r="F905" s="47"/>
    </row>
    <row r="906" spans="2:6" ht="13" x14ac:dyDescent="0.15">
      <c r="B906" s="48"/>
      <c r="C906" s="48"/>
      <c r="D906" s="47"/>
      <c r="E906" s="47"/>
      <c r="F906" s="47"/>
    </row>
    <row r="907" spans="2:6" ht="13" x14ac:dyDescent="0.15">
      <c r="B907" s="48"/>
      <c r="C907" s="48"/>
      <c r="D907" s="47"/>
      <c r="E907" s="47"/>
      <c r="F907" s="47"/>
    </row>
    <row r="908" spans="2:6" ht="13" x14ac:dyDescent="0.15">
      <c r="B908" s="48"/>
      <c r="C908" s="48"/>
      <c r="D908" s="47"/>
      <c r="E908" s="47"/>
      <c r="F908" s="47"/>
    </row>
    <row r="909" spans="2:6" ht="13" x14ac:dyDescent="0.15">
      <c r="B909" s="48"/>
      <c r="C909" s="48"/>
      <c r="D909" s="47"/>
      <c r="E909" s="47"/>
      <c r="F909" s="47"/>
    </row>
    <row r="910" spans="2:6" ht="13" x14ac:dyDescent="0.15">
      <c r="B910" s="48"/>
      <c r="C910" s="48"/>
      <c r="D910" s="47"/>
      <c r="E910" s="47"/>
      <c r="F910" s="47"/>
    </row>
    <row r="911" spans="2:6" ht="13" x14ac:dyDescent="0.15">
      <c r="B911" s="48"/>
      <c r="C911" s="48"/>
      <c r="D911" s="47"/>
      <c r="E911" s="47"/>
      <c r="F911" s="47"/>
    </row>
    <row r="912" spans="2:6" ht="13" x14ac:dyDescent="0.15">
      <c r="B912" s="48"/>
      <c r="C912" s="48"/>
      <c r="D912" s="47"/>
      <c r="E912" s="47"/>
      <c r="F912" s="47"/>
    </row>
    <row r="913" spans="2:6" ht="13" x14ac:dyDescent="0.15">
      <c r="B913" s="48"/>
      <c r="C913" s="48"/>
      <c r="D913" s="47"/>
      <c r="E913" s="47"/>
      <c r="F913" s="47"/>
    </row>
    <row r="914" spans="2:6" ht="13" x14ac:dyDescent="0.15">
      <c r="B914" s="48"/>
      <c r="C914" s="48"/>
      <c r="D914" s="47"/>
      <c r="E914" s="47"/>
      <c r="F914" s="47"/>
    </row>
    <row r="915" spans="2:6" ht="13" x14ac:dyDescent="0.15">
      <c r="B915" s="48"/>
      <c r="C915" s="48"/>
      <c r="D915" s="47"/>
      <c r="E915" s="47"/>
      <c r="F915" s="47"/>
    </row>
    <row r="916" spans="2:6" ht="13" x14ac:dyDescent="0.15">
      <c r="B916" s="48"/>
      <c r="C916" s="48"/>
      <c r="D916" s="47"/>
      <c r="E916" s="47"/>
      <c r="F916" s="47"/>
    </row>
    <row r="917" spans="2:6" ht="13" x14ac:dyDescent="0.15">
      <c r="B917" s="48"/>
      <c r="C917" s="48"/>
      <c r="D917" s="47"/>
      <c r="E917" s="47"/>
      <c r="F917" s="47"/>
    </row>
    <row r="918" spans="2:6" ht="13" x14ac:dyDescent="0.15">
      <c r="B918" s="48"/>
      <c r="C918" s="48"/>
      <c r="D918" s="47"/>
      <c r="E918" s="47"/>
      <c r="F918" s="47"/>
    </row>
    <row r="919" spans="2:6" ht="13" x14ac:dyDescent="0.15">
      <c r="B919" s="48"/>
      <c r="C919" s="48"/>
      <c r="D919" s="47"/>
      <c r="E919" s="47"/>
      <c r="F919" s="47"/>
    </row>
    <row r="920" spans="2:6" ht="13" x14ac:dyDescent="0.15">
      <c r="B920" s="48"/>
      <c r="C920" s="48"/>
      <c r="D920" s="47"/>
      <c r="E920" s="47"/>
      <c r="F920" s="47"/>
    </row>
    <row r="921" spans="2:6" ht="13" x14ac:dyDescent="0.15">
      <c r="B921" s="48"/>
      <c r="C921" s="48"/>
      <c r="D921" s="47"/>
      <c r="E921" s="47"/>
      <c r="F921" s="47"/>
    </row>
    <row r="922" spans="2:6" ht="13" x14ac:dyDescent="0.15">
      <c r="B922" s="48"/>
      <c r="C922" s="48"/>
      <c r="D922" s="47"/>
      <c r="E922" s="47"/>
      <c r="F922" s="47"/>
    </row>
    <row r="923" spans="2:6" ht="13" x14ac:dyDescent="0.15">
      <c r="B923" s="48"/>
      <c r="C923" s="48"/>
      <c r="D923" s="47"/>
      <c r="E923" s="47"/>
      <c r="F923" s="47"/>
    </row>
    <row r="924" spans="2:6" ht="13" x14ac:dyDescent="0.15">
      <c r="B924" s="48"/>
      <c r="C924" s="48"/>
      <c r="D924" s="47"/>
      <c r="E924" s="47"/>
      <c r="F924" s="47"/>
    </row>
    <row r="925" spans="2:6" ht="13" x14ac:dyDescent="0.15">
      <c r="B925" s="48"/>
      <c r="C925" s="48"/>
      <c r="D925" s="47"/>
      <c r="E925" s="47"/>
      <c r="F925" s="47"/>
    </row>
    <row r="926" spans="2:6" ht="13" x14ac:dyDescent="0.15">
      <c r="B926" s="48"/>
      <c r="C926" s="48"/>
      <c r="D926" s="47"/>
      <c r="E926" s="47"/>
      <c r="F926" s="47"/>
    </row>
    <row r="927" spans="2:6" ht="13" x14ac:dyDescent="0.15">
      <c r="B927" s="48"/>
      <c r="C927" s="48"/>
      <c r="D927" s="47"/>
      <c r="E927" s="47"/>
      <c r="F927" s="47"/>
    </row>
    <row r="928" spans="2:6" ht="13" x14ac:dyDescent="0.15">
      <c r="B928" s="48"/>
      <c r="C928" s="48"/>
      <c r="D928" s="47"/>
      <c r="E928" s="47"/>
      <c r="F928" s="47"/>
    </row>
    <row r="929" spans="2:6" ht="13" x14ac:dyDescent="0.15">
      <c r="B929" s="48"/>
      <c r="C929" s="48"/>
      <c r="D929" s="47"/>
      <c r="E929" s="47"/>
      <c r="F929" s="47"/>
    </row>
    <row r="930" spans="2:6" ht="13" x14ac:dyDescent="0.15">
      <c r="B930" s="48"/>
      <c r="C930" s="48"/>
      <c r="D930" s="47"/>
      <c r="E930" s="47"/>
      <c r="F930" s="47"/>
    </row>
    <row r="931" spans="2:6" ht="13" x14ac:dyDescent="0.15">
      <c r="B931" s="48"/>
      <c r="C931" s="48"/>
      <c r="D931" s="47"/>
      <c r="E931" s="47"/>
      <c r="F931" s="47"/>
    </row>
    <row r="932" spans="2:6" ht="13" x14ac:dyDescent="0.15">
      <c r="B932" s="48"/>
      <c r="C932" s="48"/>
      <c r="D932" s="47"/>
      <c r="E932" s="47"/>
      <c r="F932" s="47"/>
    </row>
    <row r="933" spans="2:6" ht="13" x14ac:dyDescent="0.15">
      <c r="B933" s="48"/>
      <c r="C933" s="48"/>
      <c r="D933" s="47"/>
      <c r="E933" s="47"/>
      <c r="F933" s="47"/>
    </row>
    <row r="934" spans="2:6" ht="13" x14ac:dyDescent="0.15">
      <c r="B934" s="48"/>
      <c r="C934" s="48"/>
      <c r="D934" s="47"/>
      <c r="E934" s="47"/>
      <c r="F934" s="47"/>
    </row>
    <row r="935" spans="2:6" ht="13" x14ac:dyDescent="0.15">
      <c r="B935" s="48"/>
      <c r="C935" s="48"/>
      <c r="D935" s="47"/>
      <c r="E935" s="47"/>
      <c r="F935" s="47"/>
    </row>
    <row r="936" spans="2:6" ht="13" x14ac:dyDescent="0.15">
      <c r="B936" s="48"/>
      <c r="C936" s="48"/>
      <c r="D936" s="47"/>
      <c r="E936" s="47"/>
      <c r="F936" s="47"/>
    </row>
    <row r="937" spans="2:6" ht="13" x14ac:dyDescent="0.15">
      <c r="B937" s="48"/>
      <c r="C937" s="48"/>
      <c r="D937" s="47"/>
      <c r="E937" s="47"/>
      <c r="F937" s="47"/>
    </row>
    <row r="938" spans="2:6" ht="13" x14ac:dyDescent="0.15">
      <c r="B938" s="48"/>
      <c r="C938" s="48"/>
      <c r="D938" s="47"/>
      <c r="E938" s="47"/>
      <c r="F938" s="47"/>
    </row>
    <row r="939" spans="2:6" ht="13" x14ac:dyDescent="0.15">
      <c r="B939" s="48"/>
      <c r="C939" s="48"/>
      <c r="D939" s="47"/>
      <c r="E939" s="47"/>
      <c r="F939" s="47"/>
    </row>
    <row r="940" spans="2:6" ht="13" x14ac:dyDescent="0.15">
      <c r="B940" s="48"/>
      <c r="C940" s="48"/>
      <c r="D940" s="47"/>
      <c r="E940" s="47"/>
      <c r="F940" s="47"/>
    </row>
    <row r="941" spans="2:6" ht="13" x14ac:dyDescent="0.15">
      <c r="B941" s="48"/>
      <c r="C941" s="48"/>
      <c r="D941" s="47"/>
      <c r="E941" s="47"/>
      <c r="F941" s="47"/>
    </row>
    <row r="942" spans="2:6" ht="13" x14ac:dyDescent="0.15">
      <c r="B942" s="48"/>
      <c r="C942" s="48"/>
      <c r="D942" s="47"/>
      <c r="E942" s="47"/>
      <c r="F942" s="47"/>
    </row>
    <row r="943" spans="2:6" ht="13" x14ac:dyDescent="0.15">
      <c r="B943" s="48"/>
      <c r="C943" s="48"/>
      <c r="D943" s="47"/>
      <c r="E943" s="47"/>
      <c r="F943" s="47"/>
    </row>
    <row r="944" spans="2:6" ht="13" x14ac:dyDescent="0.15">
      <c r="B944" s="48"/>
      <c r="C944" s="48"/>
      <c r="D944" s="47"/>
      <c r="E944" s="47"/>
      <c r="F944" s="47"/>
    </row>
    <row r="945" spans="2:6" ht="13" x14ac:dyDescent="0.15">
      <c r="B945" s="48"/>
      <c r="C945" s="48"/>
      <c r="D945" s="47"/>
      <c r="E945" s="47"/>
      <c r="F945" s="47"/>
    </row>
    <row r="946" spans="2:6" ht="13" x14ac:dyDescent="0.15">
      <c r="B946" s="48"/>
      <c r="C946" s="48"/>
      <c r="D946" s="47"/>
      <c r="E946" s="47"/>
      <c r="F946" s="47"/>
    </row>
    <row r="947" spans="2:6" ht="13" x14ac:dyDescent="0.15">
      <c r="B947" s="48"/>
      <c r="C947" s="48"/>
      <c r="D947" s="47"/>
      <c r="E947" s="47"/>
      <c r="F947" s="47"/>
    </row>
    <row r="948" spans="2:6" ht="13" x14ac:dyDescent="0.15">
      <c r="B948" s="48"/>
      <c r="C948" s="48"/>
      <c r="D948" s="47"/>
      <c r="E948" s="47"/>
      <c r="F948" s="47"/>
    </row>
    <row r="949" spans="2:6" ht="13" x14ac:dyDescent="0.15">
      <c r="B949" s="48"/>
      <c r="C949" s="48"/>
      <c r="D949" s="47"/>
      <c r="E949" s="47"/>
      <c r="F949" s="47"/>
    </row>
    <row r="950" spans="2:6" ht="13" x14ac:dyDescent="0.15">
      <c r="B950" s="48"/>
      <c r="C950" s="48"/>
      <c r="D950" s="47"/>
      <c r="E950" s="47"/>
      <c r="F950" s="47"/>
    </row>
    <row r="951" spans="2:6" ht="13" x14ac:dyDescent="0.15">
      <c r="B951" s="48"/>
      <c r="C951" s="48"/>
      <c r="D951" s="47"/>
      <c r="E951" s="47"/>
      <c r="F951" s="47"/>
    </row>
    <row r="952" spans="2:6" ht="13" x14ac:dyDescent="0.15">
      <c r="B952" s="48"/>
      <c r="C952" s="48"/>
      <c r="D952" s="47"/>
      <c r="E952" s="47"/>
      <c r="F952" s="47"/>
    </row>
    <row r="953" spans="2:6" ht="13" x14ac:dyDescent="0.15">
      <c r="B953" s="48"/>
      <c r="C953" s="48"/>
      <c r="D953" s="47"/>
      <c r="E953" s="47"/>
      <c r="F953" s="47"/>
    </row>
    <row r="954" spans="2:6" ht="13" x14ac:dyDescent="0.15">
      <c r="B954" s="48"/>
      <c r="C954" s="48"/>
      <c r="D954" s="47"/>
      <c r="E954" s="47"/>
      <c r="F954" s="47"/>
    </row>
    <row r="955" spans="2:6" ht="13" x14ac:dyDescent="0.15">
      <c r="B955" s="48"/>
      <c r="C955" s="48"/>
      <c r="D955" s="47"/>
      <c r="E955" s="47"/>
      <c r="F955" s="47"/>
    </row>
    <row r="956" spans="2:6" ht="13" x14ac:dyDescent="0.15">
      <c r="B956" s="48"/>
      <c r="C956" s="48"/>
      <c r="D956" s="47"/>
      <c r="E956" s="47"/>
      <c r="F956" s="47"/>
    </row>
    <row r="957" spans="2:6" ht="13" x14ac:dyDescent="0.15">
      <c r="B957" s="48"/>
      <c r="C957" s="48"/>
      <c r="D957" s="47"/>
      <c r="E957" s="47"/>
      <c r="F957" s="47"/>
    </row>
    <row r="958" spans="2:6" ht="13" x14ac:dyDescent="0.15">
      <c r="B958" s="48"/>
      <c r="C958" s="48"/>
      <c r="D958" s="47"/>
      <c r="E958" s="47"/>
      <c r="F958" s="47"/>
    </row>
    <row r="959" spans="2:6" ht="13" x14ac:dyDescent="0.15">
      <c r="B959" s="48"/>
      <c r="C959" s="48"/>
      <c r="D959" s="47"/>
      <c r="E959" s="47"/>
      <c r="F959" s="47"/>
    </row>
    <row r="960" spans="2:6" ht="13" x14ac:dyDescent="0.15">
      <c r="B960" s="48"/>
      <c r="C960" s="48"/>
      <c r="D960" s="47"/>
      <c r="E960" s="47"/>
      <c r="F960" s="47"/>
    </row>
    <row r="961" spans="2:6" ht="13" x14ac:dyDescent="0.15">
      <c r="B961" s="48"/>
      <c r="C961" s="48"/>
      <c r="D961" s="47"/>
      <c r="E961" s="47"/>
      <c r="F961" s="47"/>
    </row>
    <row r="962" spans="2:6" ht="13" x14ac:dyDescent="0.15">
      <c r="B962" s="48"/>
      <c r="C962" s="48"/>
      <c r="D962" s="47"/>
      <c r="E962" s="47"/>
      <c r="F962" s="47"/>
    </row>
    <row r="963" spans="2:6" ht="13" x14ac:dyDescent="0.15">
      <c r="B963" s="48"/>
      <c r="C963" s="48"/>
      <c r="D963" s="47"/>
      <c r="E963" s="47"/>
      <c r="F963" s="47"/>
    </row>
    <row r="964" spans="2:6" ht="13" x14ac:dyDescent="0.15">
      <c r="B964" s="48"/>
      <c r="C964" s="48"/>
      <c r="D964" s="47"/>
      <c r="E964" s="47"/>
      <c r="F964" s="47"/>
    </row>
    <row r="965" spans="2:6" ht="13" x14ac:dyDescent="0.15">
      <c r="B965" s="48"/>
      <c r="C965" s="48"/>
      <c r="D965" s="47"/>
      <c r="E965" s="47"/>
      <c r="F965" s="47"/>
    </row>
    <row r="966" spans="2:6" ht="13" x14ac:dyDescent="0.15">
      <c r="B966" s="48"/>
      <c r="C966" s="48"/>
      <c r="D966" s="47"/>
      <c r="E966" s="47"/>
      <c r="F966" s="47"/>
    </row>
    <row r="967" spans="2:6" ht="13" x14ac:dyDescent="0.15">
      <c r="B967" s="48"/>
      <c r="C967" s="48"/>
      <c r="D967" s="47"/>
      <c r="E967" s="47"/>
      <c r="F967" s="47"/>
    </row>
    <row r="968" spans="2:6" ht="13" x14ac:dyDescent="0.15">
      <c r="B968" s="48"/>
      <c r="C968" s="48"/>
      <c r="D968" s="47"/>
      <c r="E968" s="47"/>
      <c r="F968" s="47"/>
    </row>
    <row r="969" spans="2:6" ht="13" x14ac:dyDescent="0.15">
      <c r="B969" s="48"/>
      <c r="C969" s="48"/>
      <c r="D969" s="47"/>
      <c r="E969" s="47"/>
      <c r="F969" s="47"/>
    </row>
    <row r="970" spans="2:6" ht="13" x14ac:dyDescent="0.15">
      <c r="B970" s="48"/>
      <c r="C970" s="48"/>
      <c r="D970" s="47"/>
      <c r="E970" s="47"/>
      <c r="F970" s="47"/>
    </row>
    <row r="971" spans="2:6" ht="13" x14ac:dyDescent="0.15">
      <c r="B971" s="48"/>
      <c r="C971" s="48"/>
      <c r="D971" s="47"/>
      <c r="E971" s="47"/>
      <c r="F971" s="47"/>
    </row>
    <row r="972" spans="2:6" ht="13" x14ac:dyDescent="0.15">
      <c r="B972" s="48"/>
      <c r="C972" s="48"/>
      <c r="D972" s="47"/>
      <c r="E972" s="47"/>
      <c r="F972" s="47"/>
    </row>
    <row r="973" spans="2:6" ht="13" x14ac:dyDescent="0.15">
      <c r="B973" s="48"/>
      <c r="C973" s="48"/>
      <c r="D973" s="47"/>
      <c r="E973" s="47"/>
      <c r="F973" s="47"/>
    </row>
    <row r="974" spans="2:6" ht="13" x14ac:dyDescent="0.15">
      <c r="B974" s="48"/>
      <c r="C974" s="48"/>
      <c r="D974" s="47"/>
      <c r="E974" s="47"/>
      <c r="F974" s="47"/>
    </row>
    <row r="975" spans="2:6" ht="13" x14ac:dyDescent="0.15">
      <c r="B975" s="48"/>
      <c r="C975" s="48"/>
      <c r="D975" s="47"/>
      <c r="E975" s="47"/>
      <c r="F975" s="47"/>
    </row>
    <row r="976" spans="2:6" ht="13" x14ac:dyDescent="0.15">
      <c r="B976" s="48"/>
      <c r="C976" s="48"/>
      <c r="D976" s="47"/>
      <c r="E976" s="47"/>
      <c r="F976" s="47"/>
    </row>
    <row r="977" spans="2:6" ht="13" x14ac:dyDescent="0.15">
      <c r="B977" s="48"/>
      <c r="C977" s="48"/>
      <c r="D977" s="47"/>
      <c r="E977" s="47"/>
      <c r="F977" s="47"/>
    </row>
    <row r="978" spans="2:6" ht="13" x14ac:dyDescent="0.15">
      <c r="B978" s="48"/>
      <c r="C978" s="48"/>
      <c r="D978" s="47"/>
      <c r="E978" s="47"/>
      <c r="F978" s="47"/>
    </row>
    <row r="979" spans="2:6" ht="13" x14ac:dyDescent="0.15">
      <c r="B979" s="48"/>
      <c r="C979" s="48"/>
      <c r="D979" s="47"/>
      <c r="E979" s="47"/>
      <c r="F979" s="47"/>
    </row>
    <row r="980" spans="2:6" ht="13" x14ac:dyDescent="0.15">
      <c r="B980" s="48"/>
      <c r="C980" s="48"/>
      <c r="D980" s="47"/>
      <c r="E980" s="47"/>
      <c r="F980" s="47"/>
    </row>
    <row r="981" spans="2:6" ht="13" x14ac:dyDescent="0.15">
      <c r="B981" s="48"/>
      <c r="C981" s="48"/>
      <c r="D981" s="47"/>
      <c r="E981" s="47"/>
      <c r="F981" s="47"/>
    </row>
    <row r="982" spans="2:6" ht="13" x14ac:dyDescent="0.15">
      <c r="B982" s="48"/>
      <c r="C982" s="48"/>
      <c r="D982" s="47"/>
      <c r="E982" s="47"/>
      <c r="F982" s="47"/>
    </row>
    <row r="983" spans="2:6" ht="13" x14ac:dyDescent="0.15">
      <c r="B983" s="48"/>
      <c r="C983" s="48"/>
      <c r="D983" s="47"/>
      <c r="E983" s="47"/>
      <c r="F983" s="47"/>
    </row>
    <row r="984" spans="2:6" ht="13" x14ac:dyDescent="0.15">
      <c r="B984" s="48"/>
      <c r="C984" s="48"/>
      <c r="D984" s="47"/>
      <c r="E984" s="47"/>
      <c r="F984" s="47"/>
    </row>
    <row r="985" spans="2:6" ht="13" x14ac:dyDescent="0.15">
      <c r="B985" s="48"/>
      <c r="C985" s="48"/>
      <c r="D985" s="47"/>
      <c r="E985" s="47"/>
      <c r="F985" s="47"/>
    </row>
    <row r="986" spans="2:6" ht="13" x14ac:dyDescent="0.15">
      <c r="B986" s="48"/>
      <c r="C986" s="48"/>
      <c r="D986" s="47"/>
      <c r="E986" s="47"/>
      <c r="F986" s="47"/>
    </row>
    <row r="987" spans="2:6" ht="13" x14ac:dyDescent="0.15">
      <c r="B987" s="48"/>
      <c r="C987" s="48"/>
      <c r="D987" s="47"/>
      <c r="E987" s="47"/>
      <c r="F987" s="47"/>
    </row>
    <row r="988" spans="2:6" ht="13" x14ac:dyDescent="0.15">
      <c r="B988" s="48"/>
      <c r="C988" s="48"/>
      <c r="D988" s="47"/>
      <c r="E988" s="47"/>
      <c r="F988" s="47"/>
    </row>
    <row r="989" spans="2:6" ht="13" x14ac:dyDescent="0.15">
      <c r="B989" s="48"/>
      <c r="C989" s="48"/>
      <c r="D989" s="47"/>
      <c r="E989" s="47"/>
      <c r="F989" s="47"/>
    </row>
    <row r="990" spans="2:6" ht="13" x14ac:dyDescent="0.15">
      <c r="B990" s="48"/>
      <c r="C990" s="48"/>
      <c r="D990" s="47"/>
      <c r="E990" s="47"/>
      <c r="F990" s="47"/>
    </row>
    <row r="991" spans="2:6" ht="13" x14ac:dyDescent="0.15">
      <c r="B991" s="48"/>
      <c r="C991" s="48"/>
      <c r="D991" s="47"/>
      <c r="E991" s="47"/>
      <c r="F991" s="47"/>
    </row>
    <row r="992" spans="2:6" ht="13" x14ac:dyDescent="0.15">
      <c r="B992" s="48"/>
      <c r="C992" s="48"/>
      <c r="D992" s="47"/>
      <c r="E992" s="47"/>
      <c r="F992" s="47"/>
    </row>
    <row r="993" spans="2:6" ht="13" x14ac:dyDescent="0.15">
      <c r="B993" s="48"/>
      <c r="C993" s="48"/>
      <c r="D993" s="47"/>
      <c r="E993" s="47"/>
      <c r="F993" s="47"/>
    </row>
    <row r="994" spans="2:6" ht="13" x14ac:dyDescent="0.15">
      <c r="B994" s="48"/>
      <c r="C994" s="48"/>
      <c r="D994" s="47"/>
      <c r="E994" s="47"/>
      <c r="F994" s="47"/>
    </row>
    <row r="995" spans="2:6" ht="13" x14ac:dyDescent="0.15">
      <c r="B995" s="48"/>
      <c r="C995" s="48"/>
      <c r="D995" s="47"/>
      <c r="E995" s="47"/>
      <c r="F995" s="47"/>
    </row>
    <row r="996" spans="2:6" ht="13" x14ac:dyDescent="0.15">
      <c r="B996" s="48"/>
      <c r="C996" s="48"/>
      <c r="D996" s="47"/>
      <c r="E996" s="47"/>
      <c r="F996" s="47"/>
    </row>
    <row r="997" spans="2:6" ht="13" x14ac:dyDescent="0.15">
      <c r="B997" s="48"/>
      <c r="C997" s="48"/>
      <c r="D997" s="47"/>
      <c r="E997" s="47"/>
      <c r="F997" s="47"/>
    </row>
    <row r="998" spans="2:6" ht="13" x14ac:dyDescent="0.15">
      <c r="B998" s="48"/>
      <c r="C998" s="48"/>
      <c r="D998" s="47"/>
      <c r="E998" s="47"/>
      <c r="F998" s="47"/>
    </row>
    <row r="999" spans="2:6" ht="13" x14ac:dyDescent="0.15">
      <c r="B999" s="48"/>
      <c r="C999" s="48"/>
      <c r="D999" s="47"/>
      <c r="E999" s="47"/>
      <c r="F999" s="47"/>
    </row>
    <row r="1000" spans="2:6" ht="13" x14ac:dyDescent="0.15">
      <c r="B1000" s="48"/>
      <c r="C1000" s="48"/>
      <c r="D1000" s="47"/>
      <c r="E1000" s="47"/>
      <c r="F1000" s="47"/>
    </row>
    <row r="1001" spans="2:6" ht="13" x14ac:dyDescent="0.15">
      <c r="B1001" s="48"/>
      <c r="C1001" s="48"/>
      <c r="D1001" s="47"/>
      <c r="E1001" s="47"/>
      <c r="F1001" s="47"/>
    </row>
    <row r="1002" spans="2:6" ht="13" x14ac:dyDescent="0.15">
      <c r="B1002" s="48"/>
      <c r="C1002" s="48"/>
      <c r="D1002" s="47"/>
      <c r="E1002" s="47"/>
      <c r="F1002" s="47"/>
    </row>
    <row r="1003" spans="2:6" ht="13" x14ac:dyDescent="0.15">
      <c r="B1003" s="48"/>
      <c r="C1003" s="48"/>
      <c r="D1003" s="47"/>
      <c r="E1003" s="47"/>
      <c r="F1003" s="47"/>
    </row>
    <row r="1004" spans="2:6" ht="13" x14ac:dyDescent="0.15">
      <c r="B1004" s="48"/>
      <c r="C1004" s="48"/>
      <c r="D1004" s="47"/>
      <c r="E1004" s="47"/>
      <c r="F1004" s="47"/>
    </row>
    <row r="1005" spans="2:6" ht="13" x14ac:dyDescent="0.15">
      <c r="B1005" s="48"/>
      <c r="C1005" s="48"/>
      <c r="D1005" s="47"/>
      <c r="E1005" s="47"/>
      <c r="F1005" s="47"/>
    </row>
    <row r="1006" spans="2:6" ht="13" x14ac:dyDescent="0.15">
      <c r="B1006" s="48"/>
      <c r="C1006" s="48"/>
      <c r="D1006" s="47"/>
      <c r="E1006" s="47"/>
      <c r="F1006" s="47"/>
    </row>
  </sheetData>
  <autoFilter ref="A1:F41">
    <filterColumn colId="1">
      <filters>
        <filter val="TRUE"/>
      </filters>
    </filterColumn>
  </autoFilter>
  <hyperlinks>
    <hyperlink ref="F6" r:id="rId1"/>
    <hyperlink ref="F10" r:id="rId2" location="slide=id.p"/>
    <hyperlink ref="F13" r:id="rId3" location="slide=id.gf074862f17_0_20"/>
    <hyperlink ref="F28" r:id="rId4"/>
    <hyperlink ref="F31"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F16"/>
  <sheetViews>
    <sheetView workbookViewId="0"/>
  </sheetViews>
  <sheetFormatPr baseColWidth="10" defaultColWidth="14.5" defaultRowHeight="15.75" customHeight="1" x14ac:dyDescent="0.15"/>
  <sheetData>
    <row r="1" spans="1:6" ht="15.75" customHeight="1" x14ac:dyDescent="0.15">
      <c r="A1" s="49" t="str">
        <f ca="1">IFERROR(__xludf.DUMMYFUNCTION("QUERY(Topics!G3:G41, ""select G, count (G) group by G order by count (G)"")"),"")</f>
        <v/>
      </c>
      <c r="B1" s="49" t="str">
        <f ca="1">IFERROR(__xludf.DUMMYFUNCTION("""COMPUTED_VALUE"""),"count ")</f>
        <v xml:space="preserve">count </v>
      </c>
      <c r="D1" s="50" t="str">
        <f ca="1">IFERROR(__xludf.DUMMYFUNCTION("QUERY(Topics!J3:J41, ""select I, count (I) group by I order by count(I)"")"),"#VALUE!")</f>
        <v>#VALUE!</v>
      </c>
    </row>
    <row r="2" spans="1:6" ht="15.75" customHeight="1" x14ac:dyDescent="0.15">
      <c r="A2" s="49" t="str">
        <f ca="1">IFERROR(__xludf.DUMMYFUNCTION("""COMPUTED_VALUE"""),"Cloud")</f>
        <v>Cloud</v>
      </c>
      <c r="B2" s="49">
        <f ca="1">IFERROR(__xludf.DUMMYFUNCTION("""COMPUTED_VALUE"""),1)</f>
        <v>1</v>
      </c>
      <c r="F2" s="52">
        <f>5/39</f>
        <v>0.12820512820512819</v>
      </c>
    </row>
    <row r="3" spans="1:6" ht="15.75" customHeight="1" x14ac:dyDescent="0.15">
      <c r="A3" s="49" t="str">
        <f ca="1">IFERROR(__xludf.DUMMYFUNCTION("""COMPUTED_VALUE"""),"IoT")</f>
        <v>IoT</v>
      </c>
      <c r="B3" s="49">
        <f ca="1">IFERROR(__xludf.DUMMYFUNCTION("""COMPUTED_VALUE"""),1)</f>
        <v>1</v>
      </c>
      <c r="F3" s="53"/>
    </row>
    <row r="4" spans="1:6" ht="15.75" customHeight="1" x14ac:dyDescent="0.15">
      <c r="A4" s="49" t="str">
        <f ca="1">IFERROR(__xludf.DUMMYFUNCTION("""COMPUTED_VALUE"""),"UI/UX")</f>
        <v>UI/UX</v>
      </c>
      <c r="B4" s="49">
        <f ca="1">IFERROR(__xludf.DUMMYFUNCTION("""COMPUTED_VALUE"""),1)</f>
        <v>1</v>
      </c>
      <c r="F4" s="53"/>
    </row>
    <row r="5" spans="1:6" ht="15.75" customHeight="1" x14ac:dyDescent="0.15">
      <c r="A5" s="49" t="str">
        <f ca="1">IFERROR(__xludf.DUMMYFUNCTION("""COMPUTED_VALUE"""),"AI/ML")</f>
        <v>AI/ML</v>
      </c>
      <c r="B5" s="49">
        <f ca="1">IFERROR(__xludf.DUMMYFUNCTION("""COMPUTED_VALUE"""),2)</f>
        <v>2</v>
      </c>
      <c r="F5" s="53"/>
    </row>
    <row r="6" spans="1:6" ht="15.75" customHeight="1" x14ac:dyDescent="0.15">
      <c r="A6" s="49" t="str">
        <f ca="1">IFERROR(__xludf.DUMMYFUNCTION("""COMPUTED_VALUE"""),"Data System")</f>
        <v>Data System</v>
      </c>
      <c r="B6" s="49">
        <f ca="1">IFERROR(__xludf.DUMMYFUNCTION("""COMPUTED_VALUE"""),2)</f>
        <v>2</v>
      </c>
      <c r="F6" s="53"/>
    </row>
    <row r="7" spans="1:6" ht="15.75" customHeight="1" x14ac:dyDescent="0.15">
      <c r="A7" s="49" t="str">
        <f ca="1">IFERROR(__xludf.DUMMYFUNCTION("""COMPUTED_VALUE"""),"Frontend")</f>
        <v>Frontend</v>
      </c>
      <c r="B7" s="49">
        <f ca="1">IFERROR(__xludf.DUMMYFUNCTION("""COMPUTED_VALUE"""),2)</f>
        <v>2</v>
      </c>
      <c r="F7" s="51">
        <f t="shared" ref="F7:F11" si="0">E7/39</f>
        <v>0</v>
      </c>
    </row>
    <row r="8" spans="1:6" ht="15.75" customHeight="1" x14ac:dyDescent="0.15">
      <c r="A8" s="49" t="str">
        <f ca="1">IFERROR(__xludf.DUMMYFUNCTION("""COMPUTED_VALUE"""),"Programming")</f>
        <v>Programming</v>
      </c>
      <c r="B8" s="49">
        <f ca="1">IFERROR(__xludf.DUMMYFUNCTION("""COMPUTED_VALUE"""),2)</f>
        <v>2</v>
      </c>
      <c r="F8" s="51">
        <f t="shared" si="0"/>
        <v>0</v>
      </c>
    </row>
    <row r="9" spans="1:6" ht="15.75" customHeight="1" x14ac:dyDescent="0.15">
      <c r="A9" s="49" t="str">
        <f ca="1">IFERROR(__xludf.DUMMYFUNCTION("""COMPUTED_VALUE"""),"Architecture")</f>
        <v>Architecture</v>
      </c>
      <c r="B9" s="49">
        <f ca="1">IFERROR(__xludf.DUMMYFUNCTION("""COMPUTED_VALUE"""),3)</f>
        <v>3</v>
      </c>
      <c r="F9" s="51">
        <f t="shared" si="0"/>
        <v>0</v>
      </c>
    </row>
    <row r="10" spans="1:6" ht="15.75" customHeight="1" x14ac:dyDescent="0.15">
      <c r="A10" s="49" t="str">
        <f ca="1">IFERROR(__xludf.DUMMYFUNCTION("""COMPUTED_VALUE"""),"Blockchain")</f>
        <v>Blockchain</v>
      </c>
      <c r="B10" s="49">
        <f ca="1">IFERROR(__xludf.DUMMYFUNCTION("""COMPUTED_VALUE"""),3)</f>
        <v>3</v>
      </c>
      <c r="F10" s="51">
        <f t="shared" si="0"/>
        <v>0</v>
      </c>
    </row>
    <row r="11" spans="1:6" ht="15.75" customHeight="1" x14ac:dyDescent="0.15">
      <c r="A11" s="49" t="str">
        <f ca="1">IFERROR(__xludf.DUMMYFUNCTION("""COMPUTED_VALUE"""),"Communication")</f>
        <v>Communication</v>
      </c>
      <c r="B11" s="49">
        <f ca="1">IFERROR(__xludf.DUMMYFUNCTION("""COMPUTED_VALUE"""),3)</f>
        <v>3</v>
      </c>
      <c r="F11" s="51">
        <f t="shared" si="0"/>
        <v>0</v>
      </c>
    </row>
    <row r="12" spans="1:6" ht="15.75" customHeight="1" x14ac:dyDescent="0.15">
      <c r="A12" s="49" t="str">
        <f ca="1">IFERROR(__xludf.DUMMYFUNCTION("""COMPUTED_VALUE"""),"Engineering")</f>
        <v>Engineering</v>
      </c>
      <c r="B12" s="49">
        <f ca="1">IFERROR(__xludf.DUMMYFUNCTION("""COMPUTED_VALUE"""),3)</f>
        <v>3</v>
      </c>
    </row>
    <row r="13" spans="1:6" ht="15.75" customHeight="1" x14ac:dyDescent="0.15">
      <c r="A13" s="49" t="str">
        <f ca="1">IFERROR(__xludf.DUMMYFUNCTION("""COMPUTED_VALUE"""),"Testing Practice")</f>
        <v>Testing Practice</v>
      </c>
      <c r="B13" s="49">
        <f ca="1">IFERROR(__xludf.DUMMYFUNCTION("""COMPUTED_VALUE"""),3)</f>
        <v>3</v>
      </c>
    </row>
    <row r="14" spans="1:6" ht="15.75" customHeight="1" x14ac:dyDescent="0.15">
      <c r="A14" s="49" t="str">
        <f ca="1">IFERROR(__xludf.DUMMYFUNCTION("""COMPUTED_VALUE"""),"DevOps")</f>
        <v>DevOps</v>
      </c>
      <c r="B14" s="49">
        <f ca="1">IFERROR(__xludf.DUMMYFUNCTION("""COMPUTED_VALUE"""),4)</f>
        <v>4</v>
      </c>
    </row>
    <row r="15" spans="1:6" ht="15.75" customHeight="1" x14ac:dyDescent="0.15">
      <c r="A15" s="49" t="str">
        <f ca="1">IFERROR(__xludf.DUMMYFUNCTION("""COMPUTED_VALUE"""),"NCLC")</f>
        <v>NCLC</v>
      </c>
      <c r="B15" s="49">
        <f ca="1">IFERROR(__xludf.DUMMYFUNCTION("""COMPUTED_VALUE"""),4)</f>
        <v>4</v>
      </c>
    </row>
    <row r="16" spans="1:6" ht="15.75" customHeight="1" x14ac:dyDescent="0.15">
      <c r="A16" s="49" t="str">
        <f ca="1">IFERROR(__xludf.DUMMYFUNCTION("""COMPUTED_VALUE"""),"Test Automation")</f>
        <v>Test Automation</v>
      </c>
      <c r="B16" s="49">
        <f ca="1">IFERROR(__xludf.DUMMYFUNCTION("""COMPUTED_VALUE"""),5)</f>
        <v>5</v>
      </c>
    </row>
  </sheetData>
  <mergeCells count="1">
    <mergeCell ref="F2:F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Topics</vt:lpstr>
      <vt:lpstr>Topic Descriptions</vt:lpstr>
      <vt:lpstr>Statistics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2021-10-20T02:35:57Z</dcterms:modified>
</cp:coreProperties>
</file>