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seesurenb/Desktop/Research/Models/hyperGCN_v4/exp/"/>
    </mc:Choice>
  </mc:AlternateContent>
  <xr:revisionPtr revIDLastSave="0" documentId="13_ncr:1_{266BF531-3D08-784D-8BEA-58AF5E25658D}" xr6:coauthVersionLast="47" xr6:coauthVersionMax="47" xr10:uidLastSave="{00000000-0000-0000-0000-000000000000}"/>
  <bookViews>
    <workbookView xWindow="2280" yWindow="2460" windowWidth="33720" windowHeight="8680" activeTab="8" xr2:uid="{D0095FC4-FA18-1D49-A5ED-7FF08BBF57F9}"/>
  </bookViews>
  <sheets>
    <sheet name="Dataset" sheetId="4" r:id="rId1"/>
    <sheet name="LightGCNvsReplica" sheetId="5" r:id="rId2"/>
    <sheet name="gowalla" sheetId="7" r:id="rId3"/>
    <sheet name="Sheet1" sheetId="9" r:id="rId4"/>
    <sheet name="MogulGPU" sheetId="1" r:id="rId5"/>
    <sheet name="yelp2018" sheetId="2" r:id="rId6"/>
    <sheet name="amazon-book" sheetId="8" r:id="rId7"/>
    <sheet name="lasfm" sheetId="10" r:id="rId8"/>
    <sheet name="ml-100k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1" l="1"/>
  <c r="K13" i="11"/>
  <c r="K12" i="11"/>
  <c r="L14" i="11"/>
  <c r="L10" i="11"/>
  <c r="E19" i="4" l="1"/>
  <c r="E18" i="4"/>
  <c r="L109" i="7"/>
  <c r="L108" i="7"/>
  <c r="L106" i="7"/>
  <c r="T105" i="7"/>
  <c r="L105" i="7"/>
  <c r="L104" i="7"/>
  <c r="R104" i="7" s="1"/>
  <c r="T100" i="7"/>
  <c r="L100" i="7"/>
  <c r="R99" i="7"/>
  <c r="L99" i="7"/>
  <c r="T96" i="7"/>
  <c r="L96" i="7"/>
  <c r="R95" i="7"/>
  <c r="L95" i="7"/>
  <c r="L91" i="7"/>
  <c r="T91" i="7"/>
  <c r="R90" i="7"/>
  <c r="L90" i="7"/>
  <c r="T88" i="7"/>
  <c r="T84" i="7"/>
  <c r="T81" i="7"/>
  <c r="T78" i="7"/>
  <c r="T74" i="7"/>
  <c r="T71" i="7"/>
  <c r="R87" i="7"/>
  <c r="R83" i="7"/>
  <c r="R80" i="7"/>
  <c r="R77" i="7"/>
  <c r="R73" i="7"/>
  <c r="R70" i="7"/>
  <c r="L88" i="7"/>
  <c r="L87" i="7"/>
  <c r="L84" i="7"/>
  <c r="L83" i="7"/>
  <c r="L81" i="7"/>
  <c r="L80" i="7"/>
  <c r="L78" i="7"/>
  <c r="Q74" i="7"/>
  <c r="L74" i="7"/>
  <c r="L73" i="7"/>
  <c r="Q71" i="7"/>
  <c r="L71" i="7"/>
  <c r="L70" i="7"/>
  <c r="L46" i="7"/>
  <c r="L45" i="7"/>
  <c r="L41" i="7"/>
  <c r="L44" i="7"/>
  <c r="H115" i="2"/>
  <c r="H114" i="2"/>
  <c r="H113" i="2"/>
  <c r="H112" i="2"/>
  <c r="J44" i="10"/>
  <c r="J45" i="10"/>
  <c r="J46" i="10"/>
  <c r="I33" i="10"/>
  <c r="I32" i="10"/>
  <c r="I27" i="10"/>
  <c r="I31" i="10"/>
  <c r="I26" i="10"/>
  <c r="I25" i="10"/>
  <c r="I24" i="10"/>
  <c r="I23" i="10"/>
  <c r="H100" i="2"/>
  <c r="I17" i="10"/>
  <c r="I22" i="10"/>
  <c r="I21" i="10"/>
  <c r="H99" i="2" l="1"/>
  <c r="I16" i="10"/>
  <c r="I15" i="10"/>
  <c r="I37" i="10"/>
  <c r="L61" i="7"/>
  <c r="L60" i="7"/>
  <c r="L59" i="7"/>
  <c r="I28" i="10"/>
  <c r="I20" i="10"/>
  <c r="I14" i="10"/>
  <c r="I13" i="10"/>
  <c r="I12" i="10"/>
  <c r="I11" i="10"/>
  <c r="I10" i="10"/>
  <c r="I9" i="10"/>
  <c r="L58" i="7"/>
  <c r="L57" i="7"/>
  <c r="T10" i="4"/>
  <c r="T9" i="4"/>
  <c r="T6" i="4"/>
  <c r="S10" i="4"/>
  <c r="S9" i="4"/>
  <c r="S6" i="4"/>
  <c r="P7" i="4"/>
  <c r="O7" i="4"/>
  <c r="P6" i="4"/>
  <c r="P5" i="4"/>
  <c r="O6" i="4"/>
  <c r="O5" i="4"/>
  <c r="L55" i="7" l="1"/>
  <c r="L54" i="7"/>
  <c r="L53" i="7"/>
  <c r="L43" i="7"/>
  <c r="L42" i="7"/>
  <c r="L40" i="7"/>
  <c r="L29" i="7"/>
  <c r="H48" i="8"/>
  <c r="H46" i="8"/>
  <c r="H43" i="8"/>
  <c r="H44" i="8"/>
  <c r="H42" i="8"/>
  <c r="H41" i="8"/>
  <c r="H40" i="8"/>
  <c r="H39" i="8"/>
  <c r="T6" i="8"/>
  <c r="T9" i="8" s="1"/>
  <c r="T7" i="8" l="1"/>
  <c r="T8" i="8"/>
  <c r="H96" i="2"/>
  <c r="H95" i="2"/>
  <c r="H82" i="2" l="1"/>
  <c r="H81" i="2"/>
  <c r="H79" i="2"/>
  <c r="I10" i="8"/>
  <c r="F58" i="2"/>
  <c r="F59" i="2" s="1"/>
  <c r="I29" i="8"/>
  <c r="I28" i="8"/>
  <c r="I27" i="8"/>
  <c r="I26" i="8"/>
  <c r="G20" i="8"/>
  <c r="G21" i="8" s="1"/>
  <c r="I13" i="8"/>
  <c r="I15" i="8"/>
  <c r="G72" i="2"/>
  <c r="H72" i="2" s="1"/>
  <c r="G71" i="2"/>
  <c r="H71" i="2" s="1"/>
  <c r="F65" i="2"/>
  <c r="F66" i="2" s="1"/>
  <c r="E58" i="2"/>
  <c r="E59" i="2" s="1"/>
  <c r="H53" i="2"/>
  <c r="H41" i="2"/>
  <c r="H40" i="2"/>
  <c r="H32" i="2"/>
  <c r="H23" i="2"/>
  <c r="E25" i="2"/>
  <c r="E26" i="2" s="1"/>
  <c r="F25" i="2"/>
  <c r="F26" i="2" s="1"/>
  <c r="H22" i="2"/>
  <c r="L21" i="7"/>
  <c r="L20" i="7"/>
  <c r="L19" i="7"/>
  <c r="L18" i="7"/>
  <c r="L11" i="7"/>
  <c r="L9" i="7"/>
  <c r="L10" i="7"/>
  <c r="L8" i="7"/>
  <c r="M13" i="5"/>
  <c r="E12" i="4"/>
  <c r="F12" i="4" s="1"/>
  <c r="G12" i="4" s="1"/>
  <c r="J12" i="4"/>
  <c r="M24" i="5"/>
  <c r="M23" i="5"/>
  <c r="M22" i="5"/>
  <c r="M21" i="5"/>
  <c r="L21" i="5"/>
  <c r="L24" i="5"/>
  <c r="L23" i="5"/>
  <c r="L22" i="5"/>
  <c r="L32" i="5"/>
  <c r="L31" i="5"/>
  <c r="L30" i="5"/>
  <c r="L29" i="5"/>
  <c r="L16" i="5"/>
  <c r="L15" i="5"/>
  <c r="L14" i="5"/>
  <c r="L13" i="5"/>
  <c r="J7" i="4"/>
  <c r="G23" i="1"/>
  <c r="G22" i="1"/>
  <c r="G21" i="1"/>
  <c r="G20" i="1"/>
  <c r="R31" i="2"/>
  <c r="H7" i="4" l="1"/>
  <c r="F7" i="4"/>
  <c r="G7" i="4" s="1"/>
  <c r="H12" i="4"/>
  <c r="AB18" i="1"/>
  <c r="AB17" i="1"/>
  <c r="AB16" i="1"/>
  <c r="AB15" i="1"/>
  <c r="R26" i="2"/>
  <c r="R25" i="2"/>
  <c r="X24" i="2"/>
  <c r="Y24" i="2" s="1"/>
  <c r="R24" i="2"/>
  <c r="X22" i="2"/>
  <c r="Y22" i="2" s="1"/>
  <c r="O9" i="4"/>
  <c r="P10" i="4"/>
  <c r="P9" i="4"/>
  <c r="P8" i="4"/>
  <c r="O8" i="4"/>
  <c r="O10" i="4"/>
  <c r="H8" i="4"/>
  <c r="J10" i="4"/>
  <c r="H10" i="4"/>
  <c r="F10" i="4"/>
  <c r="G10" i="4" s="1"/>
  <c r="J8" i="4"/>
  <c r="F8" i="4"/>
  <c r="G8" i="4" s="1"/>
  <c r="J9" i="4"/>
  <c r="H9" i="4"/>
  <c r="I9" i="4" s="1"/>
  <c r="F9" i="4"/>
  <c r="G9" i="4" s="1"/>
  <c r="J6" i="4"/>
  <c r="H6" i="4"/>
  <c r="F6" i="4"/>
  <c r="G6" i="4" s="1"/>
  <c r="J5" i="4"/>
  <c r="H5" i="4"/>
  <c r="F5" i="4"/>
  <c r="G5" i="4" s="1"/>
  <c r="K10" i="4" l="1"/>
  <c r="I10" i="4"/>
  <c r="L8" i="4"/>
  <c r="I8" i="4"/>
  <c r="I7" i="4"/>
  <c r="L7" i="4"/>
  <c r="K7" i="4"/>
  <c r="L12" i="4"/>
  <c r="K12" i="4"/>
  <c r="I12" i="4"/>
  <c r="L6" i="4"/>
  <c r="L9" i="4"/>
  <c r="L5" i="4"/>
  <c r="L10" i="4"/>
  <c r="K6" i="4"/>
  <c r="K9" i="4"/>
  <c r="K5" i="4"/>
  <c r="K8" i="4"/>
  <c r="R23" i="2"/>
  <c r="R21" i="2"/>
  <c r="R22" i="2"/>
  <c r="R20" i="2"/>
  <c r="R12" i="2"/>
  <c r="W11" i="2"/>
  <c r="X11" i="2" s="1"/>
  <c r="R11" i="2"/>
  <c r="H14" i="2"/>
  <c r="H13" i="2"/>
  <c r="H12" i="2"/>
  <c r="H11" i="2"/>
  <c r="Z24" i="2" s="1"/>
  <c r="AA24" i="2" s="1"/>
  <c r="U11" i="2" l="1"/>
  <c r="V11" i="2" s="1"/>
</calcChain>
</file>

<file path=xl/sharedStrings.xml><?xml version="1.0" encoding="utf-8"?>
<sst xmlns="http://schemas.openxmlformats.org/spreadsheetml/2006/main" count="445" uniqueCount="107">
  <si>
    <t>Paper value</t>
  </si>
  <si>
    <t>original_LightGCN</t>
  </si>
  <si>
    <t>my_LightGCN</t>
  </si>
  <si>
    <t>hyperGCN</t>
  </si>
  <si>
    <t>Recall</t>
  </si>
  <si>
    <t>NCDG</t>
  </si>
  <si>
    <t>layer</t>
  </si>
  <si>
    <t>decay</t>
  </si>
  <si>
    <t>Hyperparameters</t>
  </si>
  <si>
    <t>python main.py --decay=1e-3 --lr=0.001 --layer=1 --seed=2020 --dataset="gowalla" --topks="[20]" --recdim=64 --bpr_batch=1024</t>
  </si>
  <si>
    <t>Prec</t>
  </si>
  <si>
    <t>#ep</t>
  </si>
  <si>
    <t>Num of epochs</t>
  </si>
  <si>
    <t>ndcg</t>
  </si>
  <si>
    <t>precision</t>
  </si>
  <si>
    <t>recall</t>
  </si>
  <si>
    <t>original LightGCN</t>
  </si>
  <si>
    <t>hyperGCN (u-20, i-30, no-shuffle)</t>
  </si>
  <si>
    <t>f1</t>
  </si>
  <si>
    <t>num of ep</t>
  </si>
  <si>
    <t>320+160</t>
  </si>
  <si>
    <t>i_K</t>
  </si>
  <si>
    <t>u_K</t>
  </si>
  <si>
    <t>ep_max</t>
  </si>
  <si>
    <t>hyperGCN (no-shuffle)</t>
  </si>
  <si>
    <t>Dataset</t>
  </si>
  <si>
    <t># of Users</t>
  </si>
  <si>
    <t># of Items</t>
  </si>
  <si>
    <t># of ratings</t>
  </si>
  <si>
    <t>Density</t>
  </si>
  <si>
    <t>Sparisity</t>
  </si>
  <si>
    <t># of Edges</t>
  </si>
  <si>
    <t># of Nodes</t>
  </si>
  <si>
    <t>Avg Node Degree</t>
  </si>
  <si>
    <t>Graph Density</t>
  </si>
  <si>
    <t>ml100k</t>
  </si>
  <si>
    <t>ml1m</t>
  </si>
  <si>
    <t>yelp2018</t>
  </si>
  <si>
    <t>gowalla</t>
  </si>
  <si>
    <t>amazon-book</t>
  </si>
  <si>
    <t>i per u</t>
  </si>
  <si>
    <t>u per i</t>
  </si>
  <si>
    <t>my LightGCN</t>
  </si>
  <si>
    <t>#Edges for training</t>
  </si>
  <si>
    <t>lastfm</t>
  </si>
  <si>
    <t>GoWalla</t>
  </si>
  <si>
    <t>{'precision': array([0.05451135]), 'recall': array([0.17737686]), 'ndcg': array([0.15152158])}</t>
  </si>
  <si>
    <t>python main.py --decay=1e-4 --lr=0.001 --layer=2 --seed=2020 --dataset="gowalla" --topks="[20]" --recdim=64 </t>
  </si>
  <si>
    <t>LightGCN</t>
  </si>
  <si>
    <t>Replicated</t>
  </si>
  <si>
    <t>{'precision': array([0.07728741]), 'recall': array([0.27592134]), 'ndcg': array([0.21309075])}</t>
  </si>
  <si>
    <t>python main.py --decay=1e-2 --lr=0.001 --layer=1 --seed=2020 --dataset="lastfm" --topks="[20]" --recdim=64 --epochs=1000 --bpr_batch=1024</t>
  </si>
  <si>
    <t>{'precision': array([0.07465016]), 'recall': array([0.26823234]), 'ndcg': array([0.20917612])}</t>
  </si>
  <si>
    <t>lastfm (batch_size=1024)</t>
  </si>
  <si>
    <t>{'precision': array([0.07833692]), 'recall': array([0.27932295]), 'ndcg': array([0.21850259])}</t>
  </si>
  <si>
    <t>{'precision': array([0.07855221]), 'recall': array([0.27901291]), 'ndcg': array([0.21937955])}</t>
  </si>
  <si>
    <t>{'precision': array([0.07796017]), 'recall': array([0.27572845]), 'ndcg': array([0.21620321])}</t>
  </si>
  <si>
    <t>{'precision': array([0.05456996]), 'recall': array([0.17746077]), 'ndcg': array([0.15158685])}</t>
  </si>
  <si>
    <t>python main.py --decay=1e-4 --lr=0.001 --layer=2 --seed=2020 --dataset="gowalla" --topks="[20]" --recdim=64</t>
  </si>
  <si>
    <t>itstore</t>
  </si>
  <si>
    <t>epochs</t>
  </si>
  <si>
    <t>1. Checking decay</t>
  </si>
  <si>
    <t>prec</t>
  </si>
  <si>
    <t>LightGCN-replica</t>
  </si>
  <si>
    <t>max_epoch</t>
  </si>
  <si>
    <t>layers</t>
  </si>
  <si>
    <t>batch</t>
  </si>
  <si>
    <t>python main.py --layers=1 --batch_size=1024 --model=lightGCN --epochs=301 --dataset=gowalla --edge=bi --decay=1e-03 --verbose=1</t>
  </si>
  <si>
    <t>hyperGCN (u-35, i-40, no-shuffle)</t>
  </si>
  <si>
    <t>hyperGCN (u-25, i-30, no-shuffle)</t>
  </si>
  <si>
    <t>max ep</t>
  </si>
  <si>
    <t>hyperGCN (u-40, i-45, no-shuffle)</t>
  </si>
  <si>
    <t>hyperGCN (u-60, i-18, no-shuffle)</t>
  </si>
  <si>
    <t>scale</t>
  </si>
  <si>
    <t>#epochs</t>
  </si>
  <si>
    <t>ncdg</t>
  </si>
  <si>
    <t>0.0532, 0.0645, 0.0292 at 110</t>
  </si>
  <si>
    <t>i_sim</t>
  </si>
  <si>
    <t>u_sim</t>
  </si>
  <si>
    <t>mix</t>
  </si>
  <si>
    <t>python main.py --layers=2 --batch_size=1024 --model=hyperGAT --epochs=201 --dataset=amazon_book --decay=1e-05 --verbose=1 --i_K=18 --u_K=40 --u_sim=mix+ --i_sim=mix+</t>
  </si>
  <si>
    <t>u_k</t>
  </si>
  <si>
    <t>i_k</t>
  </si>
  <si>
    <t>cos</t>
  </si>
  <si>
    <t>LightGCN-replica, lambda, 2024-12-12</t>
  </si>
  <si>
    <t>hyperGAT</t>
  </si>
  <si>
    <t>Temporal</t>
  </si>
  <si>
    <t>yes</t>
  </si>
  <si>
    <t>no</t>
  </si>
  <si>
    <t>explicit</t>
  </si>
  <si>
    <t>smax with no norm</t>
  </si>
  <si>
    <t>model</t>
  </si>
  <si>
    <t>exp with norm</t>
  </si>
  <si>
    <t>smax with norm</t>
  </si>
  <si>
    <t>just x (no norm2, no edge_attr)</t>
  </si>
  <si>
    <t>exp with norm2</t>
  </si>
  <si>
    <t>x with smax of edge_index[0], no norm2</t>
  </si>
  <si>
    <t>x with smax of edge_index[1], no norm2</t>
  </si>
  <si>
    <t>x with smax of edge_index[1], norm2</t>
  </si>
  <si>
    <t>smax with norm1 (from)</t>
  </si>
  <si>
    <t>smax with norm1 (to)</t>
  </si>
  <si>
    <t>raw with norm2</t>
  </si>
  <si>
    <t>replica LightGCN, lambda</t>
  </si>
  <si>
    <t>max epoch</t>
  </si>
  <si>
    <t>#edges</t>
  </si>
  <si>
    <t>ml</t>
  </si>
  <si>
    <t>LightGCN replica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</si>
</sst>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0.0000"/>
    <numFmt numFmtId="165" formatCode="0.00000"/>
    <numFmt numFmtId="166" formatCode="0.0%"/>
    <numFmt numFmtId="167" formatCode="_(* #,##0_);_(* \(#,##0\);_(* &quot;-&quot;??_);_(@_)"/>
    <numFmt numFmtId="168" formatCode="0.0"/>
    <numFmt numFmtId="169" formatCode="0.0000%"/>
    <numFmt numFmtId="170" formatCode="0.000%"/>
    <numFmt numFmtId="171" formatCode="0.000"/>
  </numFmts>
  <fonts count="12" x14ac:knownFonts="1"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sz val="11"/>
      <color rgb="FF000000"/>
      <name val="Menlo"/>
      <family val="2"/>
    </font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sz val="16"/>
      <color theme="1"/>
      <name val="Aptos Narrow"/>
      <scheme val="minor"/>
    </font>
    <font>
      <b/>
      <sz val="20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8"/>
      <color theme="1"/>
      <name val="Aptos Narrow"/>
      <scheme val="minor"/>
    </font>
    <font>
      <sz val="14"/>
      <color rgb="FF000000"/>
      <name val="Menlo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06">
    <xf numFmtId="0" fontId="0" fillId="0" borderId="0" xfId="0"/>
    <xf numFmtId="0" fontId="1" fillId="0" borderId="1" xfId="0" applyFont="1" applyBorder="1"/>
    <xf numFmtId="0" fontId="0" fillId="0" borderId="1" xfId="0" applyBorder="1"/>
    <xf numFmtId="11" fontId="1" fillId="0" borderId="1" xfId="0" applyNumberFormat="1" applyFon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3" fillId="0" borderId="0" xfId="0" applyFont="1"/>
    <xf numFmtId="164" fontId="1" fillId="0" borderId="1" xfId="0" applyNumberFormat="1" applyFont="1" applyBorder="1"/>
    <xf numFmtId="1" fontId="1" fillId="0" borderId="1" xfId="0" applyNumberFormat="1" applyFont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65" fontId="5" fillId="0" borderId="1" xfId="0" applyNumberFormat="1" applyFont="1" applyBorder="1"/>
    <xf numFmtId="0" fontId="6" fillId="0" borderId="1" xfId="0" applyFont="1" applyBorder="1" applyAlignment="1">
      <alignment horizontal="right"/>
    </xf>
    <xf numFmtId="10" fontId="0" fillId="0" borderId="0" xfId="1" applyNumberFormat="1" applyFont="1"/>
    <xf numFmtId="164" fontId="5" fillId="0" borderId="1" xfId="0" applyNumberFormat="1" applyFont="1" applyBorder="1"/>
    <xf numFmtId="166" fontId="5" fillId="0" borderId="1" xfId="1" applyNumberFormat="1" applyFont="1" applyBorder="1"/>
    <xf numFmtId="10" fontId="5" fillId="0" borderId="1" xfId="1" applyNumberFormat="1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7" xfId="0" applyFont="1" applyBorder="1" applyAlignment="1">
      <alignment horizontal="center"/>
    </xf>
    <xf numFmtId="166" fontId="0" fillId="0" borderId="0" xfId="1" applyNumberFormat="1" applyFont="1"/>
    <xf numFmtId="43" fontId="7" fillId="0" borderId="0" xfId="2" applyFont="1"/>
    <xf numFmtId="0" fontId="7" fillId="0" borderId="0" xfId="0" applyFont="1"/>
    <xf numFmtId="0" fontId="0" fillId="0" borderId="1" xfId="0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6" fillId="4" borderId="1" xfId="0" applyFont="1" applyFill="1" applyBorder="1" applyAlignment="1">
      <alignment horizontal="right"/>
    </xf>
    <xf numFmtId="0" fontId="5" fillId="4" borderId="1" xfId="0" applyFont="1" applyFill="1" applyBorder="1"/>
    <xf numFmtId="165" fontId="5" fillId="4" borderId="1" xfId="0" applyNumberFormat="1" applyFont="1" applyFill="1" applyBorder="1"/>
    <xf numFmtId="11" fontId="0" fillId="0" borderId="0" xfId="0" applyNumberFormat="1"/>
    <xf numFmtId="0" fontId="9" fillId="0" borderId="0" xfId="0" applyFont="1" applyAlignment="1">
      <alignment horizontal="right"/>
    </xf>
    <xf numFmtId="164" fontId="5" fillId="4" borderId="1" xfId="0" applyNumberFormat="1" applyFont="1" applyFill="1" applyBorder="1"/>
    <xf numFmtId="0" fontId="6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11" fontId="5" fillId="0" borderId="1" xfId="0" applyNumberFormat="1" applyFont="1" applyBorder="1"/>
    <xf numFmtId="167" fontId="0" fillId="0" borderId="0" xfId="0" applyNumberFormat="1"/>
    <xf numFmtId="0" fontId="6" fillId="0" borderId="7" xfId="0" applyFont="1" applyBorder="1" applyAlignment="1">
      <alignment horizont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right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43" fontId="0" fillId="0" borderId="0" xfId="2" applyFont="1"/>
    <xf numFmtId="0" fontId="5" fillId="0" borderId="7" xfId="0" applyFont="1" applyBorder="1" applyAlignment="1">
      <alignment horizontal="right"/>
    </xf>
    <xf numFmtId="1" fontId="5" fillId="0" borderId="1" xfId="0" applyNumberFormat="1" applyFont="1" applyBorder="1"/>
    <xf numFmtId="164" fontId="0" fillId="0" borderId="0" xfId="0" applyNumberFormat="1"/>
    <xf numFmtId="167" fontId="1" fillId="0" borderId="0" xfId="2" applyNumberFormat="1" applyFont="1"/>
    <xf numFmtId="0" fontId="5" fillId="0" borderId="0" xfId="0" applyFont="1"/>
    <xf numFmtId="166" fontId="5" fillId="0" borderId="0" xfId="1" applyNumberFormat="1" applyFont="1" applyBorder="1"/>
    <xf numFmtId="0" fontId="5" fillId="0" borderId="1" xfId="0" applyFont="1" applyBorder="1" applyAlignment="1">
      <alignment horizontal="right"/>
    </xf>
    <xf numFmtId="11" fontId="1" fillId="0" borderId="0" xfId="0" applyNumberFormat="1" applyFont="1"/>
    <xf numFmtId="0" fontId="1" fillId="0" borderId="0" xfId="0" applyFont="1"/>
    <xf numFmtId="0" fontId="6" fillId="2" borderId="1" xfId="0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167" fontId="7" fillId="0" borderId="1" xfId="2" applyNumberFormat="1" applyFont="1" applyBorder="1"/>
    <xf numFmtId="43" fontId="7" fillId="0" borderId="1" xfId="2" applyFont="1" applyBorder="1"/>
    <xf numFmtId="10" fontId="7" fillId="0" borderId="1" xfId="1" applyNumberFormat="1" applyFont="1" applyBorder="1"/>
    <xf numFmtId="10" fontId="7" fillId="0" borderId="1" xfId="0" applyNumberFormat="1" applyFont="1" applyBorder="1"/>
    <xf numFmtId="168" fontId="7" fillId="0" borderId="1" xfId="0" applyNumberFormat="1" applyFont="1" applyBorder="1"/>
    <xf numFmtId="169" fontId="7" fillId="0" borderId="1" xfId="1" applyNumberFormat="1" applyFont="1" applyBorder="1"/>
    <xf numFmtId="170" fontId="7" fillId="0" borderId="1" xfId="1" applyNumberFormat="1" applyFont="1" applyBorder="1"/>
    <xf numFmtId="0" fontId="7" fillId="6" borderId="1" xfId="0" applyFont="1" applyFill="1" applyBorder="1" applyAlignment="1">
      <alignment horizontal="right"/>
    </xf>
    <xf numFmtId="167" fontId="7" fillId="6" borderId="1" xfId="2" applyNumberFormat="1" applyFont="1" applyFill="1" applyBorder="1"/>
    <xf numFmtId="43" fontId="7" fillId="6" borderId="1" xfId="2" applyFont="1" applyFill="1" applyBorder="1"/>
    <xf numFmtId="167" fontId="0" fillId="0" borderId="1" xfId="0" applyNumberFormat="1" applyBorder="1"/>
    <xf numFmtId="164" fontId="1" fillId="0" borderId="0" xfId="0" applyNumberFormat="1" applyFont="1"/>
    <xf numFmtId="0" fontId="6" fillId="0" borderId="7" xfId="0" applyFont="1" applyBorder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11" fontId="5" fillId="0" borderId="0" xfId="0" applyNumberFormat="1" applyFont="1"/>
    <xf numFmtId="0" fontId="5" fillId="0" borderId="0" xfId="0" applyFont="1" applyAlignment="1">
      <alignment horizontal="right"/>
    </xf>
    <xf numFmtId="171" fontId="5" fillId="0" borderId="1" xfId="0" applyNumberFormat="1" applyFont="1" applyBorder="1"/>
    <xf numFmtId="164" fontId="5" fillId="0" borderId="0" xfId="0" applyNumberFormat="1" applyFont="1"/>
    <xf numFmtId="10" fontId="1" fillId="0" borderId="0" xfId="1" applyNumberFormat="1" applyFont="1"/>
    <xf numFmtId="0" fontId="0" fillId="0" borderId="0" xfId="0" applyAlignment="1">
      <alignment horizontal="right"/>
    </xf>
    <xf numFmtId="166" fontId="1" fillId="0" borderId="0" xfId="1" applyNumberFormat="1" applyFont="1"/>
    <xf numFmtId="167" fontId="0" fillId="0" borderId="0" xfId="2" applyNumberFormat="1" applyFont="1"/>
    <xf numFmtId="167" fontId="11" fillId="0" borderId="0" xfId="2" applyNumberFormat="1" applyFont="1"/>
    <xf numFmtId="1" fontId="5" fillId="0" borderId="0" xfId="0" applyNumberFormat="1" applyFont="1"/>
    <xf numFmtId="0" fontId="5" fillId="0" borderId="2" xfId="0" applyFont="1" applyBorder="1" applyAlignment="1">
      <alignment horizontal="center"/>
    </xf>
    <xf numFmtId="0" fontId="5" fillId="0" borderId="3" xfId="0" applyFont="1" applyBorder="1"/>
    <xf numFmtId="164" fontId="5" fillId="0" borderId="3" xfId="0" applyNumberFormat="1" applyFont="1" applyBorder="1"/>
    <xf numFmtId="11" fontId="5" fillId="0" borderId="3" xfId="0" applyNumberFormat="1" applyFont="1" applyBorder="1"/>
    <xf numFmtId="0" fontId="5" fillId="0" borderId="3" xfId="0" applyFont="1" applyBorder="1" applyAlignment="1">
      <alignment horizontal="right"/>
    </xf>
    <xf numFmtId="0" fontId="5" fillId="0" borderId="4" xfId="0" applyFont="1" applyBorder="1"/>
    <xf numFmtId="43" fontId="0" fillId="0" borderId="0" xfId="0" applyNumberFormat="1"/>
    <xf numFmtId="0" fontId="10" fillId="5" borderId="2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right"/>
    </xf>
  </cellXfs>
  <cellStyles count="3">
    <cellStyle name="Comma" xfId="2" builtinId="3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NCDG (amazon-book)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hyperGCN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'amazon-book'!$G$10:$G$13</c:f>
              <c:numCache>
                <c:formatCode>General</c:formatCode>
                <c:ptCount val="4"/>
                <c:pt idx="0">
                  <c:v>3.27E-2</c:v>
                </c:pt>
                <c:pt idx="1">
                  <c:v>3.5400000000000001E-2</c:v>
                </c:pt>
                <c:pt idx="2">
                  <c:v>3.5900000000000001E-2</c:v>
                </c:pt>
                <c:pt idx="3">
                  <c:v>3.61E-2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9-B744-9135-A329B255B4BB}"/>
            </c:ext>
          </c:extLst>
        </c:ser>
        <c:ser>
          <c:idx val="1"/>
          <c:order val="1"/>
          <c:tx>
            <c:v>LightGCN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'amazon-book'!$G$26:$G$29</c:f>
              <c:numCache>
                <c:formatCode>General</c:formatCode>
                <c:ptCount val="4"/>
                <c:pt idx="0">
                  <c:v>2.98E-2</c:v>
                </c:pt>
                <c:pt idx="1">
                  <c:v>3.15E-2</c:v>
                </c:pt>
                <c:pt idx="2">
                  <c:v>3.1800000000000002E-2</c:v>
                </c:pt>
                <c:pt idx="3">
                  <c:v>3.1300000000000001E-2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29-B744-9135-A329B255B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72057232"/>
        <c:axId val="72054560"/>
      </c:barChart>
      <c:catAx>
        <c:axId val="720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4560"/>
        <c:crosses val="autoZero"/>
        <c:auto val="1"/>
        <c:lblAlgn val="ctr"/>
        <c:lblOffset val="100"/>
        <c:noMultiLvlLbl val="0"/>
      </c:catAx>
      <c:valAx>
        <c:axId val="72054560"/>
        <c:scaling>
          <c:orientation val="minMax"/>
          <c:min val="2.8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196850</xdr:colOff>
      <xdr:row>13</xdr:row>
      <xdr:rowOff>152400</xdr:rowOff>
    </xdr:from>
    <xdr:to>
      <xdr:col>20</xdr:col>
      <xdr:colOff>127000</xdr:colOff>
      <xdr:row>30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DDFDE7-CFDF-C3CD-4113-8132CF82F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7896D-BE1A-B249-BC5D-D805EF240247}">
  <dimension ref="B4:T26"/>
  <sheetViews>
    <sheetView workbookViewId="0">
      <selection activeCell="C10" sqref="C10"/>
    </sheetView>
  </sheetViews>
  <sheetFormatPr baseColWidth="10" defaultRowHeight="16" x14ac:dyDescent="0.2"/>
  <cols>
    <col min="2" max="2" width="21.6640625" bestFit="1" customWidth="1"/>
    <col min="3" max="3" width="17" bestFit="1" customWidth="1"/>
    <col min="4" max="4" width="14.83203125" bestFit="1" customWidth="1"/>
    <col min="5" max="5" width="17" bestFit="1" customWidth="1"/>
    <col min="6" max="6" width="9.33203125" bestFit="1" customWidth="1"/>
    <col min="7" max="7" width="10.5" bestFit="1" customWidth="1"/>
    <col min="8" max="8" width="13.5" bestFit="1" customWidth="1"/>
    <col min="9" max="9" width="21.1640625" hidden="1" customWidth="1"/>
    <col min="10" max="10" width="13.5" bestFit="1" customWidth="1"/>
    <col min="11" max="11" width="19.5" bestFit="1" customWidth="1"/>
    <col min="12" max="12" width="16.5" bestFit="1" customWidth="1"/>
    <col min="13" max="13" width="11.33203125" bestFit="1" customWidth="1"/>
    <col min="14" max="14" width="9.1640625" bestFit="1" customWidth="1"/>
    <col min="15" max="16" width="7.6640625" bestFit="1" customWidth="1"/>
    <col min="17" max="18" width="11.1640625" bestFit="1" customWidth="1"/>
    <col min="19" max="20" width="7.1640625" bestFit="1" customWidth="1"/>
  </cols>
  <sheetData>
    <row r="4" spans="2:20" ht="22" x14ac:dyDescent="0.3">
      <c r="B4" s="51" t="s">
        <v>25</v>
      </c>
      <c r="C4" s="51" t="s">
        <v>26</v>
      </c>
      <c r="D4" s="51" t="s">
        <v>27</v>
      </c>
      <c r="E4" s="51" t="s">
        <v>28</v>
      </c>
      <c r="F4" s="51" t="s">
        <v>29</v>
      </c>
      <c r="G4" s="51" t="s">
        <v>30</v>
      </c>
      <c r="H4" s="51" t="s">
        <v>31</v>
      </c>
      <c r="I4" s="51" t="s">
        <v>43</v>
      </c>
      <c r="J4" s="51" t="s">
        <v>32</v>
      </c>
      <c r="K4" s="51" t="s">
        <v>33</v>
      </c>
      <c r="L4" s="51" t="s">
        <v>34</v>
      </c>
      <c r="M4" s="51" t="s">
        <v>86</v>
      </c>
      <c r="N4" s="51" t="s">
        <v>89</v>
      </c>
      <c r="O4" s="51" t="s">
        <v>40</v>
      </c>
      <c r="P4" s="51" t="s">
        <v>41</v>
      </c>
      <c r="Q4" s="51" t="s">
        <v>21</v>
      </c>
      <c r="R4" s="51" t="s">
        <v>22</v>
      </c>
      <c r="S4" s="2"/>
      <c r="T4" s="2"/>
    </row>
    <row r="5" spans="2:20" ht="22" x14ac:dyDescent="0.3">
      <c r="B5" s="52" t="s">
        <v>35</v>
      </c>
      <c r="C5" s="53">
        <v>1682</v>
      </c>
      <c r="D5" s="53">
        <v>943</v>
      </c>
      <c r="E5" s="54">
        <v>100000</v>
      </c>
      <c r="F5" s="55">
        <f t="shared" ref="F5:F10" si="0">E5/(C5*D5)</f>
        <v>6.3046693642245313E-2</v>
      </c>
      <c r="G5" s="56">
        <f t="shared" ref="G5" si="1">100%-F5</f>
        <v>0.93695330635775465</v>
      </c>
      <c r="H5" s="53">
        <f t="shared" ref="H5:H10" si="2">E5*2</f>
        <v>200000</v>
      </c>
      <c r="I5" s="53"/>
      <c r="J5" s="53">
        <f t="shared" ref="J5:J10" si="3">C5+D5</f>
        <v>2625</v>
      </c>
      <c r="K5" s="57">
        <f t="shared" ref="K5:K10" si="4">H5/J5</f>
        <v>76.19047619047619</v>
      </c>
      <c r="L5" s="58">
        <f t="shared" ref="L5:L10" si="5">H5/(J5*(J5-1))</f>
        <v>2.9036004645760744E-2</v>
      </c>
      <c r="M5" s="52" t="s">
        <v>87</v>
      </c>
      <c r="N5" s="52" t="s">
        <v>87</v>
      </c>
      <c r="O5" s="57">
        <f t="shared" ref="O5:O10" si="6">E5/C5</f>
        <v>59.453032104637337</v>
      </c>
      <c r="P5" s="57">
        <f t="shared" ref="P5:P10" si="7">E5/D5</f>
        <v>106.04453870625663</v>
      </c>
      <c r="Q5" s="9"/>
      <c r="R5" s="9"/>
      <c r="S5" s="9"/>
      <c r="T5" s="9"/>
    </row>
    <row r="6" spans="2:20" ht="22" x14ac:dyDescent="0.3">
      <c r="B6" s="52" t="s">
        <v>36</v>
      </c>
      <c r="C6" s="53">
        <v>3952</v>
      </c>
      <c r="D6" s="53">
        <v>6040</v>
      </c>
      <c r="E6" s="54">
        <v>1000209</v>
      </c>
      <c r="F6" s="55">
        <f t="shared" si="0"/>
        <v>4.1902205606349038E-2</v>
      </c>
      <c r="G6" s="56">
        <f>100%-F6</f>
        <v>0.95809779439365095</v>
      </c>
      <c r="H6" s="53">
        <f t="shared" si="2"/>
        <v>2000418</v>
      </c>
      <c r="I6" s="53"/>
      <c r="J6" s="53">
        <f t="shared" si="3"/>
        <v>9992</v>
      </c>
      <c r="K6" s="57">
        <f t="shared" si="4"/>
        <v>200.20196156925542</v>
      </c>
      <c r="L6" s="58">
        <f t="shared" si="5"/>
        <v>2.0038230564433532E-2</v>
      </c>
      <c r="M6" s="52" t="s">
        <v>87</v>
      </c>
      <c r="N6" s="52" t="s">
        <v>87</v>
      </c>
      <c r="O6" s="57">
        <f t="shared" si="6"/>
        <v>253.08932186234819</v>
      </c>
      <c r="P6" s="57">
        <f t="shared" si="7"/>
        <v>165.5975165562914</v>
      </c>
      <c r="Q6" s="9">
        <v>40</v>
      </c>
      <c r="R6" s="9">
        <v>160</v>
      </c>
      <c r="S6" s="70">
        <f>O6/Q6</f>
        <v>6.327233046558705</v>
      </c>
      <c r="T6" s="70">
        <f>P6/R6</f>
        <v>1.0349844784768212</v>
      </c>
    </row>
    <row r="7" spans="2:20" ht="22" x14ac:dyDescent="0.3">
      <c r="B7" s="52" t="s">
        <v>44</v>
      </c>
      <c r="C7" s="53">
        <v>1878</v>
      </c>
      <c r="D7" s="53">
        <v>4476</v>
      </c>
      <c r="E7" s="54">
        <v>52624</v>
      </c>
      <c r="F7" s="59">
        <f t="shared" si="0"/>
        <v>6.260343890644793E-3</v>
      </c>
      <c r="G7" s="56">
        <f>100%-F7</f>
        <v>0.99373965610935522</v>
      </c>
      <c r="H7" s="53">
        <f t="shared" si="2"/>
        <v>105248</v>
      </c>
      <c r="I7" s="53">
        <f>H7*80%</f>
        <v>84198.400000000009</v>
      </c>
      <c r="J7" s="53">
        <f t="shared" si="3"/>
        <v>6354</v>
      </c>
      <c r="K7" s="57">
        <f t="shared" si="4"/>
        <v>16.564054139124959</v>
      </c>
      <c r="L7" s="58">
        <f t="shared" si="5"/>
        <v>2.6072806767078482E-3</v>
      </c>
      <c r="M7" s="52" t="s">
        <v>88</v>
      </c>
      <c r="N7" s="52" t="s">
        <v>88</v>
      </c>
      <c r="O7" s="57">
        <f t="shared" si="6"/>
        <v>28.021299254526092</v>
      </c>
      <c r="P7" s="57">
        <f t="shared" si="7"/>
        <v>11.756925826630921</v>
      </c>
      <c r="Q7" s="9"/>
      <c r="R7" s="9"/>
      <c r="S7" s="70"/>
      <c r="T7" s="70"/>
    </row>
    <row r="8" spans="2:20" ht="22" x14ac:dyDescent="0.3">
      <c r="B8" s="60" t="s">
        <v>38</v>
      </c>
      <c r="C8" s="61">
        <v>29858</v>
      </c>
      <c r="D8" s="61">
        <v>40981</v>
      </c>
      <c r="E8" s="62">
        <v>1027370</v>
      </c>
      <c r="F8" s="59">
        <f t="shared" si="0"/>
        <v>8.3962162285704375E-4</v>
      </c>
      <c r="G8" s="56">
        <f>100%-F8</f>
        <v>0.999160378377143</v>
      </c>
      <c r="H8" s="53">
        <f t="shared" si="2"/>
        <v>2054740</v>
      </c>
      <c r="I8" s="53">
        <f>H8*80%</f>
        <v>1643792</v>
      </c>
      <c r="J8" s="53">
        <f t="shared" si="3"/>
        <v>70839</v>
      </c>
      <c r="K8" s="57">
        <f t="shared" si="4"/>
        <v>29.005773655754599</v>
      </c>
      <c r="L8" s="58">
        <f t="shared" si="5"/>
        <v>4.094662985368672E-4</v>
      </c>
      <c r="M8" s="52" t="s">
        <v>88</v>
      </c>
      <c r="N8" s="52" t="s">
        <v>88</v>
      </c>
      <c r="O8" s="57">
        <f t="shared" si="6"/>
        <v>34.408533726304505</v>
      </c>
      <c r="P8" s="57">
        <f t="shared" si="7"/>
        <v>25.06942241526561</v>
      </c>
      <c r="Q8" s="9">
        <v>20</v>
      </c>
      <c r="R8" s="9">
        <v>25</v>
      </c>
      <c r="S8" s="70"/>
      <c r="T8" s="70"/>
    </row>
    <row r="9" spans="2:20" ht="22" x14ac:dyDescent="0.3">
      <c r="B9" s="60" t="s">
        <v>37</v>
      </c>
      <c r="C9" s="61">
        <v>31668</v>
      </c>
      <c r="D9" s="61">
        <v>38048</v>
      </c>
      <c r="E9" s="62">
        <v>1561406</v>
      </c>
      <c r="F9" s="59">
        <f t="shared" si="0"/>
        <v>1.2958757851778645E-3</v>
      </c>
      <c r="G9" s="56">
        <f>100%-F9</f>
        <v>0.99870412421482213</v>
      </c>
      <c r="H9" s="53">
        <f t="shared" si="2"/>
        <v>3122812</v>
      </c>
      <c r="I9" s="53">
        <f>H9*80%</f>
        <v>2498249.6</v>
      </c>
      <c r="J9" s="53">
        <f t="shared" si="3"/>
        <v>69716</v>
      </c>
      <c r="K9" s="57">
        <f t="shared" si="4"/>
        <v>44.793332950829075</v>
      </c>
      <c r="L9" s="58">
        <f t="shared" si="5"/>
        <v>6.4252073371339131E-4</v>
      </c>
      <c r="M9" s="52" t="s">
        <v>88</v>
      </c>
      <c r="N9" s="52" t="s">
        <v>88</v>
      </c>
      <c r="O9" s="57">
        <f t="shared" si="6"/>
        <v>49.305481874447395</v>
      </c>
      <c r="P9" s="57">
        <f t="shared" si="7"/>
        <v>41.037794365012616</v>
      </c>
      <c r="Q9" s="9">
        <v>45</v>
      </c>
      <c r="R9" s="9">
        <v>40</v>
      </c>
      <c r="S9" s="70">
        <f>O9/Q9</f>
        <v>1.0956773749877198</v>
      </c>
      <c r="T9" s="70">
        <f>P9/R9</f>
        <v>1.0259448591253153</v>
      </c>
    </row>
    <row r="10" spans="2:20" ht="22" x14ac:dyDescent="0.3">
      <c r="B10" s="60" t="s">
        <v>39</v>
      </c>
      <c r="C10" s="61">
        <v>52643</v>
      </c>
      <c r="D10" s="61">
        <v>91599</v>
      </c>
      <c r="E10" s="62">
        <v>2984108</v>
      </c>
      <c r="F10" s="59">
        <f t="shared" si="0"/>
        <v>6.1884683448499807E-4</v>
      </c>
      <c r="G10" s="56">
        <f>100%-F10</f>
        <v>0.99938115316551501</v>
      </c>
      <c r="H10" s="53">
        <f t="shared" si="2"/>
        <v>5968216</v>
      </c>
      <c r="I10" s="53">
        <f>H10*80%</f>
        <v>4774572.8</v>
      </c>
      <c r="J10" s="53">
        <f t="shared" si="3"/>
        <v>144242</v>
      </c>
      <c r="K10" s="57">
        <f t="shared" si="4"/>
        <v>41.376409090278834</v>
      </c>
      <c r="L10" s="58">
        <f t="shared" si="5"/>
        <v>2.8685608870070812E-4</v>
      </c>
      <c r="M10" s="52" t="s">
        <v>88</v>
      </c>
      <c r="N10" s="52" t="s">
        <v>88</v>
      </c>
      <c r="O10" s="57">
        <f t="shared" si="6"/>
        <v>56.685751191991336</v>
      </c>
      <c r="P10" s="57">
        <f t="shared" si="7"/>
        <v>32.577953907793756</v>
      </c>
      <c r="Q10" s="9">
        <v>18</v>
      </c>
      <c r="R10" s="9">
        <v>40</v>
      </c>
      <c r="S10" s="70">
        <f>O10/Q10</f>
        <v>3.1492083995550741</v>
      </c>
      <c r="T10" s="70">
        <f>P10/R10</f>
        <v>0.81444884769484394</v>
      </c>
    </row>
    <row r="11" spans="2:20" ht="22" x14ac:dyDescent="0.3">
      <c r="B11" s="2"/>
      <c r="C11" s="63"/>
      <c r="D11" s="6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9"/>
      <c r="R11" s="9"/>
      <c r="S11" s="9"/>
      <c r="T11" s="9"/>
    </row>
    <row r="12" spans="2:20" ht="22" x14ac:dyDescent="0.3">
      <c r="B12" s="52" t="s">
        <v>59</v>
      </c>
      <c r="C12" s="53">
        <v>7403</v>
      </c>
      <c r="D12" s="53">
        <v>17192</v>
      </c>
      <c r="E12" s="54">
        <f>E21+E22</f>
        <v>0</v>
      </c>
      <c r="F12" s="59">
        <f>E12/(C12*D12)</f>
        <v>0</v>
      </c>
      <c r="G12" s="56">
        <f>100%-F12</f>
        <v>1</v>
      </c>
      <c r="H12" s="53">
        <f>E12*2</f>
        <v>0</v>
      </c>
      <c r="I12" s="53">
        <f>H12*80%</f>
        <v>0</v>
      </c>
      <c r="J12" s="53">
        <f>C12+D12</f>
        <v>24595</v>
      </c>
      <c r="K12" s="57">
        <f>H12/J12</f>
        <v>0</v>
      </c>
      <c r="L12" s="58">
        <f>H12/(J12*(J12-1))</f>
        <v>0</v>
      </c>
      <c r="M12" s="2"/>
      <c r="N12" s="2"/>
      <c r="O12" s="2"/>
      <c r="P12" s="2"/>
      <c r="Q12" s="9"/>
      <c r="R12" s="9"/>
      <c r="S12" s="9"/>
      <c r="T12" s="9"/>
    </row>
    <row r="13" spans="2:20" x14ac:dyDescent="0.2">
      <c r="C13" s="34"/>
      <c r="D13" s="34"/>
    </row>
    <row r="14" spans="2:20" x14ac:dyDescent="0.2">
      <c r="C14" s="34"/>
      <c r="D14" s="34"/>
    </row>
    <row r="16" spans="2:20" x14ac:dyDescent="0.2">
      <c r="C16" s="34"/>
      <c r="D16" s="34"/>
    </row>
    <row r="17" spans="3:13" x14ac:dyDescent="0.2">
      <c r="C17" s="34"/>
      <c r="D17" s="34"/>
    </row>
    <row r="18" spans="3:13" x14ac:dyDescent="0.2">
      <c r="C18" s="34"/>
      <c r="D18" s="34"/>
      <c r="E18" s="84">
        <f>E9*0.8</f>
        <v>1249124.8</v>
      </c>
    </row>
    <row r="19" spans="3:13" x14ac:dyDescent="0.2">
      <c r="C19" s="34"/>
      <c r="D19" s="34"/>
      <c r="E19" s="84">
        <f>E18*2</f>
        <v>2498249.6</v>
      </c>
    </row>
    <row r="20" spans="3:13" ht="22" x14ac:dyDescent="0.3">
      <c r="M20" s="22"/>
    </row>
    <row r="24" spans="3:13" ht="19" x14ac:dyDescent="0.25">
      <c r="C24" s="45"/>
    </row>
    <row r="25" spans="3:13" ht="19" x14ac:dyDescent="0.25">
      <c r="C25" s="45"/>
    </row>
    <row r="26" spans="3:13" ht="22" x14ac:dyDescent="0.3">
      <c r="C26" s="45"/>
      <c r="E26" s="21"/>
      <c r="F26" s="21"/>
      <c r="H26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5EE3D-0953-4146-AB32-A8CD72D7280E}">
  <dimension ref="E10:R32"/>
  <sheetViews>
    <sheetView topLeftCell="B9" workbookViewId="0">
      <selection activeCell="H22" sqref="H22"/>
    </sheetView>
  </sheetViews>
  <sheetFormatPr baseColWidth="10" defaultRowHeight="16" x14ac:dyDescent="0.2"/>
  <cols>
    <col min="6" max="6" width="11.33203125" bestFit="1" customWidth="1"/>
    <col min="7" max="7" width="12.83203125" bestFit="1" customWidth="1"/>
    <col min="9" max="9" width="12.83203125" bestFit="1" customWidth="1"/>
    <col min="10" max="10" width="11.33203125" bestFit="1" customWidth="1"/>
    <col min="11" max="11" width="12.83203125" bestFit="1" customWidth="1"/>
    <col min="13" max="13" width="12.83203125" bestFit="1" customWidth="1"/>
    <col min="14" max="14" width="12.33203125" bestFit="1" customWidth="1"/>
  </cols>
  <sheetData>
    <row r="10" spans="5:17" ht="24" x14ac:dyDescent="0.3">
      <c r="E10" s="85" t="s">
        <v>38</v>
      </c>
      <c r="F10" s="86"/>
      <c r="G10" s="86"/>
      <c r="H10" s="86"/>
      <c r="I10" s="86"/>
      <c r="J10" s="86"/>
      <c r="K10" s="86"/>
      <c r="L10" s="86"/>
      <c r="M10" s="86"/>
      <c r="N10" s="87"/>
      <c r="Q10" s="6" t="s">
        <v>58</v>
      </c>
    </row>
    <row r="11" spans="5:17" ht="22" x14ac:dyDescent="0.3">
      <c r="E11" s="31"/>
      <c r="F11" s="32" t="s">
        <v>48</v>
      </c>
      <c r="G11" s="31" t="s">
        <v>49</v>
      </c>
      <c r="H11" s="32" t="s">
        <v>48</v>
      </c>
      <c r="I11" s="31" t="s">
        <v>49</v>
      </c>
      <c r="J11" s="32" t="s">
        <v>48</v>
      </c>
      <c r="K11" s="31" t="s">
        <v>49</v>
      </c>
      <c r="L11" s="32" t="s">
        <v>48</v>
      </c>
      <c r="M11" s="31" t="s">
        <v>49</v>
      </c>
      <c r="N11" s="31" t="s">
        <v>7</v>
      </c>
      <c r="O11" s="35" t="s">
        <v>60</v>
      </c>
    </row>
    <row r="12" spans="5:17" ht="22" x14ac:dyDescent="0.3">
      <c r="E12" s="12" t="s">
        <v>6</v>
      </c>
      <c r="F12" s="25" t="s">
        <v>15</v>
      </c>
      <c r="G12" s="12"/>
      <c r="H12" s="25" t="s">
        <v>13</v>
      </c>
      <c r="I12" s="12"/>
      <c r="J12" s="25" t="s">
        <v>14</v>
      </c>
      <c r="K12" s="12"/>
      <c r="L12" s="25" t="s">
        <v>18</v>
      </c>
      <c r="M12" s="2"/>
      <c r="N12" s="2"/>
    </row>
    <row r="13" spans="5:17" ht="22" x14ac:dyDescent="0.3">
      <c r="E13" s="10">
        <v>1</v>
      </c>
      <c r="F13" s="26">
        <v>0.17549999999999999</v>
      </c>
      <c r="G13" s="9">
        <v>0.1726</v>
      </c>
      <c r="H13" s="26">
        <v>0.1492</v>
      </c>
      <c r="I13" s="9">
        <v>0.14749999999999999</v>
      </c>
      <c r="J13" s="26"/>
      <c r="K13" s="9">
        <v>5.3499999999999999E-2</v>
      </c>
      <c r="L13" s="26">
        <f>(2*F13*J13)/(F13+J13)</f>
        <v>0</v>
      </c>
      <c r="M13" s="11">
        <f t="shared" ref="M13" si="0">(2*G13*K13)/(G13+K13)</f>
        <v>8.168155683325963E-2</v>
      </c>
      <c r="N13" s="2"/>
    </row>
    <row r="14" spans="5:17" ht="22" x14ac:dyDescent="0.3">
      <c r="E14" s="10">
        <v>2</v>
      </c>
      <c r="F14" s="26">
        <v>0.17860000000000001</v>
      </c>
      <c r="G14" s="9"/>
      <c r="H14" s="26">
        <v>0.15240000000000001</v>
      </c>
      <c r="I14" s="9"/>
      <c r="J14" s="27">
        <v>5.4559999999999997E-2</v>
      </c>
      <c r="K14" s="11"/>
      <c r="L14" s="26">
        <f>(2*F14*J14)/(F14+J14)</f>
        <v>8.3585657917309999E-2</v>
      </c>
      <c r="M14" s="2"/>
      <c r="N14" s="2"/>
      <c r="Q14" s="6" t="s">
        <v>57</v>
      </c>
    </row>
    <row r="15" spans="5:17" ht="22" x14ac:dyDescent="0.3">
      <c r="E15" s="10">
        <v>3</v>
      </c>
      <c r="F15" s="26">
        <v>0.18240000000000001</v>
      </c>
      <c r="G15" s="9"/>
      <c r="H15" s="26">
        <v>0.1547</v>
      </c>
      <c r="I15" s="9"/>
      <c r="J15" s="27">
        <v>5.5890000000000002E-2</v>
      </c>
      <c r="K15" s="11"/>
      <c r="L15" s="26">
        <f>(2*F15*J15)/(F15+J15)</f>
        <v>8.5562432330353766E-2</v>
      </c>
      <c r="M15" s="2"/>
      <c r="N15" s="2"/>
    </row>
    <row r="16" spans="5:17" ht="22" x14ac:dyDescent="0.3">
      <c r="E16" s="10">
        <v>4</v>
      </c>
      <c r="F16" s="26">
        <v>0.1825</v>
      </c>
      <c r="G16" s="9"/>
      <c r="H16" s="26">
        <v>0.1537</v>
      </c>
      <c r="I16" s="9"/>
      <c r="J16" s="26">
        <v>5.5759999999999997E-2</v>
      </c>
      <c r="K16" s="9"/>
      <c r="L16" s="27">
        <f>(2*F16*J16)/(F16+J16)</f>
        <v>8.5420968689666754E-2</v>
      </c>
      <c r="M16" s="2"/>
      <c r="N16" s="2"/>
    </row>
    <row r="18" spans="5:18" ht="24" x14ac:dyDescent="0.3">
      <c r="E18" s="85" t="s">
        <v>53</v>
      </c>
      <c r="F18" s="86"/>
      <c r="G18" s="86"/>
      <c r="H18" s="86"/>
      <c r="I18" s="86"/>
      <c r="J18" s="86"/>
      <c r="K18" s="86"/>
      <c r="L18" s="86"/>
      <c r="M18" s="86"/>
      <c r="N18" s="87"/>
      <c r="Q18" s="6" t="s">
        <v>51</v>
      </c>
    </row>
    <row r="19" spans="5:18" ht="22" x14ac:dyDescent="0.3">
      <c r="E19" s="31"/>
      <c r="F19" s="32" t="s">
        <v>48</v>
      </c>
      <c r="G19" s="31" t="s">
        <v>49</v>
      </c>
      <c r="H19" s="32" t="s">
        <v>48</v>
      </c>
      <c r="I19" s="31" t="s">
        <v>49</v>
      </c>
      <c r="J19" s="32" t="s">
        <v>48</v>
      </c>
      <c r="K19" s="31" t="s">
        <v>49</v>
      </c>
      <c r="L19" s="32" t="s">
        <v>48</v>
      </c>
      <c r="M19" s="31" t="s">
        <v>49</v>
      </c>
      <c r="N19" s="31" t="s">
        <v>7</v>
      </c>
      <c r="Q19" s="29" t="s">
        <v>7</v>
      </c>
    </row>
    <row r="20" spans="5:18" ht="22" x14ac:dyDescent="0.3">
      <c r="E20" s="12" t="s">
        <v>6</v>
      </c>
      <c r="F20" s="25" t="s">
        <v>15</v>
      </c>
      <c r="G20" s="12"/>
      <c r="H20" s="25" t="s">
        <v>13</v>
      </c>
      <c r="I20" s="12"/>
      <c r="J20" s="25" t="s">
        <v>14</v>
      </c>
      <c r="K20" s="12"/>
      <c r="L20" s="25" t="s">
        <v>18</v>
      </c>
      <c r="M20" s="2"/>
      <c r="N20" s="2"/>
      <c r="Q20" s="28">
        <v>0.01</v>
      </c>
      <c r="R20" s="6" t="s">
        <v>50</v>
      </c>
    </row>
    <row r="21" spans="5:18" ht="22" x14ac:dyDescent="0.3">
      <c r="E21" s="10">
        <v>1</v>
      </c>
      <c r="F21" s="26">
        <v>0.27592</v>
      </c>
      <c r="G21" s="9">
        <v>0.27450000000000002</v>
      </c>
      <c r="H21" s="30">
        <v>0.21309</v>
      </c>
      <c r="I21" s="9">
        <v>0.21310000000000001</v>
      </c>
      <c r="J21" s="26">
        <v>7.7289999999999998E-2</v>
      </c>
      <c r="K21" s="9">
        <v>7.7399999999999997E-2</v>
      </c>
      <c r="L21" s="26">
        <f t="shared" ref="L21:M24" si="1">(2*F21*J21)/(F21+J21)</f>
        <v>0.12075454715325161</v>
      </c>
      <c r="M21" s="11">
        <f t="shared" si="1"/>
        <v>0.12075191815856777</v>
      </c>
      <c r="N21" s="33">
        <v>0.01</v>
      </c>
      <c r="Q21" s="28">
        <v>1E-3</v>
      </c>
      <c r="R21" s="6" t="s">
        <v>52</v>
      </c>
    </row>
    <row r="22" spans="5:18" ht="22" x14ac:dyDescent="0.3">
      <c r="E22" s="10">
        <v>2</v>
      </c>
      <c r="F22" s="26">
        <v>0.27932000000000001</v>
      </c>
      <c r="G22" s="9">
        <v>0.27960000000000002</v>
      </c>
      <c r="H22" s="26">
        <v>0.2185</v>
      </c>
      <c r="I22" s="9">
        <v>0.2208</v>
      </c>
      <c r="J22" s="27">
        <v>7.8340000000000007E-2</v>
      </c>
      <c r="K22" s="14">
        <v>7.9200000000000007E-2</v>
      </c>
      <c r="L22" s="26">
        <f t="shared" si="1"/>
        <v>0.12236162165184812</v>
      </c>
      <c r="M22" s="11">
        <f t="shared" si="1"/>
        <v>0.12343545150501672</v>
      </c>
      <c r="N22" s="33">
        <v>1E-3</v>
      </c>
      <c r="R22" s="6" t="s">
        <v>54</v>
      </c>
    </row>
    <row r="23" spans="5:18" ht="22" x14ac:dyDescent="0.3">
      <c r="E23" s="10">
        <v>3</v>
      </c>
      <c r="F23" s="26">
        <v>0.27900999999999998</v>
      </c>
      <c r="G23" s="9">
        <v>0.2823</v>
      </c>
      <c r="H23" s="26">
        <v>0.21940000000000001</v>
      </c>
      <c r="I23" s="14">
        <v>0.221</v>
      </c>
      <c r="J23" s="27">
        <v>7.8549999999999995E-2</v>
      </c>
      <c r="K23" s="14">
        <v>7.9500000000000001E-2</v>
      </c>
      <c r="L23" s="26">
        <f t="shared" si="1"/>
        <v>0.12258773632397357</v>
      </c>
      <c r="M23" s="11">
        <f t="shared" si="1"/>
        <v>0.12406218905472637</v>
      </c>
      <c r="N23" s="33">
        <v>1E-3</v>
      </c>
      <c r="R23" s="6" t="s">
        <v>55</v>
      </c>
    </row>
    <row r="24" spans="5:18" ht="22" x14ac:dyDescent="0.3">
      <c r="E24" s="10">
        <v>4</v>
      </c>
      <c r="F24" s="26">
        <v>0.27572999999999998</v>
      </c>
      <c r="G24" s="9">
        <v>0.27910000000000001</v>
      </c>
      <c r="H24" s="26">
        <v>0.2162</v>
      </c>
      <c r="I24" s="14">
        <v>0.217</v>
      </c>
      <c r="J24" s="26">
        <v>7.7960000000000002E-2</v>
      </c>
      <c r="K24" s="9">
        <v>7.8100000000000003E-2</v>
      </c>
      <c r="L24" s="27">
        <f>(2*F24*J24)/(F24+J24)</f>
        <v>0.1215522678051401</v>
      </c>
      <c r="M24" s="11">
        <f t="shared" si="1"/>
        <v>0.1220476483762598</v>
      </c>
      <c r="N24" s="33">
        <v>1E-3</v>
      </c>
      <c r="R24" s="6" t="s">
        <v>56</v>
      </c>
    </row>
    <row r="26" spans="5:18" ht="24" x14ac:dyDescent="0.3">
      <c r="E26" s="85" t="s">
        <v>37</v>
      </c>
      <c r="F26" s="86"/>
      <c r="G26" s="86"/>
      <c r="H26" s="86"/>
      <c r="I26" s="86"/>
      <c r="J26" s="86"/>
      <c r="K26" s="86"/>
      <c r="L26" s="86"/>
      <c r="M26" s="86"/>
      <c r="N26" s="87"/>
    </row>
    <row r="27" spans="5:18" ht="22" x14ac:dyDescent="0.3">
      <c r="E27" s="31"/>
      <c r="F27" s="32" t="s">
        <v>48</v>
      </c>
      <c r="G27" s="31" t="s">
        <v>49</v>
      </c>
      <c r="H27" s="32" t="s">
        <v>48</v>
      </c>
      <c r="I27" s="31" t="s">
        <v>49</v>
      </c>
      <c r="J27" s="32" t="s">
        <v>48</v>
      </c>
      <c r="K27" s="31" t="s">
        <v>49</v>
      </c>
      <c r="L27" s="32" t="s">
        <v>48</v>
      </c>
      <c r="M27" s="31" t="s">
        <v>49</v>
      </c>
      <c r="N27" s="2"/>
    </row>
    <row r="28" spans="5:18" ht="22" x14ac:dyDescent="0.3">
      <c r="E28" s="12" t="s">
        <v>6</v>
      </c>
      <c r="F28" s="25" t="s">
        <v>15</v>
      </c>
      <c r="G28" s="12"/>
      <c r="H28" s="25" t="s">
        <v>13</v>
      </c>
      <c r="I28" s="12"/>
      <c r="J28" s="25" t="s">
        <v>14</v>
      </c>
      <c r="K28" s="12"/>
      <c r="L28" s="25" t="s">
        <v>18</v>
      </c>
      <c r="M28" s="2"/>
      <c r="N28" s="2"/>
    </row>
    <row r="29" spans="5:18" ht="22" x14ac:dyDescent="0.3">
      <c r="E29" s="10">
        <v>1</v>
      </c>
      <c r="F29" s="26">
        <v>5.604E-2</v>
      </c>
      <c r="G29" s="9"/>
      <c r="H29" s="26">
        <v>4.5569999999999999E-2</v>
      </c>
      <c r="I29" s="9"/>
      <c r="J29" s="26">
        <v>2.5190000000000001E-2</v>
      </c>
      <c r="K29" s="9"/>
      <c r="L29" s="26">
        <f>(2*F29*J29)/(F29+J29)</f>
        <v>3.4756804136402808E-2</v>
      </c>
      <c r="M29" s="2"/>
      <c r="N29" s="2"/>
    </row>
    <row r="30" spans="5:18" ht="22" x14ac:dyDescent="0.3">
      <c r="E30" s="10">
        <v>2</v>
      </c>
      <c r="F30" s="26">
        <v>5.9880000000000003E-2</v>
      </c>
      <c r="G30" s="9"/>
      <c r="H30" s="26">
        <v>4.956E-2</v>
      </c>
      <c r="I30" s="9"/>
      <c r="J30" s="27">
        <v>2.7099999999999999E-2</v>
      </c>
      <c r="K30" s="11"/>
      <c r="L30" s="26">
        <f>(2*F30*J30)/(F30+J30)</f>
        <v>3.7313129455047139E-2</v>
      </c>
      <c r="M30" s="2"/>
      <c r="N30" s="2"/>
    </row>
    <row r="31" spans="5:18" ht="22" x14ac:dyDescent="0.3">
      <c r="E31" s="10">
        <v>3</v>
      </c>
      <c r="F31" s="26">
        <v>6.3469999999999999E-2</v>
      </c>
      <c r="G31" s="9"/>
      <c r="H31" s="26">
        <v>5.2380000000000003E-2</v>
      </c>
      <c r="I31" s="9"/>
      <c r="J31" s="27">
        <v>2.8500000000000001E-2</v>
      </c>
      <c r="K31" s="11"/>
      <c r="L31" s="26">
        <f>(2*F31*J31)/(F31+J31)</f>
        <v>3.933663151027509E-2</v>
      </c>
      <c r="M31" s="2"/>
      <c r="N31" s="2"/>
    </row>
    <row r="32" spans="5:18" ht="22" x14ac:dyDescent="0.3">
      <c r="E32" s="10">
        <v>4</v>
      </c>
      <c r="F32" s="26">
        <v>6.515E-2</v>
      </c>
      <c r="G32" s="9"/>
      <c r="H32" s="26">
        <v>5.3249999999999999E-2</v>
      </c>
      <c r="I32" s="9"/>
      <c r="J32" s="26">
        <v>2.9170000000000001E-2</v>
      </c>
      <c r="K32" s="9"/>
      <c r="L32" s="27">
        <f>(2*F32*J32)/(F32+J32)</f>
        <v>4.0297402459711619E-2</v>
      </c>
      <c r="M32" s="2"/>
      <c r="N32" s="2"/>
    </row>
  </sheetData>
  <mergeCells count="3">
    <mergeCell ref="E18:N18"/>
    <mergeCell ref="E10:N10"/>
    <mergeCell ref="E26:N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57750-2341-5941-B5A9-350C8E89CB41}">
  <dimension ref="D5:T109"/>
  <sheetViews>
    <sheetView topLeftCell="A77" workbookViewId="0">
      <selection activeCell="P73" sqref="P73"/>
    </sheetView>
  </sheetViews>
  <sheetFormatPr baseColWidth="10" defaultRowHeight="16" x14ac:dyDescent="0.2"/>
  <cols>
    <col min="4" max="4" width="20" bestFit="1" customWidth="1"/>
    <col min="5" max="5" width="10.6640625" bestFit="1" customWidth="1"/>
    <col min="6" max="7" width="10.6640625" customWidth="1"/>
    <col min="8" max="8" width="9" bestFit="1" customWidth="1"/>
    <col min="9" max="9" width="13.5" bestFit="1" customWidth="1"/>
    <col min="16" max="16" width="18.83203125" bestFit="1" customWidth="1"/>
  </cols>
  <sheetData>
    <row r="5" spans="5:13" ht="22" x14ac:dyDescent="0.3">
      <c r="E5" s="88" t="s">
        <v>61</v>
      </c>
      <c r="F5" s="88"/>
      <c r="G5" s="88"/>
      <c r="H5" s="88"/>
      <c r="I5" s="88"/>
      <c r="J5" s="88"/>
      <c r="K5" s="88"/>
      <c r="L5" s="88"/>
      <c r="M5" s="88"/>
    </row>
    <row r="6" spans="5:13" ht="22" x14ac:dyDescent="0.3">
      <c r="E6" s="36"/>
      <c r="F6" s="36"/>
      <c r="G6" s="36"/>
      <c r="H6" s="36"/>
      <c r="I6" s="36"/>
      <c r="J6" s="89" t="s">
        <v>63</v>
      </c>
      <c r="K6" s="89"/>
      <c r="L6" s="89"/>
      <c r="M6" s="89"/>
    </row>
    <row r="7" spans="5:13" ht="22" x14ac:dyDescent="0.3">
      <c r="E7" s="37" t="s">
        <v>7</v>
      </c>
      <c r="F7" s="37" t="s">
        <v>65</v>
      </c>
      <c r="G7" s="37" t="s">
        <v>66</v>
      </c>
      <c r="H7" s="36" t="s">
        <v>60</v>
      </c>
      <c r="I7" s="36" t="s">
        <v>64</v>
      </c>
      <c r="J7" s="37" t="s">
        <v>15</v>
      </c>
      <c r="K7" s="37" t="s">
        <v>62</v>
      </c>
      <c r="L7" s="37" t="s">
        <v>18</v>
      </c>
      <c r="M7" s="37" t="s">
        <v>13</v>
      </c>
    </row>
    <row r="8" spans="5:13" ht="22" x14ac:dyDescent="0.3">
      <c r="E8" s="33">
        <v>1E-3</v>
      </c>
      <c r="F8" s="9">
        <v>2</v>
      </c>
      <c r="G8" s="9">
        <v>1024</v>
      </c>
      <c r="H8" s="9">
        <v>201</v>
      </c>
      <c r="I8" s="9">
        <v>190</v>
      </c>
      <c r="J8" s="14">
        <v>0.16800000000000001</v>
      </c>
      <c r="K8" s="9">
        <v>5.2200000000000003E-2</v>
      </c>
      <c r="L8" s="14">
        <f>(2*J8*K8)/(J8+K8)</f>
        <v>7.9651226158038158E-2</v>
      </c>
      <c r="M8" s="9">
        <v>0.1434</v>
      </c>
    </row>
    <row r="9" spans="5:13" ht="22" x14ac:dyDescent="0.3">
      <c r="E9" s="33">
        <v>1E-4</v>
      </c>
      <c r="F9" s="9">
        <v>2</v>
      </c>
      <c r="G9" s="9">
        <v>1024</v>
      </c>
      <c r="H9" s="9">
        <v>201</v>
      </c>
      <c r="I9" s="9">
        <v>130</v>
      </c>
      <c r="J9" s="9">
        <v>0.17169999999999999</v>
      </c>
      <c r="K9" s="9">
        <v>5.28E-2</v>
      </c>
      <c r="L9" s="14">
        <f>(2*J9*K9)/(J9+K9)</f>
        <v>8.0764008908685972E-2</v>
      </c>
      <c r="M9" s="9">
        <v>0.14749999999999999</v>
      </c>
    </row>
    <row r="10" spans="5:13" ht="22" x14ac:dyDescent="0.3">
      <c r="E10" s="33">
        <v>1.0000000000000001E-5</v>
      </c>
      <c r="F10" s="9">
        <v>2</v>
      </c>
      <c r="G10" s="9">
        <v>1024</v>
      </c>
      <c r="H10" s="9">
        <v>201</v>
      </c>
      <c r="I10" s="9">
        <v>130</v>
      </c>
      <c r="J10" s="9">
        <v>0.1696</v>
      </c>
      <c r="K10" s="9">
        <v>5.1900000000000002E-2</v>
      </c>
      <c r="L10" s="14">
        <f>(2*J10*K10)/(J10+K10)</f>
        <v>7.9478465011286692E-2</v>
      </c>
      <c r="M10" s="9">
        <v>0.1449</v>
      </c>
    </row>
    <row r="11" spans="5:13" ht="22" x14ac:dyDescent="0.3">
      <c r="E11" s="33">
        <v>1E-3</v>
      </c>
      <c r="F11" s="9">
        <v>1</v>
      </c>
      <c r="G11" s="9">
        <v>1024</v>
      </c>
      <c r="H11" s="9">
        <v>1001</v>
      </c>
      <c r="I11" s="9">
        <v>570</v>
      </c>
      <c r="J11" s="9">
        <v>0.17269999999999999</v>
      </c>
      <c r="K11" s="9">
        <v>5.3499999999999999E-2</v>
      </c>
      <c r="L11" s="14">
        <f>(2*J11*K11)/(J11+K11)</f>
        <v>8.1692749778956672E-2</v>
      </c>
      <c r="M11" s="9">
        <v>0.14749999999999999</v>
      </c>
    </row>
    <row r="15" spans="5:13" ht="22" x14ac:dyDescent="0.3">
      <c r="E15" s="88" t="s">
        <v>61</v>
      </c>
      <c r="F15" s="88"/>
      <c r="G15" s="88"/>
      <c r="H15" s="88"/>
      <c r="I15" s="88"/>
      <c r="J15" s="88"/>
      <c r="K15" s="88"/>
      <c r="L15" s="88"/>
      <c r="M15" s="88"/>
    </row>
    <row r="16" spans="5:13" ht="22" x14ac:dyDescent="0.3">
      <c r="E16" s="36"/>
      <c r="F16" s="36"/>
      <c r="G16" s="36"/>
      <c r="H16" s="36"/>
      <c r="I16" s="36"/>
      <c r="J16" s="89" t="s">
        <v>63</v>
      </c>
      <c r="K16" s="89"/>
      <c r="L16" s="89"/>
      <c r="M16" s="89"/>
    </row>
    <row r="17" spans="5:17" ht="22" x14ac:dyDescent="0.3">
      <c r="E17" s="37" t="s">
        <v>7</v>
      </c>
      <c r="F17" s="37" t="s">
        <v>65</v>
      </c>
      <c r="G17" s="37" t="s">
        <v>66</v>
      </c>
      <c r="H17" s="36" t="s">
        <v>60</v>
      </c>
      <c r="I17" s="36" t="s">
        <v>64</v>
      </c>
      <c r="J17" s="37" t="s">
        <v>15</v>
      </c>
      <c r="K17" s="37" t="s">
        <v>62</v>
      </c>
      <c r="L17" s="37" t="s">
        <v>18</v>
      </c>
      <c r="M17" s="37" t="s">
        <v>13</v>
      </c>
    </row>
    <row r="18" spans="5:17" ht="22" x14ac:dyDescent="0.3">
      <c r="E18" s="33">
        <v>1E-3</v>
      </c>
      <c r="F18" s="9">
        <v>2</v>
      </c>
      <c r="G18" s="9">
        <v>1024</v>
      </c>
      <c r="H18" s="9">
        <v>201</v>
      </c>
      <c r="I18" s="9">
        <v>190</v>
      </c>
      <c r="J18" s="14"/>
      <c r="K18" s="9"/>
      <c r="L18" s="14" t="e">
        <f>(2*J18*K18)/(J18+K18)</f>
        <v>#DIV/0!</v>
      </c>
      <c r="M18" s="9"/>
    </row>
    <row r="19" spans="5:17" ht="22" x14ac:dyDescent="0.3">
      <c r="E19" s="33">
        <v>1E-4</v>
      </c>
      <c r="F19" s="9">
        <v>2</v>
      </c>
      <c r="G19" s="9">
        <v>1024</v>
      </c>
      <c r="H19" s="9">
        <v>201</v>
      </c>
      <c r="I19" s="9">
        <v>130</v>
      </c>
      <c r="J19" s="9"/>
      <c r="K19" s="9"/>
      <c r="L19" s="14" t="e">
        <f>(2*J19*K19)/(J19+K19)</f>
        <v>#DIV/0!</v>
      </c>
      <c r="M19" s="9"/>
    </row>
    <row r="20" spans="5:17" ht="22" x14ac:dyDescent="0.3">
      <c r="E20" s="33">
        <v>1.0000000000000001E-5</v>
      </c>
      <c r="F20" s="9">
        <v>2</v>
      </c>
      <c r="G20" s="9">
        <v>1024</v>
      </c>
      <c r="H20" s="9">
        <v>201</v>
      </c>
      <c r="I20" s="9">
        <v>130</v>
      </c>
      <c r="J20" s="9"/>
      <c r="K20" s="9"/>
      <c r="L20" s="14" t="e">
        <f>(2*J20*K20)/(J20+K20)</f>
        <v>#DIV/0!</v>
      </c>
      <c r="M20" s="9"/>
    </row>
    <row r="21" spans="5:17" ht="22" x14ac:dyDescent="0.3">
      <c r="E21" s="33">
        <v>1E-3</v>
      </c>
      <c r="F21" s="9">
        <v>1</v>
      </c>
      <c r="G21" s="9">
        <v>1024</v>
      </c>
      <c r="H21" s="9">
        <v>301</v>
      </c>
      <c r="I21" s="9">
        <v>290</v>
      </c>
      <c r="J21" s="9">
        <v>0.17019999999999999</v>
      </c>
      <c r="K21" s="9">
        <v>5.28E-2</v>
      </c>
      <c r="L21" s="14">
        <f>(2*J21*K21)/(J21+K21)</f>
        <v>8.0596950672645745E-2</v>
      </c>
      <c r="M21" s="9">
        <v>0.1459</v>
      </c>
      <c r="O21" s="6" t="s">
        <v>67</v>
      </c>
    </row>
    <row r="22" spans="5:17" ht="22" x14ac:dyDescent="0.3">
      <c r="E22" s="33">
        <v>1E-4</v>
      </c>
      <c r="F22" s="9">
        <v>1</v>
      </c>
      <c r="G22" s="9">
        <v>1024</v>
      </c>
      <c r="H22" s="9">
        <v>301</v>
      </c>
      <c r="I22" s="9"/>
      <c r="J22" s="9"/>
      <c r="K22" s="9"/>
      <c r="L22" s="14"/>
      <c r="M22" s="9"/>
    </row>
    <row r="27" spans="5:17" ht="22" x14ac:dyDescent="0.3">
      <c r="E27" s="89" t="s">
        <v>3</v>
      </c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</row>
    <row r="28" spans="5:17" ht="22" x14ac:dyDescent="0.3">
      <c r="E28" s="37" t="s">
        <v>7</v>
      </c>
      <c r="F28" s="37" t="s">
        <v>65</v>
      </c>
      <c r="G28" s="37" t="s">
        <v>66</v>
      </c>
      <c r="H28" s="36" t="s">
        <v>60</v>
      </c>
      <c r="I28" s="36" t="s">
        <v>64</v>
      </c>
      <c r="J28" s="37" t="s">
        <v>15</v>
      </c>
      <c r="K28" s="37" t="s">
        <v>62</v>
      </c>
      <c r="L28" s="37" t="s">
        <v>18</v>
      </c>
      <c r="M28" s="37" t="s">
        <v>13</v>
      </c>
      <c r="N28" s="37" t="s">
        <v>81</v>
      </c>
      <c r="O28" s="37" t="s">
        <v>82</v>
      </c>
      <c r="P28" s="37" t="s">
        <v>78</v>
      </c>
      <c r="Q28" s="37" t="s">
        <v>77</v>
      </c>
    </row>
    <row r="29" spans="5:17" ht="22" x14ac:dyDescent="0.3">
      <c r="E29" s="33">
        <v>1E-3</v>
      </c>
      <c r="F29" s="9">
        <v>1</v>
      </c>
      <c r="G29" s="9">
        <v>1024</v>
      </c>
      <c r="H29" s="9">
        <v>1000</v>
      </c>
      <c r="I29" s="9">
        <v>770</v>
      </c>
      <c r="J29" s="14"/>
      <c r="K29" s="9"/>
      <c r="L29" s="14" t="e">
        <f>(2*J29*K29)/(J29+K29)</f>
        <v>#DIV/0!</v>
      </c>
      <c r="M29" s="9">
        <v>0.12889999999999999</v>
      </c>
      <c r="N29" s="43">
        <v>20</v>
      </c>
      <c r="O29" s="9">
        <v>45</v>
      </c>
      <c r="P29" s="14" t="s">
        <v>83</v>
      </c>
      <c r="Q29" s="9" t="s">
        <v>83</v>
      </c>
    </row>
    <row r="30" spans="5:17" ht="22" x14ac:dyDescent="0.3">
      <c r="E30" s="33"/>
      <c r="F30" s="9"/>
      <c r="G30" s="9"/>
      <c r="H30" s="9"/>
      <c r="I30" s="9"/>
      <c r="J30" s="9"/>
      <c r="K30" s="9"/>
      <c r="L30" s="14"/>
      <c r="M30" s="9"/>
      <c r="N30" s="14"/>
      <c r="O30" s="9"/>
      <c r="P30" s="14"/>
      <c r="Q30" s="9"/>
    </row>
    <row r="31" spans="5:17" ht="22" x14ac:dyDescent="0.3">
      <c r="E31" s="33"/>
      <c r="F31" s="9"/>
      <c r="G31" s="9"/>
      <c r="H31" s="9"/>
      <c r="I31" s="9"/>
      <c r="J31" s="9"/>
      <c r="K31" s="9"/>
      <c r="L31" s="14"/>
      <c r="M31" s="9"/>
      <c r="N31" s="14"/>
      <c r="O31" s="9"/>
      <c r="P31" s="14"/>
      <c r="Q31" s="9"/>
    </row>
    <row r="32" spans="5:17" ht="22" x14ac:dyDescent="0.3">
      <c r="E32" s="33"/>
      <c r="F32" s="9"/>
      <c r="G32" s="9"/>
      <c r="H32" s="9"/>
      <c r="I32" s="9"/>
      <c r="J32" s="9"/>
      <c r="K32" s="9"/>
      <c r="L32" s="14"/>
      <c r="M32" s="9"/>
      <c r="N32" s="14"/>
      <c r="O32" s="9"/>
      <c r="P32" s="14"/>
      <c r="Q32" s="9"/>
    </row>
    <row r="33" spans="4:17" ht="22" x14ac:dyDescent="0.3">
      <c r="E33" s="33"/>
      <c r="F33" s="9"/>
      <c r="G33" s="9"/>
      <c r="H33" s="9"/>
      <c r="I33" s="9"/>
      <c r="J33" s="9"/>
      <c r="K33" s="9"/>
      <c r="L33" s="14"/>
      <c r="M33" s="9"/>
      <c r="N33" s="14"/>
      <c r="O33" s="9"/>
      <c r="P33" s="14"/>
      <c r="Q33" s="9"/>
    </row>
    <row r="37" spans="4:17" ht="22" x14ac:dyDescent="0.3">
      <c r="E37" s="88" t="s">
        <v>61</v>
      </c>
      <c r="F37" s="88"/>
      <c r="G37" s="88"/>
      <c r="H37" s="88"/>
      <c r="I37" s="88"/>
      <c r="J37" s="88"/>
      <c r="K37" s="88"/>
      <c r="L37" s="88"/>
      <c r="M37" s="88"/>
    </row>
    <row r="38" spans="4:17" ht="22" x14ac:dyDescent="0.3">
      <c r="E38" s="90" t="s">
        <v>84</v>
      </c>
      <c r="F38" s="91"/>
      <c r="G38" s="91"/>
      <c r="H38" s="91"/>
      <c r="I38" s="91"/>
      <c r="J38" s="91"/>
      <c r="K38" s="91"/>
      <c r="L38" s="91"/>
      <c r="M38" s="92"/>
    </row>
    <row r="39" spans="4:17" ht="22" x14ac:dyDescent="0.3">
      <c r="D39" s="73" t="s">
        <v>104</v>
      </c>
      <c r="E39" s="37" t="s">
        <v>7</v>
      </c>
      <c r="F39" s="37" t="s">
        <v>65</v>
      </c>
      <c r="G39" s="37" t="s">
        <v>66</v>
      </c>
      <c r="H39" s="36" t="s">
        <v>60</v>
      </c>
      <c r="I39" s="36" t="s">
        <v>64</v>
      </c>
      <c r="J39" s="37" t="s">
        <v>15</v>
      </c>
      <c r="K39" s="37" t="s">
        <v>62</v>
      </c>
      <c r="L39" s="37" t="s">
        <v>18</v>
      </c>
      <c r="M39" s="37" t="s">
        <v>13</v>
      </c>
    </row>
    <row r="40" spans="4:17" ht="22" x14ac:dyDescent="0.3">
      <c r="D40" s="76">
        <v>1620256</v>
      </c>
      <c r="E40" s="33">
        <v>1E-3</v>
      </c>
      <c r="F40" s="9">
        <v>2</v>
      </c>
      <c r="G40" s="9">
        <v>1024</v>
      </c>
      <c r="H40" s="9">
        <v>400</v>
      </c>
      <c r="I40" s="9">
        <v>340</v>
      </c>
      <c r="J40" s="14">
        <v>0.17019999999999999</v>
      </c>
      <c r="K40" s="9">
        <v>5.28E-2</v>
      </c>
      <c r="L40" s="14">
        <f t="shared" ref="L40:L46" si="0">(2*J40*K40)/(J40+K40)</f>
        <v>8.0596950672645745E-2</v>
      </c>
      <c r="M40" s="14">
        <v>0.14499999999999999</v>
      </c>
    </row>
    <row r="41" spans="4:17" ht="22" x14ac:dyDescent="0.3">
      <c r="D41" s="76">
        <v>1620256</v>
      </c>
      <c r="E41" s="33">
        <v>1E-3</v>
      </c>
      <c r="F41" s="9">
        <v>2</v>
      </c>
      <c r="G41" s="9">
        <v>1024</v>
      </c>
      <c r="H41" s="9">
        <v>550</v>
      </c>
      <c r="I41" s="9">
        <v>550</v>
      </c>
      <c r="J41" s="9">
        <v>0.17119999999999999</v>
      </c>
      <c r="K41" s="9">
        <v>5.3199999999999997E-2</v>
      </c>
      <c r="L41" s="14">
        <f t="shared" si="0"/>
        <v>8.1175044563279855E-2</v>
      </c>
      <c r="M41" s="9">
        <v>0.14549999999999999</v>
      </c>
    </row>
    <row r="42" spans="4:17" ht="22" x14ac:dyDescent="0.3">
      <c r="D42" s="76">
        <v>1620256</v>
      </c>
      <c r="E42" s="33">
        <v>1E-4</v>
      </c>
      <c r="F42" s="9">
        <v>2</v>
      </c>
      <c r="G42" s="9">
        <v>1024</v>
      </c>
      <c r="H42" s="9">
        <v>400</v>
      </c>
      <c r="I42" s="9">
        <v>220</v>
      </c>
      <c r="J42" s="9">
        <v>0.17169999999999999</v>
      </c>
      <c r="K42" s="9">
        <v>5.2900000000000003E-2</v>
      </c>
      <c r="L42" s="14">
        <f t="shared" si="0"/>
        <v>8.0880943900267135E-2</v>
      </c>
      <c r="M42" s="9">
        <v>0.1472</v>
      </c>
    </row>
    <row r="43" spans="4:17" ht="22" x14ac:dyDescent="0.3">
      <c r="D43" s="76">
        <v>1620256</v>
      </c>
      <c r="E43" s="33">
        <v>1.0000000000000001E-5</v>
      </c>
      <c r="F43" s="9">
        <v>2</v>
      </c>
      <c r="G43" s="9">
        <v>1024</v>
      </c>
      <c r="H43" s="9">
        <v>400</v>
      </c>
      <c r="I43" s="9">
        <v>100</v>
      </c>
      <c r="J43" s="9">
        <v>0.15629999999999999</v>
      </c>
      <c r="K43" s="9">
        <v>4.7300000000000002E-2</v>
      </c>
      <c r="L43" s="14">
        <f t="shared" si="0"/>
        <v>7.2622691552062871E-2</v>
      </c>
      <c r="M43" s="9">
        <v>0.14430000000000001</v>
      </c>
    </row>
    <row r="44" spans="4:17" ht="22" x14ac:dyDescent="0.3">
      <c r="D44" s="76">
        <v>1620256</v>
      </c>
      <c r="E44" s="33">
        <v>2.9999999999999997E-4</v>
      </c>
      <c r="F44" s="9">
        <v>2</v>
      </c>
      <c r="G44" s="9">
        <v>1024</v>
      </c>
      <c r="H44" s="9">
        <v>1000</v>
      </c>
      <c r="I44" s="9">
        <v>940</v>
      </c>
      <c r="J44" s="9">
        <v>0.17560000000000001</v>
      </c>
      <c r="K44" s="9">
        <v>8.3400000000000002E-2</v>
      </c>
      <c r="L44" s="14">
        <f t="shared" si="0"/>
        <v>0.11308911196911198</v>
      </c>
      <c r="M44" s="9">
        <v>0.15090000000000001</v>
      </c>
    </row>
    <row r="45" spans="4:17" ht="22" x14ac:dyDescent="0.3">
      <c r="D45" s="76">
        <v>1620256</v>
      </c>
      <c r="E45" s="33">
        <v>5.0000000000000001E-4</v>
      </c>
      <c r="F45" s="9">
        <v>2</v>
      </c>
      <c r="G45" s="9">
        <v>1024</v>
      </c>
      <c r="H45" s="9">
        <v>1000</v>
      </c>
      <c r="I45" s="9">
        <v>970</v>
      </c>
      <c r="J45" s="9">
        <v>0.17599999999999999</v>
      </c>
      <c r="K45" s="9">
        <v>5.4800000000000001E-2</v>
      </c>
      <c r="L45" s="14">
        <f t="shared" si="0"/>
        <v>8.3577123050259966E-2</v>
      </c>
      <c r="M45" s="9">
        <v>0.15029999999999999</v>
      </c>
    </row>
    <row r="46" spans="4:17" ht="22" x14ac:dyDescent="0.3">
      <c r="D46" s="76">
        <v>1620256</v>
      </c>
      <c r="E46" s="33">
        <v>2.0000000000000001E-4</v>
      </c>
      <c r="F46" s="9">
        <v>2</v>
      </c>
      <c r="G46" s="9">
        <v>1024</v>
      </c>
      <c r="H46" s="9">
        <v>1000</v>
      </c>
      <c r="I46" s="9">
        <v>220</v>
      </c>
      <c r="J46" s="9">
        <v>0.1739</v>
      </c>
      <c r="K46" s="9">
        <v>5.3800000000000001E-2</v>
      </c>
      <c r="L46" s="14">
        <f t="shared" si="0"/>
        <v>8.2176723759332451E-2</v>
      </c>
      <c r="M46" s="9">
        <v>0.14929999999999999</v>
      </c>
    </row>
    <row r="47" spans="4:17" ht="22" x14ac:dyDescent="0.3">
      <c r="E47" s="28"/>
      <c r="F47" s="46"/>
      <c r="G47" s="46"/>
      <c r="H47" s="46"/>
      <c r="I47" s="46"/>
      <c r="J47" s="46"/>
      <c r="K47" s="46"/>
      <c r="L47" s="71"/>
      <c r="M47" s="46"/>
    </row>
    <row r="48" spans="4:17" ht="22" x14ac:dyDescent="0.3">
      <c r="E48" s="28"/>
      <c r="F48" s="46"/>
      <c r="G48" s="46"/>
      <c r="H48" s="46"/>
      <c r="I48" s="46"/>
      <c r="J48" s="46"/>
      <c r="K48" s="46"/>
      <c r="L48" s="71"/>
      <c r="M48" s="46"/>
    </row>
    <row r="49" spans="5:16" ht="22" x14ac:dyDescent="0.3">
      <c r="E49" s="28"/>
      <c r="F49" s="46"/>
      <c r="G49" s="46"/>
      <c r="H49" s="46"/>
      <c r="I49" s="46"/>
      <c r="J49" s="46"/>
      <c r="K49" s="46"/>
      <c r="L49" s="71"/>
      <c r="M49" s="46"/>
    </row>
    <row r="51" spans="5:16" ht="22" x14ac:dyDescent="0.3">
      <c r="E51" s="88" t="s">
        <v>85</v>
      </c>
      <c r="F51" s="88"/>
      <c r="G51" s="88"/>
      <c r="H51" s="88"/>
      <c r="I51" s="88"/>
      <c r="J51" s="88"/>
      <c r="K51" s="88"/>
      <c r="L51" s="88"/>
      <c r="M51" s="88"/>
      <c r="N51" s="88"/>
      <c r="O51" s="88"/>
    </row>
    <row r="52" spans="5:16" ht="22" x14ac:dyDescent="0.3">
      <c r="E52" s="37" t="s">
        <v>7</v>
      </c>
      <c r="F52" s="37" t="s">
        <v>65</v>
      </c>
      <c r="G52" s="37" t="s">
        <v>66</v>
      </c>
      <c r="H52" s="36" t="s">
        <v>60</v>
      </c>
      <c r="I52" s="36" t="s">
        <v>64</v>
      </c>
      <c r="J52" s="37" t="s">
        <v>15</v>
      </c>
      <c r="K52" s="37" t="s">
        <v>62</v>
      </c>
      <c r="L52" s="37" t="s">
        <v>18</v>
      </c>
      <c r="M52" s="37" t="s">
        <v>13</v>
      </c>
      <c r="N52" s="37" t="s">
        <v>22</v>
      </c>
      <c r="O52" s="37" t="s">
        <v>21</v>
      </c>
    </row>
    <row r="53" spans="5:16" ht="19" x14ac:dyDescent="0.25">
      <c r="E53" s="3">
        <v>1E-4</v>
      </c>
      <c r="F53" s="1">
        <v>2</v>
      </c>
      <c r="G53" s="1">
        <v>1024</v>
      </c>
      <c r="H53" s="1">
        <v>20</v>
      </c>
      <c r="I53" s="1">
        <v>20</v>
      </c>
      <c r="J53" s="1">
        <v>0.1024</v>
      </c>
      <c r="K53" s="1">
        <v>3.2099999999999997E-2</v>
      </c>
      <c r="L53" s="7">
        <f>(2*J53*K53)/(J53+K53)</f>
        <v>4.8877918215613374E-2</v>
      </c>
      <c r="M53" s="1">
        <v>7.3800000000000004E-2</v>
      </c>
      <c r="N53" s="1">
        <v>40</v>
      </c>
      <c r="O53" s="1">
        <v>40</v>
      </c>
    </row>
    <row r="54" spans="5:16" ht="19" x14ac:dyDescent="0.25">
      <c r="E54" s="49">
        <v>1E-4</v>
      </c>
      <c r="F54" s="50">
        <v>2</v>
      </c>
      <c r="G54" s="50">
        <v>1024</v>
      </c>
      <c r="H54" s="50">
        <v>20</v>
      </c>
      <c r="I54" s="50">
        <v>20</v>
      </c>
      <c r="J54" s="50">
        <v>0.10249999999999999</v>
      </c>
      <c r="K54" s="50">
        <v>3.2199999999999999E-2</v>
      </c>
      <c r="L54" s="7">
        <f>(2*J54*K54)/(J54+K54)</f>
        <v>4.9005196733481811E-2</v>
      </c>
      <c r="M54" s="50">
        <v>7.3999999999999996E-2</v>
      </c>
      <c r="N54" s="50">
        <v>20</v>
      </c>
      <c r="O54" s="50">
        <v>40</v>
      </c>
    </row>
    <row r="55" spans="5:16" ht="19" x14ac:dyDescent="0.25">
      <c r="E55" s="49">
        <v>1E-3</v>
      </c>
      <c r="F55" s="50">
        <v>2</v>
      </c>
      <c r="G55" s="50">
        <v>1024</v>
      </c>
      <c r="H55" s="50">
        <v>30</v>
      </c>
      <c r="I55" s="50">
        <v>30</v>
      </c>
      <c r="J55" s="50">
        <v>0.1003</v>
      </c>
      <c r="K55" s="50">
        <v>3.1600000000000003E-2</v>
      </c>
      <c r="L55" s="7">
        <f>(2*J55*K55)/(J55+K55)</f>
        <v>4.8058832448824862E-2</v>
      </c>
      <c r="M55" s="50">
        <v>6.9599999999999995E-2</v>
      </c>
      <c r="N55" s="50">
        <v>40</v>
      </c>
      <c r="O55" s="50">
        <v>20</v>
      </c>
    </row>
    <row r="57" spans="5:16" ht="19" x14ac:dyDescent="0.25">
      <c r="E57" s="28">
        <v>10000</v>
      </c>
      <c r="F57" s="50">
        <v>2</v>
      </c>
      <c r="G57" s="50">
        <v>1024</v>
      </c>
      <c r="H57" s="50">
        <v>70</v>
      </c>
      <c r="I57" s="50">
        <v>70</v>
      </c>
      <c r="J57" s="50">
        <v>0.15379999999999999</v>
      </c>
      <c r="K57" s="50">
        <v>4.7800000000000002E-2</v>
      </c>
      <c r="L57" s="7">
        <f>(2*J57*K57)/(J57+K57)</f>
        <v>7.2932936507936502E-2</v>
      </c>
      <c r="M57" s="50">
        <v>0.12559999999999999</v>
      </c>
      <c r="N57" s="50">
        <v>25</v>
      </c>
      <c r="O57" s="50">
        <v>20</v>
      </c>
      <c r="P57" s="50" t="s">
        <v>90</v>
      </c>
    </row>
    <row r="58" spans="5:16" ht="19" x14ac:dyDescent="0.25">
      <c r="E58" s="28">
        <v>10000</v>
      </c>
      <c r="F58" s="50">
        <v>2</v>
      </c>
      <c r="G58" s="50">
        <v>1024</v>
      </c>
      <c r="H58" s="50">
        <v>70</v>
      </c>
      <c r="I58" s="50">
        <v>70</v>
      </c>
      <c r="J58" s="50">
        <v>0.1545</v>
      </c>
      <c r="K58" s="64">
        <v>4.8000000000000001E-2</v>
      </c>
      <c r="L58" s="7">
        <f>(2*J58*K58)/(J58+K58)</f>
        <v>7.3244444444444431E-2</v>
      </c>
      <c r="M58" s="50">
        <v>0.12640000000000001</v>
      </c>
      <c r="N58" s="50">
        <v>25</v>
      </c>
      <c r="O58" s="50">
        <v>25</v>
      </c>
      <c r="P58" s="50" t="s">
        <v>90</v>
      </c>
    </row>
    <row r="59" spans="5:16" ht="19" x14ac:dyDescent="0.25">
      <c r="E59" s="28">
        <v>10000</v>
      </c>
      <c r="F59" s="50">
        <v>2</v>
      </c>
      <c r="G59" s="50">
        <v>1024</v>
      </c>
      <c r="H59" s="50">
        <v>70</v>
      </c>
      <c r="I59" s="50">
        <v>70</v>
      </c>
      <c r="J59" s="50">
        <v>0.15479999999999999</v>
      </c>
      <c r="K59" s="50">
        <v>4.8099999999999997E-2</v>
      </c>
      <c r="L59" s="64">
        <f>(2*J59*K59)/(J59+K59)</f>
        <v>7.3394578610152778E-2</v>
      </c>
      <c r="M59" s="50">
        <v>0.1265</v>
      </c>
      <c r="N59" s="50">
        <v>30</v>
      </c>
      <c r="O59" s="50">
        <v>25</v>
      </c>
      <c r="P59" s="50" t="s">
        <v>90</v>
      </c>
    </row>
    <row r="60" spans="5:16" ht="19" x14ac:dyDescent="0.25">
      <c r="E60" s="28">
        <v>10000</v>
      </c>
      <c r="F60" s="50">
        <v>2</v>
      </c>
      <c r="G60" s="50">
        <v>1024</v>
      </c>
      <c r="H60" s="50">
        <v>70</v>
      </c>
      <c r="I60" s="50">
        <v>70</v>
      </c>
      <c r="J60" s="50">
        <v>0.15390000000000001</v>
      </c>
      <c r="K60" s="50">
        <v>4.7899999999999998E-2</v>
      </c>
      <c r="L60" s="64">
        <f>(2*J60*K60)/(J60+K60)</f>
        <v>7.3060555004955396E-2</v>
      </c>
      <c r="M60" s="50">
        <v>0.1265</v>
      </c>
      <c r="N60" s="50">
        <v>30</v>
      </c>
      <c r="O60" s="50">
        <v>20</v>
      </c>
      <c r="P60" s="50" t="s">
        <v>90</v>
      </c>
    </row>
    <row r="61" spans="5:16" ht="19" x14ac:dyDescent="0.25">
      <c r="E61" s="28">
        <v>10000</v>
      </c>
      <c r="F61" s="50">
        <v>2</v>
      </c>
      <c r="G61" s="50">
        <v>1024</v>
      </c>
      <c r="H61" s="50">
        <v>70</v>
      </c>
      <c r="I61" s="50">
        <v>70</v>
      </c>
      <c r="J61" s="50">
        <v>0.15479999999999999</v>
      </c>
      <c r="K61" s="50">
        <v>4.8099999999999997E-2</v>
      </c>
      <c r="L61" s="64">
        <f>(2*J61*K61)/(J61+K61)</f>
        <v>7.3394578610152778E-2</v>
      </c>
      <c r="M61" s="50">
        <v>0.1268</v>
      </c>
      <c r="N61" s="50">
        <v>30</v>
      </c>
      <c r="O61" s="50">
        <v>30</v>
      </c>
      <c r="P61" s="50" t="s">
        <v>90</v>
      </c>
    </row>
    <row r="69" spans="4:20" ht="22" x14ac:dyDescent="0.3">
      <c r="D69" s="73" t="s">
        <v>104</v>
      </c>
      <c r="E69" s="37" t="s">
        <v>7</v>
      </c>
      <c r="F69" s="37" t="s">
        <v>65</v>
      </c>
      <c r="G69" s="37" t="s">
        <v>66</v>
      </c>
      <c r="H69" s="36" t="s">
        <v>60</v>
      </c>
      <c r="I69" s="36" t="s">
        <v>64</v>
      </c>
      <c r="J69" s="37" t="s">
        <v>15</v>
      </c>
      <c r="K69" s="37" t="s">
        <v>62</v>
      </c>
      <c r="L69" s="37" t="s">
        <v>18</v>
      </c>
      <c r="M69" s="37" t="s">
        <v>13</v>
      </c>
      <c r="N69" s="37" t="s">
        <v>21</v>
      </c>
      <c r="O69" s="37" t="s">
        <v>22</v>
      </c>
    </row>
    <row r="70" spans="4:20" ht="19" x14ac:dyDescent="0.25">
      <c r="D70" s="45">
        <v>2124979</v>
      </c>
      <c r="E70" s="49">
        <v>1E-3</v>
      </c>
      <c r="F70" s="50">
        <v>2</v>
      </c>
      <c r="G70" s="50">
        <v>1024</v>
      </c>
      <c r="H70" s="50">
        <v>30</v>
      </c>
      <c r="I70" s="50">
        <v>10</v>
      </c>
      <c r="J70" s="50">
        <v>0.1164</v>
      </c>
      <c r="K70" s="50">
        <v>3.6799999999999999E-2</v>
      </c>
      <c r="L70" s="64">
        <f>(2*J70*K70)/(J70+K70)</f>
        <v>5.5920626631853786E-2</v>
      </c>
      <c r="M70" s="64">
        <v>0.09</v>
      </c>
      <c r="N70" s="50">
        <v>30</v>
      </c>
      <c r="O70" s="50">
        <v>30</v>
      </c>
      <c r="P70" s="50"/>
      <c r="Q70" s="50"/>
      <c r="R70" s="64">
        <f>L70</f>
        <v>5.5920626631853786E-2</v>
      </c>
      <c r="T70" s="50"/>
    </row>
    <row r="71" spans="4:20" ht="19" x14ac:dyDescent="0.25">
      <c r="D71" s="45"/>
      <c r="E71" s="50"/>
      <c r="F71" s="50"/>
      <c r="G71" s="50"/>
      <c r="H71" s="50"/>
      <c r="I71" s="50">
        <v>30</v>
      </c>
      <c r="J71" s="50">
        <v>0.13539999999999999</v>
      </c>
      <c r="K71" s="50">
        <v>4.2599999999999999E-2</v>
      </c>
      <c r="L71" s="64">
        <f>(2*J71*K71)/(J71+K71)</f>
        <v>6.4809438202247188E-2</v>
      </c>
      <c r="M71" s="50">
        <v>0.10680000000000001</v>
      </c>
      <c r="N71" s="50"/>
      <c r="O71" s="50"/>
      <c r="P71" s="50"/>
      <c r="Q71" s="72">
        <f>M71/M70</f>
        <v>1.1866666666666668</v>
      </c>
      <c r="R71" s="50"/>
      <c r="T71" s="50">
        <f>M71</f>
        <v>0.10680000000000001</v>
      </c>
    </row>
    <row r="72" spans="4:20" ht="19" x14ac:dyDescent="0.25">
      <c r="D72" s="45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T72" s="50"/>
    </row>
    <row r="73" spans="4:20" ht="19" x14ac:dyDescent="0.25">
      <c r="D73" s="45">
        <v>2124979</v>
      </c>
      <c r="E73" s="49">
        <v>1E-4</v>
      </c>
      <c r="F73" s="50">
        <v>2</v>
      </c>
      <c r="G73" s="50">
        <v>1024</v>
      </c>
      <c r="H73" s="50">
        <v>30</v>
      </c>
      <c r="I73" s="50">
        <v>10</v>
      </c>
      <c r="J73" s="50">
        <v>0.1202</v>
      </c>
      <c r="K73" s="50">
        <v>3.7999999999999999E-2</v>
      </c>
      <c r="L73" s="64">
        <f>(2*J73*K73)/(J73+K73)</f>
        <v>5.7744627054361564E-2</v>
      </c>
      <c r="M73" s="50">
        <v>9.5500000000000002E-2</v>
      </c>
      <c r="N73" s="50">
        <v>30</v>
      </c>
      <c r="O73" s="50">
        <v>30</v>
      </c>
      <c r="P73" s="50"/>
      <c r="Q73" s="50"/>
      <c r="R73" s="64">
        <f>L73</f>
        <v>5.7744627054361564E-2</v>
      </c>
      <c r="T73" s="50"/>
    </row>
    <row r="74" spans="4:20" ht="19" x14ac:dyDescent="0.25">
      <c r="D74" s="45"/>
      <c r="E74" s="50"/>
      <c r="F74" s="50"/>
      <c r="G74" s="50"/>
      <c r="H74" s="50"/>
      <c r="I74" s="50">
        <v>30</v>
      </c>
      <c r="J74" s="50">
        <v>0.1426</v>
      </c>
      <c r="K74" s="50">
        <v>4.4699999999999997E-2</v>
      </c>
      <c r="L74" s="64">
        <f>(2*J74*K74)/(J74+K74)</f>
        <v>6.8064281900694079E-2</v>
      </c>
      <c r="M74" s="50">
        <v>0.1164</v>
      </c>
      <c r="N74" s="50">
        <v>30</v>
      </c>
      <c r="O74" s="50">
        <v>30</v>
      </c>
      <c r="P74" s="50"/>
      <c r="Q74" s="74">
        <f>M74/M73</f>
        <v>1.2188481675392671</v>
      </c>
      <c r="R74" s="50"/>
      <c r="T74" s="50">
        <f>M74</f>
        <v>0.1164</v>
      </c>
    </row>
    <row r="75" spans="4:20" ht="19" x14ac:dyDescent="0.25">
      <c r="D75" s="45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T75" s="50"/>
    </row>
    <row r="76" spans="4:20" ht="19" x14ac:dyDescent="0.25">
      <c r="D76" s="45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T76" s="50"/>
    </row>
    <row r="77" spans="4:20" ht="19" x14ac:dyDescent="0.25">
      <c r="D77" s="45">
        <v>1975709</v>
      </c>
      <c r="E77" s="49">
        <v>1E-4</v>
      </c>
      <c r="F77" s="50">
        <v>2</v>
      </c>
      <c r="G77" s="50">
        <v>1024</v>
      </c>
      <c r="H77" s="50">
        <v>30</v>
      </c>
      <c r="I77" s="50">
        <v>10</v>
      </c>
      <c r="J77" s="50"/>
      <c r="K77" s="50"/>
      <c r="L77" s="50"/>
      <c r="M77" s="50"/>
      <c r="N77" s="50">
        <v>25</v>
      </c>
      <c r="O77" s="50">
        <v>30</v>
      </c>
      <c r="P77" s="50"/>
      <c r="Q77" s="50"/>
      <c r="R77" s="50">
        <f>L77</f>
        <v>0</v>
      </c>
      <c r="T77" s="50"/>
    </row>
    <row r="78" spans="4:20" ht="19" x14ac:dyDescent="0.25">
      <c r="D78" s="41"/>
      <c r="E78" s="50"/>
      <c r="F78" s="50"/>
      <c r="G78" s="50"/>
      <c r="H78" s="50"/>
      <c r="I78" s="50">
        <v>30</v>
      </c>
      <c r="J78" s="50">
        <v>0.1431</v>
      </c>
      <c r="K78" s="50">
        <v>4.48E-2</v>
      </c>
      <c r="L78" s="64">
        <f>(2*J78*K78)/(J78+K78)</f>
        <v>6.8237147418839808E-2</v>
      </c>
      <c r="M78" s="50">
        <v>0.1166</v>
      </c>
      <c r="N78" s="50">
        <v>25</v>
      </c>
      <c r="O78" s="50">
        <v>30</v>
      </c>
      <c r="P78" s="50"/>
      <c r="Q78" s="50"/>
      <c r="R78" s="50"/>
      <c r="T78" s="50">
        <f>M78</f>
        <v>0.1166</v>
      </c>
    </row>
    <row r="79" spans="4:20" ht="19" x14ac:dyDescent="0.25">
      <c r="D79" s="41"/>
      <c r="E79" s="50"/>
      <c r="F79" s="50"/>
      <c r="G79" s="50"/>
      <c r="H79" s="50"/>
      <c r="I79" s="50"/>
      <c r="J79" s="50"/>
      <c r="K79" s="50"/>
      <c r="L79" s="50"/>
      <c r="M79" s="50"/>
      <c r="P79" s="50"/>
      <c r="Q79" s="50"/>
      <c r="R79" s="50"/>
      <c r="T79" s="50"/>
    </row>
    <row r="80" spans="4:20" ht="19" x14ac:dyDescent="0.25">
      <c r="D80" s="45">
        <v>1826429</v>
      </c>
      <c r="E80" s="49">
        <v>1E-4</v>
      </c>
      <c r="F80" s="50">
        <v>2</v>
      </c>
      <c r="G80" s="50">
        <v>1024</v>
      </c>
      <c r="H80" s="50">
        <v>30</v>
      </c>
      <c r="I80" s="50">
        <v>10</v>
      </c>
      <c r="J80" s="50">
        <v>0.1202</v>
      </c>
      <c r="K80" s="50">
        <v>3.8100000000000002E-2</v>
      </c>
      <c r="L80" s="64">
        <f>(2*J80*K80)/(J80+K80)</f>
        <v>5.7860012634238796E-2</v>
      </c>
      <c r="M80" s="50">
        <v>9.5600000000000004E-2</v>
      </c>
      <c r="N80" s="50">
        <v>20</v>
      </c>
      <c r="O80" s="50">
        <v>30</v>
      </c>
      <c r="P80" s="50"/>
      <c r="Q80" s="50"/>
      <c r="R80" s="64">
        <f>L80</f>
        <v>5.7860012634238796E-2</v>
      </c>
      <c r="T80" s="50"/>
    </row>
    <row r="81" spans="4:20" ht="19" x14ac:dyDescent="0.25">
      <c r="E81" s="50"/>
      <c r="F81" s="50"/>
      <c r="G81" s="50"/>
      <c r="H81" s="50"/>
      <c r="I81" s="50">
        <v>3</v>
      </c>
      <c r="J81" s="50">
        <v>0.14269999999999999</v>
      </c>
      <c r="K81" s="50">
        <v>4.48E-2</v>
      </c>
      <c r="L81" s="64">
        <f>(2*J81*K81)/(J81+K81)</f>
        <v>6.8191573333333325E-2</v>
      </c>
      <c r="M81" s="50">
        <v>0.1164</v>
      </c>
      <c r="N81" s="50"/>
      <c r="O81" s="50"/>
      <c r="P81" s="50"/>
      <c r="Q81" s="50"/>
      <c r="R81" s="50"/>
      <c r="T81" s="50">
        <f>M81</f>
        <v>0.1164</v>
      </c>
    </row>
    <row r="82" spans="4:20" ht="19" x14ac:dyDescent="0.25"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T82" s="50"/>
    </row>
    <row r="83" spans="4:20" ht="19" x14ac:dyDescent="0.25">
      <c r="D83" s="45">
        <v>1770877</v>
      </c>
      <c r="E83" s="49">
        <v>1E-4</v>
      </c>
      <c r="F83" s="50">
        <v>2</v>
      </c>
      <c r="G83" s="50">
        <v>1024</v>
      </c>
      <c r="H83" s="50">
        <v>30</v>
      </c>
      <c r="I83" s="50">
        <v>10</v>
      </c>
      <c r="J83" s="50">
        <v>0.11890000000000001</v>
      </c>
      <c r="K83" s="50">
        <v>3.7699999999999997E-2</v>
      </c>
      <c r="L83" s="64">
        <f>(2*J83*K83)/(J83+K83)</f>
        <v>5.7248148148148145E-2</v>
      </c>
      <c r="M83" s="50">
        <v>9.4E-2</v>
      </c>
      <c r="N83" s="50">
        <v>25</v>
      </c>
      <c r="O83" s="50">
        <v>25</v>
      </c>
      <c r="P83" s="50"/>
      <c r="Q83" s="50"/>
      <c r="R83" s="64">
        <f>L83</f>
        <v>5.7248148148148145E-2</v>
      </c>
      <c r="T83" s="50"/>
    </row>
    <row r="84" spans="4:20" ht="19" x14ac:dyDescent="0.25">
      <c r="J84" s="50">
        <v>0.14230000000000001</v>
      </c>
      <c r="K84" s="50">
        <v>4.4600000000000001E-2</v>
      </c>
      <c r="L84" s="64">
        <f>(2*J84*K84)/(J84+K84)</f>
        <v>6.7914178705189954E-2</v>
      </c>
      <c r="M84" s="50">
        <v>0.1157</v>
      </c>
      <c r="R84" s="50"/>
      <c r="T84" s="50">
        <f>M84</f>
        <v>0.1157</v>
      </c>
    </row>
    <row r="85" spans="4:20" ht="19" x14ac:dyDescent="0.25">
      <c r="R85" s="50"/>
      <c r="T85" s="50"/>
    </row>
    <row r="86" spans="4:20" ht="19" x14ac:dyDescent="0.25">
      <c r="R86" s="50"/>
      <c r="T86" s="50"/>
    </row>
    <row r="87" spans="4:20" ht="19" x14ac:dyDescent="0.25">
      <c r="D87" s="45">
        <v>2180519</v>
      </c>
      <c r="E87" s="49">
        <v>1E-4</v>
      </c>
      <c r="F87" s="50">
        <v>2</v>
      </c>
      <c r="G87" s="50">
        <v>1024</v>
      </c>
      <c r="H87" s="50">
        <v>30</v>
      </c>
      <c r="I87" s="50">
        <v>10</v>
      </c>
      <c r="J87" s="50">
        <v>0.1207</v>
      </c>
      <c r="K87" s="50">
        <v>3.8300000000000001E-2</v>
      </c>
      <c r="L87" s="64">
        <f>(2*J87*K87)/(J87+K87)</f>
        <v>5.8148553459119491E-2</v>
      </c>
      <c r="M87">
        <v>9.7299999999999998E-2</v>
      </c>
      <c r="N87">
        <v>35</v>
      </c>
      <c r="O87">
        <v>25</v>
      </c>
      <c r="R87" s="64">
        <f>L87</f>
        <v>5.8148553459119491E-2</v>
      </c>
      <c r="T87" s="50"/>
    </row>
    <row r="88" spans="4:20" ht="19" x14ac:dyDescent="0.25">
      <c r="I88">
        <v>30</v>
      </c>
      <c r="J88" s="50">
        <v>0.14349999999999999</v>
      </c>
      <c r="K88" s="50">
        <v>4.4900000000000002E-2</v>
      </c>
      <c r="L88" s="64">
        <f>(2*J88*K88)/(J88+K88)</f>
        <v>6.8398619957537155E-2</v>
      </c>
      <c r="M88">
        <v>0.1172</v>
      </c>
      <c r="T88" s="50">
        <f>M88</f>
        <v>0.1172</v>
      </c>
    </row>
    <row r="89" spans="4:20" ht="19" x14ac:dyDescent="0.25">
      <c r="T89" s="50"/>
    </row>
    <row r="90" spans="4:20" ht="19" x14ac:dyDescent="0.25">
      <c r="D90" s="75">
        <v>2590051</v>
      </c>
      <c r="E90" s="49">
        <v>1E-4</v>
      </c>
      <c r="F90" s="50">
        <v>2</v>
      </c>
      <c r="G90" s="50">
        <v>1024</v>
      </c>
      <c r="H90" s="50">
        <v>30</v>
      </c>
      <c r="I90" s="50">
        <v>10</v>
      </c>
      <c r="J90" s="50">
        <v>0.1215</v>
      </c>
      <c r="K90" s="50">
        <v>3.8600000000000002E-2</v>
      </c>
      <c r="L90" s="64">
        <f>(2*J90*K90)/(J90+K90)</f>
        <v>5.858713304184885E-2</v>
      </c>
      <c r="M90">
        <v>9.9599999999999994E-2</v>
      </c>
      <c r="N90">
        <v>45</v>
      </c>
      <c r="O90">
        <v>25</v>
      </c>
      <c r="R90" s="44">
        <f>L90</f>
        <v>5.858713304184885E-2</v>
      </c>
      <c r="T90" s="50"/>
    </row>
    <row r="91" spans="4:20" ht="19" x14ac:dyDescent="0.25">
      <c r="J91" s="50">
        <v>0.14319999999999999</v>
      </c>
      <c r="K91" s="50">
        <v>4.4900000000000002E-2</v>
      </c>
      <c r="L91" s="64">
        <f>(2*J91*K91)/(J91+K91)</f>
        <v>6.8364486975013294E-2</v>
      </c>
      <c r="M91">
        <v>0.11749999999999999</v>
      </c>
      <c r="T91" s="50">
        <f>M91</f>
        <v>0.11749999999999999</v>
      </c>
    </row>
    <row r="95" spans="4:20" ht="19" x14ac:dyDescent="0.25">
      <c r="D95" s="50">
        <v>3408258</v>
      </c>
      <c r="E95" s="49">
        <v>1E-4</v>
      </c>
      <c r="F95" s="50">
        <v>2</v>
      </c>
      <c r="G95" s="50">
        <v>1024</v>
      </c>
      <c r="H95" s="50">
        <v>30</v>
      </c>
      <c r="I95" s="50">
        <v>10</v>
      </c>
      <c r="J95" s="50">
        <v>0.12139999999999999</v>
      </c>
      <c r="K95" s="50">
        <v>3.8699999999999998E-2</v>
      </c>
      <c r="L95" s="64">
        <f>(2*J95*K95)/(J95+K95)</f>
        <v>5.8690568394753277E-2</v>
      </c>
      <c r="M95" s="50">
        <v>0.10150000000000001</v>
      </c>
      <c r="N95" s="50">
        <v>65</v>
      </c>
      <c r="O95" s="50">
        <v>25</v>
      </c>
      <c r="P95" s="50"/>
      <c r="Q95" s="50"/>
      <c r="R95" s="44">
        <f>L95</f>
        <v>5.8690568394753277E-2</v>
      </c>
      <c r="S95" s="50"/>
      <c r="T95" s="50"/>
    </row>
    <row r="96" spans="4:20" ht="19" x14ac:dyDescent="0.25">
      <c r="D96" s="50"/>
      <c r="E96" s="50"/>
      <c r="F96" s="50"/>
      <c r="G96" s="50"/>
      <c r="H96" s="50"/>
      <c r="I96" s="50">
        <v>30</v>
      </c>
      <c r="J96" s="50">
        <v>0.1411</v>
      </c>
      <c r="K96" s="50">
        <v>4.4400000000000002E-2</v>
      </c>
      <c r="L96" s="64">
        <f>(2*J96*K96)/(J96+K96)</f>
        <v>6.7545444743935312E-2</v>
      </c>
      <c r="M96" s="50">
        <v>0.1169</v>
      </c>
      <c r="N96" s="50"/>
      <c r="O96" s="50"/>
      <c r="P96" s="50"/>
      <c r="Q96" s="50"/>
      <c r="R96" s="50"/>
      <c r="S96" s="50"/>
      <c r="T96" s="50">
        <f>M96</f>
        <v>0.1169</v>
      </c>
    </row>
    <row r="97" spans="4:20" ht="19" x14ac:dyDescent="0.25"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</row>
    <row r="98" spans="4:20" ht="19" x14ac:dyDescent="0.25"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</row>
    <row r="99" spans="4:20" ht="19" x14ac:dyDescent="0.25">
      <c r="D99" s="50">
        <v>2999338</v>
      </c>
      <c r="E99" s="49">
        <v>1E-4</v>
      </c>
      <c r="F99" s="50">
        <v>2</v>
      </c>
      <c r="G99" s="50">
        <v>1024</v>
      </c>
      <c r="H99" s="50">
        <v>30</v>
      </c>
      <c r="I99" s="50">
        <v>10</v>
      </c>
      <c r="J99" s="50">
        <v>0.12180000000000001</v>
      </c>
      <c r="K99" s="50">
        <v>3.8800000000000001E-2</v>
      </c>
      <c r="L99" s="64">
        <f>(2*J99*K99)/(J99+K99)</f>
        <v>5.8852303860523036E-2</v>
      </c>
      <c r="M99" s="50">
        <v>0.1013</v>
      </c>
      <c r="N99" s="50">
        <v>55</v>
      </c>
      <c r="O99" s="50">
        <v>25</v>
      </c>
      <c r="P99" s="50"/>
      <c r="Q99" s="50"/>
      <c r="R99" s="64">
        <f>L99</f>
        <v>5.8852303860523036E-2</v>
      </c>
      <c r="S99" s="50"/>
      <c r="T99" s="50"/>
    </row>
    <row r="100" spans="4:20" ht="19" x14ac:dyDescent="0.25">
      <c r="D100" s="50"/>
      <c r="E100" s="50"/>
      <c r="F100" s="50"/>
      <c r="G100" s="50"/>
      <c r="H100" s="50"/>
      <c r="I100" s="50">
        <v>30</v>
      </c>
      <c r="J100" s="50">
        <v>0.14169999999999999</v>
      </c>
      <c r="K100" s="50">
        <v>4.4499999999999998E-2</v>
      </c>
      <c r="L100" s="64">
        <f>(2*J100*K100)/(J100+K100)</f>
        <v>6.7729860365198707E-2</v>
      </c>
      <c r="M100" s="50">
        <v>0.1172</v>
      </c>
      <c r="N100" s="50"/>
      <c r="O100" s="50"/>
      <c r="P100" s="50"/>
      <c r="Q100" s="50"/>
      <c r="R100" s="50"/>
      <c r="S100" s="50"/>
      <c r="T100" s="50">
        <f>M100</f>
        <v>0.1172</v>
      </c>
    </row>
    <row r="104" spans="4:20" ht="19" x14ac:dyDescent="0.25">
      <c r="D104" s="50">
        <v>2999338</v>
      </c>
      <c r="E104" s="49">
        <v>1.0000000000000001E-5</v>
      </c>
      <c r="F104" s="50">
        <v>2</v>
      </c>
      <c r="G104" s="50">
        <v>1024</v>
      </c>
      <c r="H104" s="50">
        <v>30</v>
      </c>
      <c r="I104" s="50">
        <v>10</v>
      </c>
      <c r="J104" s="50">
        <v>0.1221</v>
      </c>
      <c r="K104" s="50">
        <v>3.8899999999999997E-2</v>
      </c>
      <c r="L104" s="64">
        <f>(2*J104*K104)/(J104+K104)</f>
        <v>5.9002360248447204E-2</v>
      </c>
      <c r="M104" s="50">
        <v>0.1018</v>
      </c>
      <c r="N104" s="50">
        <v>55</v>
      </c>
      <c r="O104" s="50">
        <v>25</v>
      </c>
      <c r="P104" s="50"/>
      <c r="Q104" s="50"/>
      <c r="R104" s="64">
        <f>L104</f>
        <v>5.9002360248447204E-2</v>
      </c>
      <c r="S104" s="50"/>
      <c r="T104" s="50"/>
    </row>
    <row r="105" spans="4:20" ht="19" x14ac:dyDescent="0.25">
      <c r="D105" s="50"/>
      <c r="E105" s="50"/>
      <c r="F105" s="50"/>
      <c r="G105" s="50"/>
      <c r="H105" s="50"/>
      <c r="I105" s="50">
        <v>30</v>
      </c>
      <c r="J105" s="50">
        <v>0.14230000000000001</v>
      </c>
      <c r="K105" s="50">
        <v>4.48E-2</v>
      </c>
      <c r="L105" s="64">
        <f>(2*J105*K105)/(J105+K105)</f>
        <v>6.8145804382683056E-2</v>
      </c>
      <c r="M105" s="50">
        <v>0.1179</v>
      </c>
      <c r="N105" s="50"/>
      <c r="O105" s="50"/>
      <c r="P105" s="50"/>
      <c r="Q105" s="50"/>
      <c r="R105" s="50"/>
      <c r="S105" s="50"/>
      <c r="T105" s="50">
        <f>M105</f>
        <v>0.1179</v>
      </c>
    </row>
    <row r="106" spans="4:20" ht="19" x14ac:dyDescent="0.25">
      <c r="H106" s="50">
        <v>150</v>
      </c>
      <c r="I106" s="50">
        <v>110</v>
      </c>
      <c r="J106" s="50">
        <v>0.1593</v>
      </c>
      <c r="K106" s="50">
        <v>4.9299999999999997E-2</v>
      </c>
      <c r="L106" s="64">
        <f>(2*J106*K106)/(J106+K106)</f>
        <v>7.5297123681687436E-2</v>
      </c>
      <c r="M106" s="50">
        <v>0.13159999999999999</v>
      </c>
    </row>
    <row r="108" spans="4:20" ht="19" x14ac:dyDescent="0.25">
      <c r="D108" s="50">
        <v>2999338</v>
      </c>
      <c r="E108" s="49">
        <v>5.0000000000000002E-5</v>
      </c>
      <c r="F108">
        <v>2</v>
      </c>
      <c r="G108" s="50">
        <v>1024</v>
      </c>
      <c r="H108" s="50">
        <v>230</v>
      </c>
      <c r="I108" s="50">
        <v>180</v>
      </c>
      <c r="J108" s="50">
        <v>0.16120000000000001</v>
      </c>
      <c r="K108" s="50">
        <v>4.9700000000000001E-2</v>
      </c>
      <c r="L108" s="64">
        <f>(2*J108*K108)/(J108+K108)</f>
        <v>7.597572309151257E-2</v>
      </c>
      <c r="M108" s="50">
        <v>0.13170000000000001</v>
      </c>
      <c r="N108" s="50">
        <v>55</v>
      </c>
      <c r="O108" s="50">
        <v>25</v>
      </c>
    </row>
    <row r="109" spans="4:20" ht="19" x14ac:dyDescent="0.25">
      <c r="D109">
        <v>2590051</v>
      </c>
      <c r="E109" s="28">
        <v>9.9999999999999995E-7</v>
      </c>
      <c r="F109">
        <v>2</v>
      </c>
      <c r="G109">
        <v>1024</v>
      </c>
      <c r="H109" s="50">
        <v>110</v>
      </c>
      <c r="I109" s="50">
        <v>180</v>
      </c>
      <c r="J109" s="64">
        <v>0.16</v>
      </c>
      <c r="K109" s="50">
        <v>4.9500000000000002E-2</v>
      </c>
      <c r="L109" s="64">
        <f>(2*J109*K109)/(J109+K109)</f>
        <v>7.5608591885441515E-2</v>
      </c>
      <c r="M109" s="50">
        <v>0.1318</v>
      </c>
      <c r="N109" s="50">
        <v>55</v>
      </c>
      <c r="O109" s="50">
        <v>25</v>
      </c>
    </row>
  </sheetData>
  <mergeCells count="8">
    <mergeCell ref="E51:O51"/>
    <mergeCell ref="E27:Q27"/>
    <mergeCell ref="J6:M6"/>
    <mergeCell ref="E5:M5"/>
    <mergeCell ref="E15:M15"/>
    <mergeCell ref="J16:M16"/>
    <mergeCell ref="E37:M37"/>
    <mergeCell ref="E38:M38"/>
  </mergeCells>
  <conditionalFormatting sqref="L70:L9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9:L1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4:L106 L10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0:M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2:M43 M4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:M6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0:M88 M9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0:M10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:R8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:R10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:R10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0:T9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0:T10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62162-1C50-F54B-ADC7-521E6C1145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CA5BC-A1D0-F548-BBB7-C5C019C6DEDF}">
  <dimension ref="C2:AB23"/>
  <sheetViews>
    <sheetView workbookViewId="0">
      <selection activeCell="I20" sqref="I20"/>
    </sheetView>
  </sheetViews>
  <sheetFormatPr baseColWidth="10" defaultRowHeight="16" x14ac:dyDescent="0.2"/>
  <cols>
    <col min="3" max="3" width="15.33203125" bestFit="1" customWidth="1"/>
    <col min="5" max="5" width="10" bestFit="1" customWidth="1"/>
    <col min="6" max="6" width="12" bestFit="1" customWidth="1"/>
    <col min="7" max="7" width="18.6640625" bestFit="1" customWidth="1"/>
    <col min="8" max="8" width="4.6640625" bestFit="1" customWidth="1"/>
    <col min="9" max="9" width="14" bestFit="1" customWidth="1"/>
    <col min="10" max="10" width="9.83203125" bestFit="1" customWidth="1"/>
    <col min="11" max="11" width="11" bestFit="1" customWidth="1"/>
    <col min="12" max="12" width="4.6640625" bestFit="1" customWidth="1"/>
    <col min="13" max="13" width="12.5" bestFit="1" customWidth="1"/>
    <col min="14" max="14" width="18.6640625" bestFit="1" customWidth="1"/>
    <col min="15" max="15" width="14" bestFit="1" customWidth="1"/>
    <col min="16" max="16" width="11" bestFit="1" customWidth="1"/>
    <col min="18" max="18" width="12.5" bestFit="1" customWidth="1"/>
    <col min="19" max="19" width="18.6640625" bestFit="1" customWidth="1"/>
    <col min="20" max="20" width="14" bestFit="1" customWidth="1"/>
    <col min="21" max="21" width="11" bestFit="1" customWidth="1"/>
  </cols>
  <sheetData>
    <row r="2" spans="3:28" ht="27" x14ac:dyDescent="0.35">
      <c r="C2" s="93" t="s">
        <v>45</v>
      </c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</row>
    <row r="4" spans="3:28" ht="19" x14ac:dyDescent="0.25">
      <c r="C4" s="101" t="s">
        <v>8</v>
      </c>
      <c r="D4" s="101"/>
      <c r="E4" s="101"/>
      <c r="F4" s="101" t="s">
        <v>5</v>
      </c>
      <c r="G4" s="101"/>
      <c r="H4" s="101"/>
      <c r="I4" s="101"/>
      <c r="J4" s="101"/>
      <c r="K4" s="101"/>
      <c r="L4" s="4"/>
      <c r="M4" s="101" t="s">
        <v>4</v>
      </c>
      <c r="N4" s="101"/>
      <c r="O4" s="101"/>
      <c r="P4" s="101"/>
      <c r="Q4" s="4"/>
      <c r="R4" s="101" t="s">
        <v>10</v>
      </c>
      <c r="S4" s="101"/>
      <c r="T4" s="101"/>
      <c r="U4" s="101"/>
    </row>
    <row r="5" spans="3:28" ht="19" x14ac:dyDescent="0.25">
      <c r="C5" s="5" t="s">
        <v>12</v>
      </c>
      <c r="D5" s="5" t="s">
        <v>6</v>
      </c>
      <c r="E5" s="5" t="s">
        <v>7</v>
      </c>
      <c r="F5" s="5" t="s">
        <v>0</v>
      </c>
      <c r="G5" s="5" t="s">
        <v>1</v>
      </c>
      <c r="H5" s="5" t="s">
        <v>11</v>
      </c>
      <c r="I5" s="5" t="s">
        <v>2</v>
      </c>
      <c r="J5" s="5" t="s">
        <v>11</v>
      </c>
      <c r="K5" s="5" t="s">
        <v>3</v>
      </c>
      <c r="L5" s="5" t="s">
        <v>11</v>
      </c>
      <c r="M5" s="5" t="s">
        <v>0</v>
      </c>
      <c r="N5" s="5" t="s">
        <v>1</v>
      </c>
      <c r="O5" s="5" t="s">
        <v>2</v>
      </c>
      <c r="P5" s="5" t="s">
        <v>3</v>
      </c>
      <c r="Q5" s="5"/>
      <c r="R5" s="5" t="s">
        <v>0</v>
      </c>
      <c r="S5" s="5" t="s">
        <v>1</v>
      </c>
      <c r="T5" s="5" t="s">
        <v>2</v>
      </c>
      <c r="U5" s="5" t="s">
        <v>3</v>
      </c>
    </row>
    <row r="6" spans="3:28" ht="19" x14ac:dyDescent="0.25">
      <c r="C6" s="98">
        <v>1000</v>
      </c>
      <c r="D6" s="102">
        <v>1</v>
      </c>
      <c r="E6" s="3">
        <v>1E-4</v>
      </c>
      <c r="F6" s="102">
        <v>0.1492</v>
      </c>
      <c r="G6" s="7">
        <v>0.14094999999999999</v>
      </c>
      <c r="H6" s="8">
        <v>921</v>
      </c>
      <c r="I6" s="1"/>
      <c r="J6" s="1"/>
      <c r="K6" s="1"/>
      <c r="L6" s="1"/>
      <c r="M6" s="102">
        <v>0.17549999999999999</v>
      </c>
      <c r="N6" s="1">
        <v>0.16819999999999999</v>
      </c>
      <c r="O6" s="1"/>
      <c r="P6" s="1"/>
      <c r="Q6" s="1"/>
      <c r="R6" s="102">
        <v>0.17549999999999999</v>
      </c>
      <c r="S6" s="1"/>
      <c r="T6" s="1"/>
      <c r="U6" s="1"/>
    </row>
    <row r="7" spans="3:28" ht="19" x14ac:dyDescent="0.25">
      <c r="C7" s="99"/>
      <c r="D7" s="102"/>
      <c r="E7" s="3">
        <v>1E-3</v>
      </c>
      <c r="F7" s="102"/>
      <c r="G7" s="7">
        <v>0.14838999999999999</v>
      </c>
      <c r="H7" s="8">
        <v>891</v>
      </c>
      <c r="I7" s="7">
        <v>0.14749999999999999</v>
      </c>
      <c r="J7" s="8">
        <v>570</v>
      </c>
      <c r="K7" s="2"/>
      <c r="L7" s="2"/>
      <c r="M7" s="102"/>
      <c r="N7" s="7">
        <v>0.17444000000000001</v>
      </c>
      <c r="O7" s="7">
        <v>0.17269999999999999</v>
      </c>
      <c r="P7" s="2"/>
      <c r="Q7" s="2"/>
      <c r="R7" s="102"/>
      <c r="S7" s="7"/>
      <c r="T7" s="7">
        <v>5.3499999999999999E-2</v>
      </c>
      <c r="U7" s="2"/>
      <c r="X7" s="6" t="s">
        <v>9</v>
      </c>
    </row>
    <row r="8" spans="3:28" ht="19" x14ac:dyDescent="0.25">
      <c r="C8" s="100"/>
      <c r="D8" s="23">
        <v>2</v>
      </c>
      <c r="E8" s="3">
        <v>1E-4</v>
      </c>
      <c r="F8" s="24">
        <v>0.15240000000000001</v>
      </c>
      <c r="G8" s="7">
        <v>0.1515</v>
      </c>
      <c r="H8" s="8">
        <v>915</v>
      </c>
      <c r="I8" s="7"/>
      <c r="J8" s="7"/>
      <c r="K8" s="7"/>
      <c r="L8" s="7"/>
      <c r="M8" s="24">
        <v>0.17860000000000001</v>
      </c>
      <c r="N8" s="7">
        <v>0.1774</v>
      </c>
      <c r="O8" s="7"/>
      <c r="P8" s="7"/>
      <c r="Q8" s="7"/>
      <c r="R8" s="24">
        <v>5.1060000000000001E-2</v>
      </c>
      <c r="S8" s="7">
        <v>5.4510000000000003E-2</v>
      </c>
      <c r="T8" s="7"/>
      <c r="U8" s="7"/>
      <c r="X8" s="6" t="s">
        <v>46</v>
      </c>
    </row>
    <row r="13" spans="3:28" ht="22" x14ac:dyDescent="0.3">
      <c r="X13" s="94" t="s">
        <v>42</v>
      </c>
      <c r="Y13" s="95"/>
      <c r="Z13" s="95"/>
      <c r="AA13" s="95"/>
      <c r="AB13" s="96"/>
    </row>
    <row r="14" spans="3:28" ht="22" x14ac:dyDescent="0.3">
      <c r="X14" s="12" t="s">
        <v>6</v>
      </c>
      <c r="Y14" s="12" t="s">
        <v>15</v>
      </c>
      <c r="Z14" s="12" t="s">
        <v>13</v>
      </c>
      <c r="AA14" s="12" t="s">
        <v>14</v>
      </c>
      <c r="AB14" s="12" t="s">
        <v>18</v>
      </c>
    </row>
    <row r="15" spans="3:28" ht="22" x14ac:dyDescent="0.3">
      <c r="X15" s="10">
        <v>1</v>
      </c>
      <c r="Y15" s="9">
        <v>0.17269999999999999</v>
      </c>
      <c r="Z15" s="14">
        <v>0.14749999999999999</v>
      </c>
      <c r="AA15" s="9">
        <v>5.3499999999999999E-2</v>
      </c>
      <c r="AB15" s="11">
        <f>(2*Y15*AA15)/(Y15+AA15)</f>
        <v>8.1692749778956672E-2</v>
      </c>
    </row>
    <row r="16" spans="3:28" ht="22" x14ac:dyDescent="0.3">
      <c r="X16" s="10">
        <v>2</v>
      </c>
      <c r="Y16" s="9"/>
      <c r="Z16" s="9"/>
      <c r="AA16" s="11"/>
      <c r="AB16" s="9" t="e">
        <f>(2*Y16*AA16)/(Y16+AA16)</f>
        <v>#DIV/0!</v>
      </c>
    </row>
    <row r="17" spans="3:28" ht="22" x14ac:dyDescent="0.3">
      <c r="X17" s="10">
        <v>3</v>
      </c>
      <c r="Y17" s="9"/>
      <c r="Z17" s="9"/>
      <c r="AA17" s="11"/>
      <c r="AB17" s="9" t="e">
        <f>(2*Y17*AA17)/(Y17+AA17)</f>
        <v>#DIV/0!</v>
      </c>
    </row>
    <row r="18" spans="3:28" ht="22" x14ac:dyDescent="0.3">
      <c r="C18" s="94" t="s">
        <v>16</v>
      </c>
      <c r="D18" s="95"/>
      <c r="E18" s="95"/>
      <c r="F18" s="95"/>
      <c r="G18" s="96"/>
      <c r="X18" s="10">
        <v>4</v>
      </c>
      <c r="Y18" s="9"/>
      <c r="Z18" s="9"/>
      <c r="AA18" s="9"/>
      <c r="AB18" s="11" t="e">
        <f>(2*Y18*AA18)/(Y18+AA18)</f>
        <v>#DIV/0!</v>
      </c>
    </row>
    <row r="19" spans="3:28" ht="22" x14ac:dyDescent="0.3">
      <c r="C19" s="12" t="s">
        <v>6</v>
      </c>
      <c r="D19" s="12" t="s">
        <v>15</v>
      </c>
      <c r="E19" s="12" t="s">
        <v>13</v>
      </c>
      <c r="F19" s="12" t="s">
        <v>14</v>
      </c>
      <c r="G19" s="12" t="s">
        <v>18</v>
      </c>
    </row>
    <row r="20" spans="3:28" ht="22" x14ac:dyDescent="0.3">
      <c r="C20" s="10">
        <v>1</v>
      </c>
      <c r="D20" s="9">
        <v>0.16869999999999999</v>
      </c>
      <c r="E20" s="9">
        <v>0.14169999999999999</v>
      </c>
      <c r="F20" s="9">
        <v>5.1060000000000001E-2</v>
      </c>
      <c r="G20" s="14">
        <f>(2*D20*F20)/(D20+F20)</f>
        <v>7.839299235529669E-2</v>
      </c>
    </row>
    <row r="21" spans="3:28" ht="22" x14ac:dyDescent="0.3">
      <c r="C21" s="10">
        <v>2</v>
      </c>
      <c r="D21" s="9">
        <v>0.17860000000000001</v>
      </c>
      <c r="E21" s="9">
        <v>0.15240000000000001</v>
      </c>
      <c r="F21" s="11">
        <v>5.4559999999999997E-2</v>
      </c>
      <c r="G21" s="14">
        <f>(2*D21*F21)/(D21+F21)</f>
        <v>8.3585657917309999E-2</v>
      </c>
      <c r="J21" s="97" t="s">
        <v>46</v>
      </c>
      <c r="K21" s="97"/>
      <c r="L21" s="97"/>
      <c r="M21" s="97"/>
      <c r="N21" s="97"/>
      <c r="O21" s="97"/>
      <c r="P21" s="97"/>
      <c r="Q21" s="97"/>
      <c r="R21" s="97"/>
      <c r="S21" s="97"/>
      <c r="T21" s="97"/>
    </row>
    <row r="22" spans="3:28" ht="22" x14ac:dyDescent="0.3">
      <c r="C22" s="10">
        <v>3</v>
      </c>
      <c r="D22" s="9">
        <v>0.18240000000000001</v>
      </c>
      <c r="E22" s="9">
        <v>0.1547</v>
      </c>
      <c r="F22" s="11">
        <v>5.5890000000000002E-2</v>
      </c>
      <c r="G22" s="14">
        <f>(2*D22*F22)/(D22+F22)</f>
        <v>8.5562432330353766E-2</v>
      </c>
    </row>
    <row r="23" spans="3:28" ht="22" x14ac:dyDescent="0.3">
      <c r="C23" s="10">
        <v>4</v>
      </c>
      <c r="D23" s="9">
        <v>0.1825</v>
      </c>
      <c r="E23" s="9">
        <v>0.1537</v>
      </c>
      <c r="F23" s="9">
        <v>5.5759999999999997E-2</v>
      </c>
      <c r="G23" s="14">
        <f>(2*D23*F23)/(D23+F23)</f>
        <v>8.5420968689666754E-2</v>
      </c>
      <c r="J23" s="6" t="s">
        <v>47</v>
      </c>
    </row>
  </sheetData>
  <mergeCells count="13">
    <mergeCell ref="C2:U2"/>
    <mergeCell ref="C18:G18"/>
    <mergeCell ref="J21:T21"/>
    <mergeCell ref="C6:C8"/>
    <mergeCell ref="X13:AB13"/>
    <mergeCell ref="R4:U4"/>
    <mergeCell ref="R6:R7"/>
    <mergeCell ref="D6:D7"/>
    <mergeCell ref="M4:P4"/>
    <mergeCell ref="F4:K4"/>
    <mergeCell ref="F6:F7"/>
    <mergeCell ref="C4:E4"/>
    <mergeCell ref="M6:M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77E06-3D45-A64E-87BA-6F97965D4B2A}">
  <dimension ref="D9:AA115"/>
  <sheetViews>
    <sheetView topLeftCell="A28" workbookViewId="0">
      <selection activeCell="O46" sqref="O46"/>
    </sheetView>
  </sheetViews>
  <sheetFormatPr baseColWidth="10" defaultRowHeight="16" x14ac:dyDescent="0.2"/>
  <cols>
    <col min="4" max="4" width="6.5" bestFit="1" customWidth="1"/>
    <col min="5" max="6" width="10.6640625" bestFit="1" customWidth="1"/>
    <col min="7" max="8" width="11.33203125" bestFit="1" customWidth="1"/>
    <col min="9" max="9" width="12.33203125" bestFit="1" customWidth="1"/>
    <col min="10" max="10" width="13.1640625" bestFit="1" customWidth="1"/>
    <col min="11" max="11" width="10.5" bestFit="1" customWidth="1"/>
    <col min="13" max="13" width="18.33203125" bestFit="1" customWidth="1"/>
    <col min="14" max="14" width="12.6640625" customWidth="1"/>
  </cols>
  <sheetData>
    <row r="9" spans="4:24" ht="22" x14ac:dyDescent="0.3">
      <c r="D9" s="94" t="s">
        <v>16</v>
      </c>
      <c r="E9" s="95"/>
      <c r="F9" s="95"/>
      <c r="G9" s="95"/>
      <c r="H9" s="96"/>
      <c r="N9" s="94" t="s">
        <v>17</v>
      </c>
      <c r="O9" s="95"/>
      <c r="P9" s="95"/>
      <c r="Q9" s="95"/>
      <c r="R9" s="95"/>
      <c r="S9" s="96"/>
    </row>
    <row r="10" spans="4:24" ht="22" x14ac:dyDescent="0.3">
      <c r="D10" s="12" t="s">
        <v>6</v>
      </c>
      <c r="E10" s="12" t="s">
        <v>15</v>
      </c>
      <c r="F10" s="12" t="s">
        <v>13</v>
      </c>
      <c r="G10" s="12" t="s">
        <v>14</v>
      </c>
      <c r="H10" s="12" t="s">
        <v>18</v>
      </c>
      <c r="N10" s="12" t="s">
        <v>6</v>
      </c>
      <c r="O10" s="12" t="s">
        <v>15</v>
      </c>
      <c r="P10" s="12" t="s">
        <v>13</v>
      </c>
      <c r="Q10" s="12" t="s">
        <v>14</v>
      </c>
      <c r="R10" s="12" t="s">
        <v>18</v>
      </c>
      <c r="S10" s="12" t="s">
        <v>19</v>
      </c>
    </row>
    <row r="11" spans="4:24" ht="22" x14ac:dyDescent="0.3">
      <c r="D11" s="10">
        <v>1</v>
      </c>
      <c r="E11" s="9">
        <v>6.3100000000000003E-2</v>
      </c>
      <c r="F11" s="9">
        <v>5.1499999999999997E-2</v>
      </c>
      <c r="G11" s="9"/>
      <c r="H11" s="11">
        <f>(2*E11*G11)/(E11+G11)</f>
        <v>0</v>
      </c>
      <c r="N11" s="10">
        <v>1</v>
      </c>
      <c r="O11" s="9">
        <v>5.2999999999999999E-2</v>
      </c>
      <c r="P11" s="9">
        <v>4.6300000000000001E-2</v>
      </c>
      <c r="Q11" s="9">
        <v>2.75E-2</v>
      </c>
      <c r="R11" s="9">
        <f>(2*O11*Q11)/(O11+Q11)</f>
        <v>3.6211180124223599E-2</v>
      </c>
      <c r="S11" s="9">
        <v>321</v>
      </c>
      <c r="U11" s="14">
        <f>R11-H11</f>
        <v>3.6211180124223599E-2</v>
      </c>
      <c r="V11" s="15" t="e">
        <f>U11/H11</f>
        <v>#DIV/0!</v>
      </c>
      <c r="W11" s="14">
        <f>P11-F11</f>
        <v>-5.1999999999999963E-3</v>
      </c>
      <c r="X11" s="16">
        <f>W11/F11</f>
        <v>-0.10097087378640771</v>
      </c>
    </row>
    <row r="12" spans="4:24" ht="22" x14ac:dyDescent="0.3">
      <c r="D12" s="10">
        <v>2</v>
      </c>
      <c r="E12" s="9">
        <v>6.2199999999999998E-2</v>
      </c>
      <c r="F12" s="9">
        <v>5.04E-2</v>
      </c>
      <c r="G12" s="11"/>
      <c r="H12" s="11">
        <f>(2*E12*G12)/(E12+G12)</f>
        <v>0</v>
      </c>
      <c r="N12" s="10">
        <v>2</v>
      </c>
      <c r="O12" s="9">
        <v>5.4899999999999997E-2</v>
      </c>
      <c r="P12" s="9">
        <v>4.8099999999999997E-2</v>
      </c>
      <c r="Q12" s="9">
        <v>2.8400000000000002E-2</v>
      </c>
      <c r="R12" s="9">
        <f>(2*O12*Q12)/(O12+Q12)</f>
        <v>3.7434813925570229E-2</v>
      </c>
      <c r="S12" s="9">
        <v>642</v>
      </c>
      <c r="T12" s="42" t="s">
        <v>20</v>
      </c>
      <c r="V12" s="13"/>
    </row>
    <row r="13" spans="4:24" ht="22" x14ac:dyDescent="0.3">
      <c r="D13" s="10">
        <v>3</v>
      </c>
      <c r="E13" s="9">
        <v>6.3899999999999998E-2</v>
      </c>
      <c r="F13" s="9">
        <v>5.2499999999999998E-2</v>
      </c>
      <c r="G13" s="11"/>
      <c r="H13" s="11">
        <f>(2*E13*G13)/(E13+G13)</f>
        <v>0</v>
      </c>
      <c r="N13" s="10">
        <v>3</v>
      </c>
      <c r="O13" s="9"/>
      <c r="P13" s="9"/>
      <c r="Q13" s="9"/>
      <c r="R13" s="2"/>
      <c r="S13" s="2"/>
    </row>
    <row r="14" spans="4:24" ht="22" x14ac:dyDescent="0.3">
      <c r="D14" s="10">
        <v>4</v>
      </c>
      <c r="E14" s="11">
        <v>6.4899999999999999E-2</v>
      </c>
      <c r="F14" s="14">
        <v>5.2999999999999999E-2</v>
      </c>
      <c r="G14" s="9"/>
      <c r="H14" s="11">
        <f>(2*E14*G14)/(E14+G14)</f>
        <v>0</v>
      </c>
      <c r="N14" s="10">
        <v>4</v>
      </c>
      <c r="O14" s="9"/>
      <c r="P14" s="9"/>
      <c r="Q14" s="9"/>
      <c r="R14" s="2"/>
      <c r="S14" s="2"/>
    </row>
    <row r="18" spans="4:27" ht="22" x14ac:dyDescent="0.3">
      <c r="D18" s="94" t="s">
        <v>68</v>
      </c>
      <c r="E18" s="95"/>
      <c r="F18" s="95"/>
      <c r="G18" s="95"/>
      <c r="H18" s="95"/>
      <c r="I18" s="95"/>
      <c r="J18" s="96"/>
      <c r="N18" s="94" t="s">
        <v>24</v>
      </c>
      <c r="O18" s="95"/>
      <c r="P18" s="95"/>
      <c r="Q18" s="95"/>
      <c r="R18" s="95"/>
      <c r="S18" s="95"/>
      <c r="T18" s="95"/>
      <c r="U18" s="95"/>
      <c r="V18" s="96"/>
    </row>
    <row r="19" spans="4:27" ht="22" x14ac:dyDescent="0.3">
      <c r="D19" s="12" t="s">
        <v>6</v>
      </c>
      <c r="E19" s="12" t="s">
        <v>15</v>
      </c>
      <c r="F19" s="12" t="s">
        <v>13</v>
      </c>
      <c r="G19" s="12" t="s">
        <v>14</v>
      </c>
      <c r="H19" s="12" t="s">
        <v>18</v>
      </c>
      <c r="I19" s="12" t="s">
        <v>19</v>
      </c>
      <c r="J19" s="12" t="s">
        <v>7</v>
      </c>
      <c r="N19" s="12" t="s">
        <v>6</v>
      </c>
      <c r="O19" s="12" t="s">
        <v>15</v>
      </c>
      <c r="P19" s="12" t="s">
        <v>13</v>
      </c>
      <c r="Q19" s="12" t="s">
        <v>14</v>
      </c>
      <c r="R19" s="12" t="s">
        <v>18</v>
      </c>
      <c r="S19" s="12" t="s">
        <v>19</v>
      </c>
      <c r="T19" s="12" t="s">
        <v>22</v>
      </c>
      <c r="U19" s="12" t="s">
        <v>21</v>
      </c>
      <c r="V19" s="12" t="s">
        <v>23</v>
      </c>
    </row>
    <row r="20" spans="4:27" ht="22" x14ac:dyDescent="0.3">
      <c r="D20" s="10">
        <v>1</v>
      </c>
      <c r="E20" s="9"/>
      <c r="F20" s="9">
        <v>5.1400000000000001E-2</v>
      </c>
      <c r="G20" s="9"/>
      <c r="H20" s="9"/>
      <c r="I20" s="9"/>
      <c r="J20" s="2"/>
      <c r="N20" s="10">
        <v>1</v>
      </c>
      <c r="O20" s="9">
        <v>5.1900000000000002E-2</v>
      </c>
      <c r="P20" s="9">
        <v>4.5600000000000002E-2</v>
      </c>
      <c r="Q20" s="9">
        <v>2.7E-2</v>
      </c>
      <c r="R20" s="9">
        <f t="shared" ref="R20:R26" si="0">(2*O20*Q20)/(O20+Q20)</f>
        <v>3.5520912547528517E-2</v>
      </c>
      <c r="S20" s="9">
        <v>321</v>
      </c>
      <c r="T20" s="9">
        <v>15</v>
      </c>
      <c r="U20" s="9">
        <v>30</v>
      </c>
      <c r="V20" s="9">
        <v>160</v>
      </c>
      <c r="W20" s="18"/>
    </row>
    <row r="21" spans="4:27" ht="22" x14ac:dyDescent="0.3">
      <c r="D21" s="10">
        <v>2</v>
      </c>
      <c r="E21" s="9"/>
      <c r="F21" s="9"/>
      <c r="G21" s="9"/>
      <c r="H21" s="9"/>
      <c r="I21" s="9"/>
      <c r="J21" s="2"/>
      <c r="N21" s="10">
        <v>1</v>
      </c>
      <c r="O21" s="14">
        <v>5.2999999999999999E-2</v>
      </c>
      <c r="P21" s="9">
        <v>4.6300000000000001E-2</v>
      </c>
      <c r="Q21" s="9">
        <v>2.75E-2</v>
      </c>
      <c r="R21" s="9">
        <f t="shared" si="0"/>
        <v>3.6211180124223599E-2</v>
      </c>
      <c r="S21" s="9">
        <v>321</v>
      </c>
      <c r="T21" s="9">
        <v>20</v>
      </c>
      <c r="U21" s="9">
        <v>30</v>
      </c>
      <c r="V21" s="9">
        <v>321</v>
      </c>
      <c r="W21" s="18"/>
    </row>
    <row r="22" spans="4:27" ht="22" x14ac:dyDescent="0.3">
      <c r="D22" s="10">
        <v>3</v>
      </c>
      <c r="E22" s="9">
        <v>6.4699999999999994E-2</v>
      </c>
      <c r="F22" s="9">
        <v>5.3199999999999997E-2</v>
      </c>
      <c r="G22" s="9">
        <v>2.92E-2</v>
      </c>
      <c r="H22" s="14">
        <f>(2*E22*G22)/(E22+G22)</f>
        <v>4.0239403620873269E-2</v>
      </c>
      <c r="I22" s="43">
        <v>201</v>
      </c>
      <c r="J22" s="33">
        <v>1E-4</v>
      </c>
      <c r="N22" s="10">
        <v>1</v>
      </c>
      <c r="O22" s="9">
        <v>5.4199999999999998E-2</v>
      </c>
      <c r="P22" s="9">
        <v>4.7199999999999999E-2</v>
      </c>
      <c r="Q22" s="9">
        <v>2.8000000000000001E-2</v>
      </c>
      <c r="R22" s="9">
        <f t="shared" si="0"/>
        <v>3.6924574209245747E-2</v>
      </c>
      <c r="S22" s="9">
        <v>321</v>
      </c>
      <c r="T22" s="9">
        <v>35</v>
      </c>
      <c r="U22" s="9">
        <v>30</v>
      </c>
      <c r="V22" s="9">
        <v>240</v>
      </c>
      <c r="X22">
        <f>P22-F11</f>
        <v>-4.2999999999999983E-3</v>
      </c>
      <c r="Y22" s="20">
        <f>X22/F11</f>
        <v>-8.3495145631067927E-2</v>
      </c>
    </row>
    <row r="23" spans="4:27" ht="22" x14ac:dyDescent="0.3">
      <c r="D23" s="10">
        <v>4</v>
      </c>
      <c r="E23" s="9">
        <v>6.4500000000000002E-2</v>
      </c>
      <c r="F23" s="9">
        <v>5.3199999999999997E-2</v>
      </c>
      <c r="G23" s="9">
        <v>2.9100000000000001E-2</v>
      </c>
      <c r="H23" s="14">
        <f>(2*E23*G23)/(E23+G23)</f>
        <v>4.010576923076923E-2</v>
      </c>
      <c r="I23" s="43">
        <v>301</v>
      </c>
      <c r="J23" s="33">
        <v>1E-4</v>
      </c>
      <c r="N23" s="10">
        <v>1</v>
      </c>
      <c r="O23" s="9">
        <v>5.3999999999999999E-2</v>
      </c>
      <c r="P23" s="9">
        <v>4.7199999999999999E-2</v>
      </c>
      <c r="Q23" s="9">
        <v>2.8000000000000001E-2</v>
      </c>
      <c r="R23" s="9">
        <f t="shared" si="0"/>
        <v>3.6878048780487803E-2</v>
      </c>
      <c r="S23" s="9">
        <v>321</v>
      </c>
      <c r="T23" s="9">
        <v>45</v>
      </c>
      <c r="U23" s="9">
        <v>30</v>
      </c>
      <c r="V23" s="9">
        <v>320</v>
      </c>
    </row>
    <row r="24" spans="4:27" ht="22" x14ac:dyDescent="0.3">
      <c r="N24" s="19">
        <v>1</v>
      </c>
      <c r="O24" s="17">
        <v>5.4100000000000002E-2</v>
      </c>
      <c r="P24" s="17">
        <v>4.7399999999999998E-2</v>
      </c>
      <c r="Q24" s="17">
        <v>2.8000000000000001E-2</v>
      </c>
      <c r="R24" s="17">
        <f t="shared" si="0"/>
        <v>3.690133982947625E-2</v>
      </c>
      <c r="S24" s="17">
        <v>321</v>
      </c>
      <c r="T24" s="17">
        <v>35</v>
      </c>
      <c r="U24" s="17">
        <v>35</v>
      </c>
      <c r="V24" s="17">
        <v>240</v>
      </c>
      <c r="X24">
        <f>P24-F11</f>
        <v>-4.0999999999999995E-3</v>
      </c>
      <c r="Y24" s="13">
        <f>X24/F11</f>
        <v>-7.9611650485436891E-2</v>
      </c>
      <c r="Z24">
        <f>R24-H11</f>
        <v>3.690133982947625E-2</v>
      </c>
      <c r="AA24" s="20" t="e">
        <f>Z24/H11</f>
        <v>#DIV/0!</v>
      </c>
    </row>
    <row r="25" spans="4:27" ht="22" x14ac:dyDescent="0.3">
      <c r="E25">
        <f>E22-E13</f>
        <v>7.9999999999999516E-4</v>
      </c>
      <c r="F25">
        <f>F22-F13</f>
        <v>6.9999999999999923E-4</v>
      </c>
      <c r="N25" s="19">
        <v>1</v>
      </c>
      <c r="O25" s="17">
        <v>5.4300000000000001E-2</v>
      </c>
      <c r="P25" s="17">
        <v>4.7399999999999998E-2</v>
      </c>
      <c r="Q25" s="17">
        <v>2.81E-2</v>
      </c>
      <c r="R25" s="17">
        <f t="shared" si="0"/>
        <v>3.7034708737864075E-2</v>
      </c>
      <c r="S25" s="17">
        <v>321</v>
      </c>
      <c r="T25" s="17">
        <v>35</v>
      </c>
      <c r="U25" s="17">
        <v>45</v>
      </c>
      <c r="V25" s="17">
        <v>240</v>
      </c>
    </row>
    <row r="26" spans="4:27" ht="22" x14ac:dyDescent="0.3">
      <c r="E26" s="20">
        <f>E25/E13</f>
        <v>1.2519561815336387E-2</v>
      </c>
      <c r="F26" s="20">
        <f>F25/F13</f>
        <v>1.3333333333333319E-2</v>
      </c>
      <c r="N26" s="19">
        <v>1</v>
      </c>
      <c r="O26" s="17">
        <v>5.4199999999999998E-2</v>
      </c>
      <c r="P26" s="17">
        <v>4.7399999999999998E-2</v>
      </c>
      <c r="Q26" s="17">
        <v>2.8199999999999999E-2</v>
      </c>
      <c r="R26" s="17">
        <f t="shared" si="0"/>
        <v>3.709805825242718E-2</v>
      </c>
      <c r="S26" s="17">
        <v>321</v>
      </c>
      <c r="T26" s="17">
        <v>35</v>
      </c>
      <c r="U26" s="17">
        <v>55</v>
      </c>
      <c r="V26" s="17">
        <v>320</v>
      </c>
    </row>
    <row r="29" spans="4:27" ht="22" x14ac:dyDescent="0.3">
      <c r="D29" s="94" t="s">
        <v>68</v>
      </c>
      <c r="E29" s="95"/>
      <c r="F29" s="95"/>
      <c r="G29" s="95"/>
      <c r="H29" s="95"/>
      <c r="I29" s="95"/>
      <c r="J29" s="96"/>
      <c r="N29" s="38" t="s">
        <v>24</v>
      </c>
      <c r="O29" s="39"/>
      <c r="P29" s="39"/>
      <c r="Q29" s="39"/>
      <c r="R29" s="39"/>
      <c r="S29" s="39"/>
      <c r="T29" s="39"/>
      <c r="U29" s="39"/>
      <c r="V29" s="40"/>
    </row>
    <row r="30" spans="4:27" ht="22" x14ac:dyDescent="0.3">
      <c r="D30" s="12" t="s">
        <v>6</v>
      </c>
      <c r="E30" s="12" t="s">
        <v>15</v>
      </c>
      <c r="F30" s="12" t="s">
        <v>13</v>
      </c>
      <c r="G30" s="12" t="s">
        <v>14</v>
      </c>
      <c r="H30" s="12" t="s">
        <v>18</v>
      </c>
      <c r="I30" s="12" t="s">
        <v>19</v>
      </c>
      <c r="J30" s="12" t="s">
        <v>7</v>
      </c>
      <c r="N30" s="12" t="s">
        <v>6</v>
      </c>
      <c r="O30" s="12" t="s">
        <v>15</v>
      </c>
      <c r="P30" s="12" t="s">
        <v>13</v>
      </c>
      <c r="Q30" s="12" t="s">
        <v>14</v>
      </c>
      <c r="R30" s="12" t="s">
        <v>18</v>
      </c>
      <c r="S30" s="12" t="s">
        <v>19</v>
      </c>
      <c r="T30" s="12" t="s">
        <v>22</v>
      </c>
      <c r="U30" s="12" t="s">
        <v>21</v>
      </c>
      <c r="V30" s="12" t="s">
        <v>23</v>
      </c>
    </row>
    <row r="31" spans="4:27" ht="22" x14ac:dyDescent="0.3">
      <c r="D31" s="10">
        <v>1</v>
      </c>
      <c r="E31" s="9"/>
      <c r="F31" s="9"/>
      <c r="G31" s="9"/>
      <c r="H31" s="14"/>
      <c r="I31" s="9"/>
      <c r="J31" s="33">
        <v>1E-3</v>
      </c>
      <c r="N31" s="10">
        <v>2</v>
      </c>
      <c r="O31" s="9">
        <v>5.57E-2</v>
      </c>
      <c r="P31" s="9">
        <v>4.8800000000000003E-2</v>
      </c>
      <c r="Q31" s="9">
        <v>2.8799999999999999E-2</v>
      </c>
      <c r="R31" s="9">
        <f>(2*O31*Q31)/(O31+Q31)</f>
        <v>3.7968284023668641E-2</v>
      </c>
      <c r="S31" s="9">
        <v>601</v>
      </c>
      <c r="T31" s="9">
        <v>35</v>
      </c>
      <c r="U31" s="9">
        <v>45</v>
      </c>
      <c r="V31" s="9">
        <v>500</v>
      </c>
    </row>
    <row r="32" spans="4:27" ht="22" x14ac:dyDescent="0.3">
      <c r="D32" s="10">
        <v>2</v>
      </c>
      <c r="E32" s="9">
        <v>6.2899999999999998E-2</v>
      </c>
      <c r="F32" s="9">
        <v>5.1400000000000001E-2</v>
      </c>
      <c r="G32" s="9">
        <v>2.8400000000000002E-2</v>
      </c>
      <c r="H32" s="14">
        <f>(2*E32*G32)/(E32+G32)</f>
        <v>3.9131653888280396E-2</v>
      </c>
      <c r="I32" s="9">
        <v>301</v>
      </c>
      <c r="J32" s="33">
        <v>1E-3</v>
      </c>
      <c r="N32" s="10"/>
      <c r="O32" s="14"/>
      <c r="P32" s="9"/>
      <c r="Q32" s="9"/>
      <c r="R32" s="9"/>
      <c r="S32" s="9"/>
      <c r="T32" s="9"/>
      <c r="U32" s="9"/>
      <c r="V32" s="9"/>
    </row>
    <row r="33" spans="4:22" ht="22" x14ac:dyDescent="0.3">
      <c r="D33" s="10">
        <v>3</v>
      </c>
      <c r="E33" s="9"/>
      <c r="F33" s="9"/>
      <c r="G33" s="9"/>
      <c r="H33" s="14"/>
      <c r="I33" s="43"/>
      <c r="J33" s="33">
        <v>1E-3</v>
      </c>
      <c r="N33" s="10"/>
      <c r="O33" s="9"/>
      <c r="P33" s="9"/>
      <c r="Q33" s="9"/>
      <c r="R33" s="9"/>
      <c r="S33" s="9"/>
      <c r="T33" s="9"/>
      <c r="U33" s="9"/>
      <c r="V33" s="9"/>
    </row>
    <row r="34" spans="4:22" ht="22" x14ac:dyDescent="0.3">
      <c r="D34" s="10">
        <v>4</v>
      </c>
      <c r="E34" s="9"/>
      <c r="F34" s="9"/>
      <c r="G34" s="9"/>
      <c r="H34" s="14"/>
      <c r="I34" s="43"/>
      <c r="J34" s="33">
        <v>1E-3</v>
      </c>
      <c r="N34" s="10"/>
      <c r="O34" s="9"/>
      <c r="P34" s="9"/>
      <c r="Q34" s="9"/>
      <c r="R34" s="9"/>
      <c r="S34" s="9"/>
      <c r="T34" s="9"/>
      <c r="U34" s="9"/>
      <c r="V34" s="9"/>
    </row>
    <row r="35" spans="4:22" ht="22" x14ac:dyDescent="0.3">
      <c r="N35" s="19"/>
      <c r="O35" s="17"/>
      <c r="P35" s="17"/>
      <c r="Q35" s="17"/>
      <c r="R35" s="17"/>
      <c r="S35" s="17"/>
      <c r="T35" s="17"/>
      <c r="U35" s="17"/>
      <c r="V35" s="17"/>
    </row>
    <row r="36" spans="4:22" ht="22" x14ac:dyDescent="0.3">
      <c r="N36" s="19"/>
      <c r="O36" s="17"/>
      <c r="P36" s="17"/>
      <c r="Q36" s="17"/>
      <c r="R36" s="17"/>
      <c r="S36" s="17"/>
      <c r="T36" s="17"/>
      <c r="U36" s="17"/>
      <c r="V36" s="17"/>
    </row>
    <row r="37" spans="4:22" ht="22" x14ac:dyDescent="0.3">
      <c r="D37" s="94" t="s">
        <v>69</v>
      </c>
      <c r="E37" s="95"/>
      <c r="F37" s="95"/>
      <c r="G37" s="95"/>
      <c r="H37" s="95"/>
      <c r="I37" s="95"/>
      <c r="J37" s="95"/>
      <c r="K37" s="96"/>
      <c r="N37" s="19"/>
      <c r="O37" s="17"/>
      <c r="P37" s="17"/>
      <c r="Q37" s="17"/>
      <c r="R37" s="17"/>
      <c r="S37" s="17"/>
      <c r="T37" s="17"/>
      <c r="U37" s="17"/>
      <c r="V37" s="17"/>
    </row>
    <row r="38" spans="4:22" ht="22" x14ac:dyDescent="0.3">
      <c r="D38" s="12" t="s">
        <v>6</v>
      </c>
      <c r="E38" s="12" t="s">
        <v>15</v>
      </c>
      <c r="F38" s="12" t="s">
        <v>13</v>
      </c>
      <c r="G38" s="12" t="s">
        <v>14</v>
      </c>
      <c r="H38" s="12" t="s">
        <v>18</v>
      </c>
      <c r="I38" s="12" t="s">
        <v>19</v>
      </c>
      <c r="J38" s="12" t="s">
        <v>7</v>
      </c>
      <c r="K38" s="12" t="s">
        <v>70</v>
      </c>
    </row>
    <row r="39" spans="4:22" ht="22" x14ac:dyDescent="0.3">
      <c r="D39" s="10">
        <v>1</v>
      </c>
      <c r="E39" s="9"/>
      <c r="F39" s="9"/>
      <c r="G39" s="9"/>
      <c r="H39" s="14"/>
      <c r="I39" s="9"/>
      <c r="J39" s="33">
        <v>1E-3</v>
      </c>
      <c r="K39" s="2"/>
    </row>
    <row r="40" spans="4:22" ht="22" x14ac:dyDescent="0.3">
      <c r="D40" s="10">
        <v>2</v>
      </c>
      <c r="E40" s="9">
        <v>6.2899999999999998E-2</v>
      </c>
      <c r="F40" s="9">
        <v>5.1400000000000001E-2</v>
      </c>
      <c r="G40" s="9">
        <v>2.8400000000000002E-2</v>
      </c>
      <c r="H40" s="14">
        <f>(2*E40*G40)/(E40+G40)</f>
        <v>3.9131653888280396E-2</v>
      </c>
      <c r="I40" s="9">
        <v>301</v>
      </c>
      <c r="J40" s="33">
        <v>1E-3</v>
      </c>
      <c r="K40" s="2"/>
    </row>
    <row r="41" spans="4:22" ht="22" x14ac:dyDescent="0.3">
      <c r="D41" s="10">
        <v>3</v>
      </c>
      <c r="E41" s="9">
        <v>6.3700000000000007E-2</v>
      </c>
      <c r="F41" s="9">
        <v>5.2400000000000002E-2</v>
      </c>
      <c r="G41" s="9">
        <v>2.86E-2</v>
      </c>
      <c r="H41" s="14">
        <f>(2*E41*G41)/(E41+G41)</f>
        <v>3.947605633802817E-2</v>
      </c>
      <c r="I41" s="43">
        <v>301</v>
      </c>
      <c r="J41" s="33">
        <v>1E-3</v>
      </c>
      <c r="K41" s="43">
        <v>160</v>
      </c>
    </row>
    <row r="42" spans="4:22" ht="22" x14ac:dyDescent="0.3">
      <c r="D42" s="10">
        <v>4</v>
      </c>
      <c r="E42" s="9"/>
      <c r="F42" s="9"/>
      <c r="G42" s="9"/>
      <c r="H42" s="14"/>
      <c r="I42" s="43"/>
      <c r="J42" s="33">
        <v>1E-3</v>
      </c>
      <c r="K42" s="2"/>
    </row>
    <row r="48" spans="4:22" ht="22" x14ac:dyDescent="0.3">
      <c r="D48" s="94" t="s">
        <v>71</v>
      </c>
      <c r="E48" s="95"/>
      <c r="F48" s="95"/>
      <c r="G48" s="95"/>
      <c r="H48" s="95"/>
      <c r="I48" s="95"/>
      <c r="J48" s="95"/>
      <c r="K48" s="96"/>
    </row>
    <row r="49" spans="4:11" ht="22" x14ac:dyDescent="0.3">
      <c r="D49" s="12" t="s">
        <v>6</v>
      </c>
      <c r="E49" s="12" t="s">
        <v>15</v>
      </c>
      <c r="F49" s="12" t="s">
        <v>13</v>
      </c>
      <c r="G49" s="12" t="s">
        <v>14</v>
      </c>
      <c r="H49" s="12" t="s">
        <v>18</v>
      </c>
      <c r="I49" s="12" t="s">
        <v>19</v>
      </c>
      <c r="J49" s="12" t="s">
        <v>7</v>
      </c>
      <c r="K49" s="12" t="s">
        <v>70</v>
      </c>
    </row>
    <row r="50" spans="4:11" ht="22" x14ac:dyDescent="0.3">
      <c r="D50" s="10">
        <v>1</v>
      </c>
      <c r="E50" s="9"/>
      <c r="F50" s="9"/>
      <c r="G50" s="9"/>
      <c r="H50" s="14"/>
      <c r="I50" s="9"/>
      <c r="J50" s="33">
        <v>1E-3</v>
      </c>
      <c r="K50" s="2"/>
    </row>
    <row r="51" spans="4:11" ht="22" x14ac:dyDescent="0.3">
      <c r="D51" s="10">
        <v>2</v>
      </c>
      <c r="E51" s="9"/>
      <c r="F51" s="9"/>
      <c r="G51" s="9"/>
      <c r="H51" s="14"/>
      <c r="I51" s="9">
        <v>301</v>
      </c>
      <c r="J51" s="33">
        <v>1E-4</v>
      </c>
      <c r="K51" s="2"/>
    </row>
    <row r="52" spans="4:11" ht="22" x14ac:dyDescent="0.3">
      <c r="D52" s="10">
        <v>3</v>
      </c>
      <c r="E52" s="9"/>
      <c r="F52" s="9"/>
      <c r="G52" s="9"/>
      <c r="H52" s="14"/>
      <c r="I52" s="43"/>
      <c r="J52" s="33">
        <v>1E-4</v>
      </c>
      <c r="K52" s="43">
        <v>160</v>
      </c>
    </row>
    <row r="53" spans="4:11" ht="22" x14ac:dyDescent="0.3">
      <c r="D53" s="10">
        <v>4</v>
      </c>
      <c r="E53" s="9">
        <v>6.5699999999999995E-2</v>
      </c>
      <c r="F53" s="9">
        <v>5.3900000000000003E-2</v>
      </c>
      <c r="G53" s="9">
        <v>2.9600000000000001E-2</v>
      </c>
      <c r="H53" s="14">
        <f>(2*E53*G53)/(E53+G53)</f>
        <v>4.0812591815320043E-2</v>
      </c>
      <c r="I53" s="43">
        <v>351</v>
      </c>
      <c r="J53" s="33">
        <v>1E-4</v>
      </c>
      <c r="K53" s="43">
        <v>331</v>
      </c>
    </row>
    <row r="57" spans="4:11" ht="22" x14ac:dyDescent="0.3">
      <c r="E57" s="9">
        <v>6.4899999999999999E-2</v>
      </c>
      <c r="F57" s="11">
        <v>5.2999999999999999E-2</v>
      </c>
    </row>
    <row r="58" spans="4:11" ht="22" x14ac:dyDescent="0.3">
      <c r="E58" s="9">
        <f>E53-E57</f>
        <v>7.9999999999999516E-4</v>
      </c>
      <c r="F58" s="14">
        <f>F53-F57</f>
        <v>9.0000000000000496E-4</v>
      </c>
    </row>
    <row r="59" spans="4:11" ht="22" x14ac:dyDescent="0.3">
      <c r="E59" s="16">
        <f>E58/E57</f>
        <v>1.232665639445293E-2</v>
      </c>
      <c r="F59" s="16">
        <f>F58/F57</f>
        <v>1.6981132075471791E-2</v>
      </c>
    </row>
    <row r="64" spans="4:11" x14ac:dyDescent="0.2">
      <c r="F64">
        <v>5.45E-2</v>
      </c>
    </row>
    <row r="65" spans="4:12" x14ac:dyDescent="0.2">
      <c r="F65" s="44">
        <f>F64-F57</f>
        <v>1.5000000000000013E-3</v>
      </c>
    </row>
    <row r="66" spans="4:12" x14ac:dyDescent="0.2">
      <c r="F66" s="13">
        <f>F65/F57</f>
        <v>2.8301886792452855E-2</v>
      </c>
    </row>
    <row r="71" spans="4:12" x14ac:dyDescent="0.2">
      <c r="E71">
        <v>3.1800000000000002E-2</v>
      </c>
      <c r="F71" s="44">
        <v>3.4599999999999999E-2</v>
      </c>
      <c r="G71" s="44">
        <f>F71-E71</f>
        <v>2.7999999999999969E-3</v>
      </c>
      <c r="H71" s="20">
        <f>G71/E71</f>
        <v>8.8050314465408702E-2</v>
      </c>
    </row>
    <row r="72" spans="4:12" x14ac:dyDescent="0.2">
      <c r="E72">
        <v>4.1099999999999998E-2</v>
      </c>
      <c r="F72">
        <v>4.3900000000000002E-2</v>
      </c>
      <c r="G72" s="44">
        <f>F72-E72</f>
        <v>2.8000000000000039E-3</v>
      </c>
      <c r="H72" s="20">
        <f>G72/E72</f>
        <v>6.8126520681265304E-2</v>
      </c>
    </row>
    <row r="76" spans="4:12" ht="22" x14ac:dyDescent="0.3">
      <c r="D76" s="94" t="s">
        <v>71</v>
      </c>
      <c r="E76" s="95"/>
      <c r="F76" s="95"/>
      <c r="G76" s="95"/>
      <c r="H76" s="95"/>
      <c r="I76" s="95"/>
      <c r="J76" s="95"/>
      <c r="K76" s="95"/>
      <c r="L76" s="96"/>
    </row>
    <row r="77" spans="4:12" ht="22" x14ac:dyDescent="0.3">
      <c r="D77" s="12" t="s">
        <v>6</v>
      </c>
      <c r="E77" s="12" t="s">
        <v>75</v>
      </c>
      <c r="F77" s="12" t="s">
        <v>15</v>
      </c>
      <c r="G77" s="12" t="s">
        <v>14</v>
      </c>
      <c r="H77" s="12" t="s">
        <v>18</v>
      </c>
      <c r="I77" s="12" t="s">
        <v>7</v>
      </c>
      <c r="J77" s="12" t="s">
        <v>70</v>
      </c>
      <c r="K77" s="12" t="s">
        <v>74</v>
      </c>
      <c r="L77" s="12" t="s">
        <v>73</v>
      </c>
    </row>
    <row r="78" spans="4:12" ht="22" x14ac:dyDescent="0.3">
      <c r="D78" s="10">
        <v>1</v>
      </c>
      <c r="E78" s="9"/>
      <c r="F78" s="9"/>
      <c r="G78" s="9"/>
      <c r="H78" s="14"/>
      <c r="I78" s="33">
        <v>1E-3</v>
      </c>
      <c r="J78" s="33"/>
      <c r="K78" s="2"/>
      <c r="L78" s="2"/>
    </row>
    <row r="79" spans="4:12" ht="22" x14ac:dyDescent="0.3">
      <c r="D79" s="10">
        <v>2</v>
      </c>
      <c r="E79" s="9">
        <v>5.2600000000000001E-2</v>
      </c>
      <c r="F79" s="9">
        <v>6.3799999999999996E-2</v>
      </c>
      <c r="G79" s="9">
        <v>2.87E-2</v>
      </c>
      <c r="H79" s="14">
        <f>(2*F79*G79)/(F79+G79)</f>
        <v>3.9590486486486484E-2</v>
      </c>
      <c r="I79" s="33">
        <v>1E-4</v>
      </c>
      <c r="J79" s="9">
        <v>100</v>
      </c>
      <c r="K79" s="9">
        <v>201</v>
      </c>
      <c r="L79" s="9">
        <v>3.7</v>
      </c>
    </row>
    <row r="80" spans="4:12" ht="22" x14ac:dyDescent="0.3">
      <c r="D80" s="10">
        <v>3</v>
      </c>
      <c r="E80" s="9"/>
      <c r="F80" s="9"/>
      <c r="G80" s="9"/>
      <c r="H80" s="14"/>
      <c r="I80" s="33">
        <v>1E-4</v>
      </c>
      <c r="J80" s="33"/>
      <c r="K80" s="43"/>
      <c r="L80" s="2"/>
    </row>
    <row r="81" spans="4:15" ht="22" x14ac:dyDescent="0.3">
      <c r="D81" s="10">
        <v>4</v>
      </c>
      <c r="E81" s="9">
        <v>5.3199999999999997E-2</v>
      </c>
      <c r="F81" s="9">
        <v>6.4500000000000002E-2</v>
      </c>
      <c r="G81" s="9">
        <v>2.92E-2</v>
      </c>
      <c r="H81" s="14">
        <f>(2*F81*G81)/(F81+G81)</f>
        <v>4.0200640341515478E-2</v>
      </c>
      <c r="I81" s="33">
        <v>1E-4</v>
      </c>
      <c r="J81" s="9">
        <v>310</v>
      </c>
      <c r="K81" s="43">
        <v>401</v>
      </c>
      <c r="L81" s="9">
        <v>3.7</v>
      </c>
    </row>
    <row r="82" spans="4:15" ht="22" x14ac:dyDescent="0.3">
      <c r="D82" s="10">
        <v>4</v>
      </c>
      <c r="E82" s="9"/>
      <c r="F82" s="9"/>
      <c r="G82" s="9"/>
      <c r="H82" s="14" t="e">
        <f>(2*F82*G82)/(F82+G82)</f>
        <v>#DIV/0!</v>
      </c>
      <c r="I82" s="33">
        <v>1E-4</v>
      </c>
      <c r="J82" s="9"/>
      <c r="K82" s="43">
        <v>200</v>
      </c>
      <c r="L82" s="9">
        <v>1.7</v>
      </c>
    </row>
    <row r="86" spans="4:15" x14ac:dyDescent="0.2">
      <c r="I86" t="s">
        <v>76</v>
      </c>
    </row>
    <row r="91" spans="4:15" ht="22" x14ac:dyDescent="0.3">
      <c r="D91" s="94" t="s">
        <v>71</v>
      </c>
      <c r="E91" s="95"/>
      <c r="F91" s="95"/>
      <c r="G91" s="95"/>
      <c r="H91" s="95"/>
      <c r="I91" s="95"/>
      <c r="J91" s="95"/>
      <c r="K91" s="95"/>
      <c r="L91" s="95"/>
      <c r="M91" s="96"/>
    </row>
    <row r="92" spans="4:15" ht="22" x14ac:dyDescent="0.3">
      <c r="D92" s="12" t="s">
        <v>6</v>
      </c>
      <c r="E92" s="12" t="s">
        <v>75</v>
      </c>
      <c r="F92" s="12" t="s">
        <v>15</v>
      </c>
      <c r="G92" s="12" t="s">
        <v>14</v>
      </c>
      <c r="H92" s="12" t="s">
        <v>18</v>
      </c>
      <c r="I92" s="12" t="s">
        <v>7</v>
      </c>
      <c r="J92" s="12" t="s">
        <v>70</v>
      </c>
      <c r="K92" s="12" t="s">
        <v>74</v>
      </c>
      <c r="L92" s="12" t="s">
        <v>73</v>
      </c>
      <c r="M92" s="12" t="s">
        <v>91</v>
      </c>
      <c r="N92" s="65" t="s">
        <v>21</v>
      </c>
      <c r="O92" s="65" t="s">
        <v>22</v>
      </c>
    </row>
    <row r="93" spans="4:15" ht="22" x14ac:dyDescent="0.3">
      <c r="D93" s="10">
        <v>1</v>
      </c>
      <c r="E93" s="9"/>
      <c r="F93" s="9"/>
      <c r="G93" s="9"/>
      <c r="H93" s="14"/>
      <c r="I93" s="33">
        <v>1E-4</v>
      </c>
      <c r="J93" s="33"/>
      <c r="K93" s="2"/>
      <c r="L93" s="2"/>
      <c r="M93" s="2"/>
    </row>
    <row r="94" spans="4:15" ht="22" x14ac:dyDescent="0.3">
      <c r="D94" s="10">
        <v>2</v>
      </c>
      <c r="E94" s="9"/>
      <c r="F94" s="9"/>
      <c r="G94" s="9"/>
      <c r="H94" s="14"/>
      <c r="I94" s="33">
        <v>1E-4</v>
      </c>
      <c r="J94" s="9"/>
      <c r="K94" s="9"/>
      <c r="L94" s="9"/>
      <c r="M94" s="2"/>
    </row>
    <row r="95" spans="4:15" ht="22" x14ac:dyDescent="0.3">
      <c r="D95" s="10">
        <v>3</v>
      </c>
      <c r="E95" s="9">
        <v>5.3800000000000001E-2</v>
      </c>
      <c r="F95" s="9">
        <v>6.5299999999999997E-2</v>
      </c>
      <c r="G95" s="9">
        <v>2.9499999999999998E-2</v>
      </c>
      <c r="H95" s="14">
        <f>(2*F95*G95)/(F95+G95)</f>
        <v>4.064029535864979E-2</v>
      </c>
      <c r="I95" s="33">
        <v>1E-4</v>
      </c>
      <c r="J95" s="43">
        <v>320</v>
      </c>
      <c r="K95" s="43">
        <v>400</v>
      </c>
      <c r="L95" s="9">
        <v>1</v>
      </c>
      <c r="M95" s="9" t="s">
        <v>92</v>
      </c>
    </row>
    <row r="96" spans="4:15" ht="22" x14ac:dyDescent="0.3">
      <c r="D96" s="10">
        <v>4</v>
      </c>
      <c r="E96" s="14">
        <v>5.3999999999999999E-2</v>
      </c>
      <c r="F96" s="9">
        <v>6.5600000000000006E-2</v>
      </c>
      <c r="G96" s="9">
        <v>2.9600000000000001E-2</v>
      </c>
      <c r="H96" s="14">
        <f>(2*F96*G96)/(F96+G96)</f>
        <v>4.0793277310924372E-2</v>
      </c>
      <c r="I96" s="33">
        <v>1E-4</v>
      </c>
      <c r="J96" s="9">
        <v>350</v>
      </c>
      <c r="K96" s="43">
        <v>400</v>
      </c>
      <c r="L96" s="9">
        <v>1</v>
      </c>
      <c r="M96" s="2"/>
    </row>
    <row r="97" spans="4:15" x14ac:dyDescent="0.2"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4:15" x14ac:dyDescent="0.2"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4:15" ht="22" x14ac:dyDescent="0.3">
      <c r="D99" s="10">
        <v>3</v>
      </c>
      <c r="E99" s="9">
        <v>5.3499999999999999E-2</v>
      </c>
      <c r="F99" s="14">
        <v>6.5000000000000002E-2</v>
      </c>
      <c r="G99" s="9">
        <v>2.93E-2</v>
      </c>
      <c r="H99" s="14">
        <f>(2*F99*G99)/(F99+G99)</f>
        <v>4.0392364793213148E-2</v>
      </c>
      <c r="I99" s="33">
        <v>1E-4</v>
      </c>
      <c r="J99" s="9">
        <v>350</v>
      </c>
      <c r="K99" s="9">
        <v>500</v>
      </c>
      <c r="L99" s="9">
        <v>1</v>
      </c>
      <c r="M99" s="9" t="s">
        <v>92</v>
      </c>
      <c r="N99" s="17">
        <v>45</v>
      </c>
      <c r="O99" s="17">
        <v>40</v>
      </c>
    </row>
    <row r="100" spans="4:15" ht="22" x14ac:dyDescent="0.3">
      <c r="D100" s="66">
        <v>3</v>
      </c>
      <c r="E100" s="9">
        <v>5.3499999999999999E-2</v>
      </c>
      <c r="F100" s="9">
        <v>6.4799999999999996E-2</v>
      </c>
      <c r="G100" s="9">
        <v>2.93E-2</v>
      </c>
      <c r="H100" s="14">
        <f>(2*F100*G100)/(F100+G100)</f>
        <v>4.0353666312433582E-2</v>
      </c>
      <c r="I100" s="33">
        <v>1E-4</v>
      </c>
      <c r="J100" s="9">
        <v>350</v>
      </c>
      <c r="K100" s="9">
        <v>500</v>
      </c>
      <c r="L100" s="9">
        <v>1</v>
      </c>
      <c r="M100" s="9" t="s">
        <v>93</v>
      </c>
      <c r="N100" s="46">
        <v>40</v>
      </c>
      <c r="O100" s="46">
        <v>40</v>
      </c>
    </row>
    <row r="101" spans="4:15" x14ac:dyDescent="0.2"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4:15" x14ac:dyDescent="0.2"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4:15" x14ac:dyDescent="0.2"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4:15" x14ac:dyDescent="0.2"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10" spans="4:15" ht="22" x14ac:dyDescent="0.3">
      <c r="D110" s="103" t="s">
        <v>102</v>
      </c>
      <c r="E110" s="103"/>
      <c r="F110" s="103"/>
      <c r="G110" s="103"/>
      <c r="H110" s="103"/>
      <c r="I110" s="103"/>
      <c r="J110" s="103"/>
      <c r="K110" s="103"/>
    </row>
    <row r="111" spans="4:15" ht="22" x14ac:dyDescent="0.3">
      <c r="D111" s="12" t="s">
        <v>6</v>
      </c>
      <c r="E111" s="12" t="s">
        <v>15</v>
      </c>
      <c r="F111" s="12" t="s">
        <v>13</v>
      </c>
      <c r="G111" s="12" t="s">
        <v>14</v>
      </c>
      <c r="H111" s="12" t="s">
        <v>18</v>
      </c>
      <c r="I111" s="12" t="s">
        <v>7</v>
      </c>
      <c r="J111" s="12" t="s">
        <v>103</v>
      </c>
      <c r="K111" s="12" t="s">
        <v>60</v>
      </c>
    </row>
    <row r="112" spans="4:15" ht="22" x14ac:dyDescent="0.3">
      <c r="D112" s="10">
        <v>1</v>
      </c>
      <c r="E112" s="9">
        <v>6.3399999999999998E-2</v>
      </c>
      <c r="F112" s="9">
        <v>5.1700000000000003E-2</v>
      </c>
      <c r="G112" s="9">
        <v>2.86E-2</v>
      </c>
      <c r="H112" s="11">
        <f>(2*E112*G112)/(E112+G112)</f>
        <v>3.9418260869565222E-2</v>
      </c>
      <c r="I112" s="33">
        <v>1E-3</v>
      </c>
      <c r="J112" s="9">
        <v>470</v>
      </c>
      <c r="K112" s="9">
        <v>500</v>
      </c>
    </row>
    <row r="113" spans="4:11" ht="22" x14ac:dyDescent="0.3">
      <c r="D113" s="10">
        <v>2</v>
      </c>
      <c r="E113" s="9">
        <v>6.3299999999999995E-2</v>
      </c>
      <c r="F113" s="9">
        <v>5.1499999999999997E-2</v>
      </c>
      <c r="G113" s="9">
        <v>2.86E-2</v>
      </c>
      <c r="H113" s="11">
        <f>(2*E113*G113)/(E113+G113)</f>
        <v>3.9398911860718172E-2</v>
      </c>
      <c r="I113" s="33">
        <v>1E-3</v>
      </c>
      <c r="J113" s="9">
        <v>460</v>
      </c>
      <c r="K113" s="9">
        <v>500</v>
      </c>
    </row>
    <row r="114" spans="4:11" ht="22" x14ac:dyDescent="0.3">
      <c r="D114" s="10">
        <v>3</v>
      </c>
      <c r="E114" s="9">
        <v>5.8500000000000003E-2</v>
      </c>
      <c r="F114" s="9">
        <v>4.7899999999999998E-2</v>
      </c>
      <c r="G114" s="14">
        <v>2.6499999999999999E-2</v>
      </c>
      <c r="H114" s="11">
        <f>(2*E114*G114)/(E114+G114)</f>
        <v>3.6476470588235291E-2</v>
      </c>
      <c r="I114" s="33">
        <v>1E-3</v>
      </c>
      <c r="J114" s="9">
        <v>410</v>
      </c>
      <c r="K114" s="9">
        <v>500</v>
      </c>
    </row>
    <row r="115" spans="4:11" ht="22" x14ac:dyDescent="0.3">
      <c r="D115" s="10">
        <v>3</v>
      </c>
      <c r="E115" s="14">
        <v>6.2700000000000006E-2</v>
      </c>
      <c r="F115" s="14">
        <v>5.16E-2</v>
      </c>
      <c r="G115" s="9">
        <v>2.8400000000000002E-2</v>
      </c>
      <c r="H115" s="11">
        <f>(2*E115*G115)/(E115+G115)</f>
        <v>3.9092864983534578E-2</v>
      </c>
      <c r="I115" s="33">
        <v>1E-4</v>
      </c>
      <c r="J115" s="9">
        <v>460</v>
      </c>
      <c r="K115" s="9">
        <v>500</v>
      </c>
    </row>
  </sheetData>
  <mergeCells count="10">
    <mergeCell ref="D110:K110"/>
    <mergeCell ref="D91:M91"/>
    <mergeCell ref="N9:S9"/>
    <mergeCell ref="N18:V18"/>
    <mergeCell ref="D18:J18"/>
    <mergeCell ref="D29:J29"/>
    <mergeCell ref="D76:L76"/>
    <mergeCell ref="D37:K37"/>
    <mergeCell ref="D48:K48"/>
    <mergeCell ref="D9:H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76F58-3295-4B44-9129-9CAFD6F49D33}">
  <dimension ref="E6:T48"/>
  <sheetViews>
    <sheetView workbookViewId="0">
      <selection activeCell="E24" sqref="E24:I29"/>
    </sheetView>
  </sheetViews>
  <sheetFormatPr baseColWidth="10" defaultRowHeight="16" x14ac:dyDescent="0.2"/>
  <cols>
    <col min="11" max="11" width="11.1640625" bestFit="1" customWidth="1"/>
  </cols>
  <sheetData>
    <row r="6" spans="5:20" x14ac:dyDescent="0.2">
      <c r="P6">
        <v>2.718</v>
      </c>
      <c r="Q6">
        <v>2.0339999999999998</v>
      </c>
      <c r="R6">
        <v>1</v>
      </c>
      <c r="S6">
        <v>1</v>
      </c>
      <c r="T6">
        <f>SUM(P6:S6)</f>
        <v>6.7519999999999998</v>
      </c>
    </row>
    <row r="7" spans="5:20" x14ac:dyDescent="0.2">
      <c r="T7" s="20">
        <f>S6/T6</f>
        <v>0.1481042654028436</v>
      </c>
    </row>
    <row r="8" spans="5:20" ht="22" x14ac:dyDescent="0.3">
      <c r="E8" s="94" t="s">
        <v>72</v>
      </c>
      <c r="F8" s="95"/>
      <c r="G8" s="95"/>
      <c r="H8" s="95"/>
      <c r="I8" s="95"/>
      <c r="J8" s="95"/>
      <c r="K8" s="95"/>
      <c r="L8" s="96"/>
      <c r="T8" s="20">
        <f>P6/T6</f>
        <v>0.4025473933649289</v>
      </c>
    </row>
    <row r="9" spans="5:20" ht="22" x14ac:dyDescent="0.3">
      <c r="E9" s="12" t="s">
        <v>6</v>
      </c>
      <c r="F9" s="12" t="s">
        <v>15</v>
      </c>
      <c r="G9" s="12" t="s">
        <v>13</v>
      </c>
      <c r="H9" s="12" t="s">
        <v>14</v>
      </c>
      <c r="I9" s="12" t="s">
        <v>18</v>
      </c>
      <c r="J9" s="12" t="s">
        <v>19</v>
      </c>
      <c r="K9" s="12" t="s">
        <v>7</v>
      </c>
      <c r="L9" s="12" t="s">
        <v>70</v>
      </c>
      <c r="T9" s="20">
        <f>Q6/T6</f>
        <v>0.30124407582938389</v>
      </c>
    </row>
    <row r="10" spans="5:20" ht="22" x14ac:dyDescent="0.3">
      <c r="E10" s="10">
        <v>1</v>
      </c>
      <c r="F10" s="9">
        <v>4.1500000000000002E-2</v>
      </c>
      <c r="G10" s="9">
        <v>3.27E-2</v>
      </c>
      <c r="H10" s="14">
        <v>1.7000000000000001E-2</v>
      </c>
      <c r="I10" s="14">
        <f>(2*F10*H10)/(F10+H10)</f>
        <v>2.4119658119658122E-2</v>
      </c>
      <c r="J10" s="9"/>
      <c r="K10" s="33">
        <v>1E-3</v>
      </c>
      <c r="L10" s="2"/>
    </row>
    <row r="11" spans="5:20" ht="22" x14ac:dyDescent="0.3">
      <c r="E11" s="10">
        <v>2</v>
      </c>
      <c r="F11" s="9"/>
      <c r="G11" s="9">
        <v>3.5400000000000001E-2</v>
      </c>
      <c r="H11" s="9"/>
      <c r="I11" s="14"/>
      <c r="J11" s="9"/>
      <c r="K11" s="33">
        <v>1E-4</v>
      </c>
      <c r="L11" s="2"/>
    </row>
    <row r="12" spans="5:20" ht="22" x14ac:dyDescent="0.3">
      <c r="E12" s="10">
        <v>3</v>
      </c>
      <c r="F12" s="9"/>
      <c r="G12" s="9">
        <v>3.5900000000000001E-2</v>
      </c>
      <c r="H12" s="9"/>
      <c r="I12" s="14"/>
      <c r="J12" s="43"/>
      <c r="K12" s="33">
        <v>1.0000000000000001E-5</v>
      </c>
      <c r="L12" s="43">
        <v>160</v>
      </c>
    </row>
    <row r="13" spans="5:20" ht="22" x14ac:dyDescent="0.3">
      <c r="E13" s="10">
        <v>4</v>
      </c>
      <c r="F13" s="9">
        <v>4.53E-2</v>
      </c>
      <c r="G13" s="9">
        <v>3.61E-2</v>
      </c>
      <c r="H13" s="9">
        <v>1.8800000000000001E-2</v>
      </c>
      <c r="I13" s="14">
        <f>(2*F13*H13)/(F13+H13)</f>
        <v>2.6572230889235569E-2</v>
      </c>
      <c r="J13" s="43">
        <v>60</v>
      </c>
      <c r="K13" s="33">
        <v>1.0000000000000001E-5</v>
      </c>
      <c r="L13" s="43">
        <v>140</v>
      </c>
    </row>
    <row r="15" spans="5:20" ht="22" x14ac:dyDescent="0.3">
      <c r="E15" s="10">
        <v>4</v>
      </c>
      <c r="F15" s="9">
        <v>4.3900000000000002E-2</v>
      </c>
      <c r="G15" s="9">
        <v>3.4599999999999999E-2</v>
      </c>
      <c r="H15" s="9">
        <v>1.8200000000000001E-2</v>
      </c>
      <c r="I15" s="14">
        <f>(2*F15*H15)/(F15+H15)</f>
        <v>2.5732045088566826E-2</v>
      </c>
      <c r="J15" s="43">
        <v>400</v>
      </c>
      <c r="K15" s="33">
        <v>1E-4</v>
      </c>
      <c r="L15" s="43">
        <v>140</v>
      </c>
    </row>
    <row r="19" spans="5:9" ht="22" x14ac:dyDescent="0.3">
      <c r="G19" s="46">
        <v>3.1800000000000002E-2</v>
      </c>
    </row>
    <row r="20" spans="5:9" ht="22" x14ac:dyDescent="0.3">
      <c r="G20" s="46">
        <f>G13-G19</f>
        <v>4.2999999999999983E-3</v>
      </c>
    </row>
    <row r="21" spans="5:9" ht="22" x14ac:dyDescent="0.3">
      <c r="G21" s="47">
        <f>G20/G19</f>
        <v>0.13522012578616346</v>
      </c>
    </row>
    <row r="24" spans="5:9" ht="22" x14ac:dyDescent="0.3">
      <c r="E24" s="94" t="s">
        <v>16</v>
      </c>
      <c r="F24" s="95"/>
      <c r="G24" s="95"/>
      <c r="H24" s="95"/>
      <c r="I24" s="96"/>
    </row>
    <row r="25" spans="5:9" ht="22" x14ac:dyDescent="0.3">
      <c r="E25" s="12" t="s">
        <v>6</v>
      </c>
      <c r="F25" s="12" t="s">
        <v>15</v>
      </c>
      <c r="G25" s="12" t="s">
        <v>13</v>
      </c>
      <c r="H25" s="12" t="s">
        <v>14</v>
      </c>
      <c r="I25" s="12" t="s">
        <v>18</v>
      </c>
    </row>
    <row r="26" spans="5:9" ht="22" x14ac:dyDescent="0.3">
      <c r="E26" s="10">
        <v>1</v>
      </c>
      <c r="F26" s="9">
        <v>3.8399999999999997E-2</v>
      </c>
      <c r="G26" s="9">
        <v>2.98E-2</v>
      </c>
      <c r="H26" s="9"/>
      <c r="I26" s="11">
        <f>(2*F26*H26)/(F26+H26)</f>
        <v>0</v>
      </c>
    </row>
    <row r="27" spans="5:9" ht="22" x14ac:dyDescent="0.3">
      <c r="E27" s="10">
        <v>2</v>
      </c>
      <c r="F27" s="9">
        <v>4.1099999999999998E-2</v>
      </c>
      <c r="G27" s="9">
        <v>3.15E-2</v>
      </c>
      <c r="H27" s="11"/>
      <c r="I27" s="11">
        <f>(2*F27*H27)/(F27+H27)</f>
        <v>0</v>
      </c>
    </row>
    <row r="28" spans="5:9" ht="22" x14ac:dyDescent="0.3">
      <c r="E28" s="10">
        <v>3</v>
      </c>
      <c r="F28" s="14">
        <v>4.1000000000000002E-2</v>
      </c>
      <c r="G28" s="9">
        <v>3.1800000000000002E-2</v>
      </c>
      <c r="H28" s="11"/>
      <c r="I28" s="11">
        <f>(2*F28*H28)/(F28+H28)</f>
        <v>0</v>
      </c>
    </row>
    <row r="29" spans="5:9" ht="22" x14ac:dyDescent="0.3">
      <c r="E29" s="10">
        <v>4</v>
      </c>
      <c r="F29" s="9">
        <v>4.0599999999999997E-2</v>
      </c>
      <c r="G29" s="9">
        <v>3.1300000000000001E-2</v>
      </c>
      <c r="H29" s="9"/>
      <c r="I29" s="11">
        <f>(2*F29*H29)/(F29+H29)</f>
        <v>0</v>
      </c>
    </row>
    <row r="36" spans="5:18" ht="22" x14ac:dyDescent="0.3">
      <c r="E36" s="94" t="s">
        <v>3</v>
      </c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6"/>
    </row>
    <row r="37" spans="5:18" ht="22" x14ac:dyDescent="0.3">
      <c r="E37" s="12" t="s">
        <v>6</v>
      </c>
      <c r="F37" s="12" t="s">
        <v>15</v>
      </c>
      <c r="G37" s="12" t="s">
        <v>14</v>
      </c>
      <c r="H37" s="12" t="s">
        <v>18</v>
      </c>
      <c r="I37" s="12" t="s">
        <v>13</v>
      </c>
      <c r="J37" s="12" t="s">
        <v>70</v>
      </c>
      <c r="K37" s="12" t="s">
        <v>74</v>
      </c>
      <c r="L37" s="12" t="s">
        <v>7</v>
      </c>
      <c r="M37" s="12" t="s">
        <v>77</v>
      </c>
      <c r="N37" s="12" t="s">
        <v>78</v>
      </c>
      <c r="O37" s="12" t="s">
        <v>21</v>
      </c>
      <c r="P37" s="12" t="s">
        <v>22</v>
      </c>
    </row>
    <row r="38" spans="5:18" ht="22" x14ac:dyDescent="0.3">
      <c r="E38" s="10">
        <v>1</v>
      </c>
      <c r="F38" s="9"/>
      <c r="G38" s="9"/>
      <c r="H38" s="14"/>
      <c r="I38" s="14"/>
      <c r="J38" s="9"/>
      <c r="K38" s="33"/>
      <c r="L38" s="2"/>
      <c r="M38" s="2"/>
      <c r="N38" s="2"/>
      <c r="O38" s="2"/>
      <c r="P38" s="2"/>
    </row>
    <row r="39" spans="5:18" ht="22" x14ac:dyDescent="0.3">
      <c r="E39" s="10">
        <v>2</v>
      </c>
      <c r="F39" s="9">
        <v>4.48E-2</v>
      </c>
      <c r="G39" s="9">
        <v>1.84E-2</v>
      </c>
      <c r="H39" s="9">
        <f t="shared" ref="H39:H44" si="0">(2*F39*G39)/(F39+G39)</f>
        <v>2.6086075949367085E-2</v>
      </c>
      <c r="I39" s="14">
        <v>3.5499999999999997E-2</v>
      </c>
      <c r="J39" s="9">
        <v>110</v>
      </c>
      <c r="K39" s="9">
        <v>200</v>
      </c>
      <c r="L39" s="33">
        <v>1.0000000000000001E-5</v>
      </c>
      <c r="M39" s="48" t="s">
        <v>79</v>
      </c>
      <c r="N39" s="48" t="s">
        <v>79</v>
      </c>
      <c r="O39" s="9">
        <v>18</v>
      </c>
      <c r="P39" s="9">
        <v>50</v>
      </c>
    </row>
    <row r="40" spans="5:18" ht="22" x14ac:dyDescent="0.3">
      <c r="E40" s="10">
        <v>2</v>
      </c>
      <c r="F40" s="9">
        <v>4.48E-2</v>
      </c>
      <c r="G40" s="9">
        <v>1.84E-2</v>
      </c>
      <c r="H40" s="9">
        <f t="shared" si="0"/>
        <v>2.6086075949367085E-2</v>
      </c>
      <c r="I40" s="14">
        <v>3.56E-2</v>
      </c>
      <c r="J40" s="9">
        <v>130</v>
      </c>
      <c r="K40" s="9">
        <v>200</v>
      </c>
      <c r="L40" s="33">
        <v>1.0000000000000001E-5</v>
      </c>
      <c r="M40" s="48" t="s">
        <v>79</v>
      </c>
      <c r="N40" s="48" t="s">
        <v>79</v>
      </c>
      <c r="O40" s="9">
        <v>18</v>
      </c>
      <c r="P40" s="9">
        <v>40</v>
      </c>
      <c r="R40" t="s">
        <v>80</v>
      </c>
    </row>
    <row r="41" spans="5:18" ht="22" x14ac:dyDescent="0.3">
      <c r="E41" s="10">
        <v>2</v>
      </c>
      <c r="F41" s="9">
        <v>4.4499999999999998E-2</v>
      </c>
      <c r="G41" s="9">
        <v>1.8200000000000001E-2</v>
      </c>
      <c r="H41" s="9">
        <f t="shared" si="0"/>
        <v>2.5834130781499199E-2</v>
      </c>
      <c r="I41" s="14">
        <v>3.5299999999999998E-2</v>
      </c>
      <c r="J41" s="43">
        <v>130</v>
      </c>
      <c r="K41" s="9">
        <v>160</v>
      </c>
      <c r="L41" s="33">
        <v>1.0000000000000001E-5</v>
      </c>
      <c r="M41" s="48" t="s">
        <v>79</v>
      </c>
      <c r="N41" s="48" t="s">
        <v>79</v>
      </c>
      <c r="O41" s="9">
        <v>18</v>
      </c>
      <c r="P41" s="9">
        <v>30</v>
      </c>
    </row>
    <row r="42" spans="5:18" ht="22" x14ac:dyDescent="0.3">
      <c r="E42" s="10">
        <v>2</v>
      </c>
      <c r="F42" s="9">
        <v>4.41E-2</v>
      </c>
      <c r="G42" s="9">
        <v>1.8100000000000002E-2</v>
      </c>
      <c r="H42" s="9">
        <f t="shared" si="0"/>
        <v>2.5665916398713826E-2</v>
      </c>
      <c r="I42" s="9">
        <v>3.5200000000000002E-2</v>
      </c>
      <c r="J42" s="43">
        <v>100</v>
      </c>
      <c r="K42" s="9">
        <v>140</v>
      </c>
      <c r="L42" s="33">
        <v>1.0000000000000001E-5</v>
      </c>
      <c r="M42" s="48" t="s">
        <v>79</v>
      </c>
      <c r="N42" s="48" t="s">
        <v>79</v>
      </c>
      <c r="O42" s="9">
        <v>15</v>
      </c>
      <c r="P42" s="9">
        <v>35</v>
      </c>
    </row>
    <row r="43" spans="5:18" ht="22" x14ac:dyDescent="0.3">
      <c r="E43" s="10">
        <v>3</v>
      </c>
      <c r="F43" s="9">
        <v>4.5100000000000001E-2</v>
      </c>
      <c r="G43" s="14">
        <v>1.8599999999999998E-2</v>
      </c>
      <c r="H43" s="9">
        <f t="shared" si="0"/>
        <v>2.6337833594976448E-2</v>
      </c>
      <c r="I43" s="14">
        <v>3.5900000000000001E-2</v>
      </c>
      <c r="J43" s="43">
        <v>130</v>
      </c>
      <c r="K43" s="9">
        <v>250</v>
      </c>
      <c r="L43" s="33">
        <v>1.0000000000000001E-5</v>
      </c>
      <c r="M43" s="48" t="s">
        <v>79</v>
      </c>
      <c r="N43" s="48" t="s">
        <v>79</v>
      </c>
      <c r="O43" s="9">
        <v>18</v>
      </c>
      <c r="P43" s="9">
        <v>35</v>
      </c>
    </row>
    <row r="44" spans="5:18" ht="22" x14ac:dyDescent="0.3">
      <c r="E44" s="10">
        <v>4</v>
      </c>
      <c r="F44" s="9">
        <v>4.48E-2</v>
      </c>
      <c r="G44" s="9">
        <v>1.8499999999999999E-2</v>
      </c>
      <c r="H44" s="9">
        <f t="shared" si="0"/>
        <v>2.6186413902053715E-2</v>
      </c>
      <c r="I44" s="14">
        <v>3.5299999999999998E-2</v>
      </c>
      <c r="J44" s="43">
        <v>230</v>
      </c>
      <c r="K44" s="9">
        <v>310</v>
      </c>
      <c r="L44" s="33">
        <v>1.0000000000000001E-5</v>
      </c>
      <c r="M44" s="48" t="s">
        <v>79</v>
      </c>
      <c r="N44" s="48" t="s">
        <v>79</v>
      </c>
      <c r="O44" s="48">
        <v>25</v>
      </c>
      <c r="P44" s="48">
        <v>35</v>
      </c>
    </row>
    <row r="46" spans="5:18" ht="22" x14ac:dyDescent="0.3">
      <c r="E46" s="10">
        <v>2</v>
      </c>
      <c r="F46" s="9">
        <v>4.4600000000000001E-2</v>
      </c>
      <c r="G46" s="9">
        <v>1.83E-2</v>
      </c>
      <c r="H46" s="9">
        <f>(2*F46*G46)/(F46+G46)</f>
        <v>2.59516693163752E-2</v>
      </c>
      <c r="I46" s="14">
        <v>3.5400000000000001E-2</v>
      </c>
      <c r="J46" s="9">
        <v>120</v>
      </c>
      <c r="K46" s="9">
        <v>200</v>
      </c>
      <c r="L46" s="33">
        <v>1.0000000000000001E-5</v>
      </c>
      <c r="M46" s="48" t="s">
        <v>79</v>
      </c>
      <c r="N46" s="48" t="s">
        <v>79</v>
      </c>
      <c r="O46" s="9">
        <v>18</v>
      </c>
      <c r="P46" s="9">
        <v>35</v>
      </c>
    </row>
    <row r="48" spans="5:18" ht="22" x14ac:dyDescent="0.3">
      <c r="E48" s="10">
        <v>4</v>
      </c>
      <c r="F48" s="9">
        <v>4.4499999999999998E-2</v>
      </c>
      <c r="G48" s="9">
        <v>1.84E-2</v>
      </c>
      <c r="H48" s="9">
        <f t="shared" ref="H48" si="1">(2*F48*G48)/(F48+G48)</f>
        <v>2.6034976152623211E-2</v>
      </c>
      <c r="I48" s="14">
        <v>3.5499999999999997E-2</v>
      </c>
      <c r="J48" s="43">
        <v>160</v>
      </c>
      <c r="K48" s="9">
        <v>250</v>
      </c>
      <c r="L48" s="33">
        <v>1.0000000000000001E-5</v>
      </c>
      <c r="M48" s="48" t="s">
        <v>79</v>
      </c>
      <c r="N48" s="48" t="s">
        <v>79</v>
      </c>
      <c r="O48" s="48">
        <v>18</v>
      </c>
      <c r="P48" s="48">
        <v>40</v>
      </c>
    </row>
  </sheetData>
  <mergeCells count="3">
    <mergeCell ref="E8:L8"/>
    <mergeCell ref="E24:I24"/>
    <mergeCell ref="E36:P36"/>
  </mergeCells>
  <conditionalFormatting sqref="I39:I4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92C1B-7A6F-A542-90FD-1DA37706EDAB}">
  <dimension ref="F6:R46"/>
  <sheetViews>
    <sheetView topLeftCell="A25" workbookViewId="0">
      <selection activeCell="P17" sqref="P17"/>
    </sheetView>
  </sheetViews>
  <sheetFormatPr baseColWidth="10" defaultRowHeight="16" x14ac:dyDescent="0.2"/>
  <cols>
    <col min="18" max="18" width="43.5" bestFit="1" customWidth="1"/>
  </cols>
  <sheetData>
    <row r="6" spans="6:18" ht="22" x14ac:dyDescent="0.3">
      <c r="F6" s="94" t="s">
        <v>3</v>
      </c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6"/>
    </row>
    <row r="7" spans="6:18" ht="22" x14ac:dyDescent="0.3">
      <c r="F7" s="12" t="s">
        <v>6</v>
      </c>
      <c r="G7" s="12" t="s">
        <v>15</v>
      </c>
      <c r="H7" s="12" t="s">
        <v>14</v>
      </c>
      <c r="I7" s="12" t="s">
        <v>18</v>
      </c>
      <c r="J7" s="12" t="s">
        <v>13</v>
      </c>
      <c r="K7" s="12" t="s">
        <v>70</v>
      </c>
      <c r="L7" s="12" t="s">
        <v>74</v>
      </c>
      <c r="M7" s="12" t="s">
        <v>7</v>
      </c>
      <c r="N7" s="12" t="s">
        <v>77</v>
      </c>
      <c r="O7" s="12" t="s">
        <v>78</v>
      </c>
      <c r="P7" s="12" t="s">
        <v>21</v>
      </c>
      <c r="Q7" s="12" t="s">
        <v>22</v>
      </c>
      <c r="R7" s="12" t="s">
        <v>91</v>
      </c>
    </row>
    <row r="8" spans="6:18" ht="22" x14ac:dyDescent="0.3">
      <c r="F8" s="10">
        <v>1</v>
      </c>
      <c r="G8" s="9"/>
      <c r="H8" s="9"/>
      <c r="I8" s="14"/>
      <c r="J8" s="14"/>
      <c r="K8" s="9"/>
      <c r="L8" s="33"/>
      <c r="M8" s="2"/>
      <c r="N8" s="2"/>
      <c r="O8" s="2"/>
      <c r="P8" s="2"/>
      <c r="Q8" s="2"/>
      <c r="R8" s="2"/>
    </row>
    <row r="9" spans="6:18" ht="22" x14ac:dyDescent="0.3">
      <c r="F9" s="10">
        <v>2</v>
      </c>
      <c r="G9" s="9">
        <v>0.27389999999999998</v>
      </c>
      <c r="H9" s="9">
        <v>7.6899999999999996E-2</v>
      </c>
      <c r="I9" s="9">
        <f t="shared" ref="I9:I14" si="0">(2*G9*H9)/(G9+H9)</f>
        <v>0.12008500570125426</v>
      </c>
      <c r="J9" s="14">
        <v>0.21590000000000001</v>
      </c>
      <c r="K9" s="9">
        <v>690</v>
      </c>
      <c r="L9" s="9">
        <v>1000</v>
      </c>
      <c r="M9" s="33">
        <v>1E-3</v>
      </c>
      <c r="N9" s="48" t="s">
        <v>79</v>
      </c>
      <c r="O9" s="48" t="s">
        <v>79</v>
      </c>
      <c r="P9" s="9">
        <v>15</v>
      </c>
      <c r="Q9" s="9">
        <v>10</v>
      </c>
      <c r="R9" s="9" t="s">
        <v>95</v>
      </c>
    </row>
    <row r="10" spans="6:18" ht="22" x14ac:dyDescent="0.3">
      <c r="F10" s="10">
        <v>2</v>
      </c>
      <c r="G10" s="9">
        <v>0.27310000000000001</v>
      </c>
      <c r="H10" s="9">
        <v>7.6499999999999999E-2</v>
      </c>
      <c r="I10" s="9">
        <f t="shared" si="0"/>
        <v>0.11952030892448513</v>
      </c>
      <c r="J10" s="14">
        <v>0.21479999999999999</v>
      </c>
      <c r="K10" s="9">
        <v>690</v>
      </c>
      <c r="L10" s="9">
        <v>800</v>
      </c>
      <c r="M10" s="33">
        <v>1E-3</v>
      </c>
      <c r="N10" s="48" t="s">
        <v>79</v>
      </c>
      <c r="O10" s="48" t="s">
        <v>79</v>
      </c>
      <c r="P10" s="9">
        <v>20</v>
      </c>
      <c r="Q10" s="9">
        <v>10</v>
      </c>
      <c r="R10" s="9" t="s">
        <v>95</v>
      </c>
    </row>
    <row r="11" spans="6:18" ht="22" x14ac:dyDescent="0.3">
      <c r="F11" s="10">
        <v>2</v>
      </c>
      <c r="G11" s="9">
        <v>0.27189999999999998</v>
      </c>
      <c r="H11" s="9">
        <v>7.5999999999999998E-2</v>
      </c>
      <c r="I11" s="11">
        <f t="shared" si="0"/>
        <v>0.11879505605058924</v>
      </c>
      <c r="J11" s="14">
        <v>0.2127</v>
      </c>
      <c r="K11" s="43">
        <v>630</v>
      </c>
      <c r="L11" s="9">
        <v>1000</v>
      </c>
      <c r="M11" s="33">
        <v>1E-3</v>
      </c>
      <c r="N11" s="48" t="s">
        <v>79</v>
      </c>
      <c r="O11" s="48" t="s">
        <v>79</v>
      </c>
      <c r="P11" s="9">
        <v>10</v>
      </c>
      <c r="Q11" s="9">
        <v>10</v>
      </c>
      <c r="R11" s="9" t="s">
        <v>95</v>
      </c>
    </row>
    <row r="12" spans="6:18" ht="22" x14ac:dyDescent="0.3">
      <c r="F12" s="10">
        <v>2</v>
      </c>
      <c r="G12" s="9">
        <v>0.27929999999999999</v>
      </c>
      <c r="H12" s="9">
        <v>7.8100000000000003E-2</v>
      </c>
      <c r="I12" s="9">
        <f t="shared" si="0"/>
        <v>0.12206675993284835</v>
      </c>
      <c r="J12" s="9">
        <v>0.21959999999999999</v>
      </c>
      <c r="K12" s="43">
        <v>680</v>
      </c>
      <c r="L12" s="9">
        <v>1000</v>
      </c>
      <c r="M12" s="33">
        <v>1E-3</v>
      </c>
      <c r="N12" s="48" t="s">
        <v>79</v>
      </c>
      <c r="O12" s="48" t="s">
        <v>79</v>
      </c>
      <c r="P12" s="9">
        <v>15</v>
      </c>
      <c r="Q12" s="9">
        <v>15</v>
      </c>
      <c r="R12" s="9" t="s">
        <v>95</v>
      </c>
    </row>
    <row r="13" spans="6:18" ht="22" x14ac:dyDescent="0.3">
      <c r="F13" s="10">
        <v>2</v>
      </c>
      <c r="G13" s="9">
        <v>0.28420000000000001</v>
      </c>
      <c r="H13" s="14">
        <v>7.9399999999999998E-2</v>
      </c>
      <c r="I13" s="9">
        <f t="shared" si="0"/>
        <v>0.1241225522552255</v>
      </c>
      <c r="J13" s="14">
        <v>0.2205</v>
      </c>
      <c r="K13" s="43">
        <v>990</v>
      </c>
      <c r="L13" s="9">
        <v>1000</v>
      </c>
      <c r="M13" s="33">
        <v>1E-3</v>
      </c>
      <c r="N13" s="48" t="s">
        <v>79</v>
      </c>
      <c r="O13" s="48" t="s">
        <v>79</v>
      </c>
      <c r="P13" s="9">
        <v>15</v>
      </c>
      <c r="Q13" s="9">
        <v>20</v>
      </c>
      <c r="R13" s="9" t="s">
        <v>95</v>
      </c>
    </row>
    <row r="14" spans="6:18" ht="22" x14ac:dyDescent="0.3">
      <c r="F14" s="10">
        <v>2</v>
      </c>
      <c r="G14" s="9">
        <v>0.28739999999999999</v>
      </c>
      <c r="H14" s="9">
        <v>8.0299999999999996E-2</v>
      </c>
      <c r="I14" s="9">
        <f t="shared" si="0"/>
        <v>0.1255274408485178</v>
      </c>
      <c r="J14" s="14">
        <v>0.22339999999999999</v>
      </c>
      <c r="K14" s="43">
        <v>1000</v>
      </c>
      <c r="L14" s="9">
        <v>1000</v>
      </c>
      <c r="M14" s="33">
        <v>1E-3</v>
      </c>
      <c r="N14" s="48" t="s">
        <v>79</v>
      </c>
      <c r="O14" s="48" t="s">
        <v>79</v>
      </c>
      <c r="P14" s="48">
        <v>15</v>
      </c>
      <c r="Q14" s="48">
        <v>25</v>
      </c>
      <c r="R14" s="9" t="s">
        <v>95</v>
      </c>
    </row>
    <row r="15" spans="6:18" ht="22" x14ac:dyDescent="0.3">
      <c r="F15" s="10">
        <v>2</v>
      </c>
      <c r="G15" s="9">
        <v>0.2888</v>
      </c>
      <c r="H15" s="9">
        <v>8.0699999999999994E-2</v>
      </c>
      <c r="I15" s="9">
        <f t="shared" ref="I15" si="1">(2*G15*H15)/(G15+H15)</f>
        <v>0.12614971583220569</v>
      </c>
      <c r="J15" s="14">
        <v>0.224</v>
      </c>
      <c r="K15" s="43">
        <v>960</v>
      </c>
      <c r="L15" s="9">
        <v>1000</v>
      </c>
      <c r="M15" s="33">
        <v>1E-3</v>
      </c>
      <c r="N15" s="48" t="s">
        <v>79</v>
      </c>
      <c r="O15" s="48" t="s">
        <v>79</v>
      </c>
      <c r="P15" s="48">
        <v>15</v>
      </c>
      <c r="Q15" s="48">
        <v>30</v>
      </c>
      <c r="R15" s="9" t="s">
        <v>95</v>
      </c>
    </row>
    <row r="16" spans="6:18" ht="22" x14ac:dyDescent="0.3">
      <c r="F16" s="10">
        <v>2</v>
      </c>
      <c r="G16" s="9">
        <v>0.2873</v>
      </c>
      <c r="H16" s="9">
        <v>8.0299999999999996E-2</v>
      </c>
      <c r="I16" s="9">
        <f t="shared" ref="I16" si="2">(2*G16*H16)/(G16+H16)</f>
        <v>0.12551789989118606</v>
      </c>
      <c r="J16" s="14">
        <v>0.22309999999999999</v>
      </c>
      <c r="K16" s="43">
        <v>950</v>
      </c>
      <c r="L16" s="9">
        <v>1000</v>
      </c>
      <c r="M16" s="33">
        <v>1E-3</v>
      </c>
      <c r="N16" s="48" t="s">
        <v>79</v>
      </c>
      <c r="O16" s="48" t="s">
        <v>79</v>
      </c>
      <c r="P16" s="48">
        <v>15</v>
      </c>
      <c r="Q16" s="48">
        <v>35</v>
      </c>
      <c r="R16" s="9" t="s">
        <v>95</v>
      </c>
    </row>
    <row r="17" spans="6:18" ht="22" x14ac:dyDescent="0.3">
      <c r="F17" s="10">
        <v>2</v>
      </c>
      <c r="G17" s="9">
        <v>0.28770000000000001</v>
      </c>
      <c r="H17" s="9">
        <v>8.0399999999999999E-2</v>
      </c>
      <c r="I17" s="9">
        <f>(2*G17*H17)/(G17+H17)</f>
        <v>0.12567823960880198</v>
      </c>
      <c r="J17" s="14">
        <v>0.22489999999999999</v>
      </c>
      <c r="K17" s="9">
        <v>910</v>
      </c>
      <c r="L17" s="9">
        <v>1000</v>
      </c>
      <c r="M17" s="33">
        <v>1E-3</v>
      </c>
      <c r="N17" s="48" t="s">
        <v>79</v>
      </c>
      <c r="O17" s="48" t="s">
        <v>79</v>
      </c>
      <c r="P17" s="48">
        <v>15</v>
      </c>
      <c r="Q17" s="48">
        <v>30</v>
      </c>
      <c r="R17" s="9" t="s">
        <v>95</v>
      </c>
    </row>
    <row r="18" spans="6:18" ht="22" x14ac:dyDescent="0.3">
      <c r="F18" s="78"/>
      <c r="G18" s="79"/>
      <c r="H18" s="79"/>
      <c r="I18" s="79"/>
      <c r="J18" s="80"/>
      <c r="K18" s="79"/>
      <c r="L18" s="79"/>
      <c r="M18" s="81"/>
      <c r="N18" s="82"/>
      <c r="O18" s="82"/>
      <c r="P18" s="82"/>
      <c r="Q18" s="82"/>
      <c r="R18" s="83"/>
    </row>
    <row r="19" spans="6:18" ht="22" x14ac:dyDescent="0.3">
      <c r="F19" s="94" t="s">
        <v>85</v>
      </c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6"/>
    </row>
    <row r="20" spans="6:18" ht="22" x14ac:dyDescent="0.3">
      <c r="F20" s="10">
        <v>2</v>
      </c>
      <c r="G20" s="9">
        <v>0.18290000000000001</v>
      </c>
      <c r="H20" s="9">
        <v>4.9299999999999997E-2</v>
      </c>
      <c r="I20" s="9">
        <f t="shared" ref="I20:I27" si="3">(2*G20*H20)/(G20+H20)</f>
        <v>7.7665546942291122E-2</v>
      </c>
      <c r="J20" s="14">
        <v>0.12939999999999999</v>
      </c>
      <c r="K20" s="9">
        <v>200</v>
      </c>
      <c r="L20" s="9">
        <v>450</v>
      </c>
      <c r="M20" s="33">
        <v>1E-3</v>
      </c>
      <c r="N20" s="48" t="s">
        <v>79</v>
      </c>
      <c r="O20" s="48" t="s">
        <v>79</v>
      </c>
      <c r="P20" s="48">
        <v>15</v>
      </c>
      <c r="Q20" s="48">
        <v>30</v>
      </c>
      <c r="R20" s="9" t="s">
        <v>94</v>
      </c>
    </row>
    <row r="21" spans="6:18" ht="22" x14ac:dyDescent="0.3">
      <c r="F21" s="10">
        <v>2</v>
      </c>
      <c r="G21" s="9">
        <v>0.28770000000000001</v>
      </c>
      <c r="H21" s="9">
        <v>8.0600000000000005E-2</v>
      </c>
      <c r="I21" s="9">
        <f t="shared" si="3"/>
        <v>0.12592245452077114</v>
      </c>
      <c r="J21" s="14">
        <v>0.224</v>
      </c>
      <c r="K21" s="9">
        <v>980</v>
      </c>
      <c r="L21" s="9">
        <v>1000</v>
      </c>
      <c r="M21" s="33">
        <v>1E-3</v>
      </c>
      <c r="N21" s="48" t="s">
        <v>79</v>
      </c>
      <c r="O21" s="48" t="s">
        <v>79</v>
      </c>
      <c r="P21" s="48">
        <v>15</v>
      </c>
      <c r="Q21" s="48">
        <v>30</v>
      </c>
      <c r="R21" s="9" t="s">
        <v>96</v>
      </c>
    </row>
    <row r="22" spans="6:18" ht="22" x14ac:dyDescent="0.3">
      <c r="F22" s="10">
        <v>2</v>
      </c>
      <c r="G22" s="14">
        <v>0.28699999999999998</v>
      </c>
      <c r="H22" s="9">
        <v>8.0100000000000005E-2</v>
      </c>
      <c r="I22" s="9">
        <f t="shared" si="3"/>
        <v>0.12524489239989106</v>
      </c>
      <c r="J22" s="14">
        <v>0.22409999999999999</v>
      </c>
      <c r="K22" s="9">
        <v>950</v>
      </c>
      <c r="L22" s="9">
        <v>1000</v>
      </c>
      <c r="M22" s="33">
        <v>1E-3</v>
      </c>
      <c r="N22" s="48" t="s">
        <v>79</v>
      </c>
      <c r="O22" s="48" t="s">
        <v>79</v>
      </c>
      <c r="P22" s="48">
        <v>15</v>
      </c>
      <c r="Q22" s="48">
        <v>30</v>
      </c>
      <c r="R22" s="9" t="s">
        <v>97</v>
      </c>
    </row>
    <row r="23" spans="6:18" ht="22" x14ac:dyDescent="0.3">
      <c r="F23" s="10">
        <v>2</v>
      </c>
      <c r="G23" s="14">
        <v>0.27350000000000002</v>
      </c>
      <c r="H23" s="9">
        <v>7.6899999999999996E-2</v>
      </c>
      <c r="I23" s="9">
        <f t="shared" si="3"/>
        <v>0.12004651826484017</v>
      </c>
      <c r="J23" s="14">
        <v>0.216</v>
      </c>
      <c r="K23" s="9">
        <v>990</v>
      </c>
      <c r="L23" s="9">
        <v>1000</v>
      </c>
      <c r="M23" s="33">
        <v>1E-3</v>
      </c>
      <c r="N23" s="48" t="s">
        <v>79</v>
      </c>
      <c r="O23" s="48" t="s">
        <v>79</v>
      </c>
      <c r="P23" s="48">
        <v>15</v>
      </c>
      <c r="Q23" s="48">
        <v>30</v>
      </c>
      <c r="R23" s="9" t="s">
        <v>98</v>
      </c>
    </row>
    <row r="24" spans="6:18" ht="22" x14ac:dyDescent="0.3">
      <c r="F24" s="10">
        <v>2</v>
      </c>
      <c r="G24" s="14">
        <v>0.28770000000000001</v>
      </c>
      <c r="H24" s="9">
        <v>8.0399999999999999E-2</v>
      </c>
      <c r="I24" s="9">
        <f t="shared" si="3"/>
        <v>0.12567823960880198</v>
      </c>
      <c r="J24" s="14">
        <v>0.22489999999999999</v>
      </c>
      <c r="K24" s="9">
        <v>910</v>
      </c>
      <c r="L24" s="9">
        <v>1000</v>
      </c>
      <c r="M24" s="33">
        <v>1E-3</v>
      </c>
      <c r="N24" s="48" t="s">
        <v>79</v>
      </c>
      <c r="O24" s="48" t="s">
        <v>79</v>
      </c>
      <c r="P24" s="48">
        <v>15</v>
      </c>
      <c r="Q24" s="48">
        <v>30</v>
      </c>
      <c r="R24" s="9" t="s">
        <v>95</v>
      </c>
    </row>
    <row r="25" spans="6:18" ht="22" x14ac:dyDescent="0.3">
      <c r="F25" s="10">
        <v>2</v>
      </c>
      <c r="G25" s="14">
        <v>0.28060000000000002</v>
      </c>
      <c r="H25" s="9">
        <v>7.8700000000000006E-2</v>
      </c>
      <c r="I25" s="9">
        <f t="shared" si="3"/>
        <v>0.12292357361536323</v>
      </c>
      <c r="J25" s="14">
        <v>0.22020000000000001</v>
      </c>
      <c r="K25" s="9">
        <v>830</v>
      </c>
      <c r="L25" s="9">
        <v>1000</v>
      </c>
      <c r="M25" s="33">
        <v>1E-3</v>
      </c>
      <c r="N25" s="48" t="s">
        <v>79</v>
      </c>
      <c r="O25" s="48" t="s">
        <v>79</v>
      </c>
      <c r="P25" s="48">
        <v>15</v>
      </c>
      <c r="Q25" s="48">
        <v>30</v>
      </c>
      <c r="R25" s="9" t="s">
        <v>99</v>
      </c>
    </row>
    <row r="26" spans="6:18" ht="22" x14ac:dyDescent="0.3">
      <c r="F26" s="10">
        <v>2</v>
      </c>
      <c r="G26" s="9">
        <v>0.27839999999999998</v>
      </c>
      <c r="H26" s="9">
        <v>7.8100000000000003E-2</v>
      </c>
      <c r="I26" s="9">
        <f t="shared" si="3"/>
        <v>0.12198058906030855</v>
      </c>
      <c r="J26" s="9">
        <v>0.21829999999999999</v>
      </c>
      <c r="K26" s="9">
        <v>950</v>
      </c>
      <c r="L26" s="9">
        <v>1000</v>
      </c>
      <c r="M26" s="33">
        <v>1E-3</v>
      </c>
      <c r="N26" s="48" t="s">
        <v>79</v>
      </c>
      <c r="O26" s="48" t="s">
        <v>79</v>
      </c>
      <c r="P26" s="9">
        <v>15</v>
      </c>
      <c r="Q26" s="9">
        <v>30</v>
      </c>
      <c r="R26" s="9" t="s">
        <v>100</v>
      </c>
    </row>
    <row r="27" spans="6:18" ht="22" x14ac:dyDescent="0.3">
      <c r="F27" s="10">
        <v>3</v>
      </c>
      <c r="G27" s="9">
        <v>0.2883</v>
      </c>
      <c r="H27" s="9">
        <v>8.0299999999999996E-2</v>
      </c>
      <c r="I27" s="9">
        <f t="shared" si="3"/>
        <v>0.12561307650569722</v>
      </c>
      <c r="J27" s="9">
        <v>0.22270000000000001</v>
      </c>
      <c r="K27" s="9">
        <v>950</v>
      </c>
      <c r="L27" s="9">
        <v>1000</v>
      </c>
      <c r="M27" s="33">
        <v>1E-3</v>
      </c>
      <c r="N27" s="48" t="s">
        <v>79</v>
      </c>
      <c r="O27" s="48" t="s">
        <v>79</v>
      </c>
      <c r="P27" s="9">
        <v>15</v>
      </c>
      <c r="Q27" s="9">
        <v>30</v>
      </c>
      <c r="R27" s="9" t="s">
        <v>95</v>
      </c>
    </row>
    <row r="28" spans="6:18" ht="22" x14ac:dyDescent="0.3">
      <c r="F28" s="10">
        <v>4</v>
      </c>
      <c r="G28" s="9">
        <v>0.2838</v>
      </c>
      <c r="H28" s="9">
        <v>7.9200000000000007E-2</v>
      </c>
      <c r="I28" s="9">
        <f t="shared" ref="I28:I31" si="4">(2*G28*H28)/(G28+H28)</f>
        <v>0.12384000000000001</v>
      </c>
      <c r="J28" s="14">
        <v>0.2165</v>
      </c>
      <c r="K28" s="43">
        <v>980</v>
      </c>
      <c r="L28" s="9">
        <v>1000</v>
      </c>
      <c r="M28" s="33">
        <v>1.0000000000000001E-5</v>
      </c>
      <c r="N28" s="48" t="s">
        <v>79</v>
      </c>
      <c r="O28" s="48" t="s">
        <v>79</v>
      </c>
      <c r="P28" s="48">
        <v>15</v>
      </c>
      <c r="Q28" s="48">
        <v>30</v>
      </c>
      <c r="R28" s="9" t="s">
        <v>95</v>
      </c>
    </row>
    <row r="29" spans="6:18" ht="22" x14ac:dyDescent="0.3">
      <c r="F29" s="67"/>
      <c r="G29" s="46"/>
      <c r="H29" s="46"/>
      <c r="I29" s="46"/>
      <c r="J29" s="71"/>
      <c r="K29" s="77"/>
      <c r="L29" s="46"/>
      <c r="M29" s="68"/>
      <c r="N29" s="69"/>
      <c r="O29" s="69"/>
      <c r="P29" s="69"/>
      <c r="Q29" s="69"/>
      <c r="R29" s="46"/>
    </row>
    <row r="31" spans="6:18" ht="22" x14ac:dyDescent="0.3">
      <c r="F31" s="10">
        <v>2</v>
      </c>
      <c r="G31" s="9">
        <v>0.2838</v>
      </c>
      <c r="H31" s="9">
        <v>7.9600000000000004E-2</v>
      </c>
      <c r="I31" s="9">
        <f t="shared" si="4"/>
        <v>0.1243284534947716</v>
      </c>
      <c r="J31" s="9">
        <v>0.22339999999999999</v>
      </c>
      <c r="K31" s="9">
        <v>1000</v>
      </c>
      <c r="L31" s="9">
        <v>1000</v>
      </c>
      <c r="M31" s="33">
        <v>1E-3</v>
      </c>
      <c r="N31" s="48" t="s">
        <v>79</v>
      </c>
      <c r="O31" s="48" t="s">
        <v>79</v>
      </c>
      <c r="P31" s="9">
        <v>15</v>
      </c>
      <c r="Q31" s="9">
        <v>35</v>
      </c>
      <c r="R31" s="9" t="s">
        <v>101</v>
      </c>
    </row>
    <row r="32" spans="6:18" ht="22" x14ac:dyDescent="0.3">
      <c r="F32" s="10">
        <v>3</v>
      </c>
      <c r="G32" s="9">
        <v>0.28050000000000003</v>
      </c>
      <c r="H32" s="9">
        <v>7.8700000000000006E-2</v>
      </c>
      <c r="I32" s="9">
        <f t="shared" ref="I32" si="5">(2*G32*H32)/(G32+H32)</f>
        <v>0.1229139755011136</v>
      </c>
      <c r="J32" s="9">
        <v>0.21940000000000001</v>
      </c>
      <c r="K32" s="9">
        <v>950</v>
      </c>
      <c r="L32" s="9">
        <v>1000</v>
      </c>
      <c r="M32" s="33">
        <v>1E-3</v>
      </c>
      <c r="N32" s="48" t="s">
        <v>79</v>
      </c>
      <c r="O32" s="48" t="s">
        <v>79</v>
      </c>
      <c r="P32" s="9">
        <v>15</v>
      </c>
      <c r="Q32" s="9">
        <v>35</v>
      </c>
      <c r="R32" s="9" t="s">
        <v>101</v>
      </c>
    </row>
    <row r="33" spans="6:18" ht="22" x14ac:dyDescent="0.3">
      <c r="F33" s="10">
        <v>4</v>
      </c>
      <c r="G33" s="9">
        <v>0.27479999999999999</v>
      </c>
      <c r="H33" s="9">
        <v>7.6999999999999999E-2</v>
      </c>
      <c r="I33" s="9">
        <f t="shared" ref="I33" si="6">(2*G33*H33)/(G33+H33)</f>
        <v>0.12029334849346218</v>
      </c>
      <c r="J33" s="9">
        <v>0.21329999999999999</v>
      </c>
      <c r="K33" s="9">
        <v>1000</v>
      </c>
      <c r="L33" s="9">
        <v>1000</v>
      </c>
      <c r="M33" s="33">
        <v>1E-3</v>
      </c>
      <c r="N33" s="48" t="s">
        <v>79</v>
      </c>
      <c r="O33" s="48" t="s">
        <v>79</v>
      </c>
      <c r="P33" s="9">
        <v>15</v>
      </c>
      <c r="Q33" s="9">
        <v>35</v>
      </c>
      <c r="R33" s="9" t="s">
        <v>101</v>
      </c>
    </row>
    <row r="34" spans="6:18" ht="22" x14ac:dyDescent="0.3">
      <c r="F34" s="67"/>
      <c r="G34" s="46"/>
      <c r="H34" s="46"/>
      <c r="I34" s="46"/>
      <c r="J34" s="46"/>
      <c r="K34" s="46"/>
      <c r="L34" s="46"/>
      <c r="M34" s="68"/>
      <c r="N34" s="69"/>
      <c r="O34" s="69"/>
      <c r="P34" s="46"/>
      <c r="Q34" s="46"/>
      <c r="R34" s="46"/>
    </row>
    <row r="36" spans="6:18" ht="19" x14ac:dyDescent="0.25">
      <c r="F36" s="104" t="s">
        <v>48</v>
      </c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</row>
    <row r="37" spans="6:18" ht="22" x14ac:dyDescent="0.3">
      <c r="F37" s="10">
        <v>2</v>
      </c>
      <c r="G37" s="9">
        <v>0.2757</v>
      </c>
      <c r="H37" s="9">
        <v>7.7899999999999997E-2</v>
      </c>
      <c r="I37" s="9">
        <f t="shared" ref="I37" si="7">(2*G37*H37)/(G37+H37)</f>
        <v>0.1214764140271493</v>
      </c>
      <c r="J37" s="9">
        <v>0.22009999999999999</v>
      </c>
      <c r="K37" s="9">
        <v>980</v>
      </c>
      <c r="L37" s="9">
        <v>1000</v>
      </c>
      <c r="M37" s="33">
        <v>1E-3</v>
      </c>
      <c r="N37" s="9"/>
      <c r="O37" s="9"/>
      <c r="P37" s="9"/>
      <c r="Q37" s="9"/>
    </row>
    <row r="38" spans="6:18" x14ac:dyDescent="0.2"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6:18" x14ac:dyDescent="0.2"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6:18" x14ac:dyDescent="0.2"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6:18" x14ac:dyDescent="0.2"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4" spans="6:18" ht="22" x14ac:dyDescent="0.3">
      <c r="J44" s="14">
        <f>J24-J31</f>
        <v>1.5000000000000013E-3</v>
      </c>
      <c r="K44" s="20"/>
    </row>
    <row r="45" spans="6:18" ht="22" x14ac:dyDescent="0.3">
      <c r="J45" s="9">
        <f>J27-J32</f>
        <v>3.2999999999999974E-3</v>
      </c>
      <c r="K45" s="20"/>
    </row>
    <row r="46" spans="6:18" ht="22" x14ac:dyDescent="0.3">
      <c r="J46" s="9">
        <f>J28-J33</f>
        <v>3.2000000000000084E-3</v>
      </c>
    </row>
  </sheetData>
  <mergeCells count="3">
    <mergeCell ref="F36:Q36"/>
    <mergeCell ref="F19:R19"/>
    <mergeCell ref="F6:R6"/>
  </mergeCells>
  <conditionalFormatting sqref="J9:J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:J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:J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:J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:J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J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4:J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A1973-828D-9C45-B90B-5490793AE67B}">
  <dimension ref="A1:M14"/>
  <sheetViews>
    <sheetView tabSelected="1" topLeftCell="A7" workbookViewId="0">
      <selection activeCell="L12" sqref="L12"/>
    </sheetView>
  </sheetViews>
  <sheetFormatPr baseColWidth="10" defaultRowHeight="16" x14ac:dyDescent="0.2"/>
  <cols>
    <col min="10" max="10" width="11.1640625" bestFit="1" customWidth="1"/>
  </cols>
  <sheetData>
    <row r="1" spans="1:13" x14ac:dyDescent="0.2">
      <c r="A1" t="s">
        <v>105</v>
      </c>
    </row>
    <row r="7" spans="1:13" ht="22" x14ac:dyDescent="0.3">
      <c r="H7" s="103" t="s">
        <v>106</v>
      </c>
      <c r="I7" s="103"/>
      <c r="J7" s="103"/>
      <c r="K7" s="103"/>
      <c r="L7" s="103"/>
      <c r="M7" s="2"/>
    </row>
    <row r="8" spans="1:13" ht="22" x14ac:dyDescent="0.3">
      <c r="H8" s="12" t="s">
        <v>6</v>
      </c>
      <c r="I8" s="12" t="s">
        <v>15</v>
      </c>
      <c r="J8" s="12" t="s">
        <v>14</v>
      </c>
      <c r="K8" s="12" t="s">
        <v>18</v>
      </c>
      <c r="L8" s="12" t="s">
        <v>75</v>
      </c>
      <c r="M8" s="105" t="s">
        <v>7</v>
      </c>
    </row>
    <row r="9" spans="1:13" ht="22" x14ac:dyDescent="0.3">
      <c r="H9" s="10">
        <v>1</v>
      </c>
      <c r="I9" s="9"/>
      <c r="J9" s="9"/>
      <c r="K9" s="14"/>
      <c r="L9" s="11"/>
      <c r="M9" s="2"/>
    </row>
    <row r="10" spans="1:13" ht="22" x14ac:dyDescent="0.3">
      <c r="H10" s="10">
        <v>2</v>
      </c>
      <c r="I10" s="9"/>
      <c r="J10" s="9"/>
      <c r="K10" s="11"/>
      <c r="L10" s="11" t="e">
        <f>(2*I10*K10)/(I10+K10)</f>
        <v>#DIV/0!</v>
      </c>
      <c r="M10" s="2"/>
    </row>
    <row r="11" spans="1:13" ht="22" x14ac:dyDescent="0.3">
      <c r="H11" s="10">
        <v>3</v>
      </c>
      <c r="I11" s="9">
        <v>0.30220000000000002</v>
      </c>
      <c r="J11" s="9">
        <v>0.25069999999999998</v>
      </c>
      <c r="K11" s="14">
        <f>(2*I11*J11)/(I11+J11)</f>
        <v>0.27405151021884611</v>
      </c>
      <c r="L11" s="11">
        <v>0.36430000000000001</v>
      </c>
      <c r="M11" s="33">
        <v>0.01</v>
      </c>
    </row>
    <row r="12" spans="1:13" ht="22" x14ac:dyDescent="0.3">
      <c r="H12" s="10">
        <v>3</v>
      </c>
      <c r="I12" s="9">
        <v>0.3614</v>
      </c>
      <c r="J12" s="9">
        <v>0.30280000000000001</v>
      </c>
      <c r="K12" s="14">
        <f>(2*I12*J12)/(I12+J12)</f>
        <v>0.32951496537187597</v>
      </c>
      <c r="L12" s="14">
        <v>0.44500000000000001</v>
      </c>
      <c r="M12" s="33">
        <v>1E-3</v>
      </c>
    </row>
    <row r="13" spans="1:13" ht="22" x14ac:dyDescent="0.3">
      <c r="H13" s="10">
        <v>3</v>
      </c>
      <c r="I13" s="9">
        <v>0.34920000000000001</v>
      </c>
      <c r="J13" s="9">
        <v>0.29409999999999997</v>
      </c>
      <c r="K13" s="14">
        <f>(2*I13*J13)/(I13+J13)</f>
        <v>0.31929028447069796</v>
      </c>
      <c r="L13" s="14">
        <v>0.42820000000000003</v>
      </c>
      <c r="M13" s="33">
        <v>1E-4</v>
      </c>
    </row>
    <row r="14" spans="1:13" ht="22" x14ac:dyDescent="0.3">
      <c r="H14" s="10">
        <v>4</v>
      </c>
      <c r="I14" s="9"/>
      <c r="J14" s="9"/>
      <c r="K14" s="9"/>
      <c r="L14" s="11" t="e">
        <f>(2*I14*K14)/(I14+K14)</f>
        <v>#DIV/0!</v>
      </c>
      <c r="M14" s="2"/>
    </row>
  </sheetData>
  <mergeCells count="1">
    <mergeCell ref="H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Dataset</vt:lpstr>
      <vt:lpstr>LightGCNvsReplica</vt:lpstr>
      <vt:lpstr>gowalla</vt:lpstr>
      <vt:lpstr>Sheet1</vt:lpstr>
      <vt:lpstr>MogulGPU</vt:lpstr>
      <vt:lpstr>yelp2018</vt:lpstr>
      <vt:lpstr>amazon-book</vt:lpstr>
      <vt:lpstr>lasfm</vt:lpstr>
      <vt:lpstr>ml-100k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Tseesuren Batsuuri</dc:creator>
  <cp:lastModifiedBy>Tseesuren Batsuuri</cp:lastModifiedBy>
  <dcterms:created xsi:type="dcterms:W3CDTF">2024-10-25T20:29:32Z</dcterms:created>
  <dcterms:modified xsi:type="dcterms:W3CDTF">2024-12-29T14:17:32Z</dcterms:modified>
</cp:coreProperties>
</file>