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ocuments\EXCEL\"/>
    </mc:Choice>
  </mc:AlternateContent>
  <xr:revisionPtr revIDLastSave="0" documentId="13_ncr:1_{892DDDEB-2F6E-4BEF-B1B1-2C3B294251AC}" xr6:coauthVersionLast="47" xr6:coauthVersionMax="47" xr10:uidLastSave="{00000000-0000-0000-0000-000000000000}"/>
  <bookViews>
    <workbookView xWindow="-110" yWindow="-110" windowWidth="19420" windowHeight="10420" activeTab="5" xr2:uid="{ED5B4E92-D6B3-4AC6-8D2E-85A88AFB8ACC}"/>
  </bookViews>
  <sheets>
    <sheet name="Basic model" sheetId="1" r:id="rId1"/>
    <sheet name="現金非負條件" sheetId="2" r:id="rId2"/>
    <sheet name="現金非負條件 (2)" sheetId="3" r:id="rId3"/>
    <sheet name="IF練習" sheetId="4" r:id="rId4"/>
    <sheet name="現金非負條件 (3)" sheetId="5" r:id="rId5"/>
    <sheet name="企業評價" sheetId="6" r:id="rId6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6" l="1"/>
  <c r="C37" i="6"/>
  <c r="D37" i="6" s="1"/>
  <c r="E37" i="6" s="1"/>
  <c r="F37" i="6" s="1"/>
  <c r="G37" i="6" s="1"/>
  <c r="C36" i="6"/>
  <c r="D36" i="6" s="1"/>
  <c r="B33" i="6"/>
  <c r="B20" i="6"/>
  <c r="B22" i="6" s="1"/>
  <c r="B24" i="6" s="1"/>
  <c r="C17" i="6"/>
  <c r="C48" i="6" s="1"/>
  <c r="C15" i="6"/>
  <c r="C32" i="6" s="1"/>
  <c r="D32" i="5"/>
  <c r="E32" i="5"/>
  <c r="F32" i="5"/>
  <c r="G32" i="5"/>
  <c r="C32" i="5"/>
  <c r="D30" i="5"/>
  <c r="E30" i="5"/>
  <c r="F30" i="5"/>
  <c r="G30" i="5"/>
  <c r="C30" i="5"/>
  <c r="B39" i="5"/>
  <c r="C37" i="5"/>
  <c r="D37" i="5" s="1"/>
  <c r="E37" i="5" s="1"/>
  <c r="F37" i="5" s="1"/>
  <c r="G37" i="5" s="1"/>
  <c r="B33" i="5"/>
  <c r="C28" i="5"/>
  <c r="B20" i="5"/>
  <c r="B22" i="5" s="1"/>
  <c r="B24" i="5" s="1"/>
  <c r="C15" i="5"/>
  <c r="E3" i="4"/>
  <c r="E4" i="4"/>
  <c r="E5" i="4"/>
  <c r="E6" i="4"/>
  <c r="E2" i="4"/>
  <c r="B2" i="4"/>
  <c r="B3" i="4"/>
  <c r="B4" i="4"/>
  <c r="B5" i="4"/>
  <c r="B6" i="4"/>
  <c r="C37" i="3"/>
  <c r="B39" i="3"/>
  <c r="B33" i="3"/>
  <c r="C28" i="3"/>
  <c r="B20" i="3"/>
  <c r="B22" i="3" s="1"/>
  <c r="B24" i="3" s="1"/>
  <c r="C15" i="3"/>
  <c r="C32" i="3" s="1"/>
  <c r="B39" i="2"/>
  <c r="C37" i="2"/>
  <c r="D37" i="2" s="1"/>
  <c r="E37" i="2" s="1"/>
  <c r="F37" i="2" s="1"/>
  <c r="G37" i="2" s="1"/>
  <c r="B33" i="2"/>
  <c r="B20" i="2"/>
  <c r="B22" i="2" s="1"/>
  <c r="B24" i="2" s="1"/>
  <c r="C15" i="2"/>
  <c r="C32" i="2" s="1"/>
  <c r="E15" i="1"/>
  <c r="F15" i="1" s="1"/>
  <c r="E16" i="1"/>
  <c r="E28" i="1"/>
  <c r="E32" i="1"/>
  <c r="E35" i="1"/>
  <c r="E36" i="1"/>
  <c r="E17" i="1" s="1"/>
  <c r="E37" i="1"/>
  <c r="F37" i="1" s="1"/>
  <c r="G37" i="1" s="1"/>
  <c r="D15" i="1"/>
  <c r="D16" i="1" s="1"/>
  <c r="D28" i="1"/>
  <c r="D32" i="1"/>
  <c r="D35" i="1"/>
  <c r="D36" i="1"/>
  <c r="D17" i="1" s="1"/>
  <c r="D37" i="1"/>
  <c r="C37" i="1"/>
  <c r="C36" i="1"/>
  <c r="C17" i="1" s="1"/>
  <c r="C35" i="1"/>
  <c r="C32" i="1"/>
  <c r="C28" i="1"/>
  <c r="C28" i="6" l="1"/>
  <c r="C45" i="6" s="1"/>
  <c r="D17" i="6"/>
  <c r="D48" i="6" s="1"/>
  <c r="E36" i="6"/>
  <c r="C35" i="6"/>
  <c r="C46" i="6" s="1"/>
  <c r="D15" i="6"/>
  <c r="C16" i="6"/>
  <c r="C35" i="5"/>
  <c r="D15" i="5"/>
  <c r="C16" i="5"/>
  <c r="C35" i="3"/>
  <c r="D15" i="3"/>
  <c r="C16" i="3"/>
  <c r="C28" i="2"/>
  <c r="C35" i="2"/>
  <c r="D15" i="2"/>
  <c r="C16" i="2"/>
  <c r="F16" i="1"/>
  <c r="F28" i="1"/>
  <c r="F32" i="1"/>
  <c r="F35" i="1"/>
  <c r="G15" i="1"/>
  <c r="F36" i="1"/>
  <c r="F17" i="1"/>
  <c r="C16" i="1"/>
  <c r="F36" i="6" l="1"/>
  <c r="F17" i="6" s="1"/>
  <c r="F48" i="6" s="1"/>
  <c r="D35" i="6"/>
  <c r="D46" i="6" s="1"/>
  <c r="D16" i="6"/>
  <c r="E15" i="6"/>
  <c r="D28" i="6"/>
  <c r="D45" i="6" s="1"/>
  <c r="D32" i="6"/>
  <c r="E17" i="6"/>
  <c r="E48" i="6" s="1"/>
  <c r="D35" i="5"/>
  <c r="D16" i="5"/>
  <c r="D28" i="5"/>
  <c r="E15" i="5"/>
  <c r="D35" i="3"/>
  <c r="E15" i="3"/>
  <c r="D16" i="3"/>
  <c r="D28" i="3"/>
  <c r="D32" i="3"/>
  <c r="D35" i="2"/>
  <c r="D32" i="2"/>
  <c r="E15" i="2"/>
  <c r="D28" i="2"/>
  <c r="D16" i="2"/>
  <c r="G36" i="1"/>
  <c r="G17" i="1"/>
  <c r="G16" i="1"/>
  <c r="G28" i="1"/>
  <c r="G32" i="1"/>
  <c r="G35" i="1"/>
  <c r="C15" i="1"/>
  <c r="E35" i="6" l="1"/>
  <c r="E46" i="6" s="1"/>
  <c r="E28" i="6"/>
  <c r="E45" i="6" s="1"/>
  <c r="E32" i="6"/>
  <c r="E16" i="6"/>
  <c r="F15" i="6"/>
  <c r="G36" i="6"/>
  <c r="G17" i="6" s="1"/>
  <c r="G48" i="6" s="1"/>
  <c r="E28" i="5"/>
  <c r="E35" i="5"/>
  <c r="E16" i="5"/>
  <c r="F15" i="5"/>
  <c r="E28" i="3"/>
  <c r="E32" i="3"/>
  <c r="E16" i="3"/>
  <c r="F15" i="3"/>
  <c r="E35" i="3"/>
  <c r="E28" i="2"/>
  <c r="E35" i="2"/>
  <c r="E32" i="2"/>
  <c r="E16" i="2"/>
  <c r="F15" i="2"/>
  <c r="B39" i="1"/>
  <c r="B33" i="1"/>
  <c r="B20" i="1"/>
  <c r="B22" i="1" s="1"/>
  <c r="B24" i="1" s="1"/>
  <c r="F28" i="6" l="1"/>
  <c r="F45" i="6" s="1"/>
  <c r="F32" i="6"/>
  <c r="F16" i="6"/>
  <c r="G15" i="6"/>
  <c r="F35" i="6"/>
  <c r="F46" i="6" s="1"/>
  <c r="F28" i="5"/>
  <c r="F16" i="5"/>
  <c r="G15" i="5"/>
  <c r="F35" i="5"/>
  <c r="F28" i="3"/>
  <c r="F32" i="3"/>
  <c r="F16" i="3"/>
  <c r="G15" i="3"/>
  <c r="F35" i="3"/>
  <c r="F28" i="2"/>
  <c r="F32" i="2"/>
  <c r="F16" i="2"/>
  <c r="G15" i="2"/>
  <c r="F35" i="2"/>
  <c r="G32" i="6" l="1"/>
  <c r="G16" i="6"/>
  <c r="G35" i="6"/>
  <c r="G46" i="6" s="1"/>
  <c r="G28" i="6"/>
  <c r="G45" i="6" s="1"/>
  <c r="G16" i="5"/>
  <c r="G35" i="5"/>
  <c r="G28" i="5"/>
  <c r="G32" i="3"/>
  <c r="G16" i="3"/>
  <c r="G28" i="3"/>
  <c r="G35" i="3"/>
  <c r="G32" i="2"/>
  <c r="G16" i="2"/>
  <c r="G28" i="2"/>
  <c r="G35" i="2"/>
  <c r="D37" i="3"/>
  <c r="E37" i="3" l="1"/>
  <c r="F37" i="3" l="1"/>
  <c r="G37" i="3" l="1"/>
  <c r="C19" i="5"/>
  <c r="C31" i="5"/>
  <c r="D19" i="5"/>
  <c r="E19" i="5"/>
  <c r="F19" i="5"/>
  <c r="G19" i="5"/>
  <c r="D31" i="5"/>
  <c r="E31" i="5"/>
  <c r="F31" i="5" s="1"/>
  <c r="G31" i="5" s="1"/>
  <c r="C18" i="1" l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7" i="1"/>
  <c r="D27" i="1"/>
  <c r="E27" i="1"/>
  <c r="F27" i="1"/>
  <c r="G27" i="1"/>
  <c r="C30" i="1"/>
  <c r="D30" i="1"/>
  <c r="E30" i="1"/>
  <c r="F30" i="1"/>
  <c r="G30" i="1"/>
  <c r="C31" i="1"/>
  <c r="D31" i="1"/>
  <c r="E31" i="1"/>
  <c r="F31" i="1"/>
  <c r="G31" i="1"/>
  <c r="C33" i="1"/>
  <c r="D33" i="1"/>
  <c r="E33" i="1"/>
  <c r="F33" i="1"/>
  <c r="G33" i="1"/>
  <c r="C38" i="1"/>
  <c r="D38" i="1"/>
  <c r="E38" i="1"/>
  <c r="F38" i="1"/>
  <c r="G38" i="1"/>
  <c r="C39" i="1"/>
  <c r="D39" i="1"/>
  <c r="E39" i="1"/>
  <c r="F39" i="1"/>
  <c r="G39" i="1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7" i="6"/>
  <c r="D27" i="6"/>
  <c r="E27" i="6"/>
  <c r="F27" i="6"/>
  <c r="G27" i="6"/>
  <c r="C30" i="6"/>
  <c r="D30" i="6"/>
  <c r="E30" i="6"/>
  <c r="F30" i="6"/>
  <c r="G30" i="6"/>
  <c r="C31" i="6"/>
  <c r="D31" i="6"/>
  <c r="E31" i="6"/>
  <c r="F31" i="6"/>
  <c r="G31" i="6"/>
  <c r="C33" i="6"/>
  <c r="D33" i="6"/>
  <c r="E33" i="6"/>
  <c r="F33" i="6"/>
  <c r="G33" i="6"/>
  <c r="C38" i="6"/>
  <c r="D38" i="6"/>
  <c r="E38" i="6"/>
  <c r="F38" i="6"/>
  <c r="G38" i="6"/>
  <c r="C39" i="6"/>
  <c r="D39" i="6"/>
  <c r="E39" i="6"/>
  <c r="F39" i="6"/>
  <c r="G39" i="6"/>
  <c r="C43" i="6"/>
  <c r="D43" i="6"/>
  <c r="E43" i="6"/>
  <c r="F43" i="6"/>
  <c r="G43" i="6"/>
  <c r="C44" i="6"/>
  <c r="D44" i="6"/>
  <c r="E44" i="6"/>
  <c r="F44" i="6"/>
  <c r="G44" i="6"/>
  <c r="C47" i="6"/>
  <c r="D47" i="6"/>
  <c r="E47" i="6"/>
  <c r="F47" i="6"/>
  <c r="G47" i="6"/>
  <c r="C49" i="6"/>
  <c r="D49" i="6"/>
  <c r="E49" i="6"/>
  <c r="F49" i="6"/>
  <c r="G49" i="6"/>
  <c r="C50" i="6"/>
  <c r="D50" i="6"/>
  <c r="E50" i="6"/>
  <c r="F50" i="6"/>
  <c r="G50" i="6"/>
  <c r="C58" i="6"/>
  <c r="D58" i="6"/>
  <c r="E58" i="6"/>
  <c r="F58" i="6"/>
  <c r="G58" i="6"/>
  <c r="G59" i="6"/>
  <c r="C60" i="6"/>
  <c r="D60" i="6"/>
  <c r="E60" i="6"/>
  <c r="F60" i="6"/>
  <c r="G60" i="6"/>
  <c r="B62" i="6"/>
  <c r="B63" i="6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7" i="2"/>
  <c r="D27" i="2"/>
  <c r="E27" i="2"/>
  <c r="F27" i="2"/>
  <c r="G27" i="2"/>
  <c r="C30" i="2"/>
  <c r="D30" i="2"/>
  <c r="E30" i="2"/>
  <c r="F30" i="2"/>
  <c r="G30" i="2"/>
  <c r="C31" i="2"/>
  <c r="D31" i="2"/>
  <c r="E31" i="2"/>
  <c r="F31" i="2"/>
  <c r="G31" i="2"/>
  <c r="C33" i="2"/>
  <c r="D33" i="2"/>
  <c r="E33" i="2"/>
  <c r="F33" i="2"/>
  <c r="G33" i="2"/>
  <c r="C36" i="2"/>
  <c r="D36" i="2"/>
  <c r="E36" i="2"/>
  <c r="F36" i="2"/>
  <c r="G36" i="2"/>
  <c r="C38" i="2"/>
  <c r="D38" i="2"/>
  <c r="E38" i="2"/>
  <c r="F38" i="2"/>
  <c r="G38" i="2"/>
  <c r="C39" i="2"/>
  <c r="D39" i="2"/>
  <c r="E39" i="2"/>
  <c r="F39" i="2"/>
  <c r="G39" i="2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7" i="3"/>
  <c r="D27" i="3"/>
  <c r="E27" i="3"/>
  <c r="F27" i="3"/>
  <c r="G27" i="3"/>
  <c r="C30" i="3"/>
  <c r="D30" i="3"/>
  <c r="E30" i="3"/>
  <c r="F30" i="3"/>
  <c r="G30" i="3"/>
  <c r="C31" i="3"/>
  <c r="D31" i="3"/>
  <c r="E31" i="3"/>
  <c r="F31" i="3"/>
  <c r="G31" i="3"/>
  <c r="C33" i="3"/>
  <c r="D33" i="3"/>
  <c r="E33" i="3"/>
  <c r="F33" i="3"/>
  <c r="G33" i="3"/>
  <c r="C36" i="3"/>
  <c r="D36" i="3"/>
  <c r="E36" i="3"/>
  <c r="F36" i="3"/>
  <c r="G36" i="3"/>
  <c r="C38" i="3"/>
  <c r="D38" i="3"/>
  <c r="E38" i="3"/>
  <c r="F38" i="3"/>
  <c r="G38" i="3"/>
  <c r="C39" i="3"/>
  <c r="D39" i="3"/>
  <c r="E39" i="3"/>
  <c r="F39" i="3"/>
  <c r="G39" i="3"/>
  <c r="C17" i="5"/>
  <c r="D17" i="5"/>
  <c r="E17" i="5"/>
  <c r="F17" i="5"/>
  <c r="G17" i="5"/>
  <c r="C18" i="5"/>
  <c r="D18" i="5"/>
  <c r="E18" i="5"/>
  <c r="F18" i="5"/>
  <c r="G18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7" i="5"/>
  <c r="D27" i="5"/>
  <c r="E27" i="5"/>
  <c r="F27" i="5"/>
  <c r="G27" i="5"/>
  <c r="C33" i="5"/>
  <c r="D33" i="5"/>
  <c r="E33" i="5"/>
  <c r="F33" i="5"/>
  <c r="G33" i="5"/>
  <c r="C36" i="5"/>
  <c r="D36" i="5"/>
  <c r="E36" i="5"/>
  <c r="F36" i="5"/>
  <c r="G36" i="5"/>
  <c r="C38" i="5"/>
  <c r="D38" i="5"/>
  <c r="E38" i="5"/>
  <c r="F38" i="5"/>
  <c r="G38" i="5"/>
  <c r="C39" i="5"/>
  <c r="D39" i="5"/>
  <c r="E39" i="5"/>
  <c r="F39" i="5"/>
  <c r="G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1" authorId="0" shapeId="0" xr:uid="{83F866A9-8981-4387-8BB6-EA527459002B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MingLiU"/>
            <family val="3"/>
            <charset val="136"/>
          </rPr>
          <t>（解決循環參照）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 xml:space="preserve">（左上工具列）檔案 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MingLiU"/>
            <family val="3"/>
            <charset val="136"/>
          </rPr>
          <t xml:space="preserve">（左下）選項 &gt; 公式 &gt; </t>
        </r>
        <r>
          <rPr>
            <sz val="9"/>
            <color indexed="81"/>
            <rFont val="Calibri"/>
            <family val="2"/>
          </rPr>
          <t xml:space="preserve">enable iterative calculation </t>
        </r>
        <r>
          <rPr>
            <sz val="9"/>
            <color indexed="81"/>
            <rFont val="MingLiU"/>
            <family val="3"/>
            <charset val="136"/>
          </rPr>
          <t xml:space="preserve">打勾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7" authorId="0" shapeId="0" xr:uid="{13A420AA-75BF-465D-9E16-4C485DDD8A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現金不可為負，若錢不夠應為零然後舉債</t>
        </r>
      </text>
    </comment>
    <comment ref="C31" authorId="0" shapeId="0" xr:uid="{2CD669E4-5DBA-4372-B8BE-A92F7B74C934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MingLiU"/>
            <family val="3"/>
            <charset val="136"/>
          </rPr>
          <t>（解決循環參照）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 xml:space="preserve">（左上工具列）檔案 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MingLiU"/>
            <family val="3"/>
            <charset val="136"/>
          </rPr>
          <t xml:space="preserve">（左下）選項 &gt; 公式 &gt; </t>
        </r>
        <r>
          <rPr>
            <sz val="9"/>
            <color indexed="81"/>
            <rFont val="Calibri"/>
            <family val="2"/>
          </rPr>
          <t xml:space="preserve">enable iterative calculation </t>
        </r>
        <r>
          <rPr>
            <sz val="9"/>
            <color indexed="81"/>
            <rFont val="MingLiU"/>
            <family val="3"/>
            <charset val="136"/>
          </rPr>
          <t xml:space="preserve">打勾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7" authorId="0" shapeId="0" xr:uid="{4EF98784-1688-461D-8BBA-745CD36DE2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現金不可為負，若錢不夠應為零然後舉債</t>
        </r>
      </text>
    </comment>
    <comment ref="C31" authorId="0" shapeId="0" xr:uid="{8105DB6C-AB67-40E9-92C6-19B7DDFD11CB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MingLiU"/>
            <family val="3"/>
            <charset val="136"/>
          </rPr>
          <t>（解決循環參照）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 xml:space="preserve">（左上工具列）檔案 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MingLiU"/>
            <family val="3"/>
            <charset val="136"/>
          </rPr>
          <t xml:space="preserve">（左下）選項 &gt; 公式 &gt; </t>
        </r>
        <r>
          <rPr>
            <sz val="9"/>
            <color indexed="81"/>
            <rFont val="Calibri"/>
            <family val="2"/>
          </rPr>
          <t xml:space="preserve">enable iterative calculation </t>
        </r>
        <r>
          <rPr>
            <sz val="9"/>
            <color indexed="81"/>
            <rFont val="MingLiU"/>
            <family val="3"/>
            <charset val="136"/>
          </rPr>
          <t xml:space="preserve">打勾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CCC04552-06C9-42EC-B19D-D76A8F860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高於</t>
        </r>
        <r>
          <rPr>
            <sz val="9"/>
            <color indexed="81"/>
            <rFont val="Tahoma"/>
            <family val="2"/>
          </rPr>
          <t>40</t>
        </r>
        <r>
          <rPr>
            <sz val="9"/>
            <color indexed="81"/>
            <rFont val="MingLiU"/>
            <family val="3"/>
            <charset val="136"/>
          </rPr>
          <t>低於</t>
        </r>
        <r>
          <rPr>
            <sz val="9"/>
            <color indexed="81"/>
            <rFont val="Tahoma"/>
            <family val="2"/>
          </rPr>
          <t>60</t>
        </r>
        <r>
          <rPr>
            <sz val="9"/>
            <color indexed="81"/>
            <rFont val="MingLiU"/>
            <family val="3"/>
            <charset val="136"/>
          </rPr>
          <t>可以補考
低於40就重修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7" authorId="0" shapeId="0" xr:uid="{038CC04C-E52B-43E5-B52B-D42706964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現金不可為負，若錢不夠應為零然後舉債</t>
        </r>
      </text>
    </comment>
    <comment ref="C31" authorId="0" shapeId="0" xr:uid="{EE0E2847-BCA7-4E3C-A80F-0568761B7A89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MingLiU"/>
            <family val="3"/>
            <charset val="136"/>
          </rPr>
          <t>（解決循環參照）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 xml:space="preserve">（左上工具列）檔案 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MingLiU"/>
            <family val="3"/>
            <charset val="136"/>
          </rPr>
          <t xml:space="preserve">（左下）選項 &gt; 公式 &gt; </t>
        </r>
        <r>
          <rPr>
            <sz val="9"/>
            <color indexed="81"/>
            <rFont val="Calibri"/>
            <family val="2"/>
          </rPr>
          <t xml:space="preserve">enable iterative calculation </t>
        </r>
        <r>
          <rPr>
            <sz val="9"/>
            <color indexed="81"/>
            <rFont val="MingLiU"/>
            <family val="3"/>
            <charset val="136"/>
          </rPr>
          <t xml:space="preserve">打勾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1" authorId="0" shapeId="0" xr:uid="{4DE00C98-6802-4763-A86F-63F02710C6D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MingLiU"/>
            <family val="3"/>
            <charset val="136"/>
          </rPr>
          <t>（解決循環參照）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 xml:space="preserve">（左上工具列）檔案 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MingLiU"/>
            <family val="3"/>
            <charset val="136"/>
          </rPr>
          <t xml:space="preserve">（左下）選項 &gt; 公式 &gt; </t>
        </r>
        <r>
          <rPr>
            <sz val="9"/>
            <color indexed="81"/>
            <rFont val="Calibri"/>
            <family val="2"/>
          </rPr>
          <t xml:space="preserve">enable iterative calculation </t>
        </r>
        <r>
          <rPr>
            <sz val="9"/>
            <color indexed="81"/>
            <rFont val="MingLiU"/>
            <family val="3"/>
            <charset val="136"/>
          </rPr>
          <t xml:space="preserve">打勾 </t>
        </r>
      </text>
    </comment>
    <comment ref="A45" authorId="0" shapeId="0" xr:uid="{38693E24-B22F-4362-AA5D-26D3C75169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應收帳款</t>
        </r>
      </text>
    </comment>
    <comment ref="A46" authorId="0" shapeId="0" xr:uid="{93A578E6-4A57-446B-A48A-35AB61C759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應付帳款</t>
        </r>
      </text>
    </comment>
    <comment ref="A48" authorId="0" shapeId="0" xr:uid="{868336CA-5B38-41EA-A2A1-17624E8039F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A17</t>
        </r>
        <r>
          <rPr>
            <sz val="9"/>
            <color indexed="81"/>
            <rFont val="MingLiU"/>
            <family val="3"/>
            <charset val="136"/>
          </rPr>
          <t>的利息費用是稅前的，因此要調整
稅前淨利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MingLiU"/>
            <family val="3"/>
            <charset val="136"/>
          </rPr>
          <t>營收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MingLiU"/>
            <family val="3"/>
            <charset val="136"/>
          </rPr>
          <t>利息費用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MingLiU"/>
            <family val="3"/>
            <charset val="136"/>
          </rPr>
          <t>其他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MingLiU"/>
            <family val="3"/>
            <charset val="136"/>
          </rPr>
          <t>稅前淨利</t>
        </r>
        <r>
          <rPr>
            <sz val="9"/>
            <color indexed="81"/>
            <rFont val="Tahoma"/>
            <family val="2"/>
          </rPr>
          <t>*(1+</t>
        </r>
        <r>
          <rPr>
            <sz val="9"/>
            <color indexed="81"/>
            <rFont val="MingLiU"/>
            <family val="3"/>
            <charset val="136"/>
          </rPr>
          <t>所得稅率)=稅後淨利</t>
        </r>
      </text>
    </comment>
    <comment ref="B62" authorId="0" shapeId="0" xr:uid="{5DF820C6-0812-4EC6-B25C-90582E576B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mid-point discounting</t>
        </r>
      </text>
    </comment>
  </commentList>
</comments>
</file>

<file path=xl/sharedStrings.xml><?xml version="1.0" encoding="utf-8"?>
<sst xmlns="http://schemas.openxmlformats.org/spreadsheetml/2006/main" count="217" uniqueCount="86">
  <si>
    <r>
      <rPr>
        <sz val="12"/>
        <color theme="1"/>
        <rFont val="Microsoft YaHei"/>
        <family val="2"/>
        <charset val="134"/>
      </rPr>
      <t>分數</t>
    </r>
    <phoneticPr fontId="2" type="noConversion"/>
  </si>
  <si>
    <r>
      <rPr>
        <sz val="12"/>
        <color theme="1"/>
        <rFont val="Microsoft YaHei"/>
        <family val="2"/>
        <charset val="134"/>
      </rPr>
      <t>及格</t>
    </r>
    <r>
      <rPr>
        <sz val="12"/>
        <color theme="1"/>
        <rFont val="Calibri"/>
        <family val="2"/>
      </rPr>
      <t>/</t>
    </r>
    <r>
      <rPr>
        <sz val="12"/>
        <color theme="1"/>
        <rFont val="Microsoft YaHei"/>
        <family val="2"/>
        <charset val="134"/>
      </rPr>
      <t>不及格</t>
    </r>
    <phoneticPr fontId="2" type="noConversion"/>
  </si>
  <si>
    <r>
      <rPr>
        <sz val="12"/>
        <color theme="1"/>
        <rFont val="Microsoft YaHei"/>
        <family val="2"/>
        <charset val="134"/>
      </rPr>
      <t>及格</t>
    </r>
    <r>
      <rPr>
        <sz val="12"/>
        <color theme="1"/>
        <rFont val="Calibri"/>
        <family val="2"/>
      </rPr>
      <t>/</t>
    </r>
    <r>
      <rPr>
        <sz val="12"/>
        <color theme="1"/>
        <rFont val="Microsoft YaHei"/>
        <family val="2"/>
        <charset val="134"/>
      </rPr>
      <t>補考</t>
    </r>
    <r>
      <rPr>
        <sz val="12"/>
        <color theme="1"/>
        <rFont val="Calibri"/>
        <family val="2"/>
      </rPr>
      <t>/</t>
    </r>
    <r>
      <rPr>
        <sz val="12"/>
        <color theme="1"/>
        <rFont val="Microsoft YaHei"/>
        <family val="2"/>
        <charset val="134"/>
      </rPr>
      <t>重修</t>
    </r>
    <phoneticPr fontId="2" type="noConversion"/>
  </si>
  <si>
    <t>WACC</t>
    <phoneticPr fontId="2" type="noConversion"/>
  </si>
  <si>
    <r>
      <rPr>
        <sz val="12"/>
        <color theme="1"/>
        <rFont val="PMingLiU"/>
        <family val="1"/>
        <charset val="136"/>
      </rPr>
      <t>財務報表預測</t>
    </r>
    <phoneticPr fontId="2" type="noConversion"/>
  </si>
  <si>
    <r>
      <rPr>
        <sz val="12"/>
        <color theme="1"/>
        <rFont val="PMingLiU"/>
        <family val="1"/>
        <charset val="136"/>
      </rPr>
      <t>固定資產購置成本</t>
    </r>
    <r>
      <rPr>
        <sz val="12"/>
        <color theme="1"/>
        <rFont val="Calibri"/>
        <family val="2"/>
      </rPr>
      <t>=</t>
    </r>
    <r>
      <rPr>
        <sz val="12"/>
        <color theme="1"/>
        <rFont val="PMingLiU"/>
        <family val="1"/>
        <charset val="136"/>
      </rPr>
      <t>淨固定資產</t>
    </r>
    <r>
      <rPr>
        <sz val="12"/>
        <color theme="1"/>
        <rFont val="Calibri"/>
        <family val="2"/>
      </rPr>
      <t>+</t>
    </r>
    <r>
      <rPr>
        <sz val="12"/>
        <color theme="1"/>
        <rFont val="PMingLiU"/>
        <family val="1"/>
        <charset val="136"/>
      </rPr>
      <t>累積折舊</t>
    </r>
    <phoneticPr fontId="2" type="noConversion"/>
  </si>
  <si>
    <r>
      <rPr>
        <sz val="12"/>
        <color theme="1"/>
        <rFont val="PMingLiU"/>
        <family val="1"/>
      </rPr>
      <t>營收成長率</t>
    </r>
    <phoneticPr fontId="2" type="noConversion"/>
  </si>
  <si>
    <r>
      <rPr>
        <sz val="12"/>
        <color theme="1"/>
        <rFont val="PMingLiU"/>
        <family val="1"/>
      </rPr>
      <t>流動資產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</rPr>
      <t>營收</t>
    </r>
    <phoneticPr fontId="2" type="noConversion"/>
  </si>
  <si>
    <r>
      <rPr>
        <sz val="12"/>
        <color theme="1"/>
        <rFont val="PMingLiU"/>
        <family val="1"/>
      </rPr>
      <t>流動負債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</rPr>
      <t>營收</t>
    </r>
    <phoneticPr fontId="2" type="noConversion"/>
  </si>
  <si>
    <r>
      <rPr>
        <sz val="12"/>
        <color theme="1"/>
        <rFont val="PMingLiU"/>
        <family val="1"/>
      </rPr>
      <t>淨固定資產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</rPr>
      <t>營收</t>
    </r>
    <phoneticPr fontId="2" type="noConversion"/>
  </si>
  <si>
    <r>
      <rPr>
        <sz val="12"/>
        <color theme="1"/>
        <rFont val="PMingLiU"/>
        <family val="1"/>
      </rPr>
      <t>營業成本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</rPr>
      <t>營收</t>
    </r>
    <phoneticPr fontId="2" type="noConversion"/>
  </si>
  <si>
    <r>
      <rPr>
        <sz val="12"/>
        <color theme="1"/>
        <rFont val="PMingLiU"/>
        <family val="1"/>
      </rPr>
      <t>折舊率</t>
    </r>
    <phoneticPr fontId="2" type="noConversion"/>
  </si>
  <si>
    <r>
      <rPr>
        <sz val="12"/>
        <color theme="1"/>
        <rFont val="PMingLiU"/>
        <family val="1"/>
      </rPr>
      <t>借款利率</t>
    </r>
    <phoneticPr fontId="2" type="noConversion"/>
  </si>
  <si>
    <r>
      <rPr>
        <sz val="12"/>
        <color theme="1"/>
        <rFont val="PMingLiU"/>
        <family val="1"/>
      </rPr>
      <t>存款利率</t>
    </r>
    <phoneticPr fontId="2" type="noConversion"/>
  </si>
  <si>
    <r>
      <rPr>
        <sz val="12"/>
        <color theme="1"/>
        <rFont val="PMingLiU"/>
        <family val="1"/>
      </rPr>
      <t>所得稅率</t>
    </r>
    <phoneticPr fontId="2" type="noConversion"/>
  </si>
  <si>
    <r>
      <rPr>
        <sz val="12"/>
        <color theme="1"/>
        <rFont val="PMingLiU"/>
        <family val="1"/>
      </rPr>
      <t>股利分配率</t>
    </r>
    <phoneticPr fontId="2" type="noConversion"/>
  </si>
  <si>
    <r>
      <rPr>
        <sz val="12"/>
        <color theme="1"/>
        <rFont val="PMingLiU"/>
        <family val="1"/>
      </rPr>
      <t>年度</t>
    </r>
    <phoneticPr fontId="2" type="noConversion"/>
  </si>
  <si>
    <r>
      <rPr>
        <sz val="12"/>
        <color rgb="FFFF0000"/>
        <rFont val="PMingLiU"/>
        <family val="1"/>
      </rPr>
      <t>損益表</t>
    </r>
    <r>
      <rPr>
        <sz val="12"/>
        <color rgb="FFFF0000"/>
        <rFont val="Calibri"/>
        <family val="2"/>
      </rPr>
      <t xml:space="preserve"> (Income statement)</t>
    </r>
    <phoneticPr fontId="2" type="noConversion"/>
  </si>
  <si>
    <r>
      <rPr>
        <sz val="12"/>
        <color theme="1"/>
        <rFont val="PMingLiU"/>
        <family val="1"/>
        <charset val="136"/>
      </rPr>
      <t>營業收入</t>
    </r>
    <r>
      <rPr>
        <sz val="12"/>
        <color theme="1"/>
        <rFont val="Calibri"/>
        <family val="2"/>
      </rPr>
      <t xml:space="preserve"> (Sales)</t>
    </r>
    <phoneticPr fontId="2" type="noConversion"/>
  </si>
  <si>
    <r>
      <rPr>
        <sz val="12"/>
        <color theme="1"/>
        <rFont val="PMingLiU"/>
        <family val="1"/>
      </rPr>
      <t>營業成本</t>
    </r>
    <phoneticPr fontId="2" type="noConversion"/>
  </si>
  <si>
    <r>
      <rPr>
        <sz val="12"/>
        <color theme="1"/>
        <rFont val="PMingLiU"/>
        <family val="1"/>
      </rPr>
      <t>利息費用</t>
    </r>
    <phoneticPr fontId="2" type="noConversion"/>
  </si>
  <si>
    <r>
      <rPr>
        <sz val="12"/>
        <color theme="1"/>
        <rFont val="PMingLiU"/>
        <family val="1"/>
      </rPr>
      <t>利息收入</t>
    </r>
    <phoneticPr fontId="2" type="noConversion"/>
  </si>
  <si>
    <r>
      <rPr>
        <sz val="12"/>
        <color theme="1"/>
        <rFont val="PMingLiU"/>
        <family val="1"/>
      </rPr>
      <t>折舊費用</t>
    </r>
    <phoneticPr fontId="2" type="noConversion"/>
  </si>
  <si>
    <r>
      <rPr>
        <sz val="12"/>
        <color theme="1"/>
        <rFont val="PMingLiU"/>
        <family val="1"/>
        <charset val="136"/>
      </rPr>
      <t>稅前淨利</t>
    </r>
    <phoneticPr fontId="2" type="noConversion"/>
  </si>
  <si>
    <r>
      <rPr>
        <sz val="12"/>
        <color theme="1"/>
        <rFont val="PMingLiU"/>
        <family val="1"/>
      </rPr>
      <t>所得稅費用</t>
    </r>
    <phoneticPr fontId="2" type="noConversion"/>
  </si>
  <si>
    <r>
      <rPr>
        <sz val="12"/>
        <color theme="1"/>
        <rFont val="PMingLiU"/>
        <family val="1"/>
        <charset val="136"/>
      </rPr>
      <t>稅後淨利</t>
    </r>
    <phoneticPr fontId="2" type="noConversion"/>
  </si>
  <si>
    <r>
      <rPr>
        <sz val="12"/>
        <color theme="1"/>
        <rFont val="PMingLiU"/>
        <family val="1"/>
      </rPr>
      <t>股利費用</t>
    </r>
    <phoneticPr fontId="2" type="noConversion"/>
  </si>
  <si>
    <r>
      <rPr>
        <sz val="12"/>
        <color theme="1"/>
        <rFont val="PMingLiU"/>
        <family val="1"/>
        <charset val="136"/>
      </rPr>
      <t>保留盈餘</t>
    </r>
    <phoneticPr fontId="2" type="noConversion"/>
  </si>
  <si>
    <r>
      <rPr>
        <sz val="12"/>
        <color rgb="FFFF0000"/>
        <rFont val="PMingLiU"/>
        <family val="1"/>
      </rPr>
      <t>資產負債表</t>
    </r>
    <r>
      <rPr>
        <sz val="12"/>
        <color rgb="FFFF0000"/>
        <rFont val="Calibri"/>
        <family val="2"/>
      </rPr>
      <t xml:space="preserve"> (Balance sheet)</t>
    </r>
    <phoneticPr fontId="2" type="noConversion"/>
  </si>
  <si>
    <r>
      <rPr>
        <sz val="12"/>
        <color theme="1"/>
        <rFont val="PMingLiU"/>
        <family val="1"/>
        <charset val="136"/>
      </rPr>
      <t>現金及約當現金</t>
    </r>
    <phoneticPr fontId="2" type="noConversion"/>
  </si>
  <si>
    <r>
      <rPr>
        <sz val="12"/>
        <color theme="1"/>
        <rFont val="PMingLiU"/>
        <family val="1"/>
        <charset val="136"/>
      </rPr>
      <t>流動資產</t>
    </r>
    <phoneticPr fontId="2" type="noConversion"/>
  </si>
  <si>
    <r>
      <rPr>
        <sz val="12"/>
        <color theme="1"/>
        <rFont val="PMingLiU"/>
        <family val="1"/>
        <charset val="136"/>
      </rPr>
      <t>固定資產</t>
    </r>
    <phoneticPr fontId="2" type="noConversion"/>
  </si>
  <si>
    <r>
      <rPr>
        <sz val="12"/>
        <color theme="1"/>
        <rFont val="PMingLiU"/>
        <family val="1"/>
      </rPr>
      <t>購置成本</t>
    </r>
    <phoneticPr fontId="2" type="noConversion"/>
  </si>
  <si>
    <r>
      <rPr>
        <sz val="12"/>
        <color theme="1"/>
        <rFont val="PMingLiU"/>
        <family val="1"/>
      </rPr>
      <t>累積折舊</t>
    </r>
    <phoneticPr fontId="2" type="noConversion"/>
  </si>
  <si>
    <r>
      <rPr>
        <sz val="12"/>
        <color theme="1"/>
        <rFont val="PMingLiU"/>
        <family val="1"/>
      </rPr>
      <t>淨固定資產</t>
    </r>
    <phoneticPr fontId="2" type="noConversion"/>
  </si>
  <si>
    <r>
      <rPr>
        <sz val="12"/>
        <color theme="1"/>
        <rFont val="PMingLiU"/>
        <family val="1"/>
        <charset val="136"/>
      </rPr>
      <t>總資產</t>
    </r>
    <phoneticPr fontId="2" type="noConversion"/>
  </si>
  <si>
    <r>
      <rPr>
        <sz val="12"/>
        <color theme="1"/>
        <rFont val="PMingLiU"/>
        <family val="1"/>
        <charset val="136"/>
      </rPr>
      <t>流動負債</t>
    </r>
    <phoneticPr fontId="2" type="noConversion"/>
  </si>
  <si>
    <r>
      <rPr>
        <sz val="12"/>
        <color theme="1"/>
        <rFont val="PMingLiU"/>
        <family val="1"/>
        <charset val="136"/>
      </rPr>
      <t>長期負債</t>
    </r>
    <phoneticPr fontId="2" type="noConversion"/>
  </si>
  <si>
    <r>
      <rPr>
        <sz val="12"/>
        <color theme="1"/>
        <rFont val="PMingLiU"/>
        <family val="1"/>
        <charset val="136"/>
      </rPr>
      <t>股本</t>
    </r>
    <phoneticPr fontId="2" type="noConversion"/>
  </si>
  <si>
    <r>
      <rPr>
        <sz val="12"/>
        <color theme="1"/>
        <rFont val="PMingLiU"/>
        <family val="1"/>
        <charset val="136"/>
      </rPr>
      <t>累積保留盈餘</t>
    </r>
    <phoneticPr fontId="2" type="noConversion"/>
  </si>
  <si>
    <r>
      <rPr>
        <sz val="12"/>
        <color theme="1"/>
        <rFont val="PMingLiU"/>
        <family val="1"/>
        <charset val="136"/>
      </rPr>
      <t>負債與股東權益</t>
    </r>
    <phoneticPr fontId="2" type="noConversion"/>
  </si>
  <si>
    <r>
      <rPr>
        <b/>
        <sz val="12"/>
        <color theme="1"/>
        <rFont val="PMingLiU"/>
        <family val="1"/>
      </rPr>
      <t>自由現金流量的計算</t>
    </r>
    <phoneticPr fontId="2" type="noConversion"/>
  </si>
  <si>
    <r>
      <rPr>
        <sz val="12"/>
        <color theme="1"/>
        <rFont val="PMingLiU"/>
        <family val="1"/>
      </rPr>
      <t>稅後淨利</t>
    </r>
    <phoneticPr fontId="2" type="noConversion"/>
  </si>
  <si>
    <r>
      <rPr>
        <sz val="12"/>
        <color theme="1"/>
        <rFont val="PMingLiU"/>
        <family val="1"/>
      </rPr>
      <t>加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family val="1"/>
      </rPr>
      <t>折舊</t>
    </r>
    <phoneticPr fontId="2" type="noConversion"/>
  </si>
  <si>
    <r>
      <rPr>
        <sz val="12"/>
        <color theme="1"/>
        <rFont val="PMingLiU"/>
        <family val="1"/>
      </rPr>
      <t>減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family val="1"/>
      </rPr>
      <t>流動資產變動</t>
    </r>
    <phoneticPr fontId="2" type="noConversion"/>
  </si>
  <si>
    <r>
      <rPr>
        <sz val="12"/>
        <color theme="1"/>
        <rFont val="PMingLiU"/>
        <family val="1"/>
      </rPr>
      <t>加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family val="1"/>
      </rPr>
      <t>流動負債變動</t>
    </r>
    <phoneticPr fontId="2" type="noConversion"/>
  </si>
  <si>
    <r>
      <rPr>
        <sz val="12"/>
        <color theme="1"/>
        <rFont val="PMingLiU"/>
        <family val="1"/>
      </rPr>
      <t>減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family val="1"/>
      </rPr>
      <t>資本支出變動</t>
    </r>
    <phoneticPr fontId="2" type="noConversion"/>
  </si>
  <si>
    <r>
      <rPr>
        <sz val="12"/>
        <color theme="1"/>
        <rFont val="PMingLiU"/>
        <family val="1"/>
      </rPr>
      <t>加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family val="1"/>
      </rPr>
      <t>稅後利息費用</t>
    </r>
    <phoneticPr fontId="2" type="noConversion"/>
  </si>
  <si>
    <r>
      <rPr>
        <sz val="12"/>
        <color theme="1"/>
        <rFont val="PMingLiU"/>
        <family val="1"/>
      </rPr>
      <t>減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family val="1"/>
      </rPr>
      <t>稅後利息收入</t>
    </r>
    <phoneticPr fontId="2" type="noConversion"/>
  </si>
  <si>
    <r>
      <rPr>
        <sz val="12"/>
        <color theme="1"/>
        <rFont val="PMingLiU"/>
        <family val="1"/>
      </rPr>
      <t>自由現金流量</t>
    </r>
    <phoneticPr fontId="2" type="noConversion"/>
  </si>
  <si>
    <r>
      <rPr>
        <sz val="12"/>
        <color theme="1"/>
        <rFont val="PMingLiU"/>
        <family val="1"/>
      </rPr>
      <t>企業評價</t>
    </r>
    <phoneticPr fontId="2" type="noConversion"/>
  </si>
  <si>
    <r>
      <rPr>
        <sz val="12"/>
        <color theme="1"/>
        <rFont val="PMingLiU"/>
        <family val="1"/>
      </rPr>
      <t>長期</t>
    </r>
    <r>
      <rPr>
        <sz val="12"/>
        <color theme="1"/>
        <rFont val="Calibri"/>
        <family val="2"/>
      </rPr>
      <t>FCF</t>
    </r>
    <r>
      <rPr>
        <sz val="12"/>
        <color theme="1"/>
        <rFont val="PMingLiU"/>
        <family val="1"/>
      </rPr>
      <t>成長率</t>
    </r>
    <phoneticPr fontId="2" type="noConversion"/>
  </si>
  <si>
    <r>
      <rPr>
        <sz val="12"/>
        <color theme="1"/>
        <rFont val="PMingLiU"/>
        <family val="1"/>
      </rPr>
      <t>企業終值</t>
    </r>
    <phoneticPr fontId="2" type="noConversion"/>
  </si>
  <si>
    <r>
      <rPr>
        <sz val="12"/>
        <color theme="1"/>
        <rFont val="PMingLiU"/>
        <family val="1"/>
      </rPr>
      <t>總價值</t>
    </r>
    <phoneticPr fontId="2" type="noConversion"/>
  </si>
  <si>
    <r>
      <rPr>
        <sz val="12"/>
        <color theme="1"/>
        <rFont val="PMingLiU"/>
        <family val="1"/>
      </rPr>
      <t>企業價值</t>
    </r>
    <phoneticPr fontId="2" type="noConversion"/>
  </si>
  <si>
    <r>
      <rPr>
        <sz val="12"/>
        <color theme="1"/>
        <rFont val="PMingLiU"/>
        <family val="1"/>
      </rPr>
      <t>權益價值</t>
    </r>
    <phoneticPr fontId="2" type="noConversion"/>
  </si>
  <si>
    <r>
      <rPr>
        <sz val="12"/>
        <color theme="1"/>
        <rFont val="新細明體"/>
      </rPr>
      <t>原先改變的參數</t>
    </r>
    <r>
      <rPr>
        <sz val="12"/>
        <color theme="1"/>
        <rFont val="Calibri"/>
        <family val="2"/>
      </rPr>
      <t>&gt;</t>
    </r>
    <r>
      <rPr>
        <sz val="12"/>
        <color theme="1"/>
        <rFont val="新細明體"/>
      </rPr>
      <t>橘底</t>
    </r>
    <phoneticPr fontId="2" type="noConversion"/>
  </si>
  <si>
    <r>
      <rPr>
        <sz val="12"/>
        <color theme="1"/>
        <rFont val="PMingLiU"/>
        <family val="1"/>
        <charset val="136"/>
      </rPr>
      <t>營收成長率</t>
    </r>
    <phoneticPr fontId="2" type="noConversion"/>
  </si>
  <si>
    <r>
      <rPr>
        <sz val="12"/>
        <color theme="1"/>
        <rFont val="新細明體"/>
        <family val="1"/>
      </rPr>
      <t>為達成現金非負條件而調整的公式</t>
    </r>
    <r>
      <rPr>
        <sz val="12"/>
        <color theme="1"/>
        <rFont val="Calibri"/>
        <family val="2"/>
      </rPr>
      <t>&gt;</t>
    </r>
    <r>
      <rPr>
        <sz val="12"/>
        <color theme="1"/>
        <rFont val="新細明體"/>
        <family val="1"/>
      </rPr>
      <t>藍底</t>
    </r>
    <phoneticPr fontId="2" type="noConversion"/>
  </si>
  <si>
    <r>
      <rPr>
        <sz val="12"/>
        <color theme="1"/>
        <rFont val="PMingLiU"/>
        <family val="1"/>
        <charset val="136"/>
      </rPr>
      <t>流動資產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  <charset val="136"/>
      </rPr>
      <t>營收</t>
    </r>
    <phoneticPr fontId="2" type="noConversion"/>
  </si>
  <si>
    <r>
      <rPr>
        <sz val="12"/>
        <color theme="1"/>
        <rFont val="PMingLiU"/>
        <family val="1"/>
        <charset val="136"/>
      </rPr>
      <t>流動負債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  <charset val="136"/>
      </rPr>
      <t>營收</t>
    </r>
    <phoneticPr fontId="2" type="noConversion"/>
  </si>
  <si>
    <r>
      <rPr>
        <sz val="12"/>
        <color theme="1"/>
        <rFont val="PMingLiU"/>
        <family val="1"/>
        <charset val="136"/>
      </rPr>
      <t>新增條件</t>
    </r>
    <r>
      <rPr>
        <sz val="12"/>
        <color theme="1"/>
        <rFont val="Calibri"/>
        <family val="2"/>
      </rPr>
      <t>1</t>
    </r>
    <r>
      <rPr>
        <sz val="12"/>
        <color theme="1"/>
        <rFont val="PMingLiU"/>
        <family val="1"/>
        <charset val="136"/>
      </rPr>
      <t>：原先現金不可為負，現在現金不可低於</t>
    </r>
    <r>
      <rPr>
        <sz val="12"/>
        <color theme="1"/>
        <rFont val="Calibri"/>
        <family val="2"/>
      </rPr>
      <t>20</t>
    </r>
    <phoneticPr fontId="2" type="noConversion"/>
  </si>
  <si>
    <r>
      <rPr>
        <sz val="12"/>
        <color theme="1"/>
        <rFont val="PMingLiU"/>
        <family val="1"/>
        <charset val="136"/>
      </rPr>
      <t>淨固定資產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  <charset val="136"/>
      </rPr>
      <t>營收</t>
    </r>
    <phoneticPr fontId="2" type="noConversion"/>
  </si>
  <si>
    <r>
      <rPr>
        <sz val="12"/>
        <color theme="1"/>
        <rFont val="PMingLiU"/>
        <family val="1"/>
      </rPr>
      <t>新增條件</t>
    </r>
    <r>
      <rPr>
        <sz val="12"/>
        <color theme="1"/>
        <rFont val="Calibri"/>
        <family val="2"/>
      </rPr>
      <t>2</t>
    </r>
    <r>
      <rPr>
        <sz val="12"/>
        <color theme="1"/>
        <rFont val="PMingLiU"/>
        <family val="1"/>
      </rPr>
      <t>：購置成本變動，營收影響購置成本</t>
    </r>
    <phoneticPr fontId="2" type="noConversion"/>
  </si>
  <si>
    <r>
      <rPr>
        <sz val="12"/>
        <color theme="1"/>
        <rFont val="PMingLiU"/>
        <family val="1"/>
        <charset val="136"/>
      </rPr>
      <t>營業成本</t>
    </r>
    <r>
      <rPr>
        <sz val="12"/>
        <color theme="1"/>
        <rFont val="Calibri"/>
        <family val="2"/>
      </rPr>
      <t>/</t>
    </r>
    <r>
      <rPr>
        <sz val="12"/>
        <color theme="1"/>
        <rFont val="PMingLiU"/>
        <family val="1"/>
        <charset val="136"/>
      </rPr>
      <t>營收</t>
    </r>
    <phoneticPr fontId="2" type="noConversion"/>
  </si>
  <si>
    <r>
      <rPr>
        <sz val="12"/>
        <color theme="1"/>
        <rFont val="PMingLiU"/>
        <family val="1"/>
      </rPr>
      <t>營收</t>
    </r>
    <r>
      <rPr>
        <sz val="12"/>
        <color theme="1"/>
        <rFont val="Calibri"/>
        <family val="2"/>
      </rPr>
      <t>&gt;=1500</t>
    </r>
    <r>
      <rPr>
        <sz val="12"/>
        <color theme="1"/>
        <rFont val="PMingLiU"/>
        <family val="1"/>
      </rPr>
      <t>，購置成本</t>
    </r>
    <r>
      <rPr>
        <sz val="12"/>
        <color theme="1"/>
        <rFont val="Calibri"/>
        <family val="2"/>
      </rPr>
      <t>1070</t>
    </r>
    <phoneticPr fontId="2" type="noConversion"/>
  </si>
  <si>
    <r>
      <rPr>
        <sz val="12"/>
        <color theme="1"/>
        <rFont val="PMingLiU"/>
        <family val="1"/>
        <charset val="136"/>
      </rPr>
      <t>折舊率</t>
    </r>
    <phoneticPr fontId="2" type="noConversion"/>
  </si>
  <si>
    <r>
      <t>1500&lt;</t>
    </r>
    <r>
      <rPr>
        <sz val="12"/>
        <color theme="1"/>
        <rFont val="PMingLiU"/>
        <family val="1"/>
      </rPr>
      <t>營收</t>
    </r>
    <r>
      <rPr>
        <sz val="12"/>
        <color theme="1"/>
        <rFont val="Calibri"/>
        <family val="2"/>
      </rPr>
      <t>&lt;2000</t>
    </r>
    <r>
      <rPr>
        <sz val="12"/>
        <color theme="1"/>
        <rFont val="PMingLiU"/>
        <family val="1"/>
      </rPr>
      <t>，購置成本</t>
    </r>
    <r>
      <rPr>
        <sz val="12"/>
        <color theme="1"/>
        <rFont val="Calibri"/>
        <family val="2"/>
      </rPr>
      <t>2070</t>
    </r>
    <phoneticPr fontId="2" type="noConversion"/>
  </si>
  <si>
    <r>
      <rPr>
        <sz val="12"/>
        <color theme="1"/>
        <rFont val="PMingLiU"/>
        <family val="1"/>
        <charset val="136"/>
      </rPr>
      <t>借款利率</t>
    </r>
    <phoneticPr fontId="2" type="noConversion"/>
  </si>
  <si>
    <r>
      <t>2000&lt;</t>
    </r>
    <r>
      <rPr>
        <sz val="12"/>
        <color theme="1"/>
        <rFont val="PMingLiU"/>
        <family val="1"/>
      </rPr>
      <t>營收，購置成本</t>
    </r>
    <r>
      <rPr>
        <sz val="12"/>
        <color theme="1"/>
        <rFont val="Calibri"/>
        <family val="2"/>
      </rPr>
      <t>3070</t>
    </r>
    <phoneticPr fontId="2" type="noConversion"/>
  </si>
  <si>
    <r>
      <rPr>
        <sz val="12"/>
        <color theme="1"/>
        <rFont val="PMingLiU"/>
        <family val="1"/>
        <charset val="136"/>
      </rPr>
      <t>存款利率</t>
    </r>
    <phoneticPr fontId="2" type="noConversion"/>
  </si>
  <si>
    <r>
      <rPr>
        <sz val="12"/>
        <color theme="1"/>
        <rFont val="PMingLiU"/>
        <family val="1"/>
        <charset val="136"/>
      </rPr>
      <t>所得稅率</t>
    </r>
    <phoneticPr fontId="2" type="noConversion"/>
  </si>
  <si>
    <r>
      <rPr>
        <sz val="12"/>
        <color theme="1"/>
        <rFont val="PMingLiU"/>
        <family val="1"/>
        <charset val="136"/>
      </rPr>
      <t>股利分配率</t>
    </r>
    <phoneticPr fontId="2" type="noConversion"/>
  </si>
  <si>
    <r>
      <rPr>
        <sz val="12"/>
        <color theme="1"/>
        <rFont val="PMingLiU"/>
        <family val="1"/>
        <charset val="136"/>
      </rPr>
      <t>年度</t>
    </r>
    <phoneticPr fontId="2" type="noConversion"/>
  </si>
  <si>
    <r>
      <rPr>
        <sz val="12"/>
        <color rgb="FFFF0000"/>
        <rFont val="PMingLiU"/>
        <family val="1"/>
        <charset val="136"/>
      </rPr>
      <t>損益表</t>
    </r>
    <r>
      <rPr>
        <sz val="12"/>
        <color rgb="FFFF0000"/>
        <rFont val="Calibri"/>
        <family val="2"/>
      </rPr>
      <t xml:space="preserve"> (Income statement)</t>
    </r>
    <phoneticPr fontId="2" type="noConversion"/>
  </si>
  <si>
    <r>
      <rPr>
        <sz val="12"/>
        <color theme="1"/>
        <rFont val="PMingLiU"/>
        <family val="1"/>
        <charset val="136"/>
      </rPr>
      <t>營業成本</t>
    </r>
    <phoneticPr fontId="2" type="noConversion"/>
  </si>
  <si>
    <r>
      <rPr>
        <sz val="12"/>
        <color theme="1"/>
        <rFont val="PMingLiU"/>
        <family val="1"/>
        <charset val="136"/>
      </rPr>
      <t>利息費用</t>
    </r>
    <phoneticPr fontId="2" type="noConversion"/>
  </si>
  <si>
    <r>
      <rPr>
        <sz val="12"/>
        <color theme="1"/>
        <rFont val="PMingLiU"/>
        <family val="1"/>
        <charset val="136"/>
      </rPr>
      <t>利息收入</t>
    </r>
    <phoneticPr fontId="2" type="noConversion"/>
  </si>
  <si>
    <r>
      <rPr>
        <sz val="12"/>
        <color theme="1"/>
        <rFont val="PMingLiU"/>
        <family val="1"/>
        <charset val="136"/>
      </rPr>
      <t>折舊費用</t>
    </r>
    <phoneticPr fontId="2" type="noConversion"/>
  </si>
  <si>
    <r>
      <rPr>
        <sz val="12"/>
        <color theme="1"/>
        <rFont val="PMingLiU"/>
        <family val="1"/>
        <charset val="136"/>
      </rPr>
      <t>所得稅費用</t>
    </r>
    <phoneticPr fontId="2" type="noConversion"/>
  </si>
  <si>
    <r>
      <rPr>
        <sz val="12"/>
        <color theme="1"/>
        <rFont val="PMingLiU"/>
        <family val="1"/>
        <charset val="136"/>
      </rPr>
      <t>股利費用</t>
    </r>
    <phoneticPr fontId="2" type="noConversion"/>
  </si>
  <si>
    <r>
      <rPr>
        <sz val="12"/>
        <color rgb="FFFF0000"/>
        <rFont val="PMingLiU"/>
        <family val="1"/>
        <charset val="136"/>
      </rPr>
      <t>資產負債表</t>
    </r>
    <r>
      <rPr>
        <sz val="12"/>
        <color rgb="FFFF0000"/>
        <rFont val="Calibri"/>
        <family val="2"/>
      </rPr>
      <t xml:space="preserve"> (Balance sheet)</t>
    </r>
    <phoneticPr fontId="2" type="noConversion"/>
  </si>
  <si>
    <r>
      <rPr>
        <sz val="12"/>
        <color theme="1"/>
        <rFont val="PMingLiU"/>
        <family val="1"/>
        <charset val="136"/>
      </rPr>
      <t>購置成本</t>
    </r>
    <phoneticPr fontId="2" type="noConversion"/>
  </si>
  <si>
    <r>
      <rPr>
        <sz val="12"/>
        <color theme="1"/>
        <rFont val="PMingLiU"/>
        <family val="1"/>
        <charset val="136"/>
      </rPr>
      <t>累積折舊</t>
    </r>
    <phoneticPr fontId="2" type="noConversion"/>
  </si>
  <si>
    <r>
      <rPr>
        <sz val="12"/>
        <color theme="1"/>
        <rFont val="PMingLiU"/>
        <family val="1"/>
        <charset val="136"/>
      </rPr>
      <t>淨固定資產</t>
    </r>
    <phoneticPr fontId="2" type="noConversion"/>
  </si>
  <si>
    <r>
      <rPr>
        <sz val="12"/>
        <color theme="1"/>
        <rFont val="PMingLiU"/>
        <family val="1"/>
      </rPr>
      <t>新增條件：原先現金不可為負，現在現金不可低於</t>
    </r>
    <r>
      <rPr>
        <sz val="12"/>
        <color theme="1"/>
        <rFont val="Calibri"/>
        <family val="2"/>
      </rPr>
      <t>20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</si>
</sst>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_);\(0\)"/>
    <numFmt numFmtId="177" formatCode="#,##0_);\(#,##0\)"/>
  </numFmts>
  <fonts count="19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9"/>
      <name val="Calibri"/>
      <family val="2"/>
      <charset val="136"/>
    </font>
    <font>
      <sz val="12"/>
      <color theme="1"/>
      <name val="PMingLiU"/>
      <family val="1"/>
      <charset val="136"/>
    </font>
    <font>
      <sz val="12"/>
      <color rgb="FFFF0000"/>
      <name val="PMingLiU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MingLiU"/>
      <family val="3"/>
      <charset val="136"/>
    </font>
    <font>
      <sz val="9"/>
      <color indexed="81"/>
      <name val="MingLiU"/>
      <family val="3"/>
      <charset val="136"/>
    </font>
    <font>
      <sz val="9"/>
      <color indexed="81"/>
      <name val="Calibri"/>
      <family val="2"/>
    </font>
    <font>
      <sz val="12"/>
      <color theme="1"/>
      <name val="PMingLiU"/>
      <family val="1"/>
    </font>
    <font>
      <sz val="12"/>
      <color theme="1"/>
      <name val="Microsoft YaHei"/>
      <family val="2"/>
      <charset val="134"/>
    </font>
    <font>
      <sz val="12"/>
      <color theme="1"/>
      <name val="Calibri"/>
      <family val="2"/>
    </font>
    <font>
      <sz val="12"/>
      <color rgb="FFFF0000"/>
      <name val="PMingLiU"/>
      <family val="1"/>
    </font>
    <font>
      <b/>
      <sz val="12"/>
      <color theme="1"/>
      <name val="PMingLiU"/>
      <family val="1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新細明體"/>
    </font>
    <font>
      <sz val="12"/>
      <color theme="1"/>
      <name val="新細明體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7" fontId="12" fillId="0" borderId="0" xfId="1" applyNumberFormat="1" applyFont="1" applyAlignment="1">
      <alignment horizontal="right" vertical="center"/>
    </xf>
    <xf numFmtId="176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9" fontId="12" fillId="0" borderId="2" xfId="0" applyNumberFormat="1" applyFont="1" applyBorder="1">
      <alignment vertical="center"/>
    </xf>
    <xf numFmtId="0" fontId="12" fillId="0" borderId="3" xfId="0" applyFont="1" applyBorder="1">
      <alignment vertical="center"/>
    </xf>
    <xf numFmtId="9" fontId="12" fillId="0" borderId="4" xfId="0" applyNumberFormat="1" applyFont="1" applyBorder="1">
      <alignment vertical="center"/>
    </xf>
    <xf numFmtId="0" fontId="12" fillId="0" borderId="5" xfId="0" applyFont="1" applyBorder="1">
      <alignment vertical="center"/>
    </xf>
    <xf numFmtId="9" fontId="12" fillId="0" borderId="6" xfId="0" applyNumberFormat="1" applyFont="1" applyBorder="1">
      <alignment vertical="center"/>
    </xf>
    <xf numFmtId="177" fontId="12" fillId="0" borderId="0" xfId="1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left" vertical="center" indent="1"/>
    </xf>
    <xf numFmtId="177" fontId="12" fillId="2" borderId="0" xfId="1" applyNumberFormat="1" applyFont="1" applyFill="1" applyAlignment="1">
      <alignment horizontal="center" vertical="center"/>
    </xf>
    <xf numFmtId="176" fontId="12" fillId="2" borderId="0" xfId="0" applyNumberFormat="1" applyFont="1" applyFill="1" applyAlignment="1">
      <alignment horizontal="center" vertical="center"/>
    </xf>
    <xf numFmtId="0" fontId="16" fillId="0" borderId="0" xfId="0" applyFont="1">
      <alignment vertical="center"/>
    </xf>
    <xf numFmtId="9" fontId="12" fillId="0" borderId="0" xfId="1" applyNumberFormat="1" applyFont="1" applyAlignment="1">
      <alignment horizontal="right" vertical="center"/>
    </xf>
    <xf numFmtId="177" fontId="12" fillId="0" borderId="0" xfId="1" applyNumberFormat="1" applyFont="1" applyFill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176" fontId="12" fillId="0" borderId="0" xfId="0" applyNumberFormat="1" applyFont="1" applyFill="1">
      <alignment vertical="center"/>
    </xf>
    <xf numFmtId="9" fontId="12" fillId="2" borderId="2" xfId="0" applyNumberFormat="1" applyFont="1" applyFill="1" applyBorder="1">
      <alignment vertical="center"/>
    </xf>
    <xf numFmtId="9" fontId="12" fillId="2" borderId="4" xfId="0" applyNumberFormat="1" applyFont="1" applyFill="1" applyBorder="1">
      <alignment vertical="center"/>
    </xf>
    <xf numFmtId="176" fontId="12" fillId="0" borderId="0" xfId="0" applyNumberFormat="1" applyFont="1" applyAlignment="1">
      <alignment horizontal="left" vertical="center" indent="1"/>
    </xf>
    <xf numFmtId="9" fontId="12" fillId="2" borderId="6" xfId="0" applyNumberFormat="1" applyFont="1" applyFill="1" applyBorder="1">
      <alignment vertical="center"/>
    </xf>
    <xf numFmtId="176" fontId="12" fillId="3" borderId="0" xfId="0" applyNumberFormat="1" applyFont="1" applyFill="1">
      <alignment vertical="center"/>
    </xf>
    <xf numFmtId="177" fontId="12" fillId="2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DA9A-776C-410C-9F0F-CB6682C1B629}">
  <dimension ref="A1:H39"/>
  <sheetViews>
    <sheetView topLeftCell="A10" workbookViewId="0">
      <selection activeCell="G18" sqref="G18"/>
    </sheetView>
  </sheetViews>
  <sheetFormatPr defaultRowHeight="15.5"/>
  <cols>
    <col min="1" max="1" width="17.75" style="2" customWidth="1"/>
    <col min="2" max="2" width="9" style="3" bestFit="1" customWidth="1"/>
    <col min="3" max="7" width="8.6640625" style="4"/>
    <col min="8" max="16384" width="8.6640625" style="2"/>
  </cols>
  <sheetData>
    <row r="1" spans="1:8" ht="17.5" thickBot="1">
      <c r="A1" s="2" t="s">
        <v>4</v>
      </c>
      <c r="E1" s="4" t="s">
        <v>5</v>
      </c>
    </row>
    <row r="2" spans="1:8" ht="17">
      <c r="A2" s="5" t="s">
        <v>57</v>
      </c>
      <c r="B2" s="6">
        <v>0.1</v>
      </c>
    </row>
    <row r="3" spans="1:8" ht="17">
      <c r="A3" s="7" t="s">
        <v>59</v>
      </c>
      <c r="B3" s="8">
        <v>0.15</v>
      </c>
    </row>
    <row r="4" spans="1:8" ht="17">
      <c r="A4" s="7" t="s">
        <v>60</v>
      </c>
      <c r="B4" s="8">
        <v>0.08</v>
      </c>
    </row>
    <row r="5" spans="1:8" ht="17">
      <c r="A5" s="7" t="s">
        <v>62</v>
      </c>
      <c r="B5" s="8">
        <v>0.77</v>
      </c>
    </row>
    <row r="6" spans="1:8" ht="17.5" thickBot="1">
      <c r="A6" s="9" t="s">
        <v>64</v>
      </c>
      <c r="B6" s="10">
        <v>0.5</v>
      </c>
    </row>
    <row r="7" spans="1:8" ht="17">
      <c r="A7" s="5" t="s">
        <v>66</v>
      </c>
      <c r="B7" s="6">
        <v>0.1</v>
      </c>
    </row>
    <row r="8" spans="1:8" ht="17">
      <c r="A8" s="7" t="s">
        <v>68</v>
      </c>
      <c r="B8" s="8">
        <v>0.1</v>
      </c>
    </row>
    <row r="9" spans="1:8" ht="17">
      <c r="A9" s="7" t="s">
        <v>70</v>
      </c>
      <c r="B9" s="8">
        <v>0.08</v>
      </c>
    </row>
    <row r="10" spans="1:8" ht="17">
      <c r="A10" s="7" t="s">
        <v>71</v>
      </c>
      <c r="B10" s="8">
        <v>0.4</v>
      </c>
    </row>
    <row r="11" spans="1:8" ht="17.5" thickBot="1">
      <c r="A11" s="9" t="s">
        <v>72</v>
      </c>
      <c r="B11" s="10">
        <v>0.4</v>
      </c>
    </row>
    <row r="13" spans="1:8" ht="17">
      <c r="A13" s="1" t="s">
        <v>73</v>
      </c>
      <c r="B13" s="11">
        <v>0</v>
      </c>
      <c r="C13" s="12">
        <v>1</v>
      </c>
      <c r="D13" s="12">
        <v>2</v>
      </c>
      <c r="E13" s="12">
        <v>3</v>
      </c>
      <c r="F13" s="12">
        <v>4</v>
      </c>
      <c r="G13" s="12">
        <v>5</v>
      </c>
    </row>
    <row r="14" spans="1:8" ht="17">
      <c r="A14" s="13" t="s">
        <v>74</v>
      </c>
    </row>
    <row r="15" spans="1:8" ht="17">
      <c r="A15" s="2" t="s">
        <v>18</v>
      </c>
      <c r="B15" s="3">
        <v>1000</v>
      </c>
      <c r="C15" s="4">
        <f>B15*(1+$B2)</f>
        <v>1100</v>
      </c>
      <c r="D15" s="4">
        <f>C15*(1+$B2)</f>
        <v>1210</v>
      </c>
      <c r="E15" s="4">
        <f t="shared" ref="E15:G15" si="0">D15*(1+$B2)</f>
        <v>1331</v>
      </c>
      <c r="F15" s="4">
        <f t="shared" si="0"/>
        <v>1464.1000000000001</v>
      </c>
      <c r="G15" s="4">
        <f t="shared" si="0"/>
        <v>1610.5100000000002</v>
      </c>
      <c r="H15" s="4"/>
    </row>
    <row r="16" spans="1:8" ht="17">
      <c r="A16" s="14" t="s">
        <v>75</v>
      </c>
      <c r="B16" s="3">
        <v>-500</v>
      </c>
      <c r="C16" s="4">
        <f>-C15*$B6</f>
        <v>-550</v>
      </c>
      <c r="D16" s="4">
        <f>-D15*$B6</f>
        <v>-605</v>
      </c>
      <c r="E16" s="4">
        <f t="shared" ref="E16:G16" si="1">-E15*$B6</f>
        <v>-665.5</v>
      </c>
      <c r="F16" s="4">
        <f t="shared" si="1"/>
        <v>-732.05000000000007</v>
      </c>
      <c r="G16" s="4">
        <f t="shared" si="1"/>
        <v>-805.25500000000011</v>
      </c>
      <c r="H16" s="4"/>
    </row>
    <row r="17" spans="1:8" ht="17">
      <c r="A17" s="14" t="s">
        <v>76</v>
      </c>
      <c r="B17" s="3">
        <v>-32</v>
      </c>
      <c r="C17" s="4">
        <f>-(B36+C36)/2*$B8</f>
        <v>-32</v>
      </c>
      <c r="D17" s="4">
        <f>-(C36+D36)/2*$B8</f>
        <v>-32</v>
      </c>
      <c r="E17" s="4">
        <f t="shared" ref="E17:G17" si="2">-(D36+E36)/2*$B8</f>
        <v>-32</v>
      </c>
      <c r="F17" s="4">
        <f t="shared" si="2"/>
        <v>-32</v>
      </c>
      <c r="G17" s="4">
        <f t="shared" si="2"/>
        <v>-32</v>
      </c>
      <c r="H17" s="4"/>
    </row>
    <row r="18" spans="1:8" ht="17">
      <c r="A18" s="14" t="s">
        <v>77</v>
      </c>
      <c r="B18" s="3">
        <v>6</v>
      </c>
      <c r="C18" s="4">
        <f ca="1">(B27+C27)/2*$B9</f>
        <v>8.9477956254272062</v>
      </c>
      <c r="D18" s="4">
        <f ca="1">(C27+D27)/2*$B9</f>
        <v>14.276702863501569</v>
      </c>
      <c r="E18" s="4">
        <f t="shared" ref="E18:G18" ca="1" si="3">(D27+E27)/2*$B9</f>
        <v>20.080913361163564</v>
      </c>
      <c r="F18" s="4">
        <f t="shared" ca="1" si="3"/>
        <v>26.376731259734139</v>
      </c>
      <c r="G18" s="4">
        <f t="shared" ca="1" si="3"/>
        <v>33.178068826054904</v>
      </c>
      <c r="H18" s="4"/>
    </row>
    <row r="19" spans="1:8" ht="17">
      <c r="A19" s="14" t="s">
        <v>78</v>
      </c>
      <c r="B19" s="3">
        <v>-100</v>
      </c>
      <c r="C19" s="4">
        <f ca="1">-(B30+C30)/2*$B7</f>
        <v>-116.68421052631579</v>
      </c>
      <c r="D19" s="4">
        <f ca="1">-(C30+D30)/2*$B7</f>
        <v>-137.47728531855955</v>
      </c>
      <c r="E19" s="4">
        <f t="shared" ref="E19:G19" ca="1" si="4">-(D30+E30)/2*$B7</f>
        <v>-161.31015745735533</v>
      </c>
      <c r="F19" s="4">
        <f t="shared" ca="1" si="4"/>
        <v>-188.58791087391907</v>
      </c>
      <c r="G19" s="4">
        <f t="shared" ca="1" si="4"/>
        <v>-219.76678043959475</v>
      </c>
      <c r="H19" s="4"/>
    </row>
    <row r="20" spans="1:8" ht="17">
      <c r="A20" s="2" t="s">
        <v>23</v>
      </c>
      <c r="B20" s="3">
        <f>SUM(B15:B19)</f>
        <v>374</v>
      </c>
      <c r="C20" s="3">
        <f ca="1">SUM(C15:C19)</f>
        <v>410.26358509911148</v>
      </c>
      <c r="D20" s="3">
        <f ca="1">SUM(D15:D19)</f>
        <v>449.799417544942</v>
      </c>
      <c r="E20" s="3">
        <f t="shared" ref="E20:G20" ca="1" si="5">SUM(E15:E19)</f>
        <v>492.27075590380821</v>
      </c>
      <c r="F20" s="3">
        <f t="shared" ca="1" si="5"/>
        <v>537.8388203858151</v>
      </c>
      <c r="G20" s="3">
        <f t="shared" ca="1" si="5"/>
        <v>586.66628838646022</v>
      </c>
      <c r="H20" s="3"/>
    </row>
    <row r="21" spans="1:8" ht="17">
      <c r="A21" s="14" t="s">
        <v>79</v>
      </c>
      <c r="B21" s="3">
        <v>-149</v>
      </c>
      <c r="C21" s="4">
        <f ca="1">-C20*$B10</f>
        <v>-164.10543403964459</v>
      </c>
      <c r="D21" s="4">
        <f ca="1">-D20*$B10</f>
        <v>-179.91976701797682</v>
      </c>
      <c r="E21" s="4">
        <f t="shared" ref="E21:G21" ca="1" si="6">-E20*$B10</f>
        <v>-196.90830236152328</v>
      </c>
      <c r="F21" s="4">
        <f t="shared" ca="1" si="6"/>
        <v>-215.13552815432604</v>
      </c>
      <c r="G21" s="4">
        <f t="shared" ca="1" si="6"/>
        <v>-234.66651535458411</v>
      </c>
      <c r="H21" s="4"/>
    </row>
    <row r="22" spans="1:8" ht="17">
      <c r="A22" s="2" t="s">
        <v>25</v>
      </c>
      <c r="B22" s="3">
        <f>SUM(B20:B21)</f>
        <v>225</v>
      </c>
      <c r="C22" s="3">
        <f ca="1">SUM(C20:C21)</f>
        <v>246.15815105946689</v>
      </c>
      <c r="D22" s="3">
        <f ca="1">SUM(D20:D21)</f>
        <v>269.87965052696518</v>
      </c>
      <c r="E22" s="3">
        <f t="shared" ref="E22:G22" ca="1" si="7">SUM(E20:E21)</f>
        <v>295.36245354228492</v>
      </c>
      <c r="F22" s="3">
        <f t="shared" ca="1" si="7"/>
        <v>322.70329223148906</v>
      </c>
      <c r="G22" s="3">
        <f t="shared" ca="1" si="7"/>
        <v>351.99977303187609</v>
      </c>
      <c r="H22" s="3"/>
    </row>
    <row r="23" spans="1:8" ht="17">
      <c r="A23" s="14" t="s">
        <v>80</v>
      </c>
      <c r="B23" s="3">
        <v>-90</v>
      </c>
      <c r="C23" s="4">
        <f ca="1">-C22*$B11</f>
        <v>-98.463260423786764</v>
      </c>
      <c r="D23" s="4">
        <f ca="1">-D22*$B11</f>
        <v>-107.95186021078608</v>
      </c>
      <c r="E23" s="4">
        <f t="shared" ref="E23:G23" ca="1" si="8">-E22*$B11</f>
        <v>-118.14498141691398</v>
      </c>
      <c r="F23" s="4">
        <f t="shared" ca="1" si="8"/>
        <v>-129.08131689259562</v>
      </c>
      <c r="G23" s="4">
        <f t="shared" ca="1" si="8"/>
        <v>-140.79990921275044</v>
      </c>
      <c r="H23" s="4"/>
    </row>
    <row r="24" spans="1:8" ht="17">
      <c r="A24" s="2" t="s">
        <v>27</v>
      </c>
      <c r="B24" s="3">
        <f>SUM(B22:B23)</f>
        <v>135</v>
      </c>
      <c r="C24" s="3">
        <f ca="1">SUM(C22:C23)</f>
        <v>147.69489063568011</v>
      </c>
      <c r="D24" s="3">
        <f ca="1">SUM(D22:D23)</f>
        <v>161.92779031617908</v>
      </c>
      <c r="E24" s="3">
        <f t="shared" ref="E24:G24" ca="1" si="9">SUM(E22:E23)</f>
        <v>177.21747212537093</v>
      </c>
      <c r="F24" s="3">
        <f t="shared" ca="1" si="9"/>
        <v>193.62197533889344</v>
      </c>
      <c r="G24" s="3">
        <f t="shared" ca="1" si="9"/>
        <v>211.19986381912565</v>
      </c>
      <c r="H24" s="3"/>
    </row>
    <row r="25" spans="1:8">
      <c r="H25" s="4"/>
    </row>
    <row r="26" spans="1:8" ht="17">
      <c r="A26" s="13" t="s">
        <v>81</v>
      </c>
      <c r="H26" s="4"/>
    </row>
    <row r="27" spans="1:8" ht="17">
      <c r="A27" s="2" t="s">
        <v>29</v>
      </c>
      <c r="B27" s="3">
        <v>80</v>
      </c>
      <c r="C27" s="4">
        <f ca="1">C39-C32-C28</f>
        <v>143.69489063568017</v>
      </c>
      <c r="D27" s="4">
        <f ca="1">D39-D32-D28</f>
        <v>213.22268095185905</v>
      </c>
      <c r="E27" s="4">
        <f t="shared" ref="E27:G27" ca="1" si="10">E39-E32-E28</f>
        <v>288.80015307722999</v>
      </c>
      <c r="F27" s="4">
        <f t="shared" ca="1" si="10"/>
        <v>370.61812841612345</v>
      </c>
      <c r="G27" s="4">
        <f t="shared" ca="1" si="10"/>
        <v>458.83359223524906</v>
      </c>
      <c r="H27" s="4"/>
    </row>
    <row r="28" spans="1:8" ht="17">
      <c r="A28" s="2" t="s">
        <v>30</v>
      </c>
      <c r="B28" s="3">
        <v>150</v>
      </c>
      <c r="C28" s="4">
        <f>C15*$B3</f>
        <v>165</v>
      </c>
      <c r="D28" s="4">
        <f>D15*$B3</f>
        <v>181.5</v>
      </c>
      <c r="E28" s="4">
        <f t="shared" ref="E28:G28" si="11">E15*$B3</f>
        <v>199.65</v>
      </c>
      <c r="F28" s="4">
        <f t="shared" si="11"/>
        <v>219.61500000000001</v>
      </c>
      <c r="G28" s="4">
        <f t="shared" si="11"/>
        <v>241.57650000000001</v>
      </c>
      <c r="H28" s="4"/>
    </row>
    <row r="29" spans="1:8" ht="17">
      <c r="A29" s="2" t="s">
        <v>31</v>
      </c>
      <c r="H29" s="4"/>
    </row>
    <row r="30" spans="1:8" ht="17">
      <c r="A30" s="14" t="s">
        <v>82</v>
      </c>
      <c r="B30" s="3">
        <v>1070</v>
      </c>
      <c r="C30" s="4">
        <f ca="1">C32-C31</f>
        <v>1263.6842105263158</v>
      </c>
      <c r="D30" s="4">
        <f ca="1">D32-D31</f>
        <v>1485.8614958448754</v>
      </c>
      <c r="E30" s="4">
        <f t="shared" ref="E30:G30" ca="1" si="12">E32-E31</f>
        <v>1740.341653302231</v>
      </c>
      <c r="F30" s="4">
        <f t="shared" ca="1" si="12"/>
        <v>2031.4165641761501</v>
      </c>
      <c r="G30" s="4">
        <f t="shared" ca="1" si="12"/>
        <v>2363.9190446157445</v>
      </c>
      <c r="H30" s="4"/>
    </row>
    <row r="31" spans="1:8" ht="17">
      <c r="A31" s="14" t="s">
        <v>83</v>
      </c>
      <c r="B31" s="3">
        <v>-300</v>
      </c>
      <c r="C31" s="4">
        <f ca="1">B31+C19</f>
        <v>-416.68421052631578</v>
      </c>
      <c r="D31" s="4">
        <f ca="1">C31+D19</f>
        <v>-554.16149584487539</v>
      </c>
      <c r="E31" s="4">
        <f t="shared" ref="E31:G31" ca="1" si="13">D31+E19</f>
        <v>-715.47165330223072</v>
      </c>
      <c r="F31" s="4">
        <f t="shared" ca="1" si="13"/>
        <v>-904.05956417614982</v>
      </c>
      <c r="G31" s="4">
        <f t="shared" ca="1" si="13"/>
        <v>-1123.8263446157446</v>
      </c>
      <c r="H31" s="4"/>
    </row>
    <row r="32" spans="1:8" ht="17">
      <c r="A32" s="14" t="s">
        <v>84</v>
      </c>
      <c r="B32" s="3">
        <v>770</v>
      </c>
      <c r="C32" s="4">
        <f>C15*$B5</f>
        <v>847</v>
      </c>
      <c r="D32" s="4">
        <f>D15*$B5</f>
        <v>931.7</v>
      </c>
      <c r="E32" s="4">
        <f t="shared" ref="E32:G32" si="14">E15*$B5</f>
        <v>1024.8700000000001</v>
      </c>
      <c r="F32" s="4">
        <f t="shared" si="14"/>
        <v>1127.3570000000002</v>
      </c>
      <c r="G32" s="4">
        <f t="shared" si="14"/>
        <v>1240.0927000000001</v>
      </c>
      <c r="H32" s="4"/>
    </row>
    <row r="33" spans="1:8" ht="17">
      <c r="A33" s="2" t="s">
        <v>35</v>
      </c>
      <c r="B33" s="3">
        <f>B27+B28+B32</f>
        <v>1000</v>
      </c>
      <c r="C33" s="3">
        <f ca="1">C27+C28+C32</f>
        <v>1155.6948906356802</v>
      </c>
      <c r="D33" s="3">
        <f ca="1">D27+D28+D32</f>
        <v>1326.4226809518591</v>
      </c>
      <c r="E33" s="3">
        <f t="shared" ref="E33:G33" ca="1" si="15">E27+E28+E32</f>
        <v>1513.3201530772301</v>
      </c>
      <c r="F33" s="3">
        <f t="shared" ca="1" si="15"/>
        <v>1717.5901284161237</v>
      </c>
      <c r="G33" s="3">
        <f t="shared" ca="1" si="15"/>
        <v>1940.5027922352492</v>
      </c>
      <c r="H33" s="3"/>
    </row>
    <row r="34" spans="1:8">
      <c r="H34" s="4"/>
    </row>
    <row r="35" spans="1:8" ht="17">
      <c r="A35" s="2" t="s">
        <v>36</v>
      </c>
      <c r="B35" s="3">
        <v>80</v>
      </c>
      <c r="C35" s="4">
        <f>C15*$B4</f>
        <v>88</v>
      </c>
      <c r="D35" s="4">
        <f>D15*$B4</f>
        <v>96.8</v>
      </c>
      <c r="E35" s="4">
        <f t="shared" ref="E35:G35" si="16">E15*$B4</f>
        <v>106.48</v>
      </c>
      <c r="F35" s="4">
        <f t="shared" si="16"/>
        <v>117.12800000000001</v>
      </c>
      <c r="G35" s="4">
        <f t="shared" si="16"/>
        <v>128.84080000000003</v>
      </c>
      <c r="H35" s="4"/>
    </row>
    <row r="36" spans="1:8" ht="17">
      <c r="A36" s="2" t="s">
        <v>37</v>
      </c>
      <c r="B36" s="3">
        <v>320</v>
      </c>
      <c r="C36" s="4">
        <f>B36</f>
        <v>320</v>
      </c>
      <c r="D36" s="4">
        <f>C36</f>
        <v>320</v>
      </c>
      <c r="E36" s="4">
        <f t="shared" ref="E36:G36" si="17">D36</f>
        <v>320</v>
      </c>
      <c r="F36" s="4">
        <f t="shared" si="17"/>
        <v>320</v>
      </c>
      <c r="G36" s="4">
        <f t="shared" si="17"/>
        <v>320</v>
      </c>
      <c r="H36" s="4"/>
    </row>
    <row r="37" spans="1:8" ht="17">
      <c r="A37" s="2" t="s">
        <v>38</v>
      </c>
      <c r="B37" s="3">
        <v>450</v>
      </c>
      <c r="C37" s="4">
        <f>B37</f>
        <v>450</v>
      </c>
      <c r="D37" s="4">
        <f>C37</f>
        <v>450</v>
      </c>
      <c r="E37" s="4">
        <f t="shared" ref="E37:G37" si="18">D37</f>
        <v>450</v>
      </c>
      <c r="F37" s="4">
        <f t="shared" si="18"/>
        <v>450</v>
      </c>
      <c r="G37" s="4">
        <f t="shared" si="18"/>
        <v>450</v>
      </c>
      <c r="H37" s="4"/>
    </row>
    <row r="38" spans="1:8" ht="17">
      <c r="A38" s="2" t="s">
        <v>39</v>
      </c>
      <c r="B38" s="3">
        <v>150</v>
      </c>
      <c r="C38" s="4">
        <f ca="1">C24+B38</f>
        <v>297.69489063568011</v>
      </c>
      <c r="D38" s="4">
        <f ca="1">D24+C38</f>
        <v>459.62268095185919</v>
      </c>
      <c r="E38" s="4">
        <f t="shared" ref="E38:G38" ca="1" si="19">E24+D38</f>
        <v>636.84015307723007</v>
      </c>
      <c r="F38" s="4">
        <f t="shared" ca="1" si="19"/>
        <v>830.46212841612351</v>
      </c>
      <c r="G38" s="4">
        <f t="shared" ca="1" si="19"/>
        <v>1041.6619922352493</v>
      </c>
      <c r="H38" s="4"/>
    </row>
    <row r="39" spans="1:8" ht="17">
      <c r="A39" s="2" t="s">
        <v>40</v>
      </c>
      <c r="B39" s="3">
        <f>SUM(B35:B38)</f>
        <v>1000</v>
      </c>
      <c r="C39" s="3">
        <f ca="1">SUM(C35:C38)</f>
        <v>1155.6948906356802</v>
      </c>
      <c r="D39" s="3">
        <f ca="1">SUM(D35:D38)</f>
        <v>1326.4226809518591</v>
      </c>
      <c r="E39" s="3">
        <f t="shared" ref="E39:G39" ca="1" si="20">SUM(E35:E38)</f>
        <v>1513.3201530772301</v>
      </c>
      <c r="F39" s="3">
        <f t="shared" ca="1" si="20"/>
        <v>1717.5901284161237</v>
      </c>
      <c r="G39" s="3">
        <f t="shared" ca="1" si="20"/>
        <v>1940.5027922352492</v>
      </c>
      <c r="H39" s="3"/>
    </row>
  </sheetData>
  <phoneticPr fontId="2" type="noConversion"/>
  <pageMargins left="0.7" right="0.7" top="0.75" bottom="0.75" header="0.3" footer="0.3"/>
  <pageSetup paperSize="9" orientation="portrait" r:id="rId1"/>
  <ignoredErrors>
    <ignoredError sqref="C23:G2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4065-0F23-4612-BB16-75FB3CC0A242}">
  <dimension ref="A1:H39"/>
  <sheetViews>
    <sheetView workbookViewId="0">
      <selection activeCell="J33" sqref="J33"/>
    </sheetView>
  </sheetViews>
  <sheetFormatPr defaultRowHeight="15.5"/>
  <cols>
    <col min="1" max="1" width="17.75" style="2" customWidth="1"/>
    <col min="2" max="2" width="9" style="3" bestFit="1" customWidth="1"/>
    <col min="3" max="7" width="8.6640625" style="4"/>
    <col min="8" max="16384" width="8.6640625" style="2"/>
  </cols>
  <sheetData>
    <row r="1" spans="1:8" ht="17.5" thickBot="1">
      <c r="A1" s="2" t="s">
        <v>4</v>
      </c>
      <c r="E1" s="21" t="s">
        <v>56</v>
      </c>
    </row>
    <row r="2" spans="1:8" ht="17">
      <c r="A2" s="5" t="s">
        <v>57</v>
      </c>
      <c r="B2" s="22">
        <v>0.2</v>
      </c>
      <c r="E2" s="4" t="s">
        <v>58</v>
      </c>
    </row>
    <row r="3" spans="1:8" ht="17">
      <c r="A3" s="7" t="s">
        <v>59</v>
      </c>
      <c r="B3" s="23">
        <v>0.2</v>
      </c>
    </row>
    <row r="4" spans="1:8" ht="17">
      <c r="A4" s="7" t="s">
        <v>60</v>
      </c>
      <c r="B4" s="8">
        <v>0.08</v>
      </c>
    </row>
    <row r="5" spans="1:8" ht="17">
      <c r="A5" s="7" t="s">
        <v>62</v>
      </c>
      <c r="B5" s="23">
        <v>0.8</v>
      </c>
    </row>
    <row r="6" spans="1:8" ht="17.5" thickBot="1">
      <c r="A6" s="9" t="s">
        <v>64</v>
      </c>
      <c r="B6" s="10">
        <v>0.5</v>
      </c>
    </row>
    <row r="7" spans="1:8" ht="17">
      <c r="A7" s="5" t="s">
        <v>66</v>
      </c>
      <c r="B7" s="6">
        <v>0.1</v>
      </c>
    </row>
    <row r="8" spans="1:8" ht="17">
      <c r="A8" s="7" t="s">
        <v>68</v>
      </c>
      <c r="B8" s="8">
        <v>0.1</v>
      </c>
    </row>
    <row r="9" spans="1:8" ht="17">
      <c r="A9" s="7" t="s">
        <v>70</v>
      </c>
      <c r="B9" s="8">
        <v>0.08</v>
      </c>
    </row>
    <row r="10" spans="1:8" ht="17">
      <c r="A10" s="7" t="s">
        <v>71</v>
      </c>
      <c r="B10" s="8">
        <v>0.4</v>
      </c>
    </row>
    <row r="11" spans="1:8" ht="17.5" thickBot="1">
      <c r="A11" s="9" t="s">
        <v>72</v>
      </c>
      <c r="B11" s="25">
        <v>0.5</v>
      </c>
    </row>
    <row r="13" spans="1:8" ht="17">
      <c r="A13" s="1" t="s">
        <v>73</v>
      </c>
      <c r="B13" s="11">
        <v>0</v>
      </c>
      <c r="C13" s="12">
        <v>1</v>
      </c>
      <c r="D13" s="12">
        <v>2</v>
      </c>
      <c r="E13" s="12">
        <v>3</v>
      </c>
      <c r="F13" s="12">
        <v>4</v>
      </c>
      <c r="G13" s="12">
        <v>5</v>
      </c>
    </row>
    <row r="14" spans="1:8" ht="17">
      <c r="A14" s="13" t="s">
        <v>74</v>
      </c>
    </row>
    <row r="15" spans="1:8" ht="17">
      <c r="A15" s="2" t="s">
        <v>18</v>
      </c>
      <c r="B15" s="3">
        <v>1000</v>
      </c>
      <c r="C15" s="4">
        <f>B15*(1+$B2)</f>
        <v>1200</v>
      </c>
      <c r="D15" s="4">
        <f>C15*(1+$B2)</f>
        <v>1440</v>
      </c>
      <c r="E15" s="4">
        <f t="shared" ref="E15:G15" si="0">D15*(1+$B2)</f>
        <v>1728</v>
      </c>
      <c r="F15" s="4">
        <f t="shared" si="0"/>
        <v>2073.6</v>
      </c>
      <c r="G15" s="4">
        <f t="shared" si="0"/>
        <v>2488.3199999999997</v>
      </c>
      <c r="H15" s="4"/>
    </row>
    <row r="16" spans="1:8" ht="17">
      <c r="A16" s="14" t="s">
        <v>75</v>
      </c>
      <c r="B16" s="3">
        <v>-500</v>
      </c>
      <c r="C16" s="4">
        <f>-C15*$B6</f>
        <v>-600</v>
      </c>
      <c r="D16" s="4">
        <f>-D15*$B6</f>
        <v>-720</v>
      </c>
      <c r="E16" s="4">
        <f t="shared" ref="E16:G16" si="1">-E15*$B6</f>
        <v>-864</v>
      </c>
      <c r="F16" s="4">
        <f t="shared" si="1"/>
        <v>-1036.8</v>
      </c>
      <c r="G16" s="4">
        <f t="shared" si="1"/>
        <v>-1244.1599999999999</v>
      </c>
      <c r="H16" s="4"/>
    </row>
    <row r="17" spans="1:8" ht="17">
      <c r="A17" s="14" t="s">
        <v>76</v>
      </c>
      <c r="B17" s="3">
        <v>-32</v>
      </c>
      <c r="C17" s="4">
        <f ca="1">-(B36+C36)/2*$B8</f>
        <v>-40</v>
      </c>
      <c r="D17" s="4">
        <f ca="1">-(C36+D36)/2*$B8</f>
        <v>-41.758314629954327</v>
      </c>
      <c r="E17" s="4">
        <f t="shared" ref="E17:G17" ca="1" si="2">-(D36+E36)/2*$B8</f>
        <v>-47.429990178336737</v>
      </c>
      <c r="F17" s="4">
        <f t="shared" ca="1" si="2"/>
        <v>-56.152038643833578</v>
      </c>
      <c r="G17" s="4">
        <f t="shared" ca="1" si="2"/>
        <v>-66.860500344257545</v>
      </c>
      <c r="H17" s="4"/>
    </row>
    <row r="18" spans="1:8" ht="17">
      <c r="A18" s="14" t="s">
        <v>77</v>
      </c>
      <c r="B18" s="3">
        <v>6</v>
      </c>
      <c r="C18" s="4">
        <f ca="1">(B27+C27)/2*$B9</f>
        <v>4.340507138291068</v>
      </c>
      <c r="D18" s="4">
        <f ca="1">(C27+D27)/2*$B9</f>
        <v>1.1405071382910683</v>
      </c>
      <c r="E18" s="4">
        <f t="shared" ref="E18:G18" ca="1" si="3">(D27+E27)/2*$B9</f>
        <v>0</v>
      </c>
      <c r="F18" s="4">
        <f t="shared" ca="1" si="3"/>
        <v>0</v>
      </c>
      <c r="G18" s="4">
        <f t="shared" ca="1" si="3"/>
        <v>0</v>
      </c>
      <c r="H18" s="4"/>
    </row>
    <row r="19" spans="1:8" ht="17">
      <c r="A19" s="14" t="s">
        <v>78</v>
      </c>
      <c r="B19" s="3">
        <v>-100</v>
      </c>
      <c r="C19" s="4">
        <f ca="1">-(B30+C30)/2*$B7</f>
        <v>-122.63157894736842</v>
      </c>
      <c r="D19" s="4">
        <f ca="1">-(C30+D30)/2*$B7</f>
        <v>-155.64542936288092</v>
      </c>
      <c r="E19" s="4">
        <f t="shared" ref="E19:G19" ca="1" si="4">-(D30+E30)/2*$B7</f>
        <v>-194.26073771686839</v>
      </c>
      <c r="F19" s="4">
        <f t="shared" ca="1" si="4"/>
        <v>-241.38713116074925</v>
      </c>
      <c r="G19" s="4">
        <f t="shared" ca="1" si="4"/>
        <v>-298.80977654609126</v>
      </c>
      <c r="H19" s="4"/>
    </row>
    <row r="20" spans="1:8" ht="17">
      <c r="A20" s="2" t="s">
        <v>23</v>
      </c>
      <c r="B20" s="3">
        <f>SUM(B15:B19)</f>
        <v>374</v>
      </c>
      <c r="C20" s="3">
        <f ca="1">SUM(C15:C19)</f>
        <v>441.70892819092262</v>
      </c>
      <c r="D20" s="3">
        <f ca="1">SUM(D15:D19)</f>
        <v>523.73676314545571</v>
      </c>
      <c r="E20" s="3">
        <f t="shared" ref="E20:G20" ca="1" si="5">SUM(E15:E19)</f>
        <v>622.3092721047949</v>
      </c>
      <c r="F20" s="3">
        <f t="shared" ca="1" si="5"/>
        <v>739.26083019541716</v>
      </c>
      <c r="G20" s="3">
        <f t="shared" ca="1" si="5"/>
        <v>878.48972310965098</v>
      </c>
      <c r="H20" s="3"/>
    </row>
    <row r="21" spans="1:8" ht="17">
      <c r="A21" s="14" t="s">
        <v>79</v>
      </c>
      <c r="B21" s="3">
        <v>-149</v>
      </c>
      <c r="C21" s="4">
        <f ca="1">-C20*$B10</f>
        <v>-176.68357127636907</v>
      </c>
      <c r="D21" s="4">
        <f ca="1">-D20*$B10</f>
        <v>-209.49470525818231</v>
      </c>
      <c r="E21" s="4">
        <f t="shared" ref="E21:G21" ca="1" si="6">-E20*$B10</f>
        <v>-248.92370884191797</v>
      </c>
      <c r="F21" s="4">
        <f t="shared" ca="1" si="6"/>
        <v>-295.70433207816689</v>
      </c>
      <c r="G21" s="4">
        <f t="shared" ca="1" si="6"/>
        <v>-351.39588924386044</v>
      </c>
      <c r="H21" s="4"/>
    </row>
    <row r="22" spans="1:8" ht="17">
      <c r="A22" s="2" t="s">
        <v>25</v>
      </c>
      <c r="B22" s="3">
        <f>SUM(B20:B21)</f>
        <v>225</v>
      </c>
      <c r="C22" s="3">
        <f ca="1">SUM(C20:C21)</f>
        <v>265.02535691455353</v>
      </c>
      <c r="D22" s="3">
        <f ca="1">SUM(D20:D21)</f>
        <v>314.2420578872734</v>
      </c>
      <c r="E22" s="3">
        <f t="shared" ref="E22:G22" ca="1" si="7">SUM(E20:E21)</f>
        <v>373.38556326287693</v>
      </c>
      <c r="F22" s="3">
        <f t="shared" ca="1" si="7"/>
        <v>443.55649811725027</v>
      </c>
      <c r="G22" s="3">
        <f t="shared" ca="1" si="7"/>
        <v>527.09383386579054</v>
      </c>
      <c r="H22" s="3"/>
    </row>
    <row r="23" spans="1:8" ht="17">
      <c r="A23" s="14" t="s">
        <v>80</v>
      </c>
      <c r="B23" s="3">
        <v>-90</v>
      </c>
      <c r="C23" s="4">
        <f ca="1">-C22*$B11</f>
        <v>-132.51267845727676</v>
      </c>
      <c r="D23" s="4">
        <f ca="1">-D22*$B11</f>
        <v>-157.1210289436367</v>
      </c>
      <c r="E23" s="4">
        <f t="shared" ref="E23:G23" ca="1" si="8">-E22*$B11</f>
        <v>-186.69278163143846</v>
      </c>
      <c r="F23" s="4">
        <f t="shared" ca="1" si="8"/>
        <v>-221.77824905862514</v>
      </c>
      <c r="G23" s="4">
        <f t="shared" ca="1" si="8"/>
        <v>-263.54691693289527</v>
      </c>
      <c r="H23" s="4"/>
    </row>
    <row r="24" spans="1:8" ht="17">
      <c r="A24" s="2" t="s">
        <v>27</v>
      </c>
      <c r="B24" s="3">
        <f>SUM(B22:B23)</f>
        <v>135</v>
      </c>
      <c r="C24" s="3">
        <f ca="1">SUM(C22:C23)</f>
        <v>132.51267845727676</v>
      </c>
      <c r="D24" s="3">
        <f ca="1">SUM(D22:D23)</f>
        <v>157.1210289436367</v>
      </c>
      <c r="E24" s="3">
        <f t="shared" ref="E24:G24" ca="1" si="9">SUM(E22:E23)</f>
        <v>186.69278163143846</v>
      </c>
      <c r="F24" s="3">
        <f t="shared" ca="1" si="9"/>
        <v>221.77824905862514</v>
      </c>
      <c r="G24" s="3">
        <f t="shared" ca="1" si="9"/>
        <v>263.54691693289527</v>
      </c>
      <c r="H24" s="3"/>
    </row>
    <row r="25" spans="1:8">
      <c r="H25" s="4"/>
    </row>
    <row r="26" spans="1:8" ht="17">
      <c r="A26" s="13" t="s">
        <v>81</v>
      </c>
      <c r="H26" s="4"/>
    </row>
    <row r="27" spans="1:8" ht="17">
      <c r="A27" s="2" t="s">
        <v>29</v>
      </c>
      <c r="B27" s="3">
        <v>80</v>
      </c>
      <c r="C27" s="4">
        <f ca="1">C39-C32-C28</f>
        <v>28.512678457276706</v>
      </c>
      <c r="D27" s="4">
        <f ca="1">D39-D32-D28</f>
        <v>0</v>
      </c>
      <c r="E27" s="4">
        <f t="shared" ref="E27:G27" ca="1" si="10">E39-E32-E28</f>
        <v>0</v>
      </c>
      <c r="F27" s="4">
        <f t="shared" ca="1" si="10"/>
        <v>0</v>
      </c>
      <c r="G27" s="4">
        <f t="shared" ca="1" si="10"/>
        <v>0</v>
      </c>
      <c r="H27" s="4"/>
    </row>
    <row r="28" spans="1:8" ht="17">
      <c r="A28" s="2" t="s">
        <v>30</v>
      </c>
      <c r="B28" s="3">
        <v>150</v>
      </c>
      <c r="C28" s="4">
        <f>C15*$B3</f>
        <v>240</v>
      </c>
      <c r="D28" s="4">
        <f>D15*$B3</f>
        <v>288</v>
      </c>
      <c r="E28" s="4">
        <f t="shared" ref="E28:G28" si="11">E15*$B3</f>
        <v>345.6</v>
      </c>
      <c r="F28" s="4">
        <f t="shared" si="11"/>
        <v>414.72</v>
      </c>
      <c r="G28" s="4">
        <f t="shared" si="11"/>
        <v>497.66399999999999</v>
      </c>
      <c r="H28" s="4"/>
    </row>
    <row r="29" spans="1:8" ht="17">
      <c r="A29" s="2" t="s">
        <v>31</v>
      </c>
      <c r="H29" s="4"/>
    </row>
    <row r="30" spans="1:8" ht="17">
      <c r="A30" s="14" t="s">
        <v>82</v>
      </c>
      <c r="B30" s="3">
        <v>1070</v>
      </c>
      <c r="C30" s="4">
        <f ca="1">C32-C31</f>
        <v>1382.6315789473683</v>
      </c>
      <c r="D30" s="4">
        <f ca="1">D32-D31</f>
        <v>1730.2770083102494</v>
      </c>
      <c r="E30" s="4">
        <f t="shared" ref="E30:G30" ca="1" si="12">E32-E31</f>
        <v>2154.937746027118</v>
      </c>
      <c r="F30" s="4">
        <f t="shared" ca="1" si="12"/>
        <v>2672.8048771878671</v>
      </c>
      <c r="G30" s="4">
        <f t="shared" ca="1" si="12"/>
        <v>3303.3906537339581</v>
      </c>
      <c r="H30" s="4"/>
    </row>
    <row r="31" spans="1:8" ht="17">
      <c r="A31" s="14" t="s">
        <v>83</v>
      </c>
      <c r="B31" s="3">
        <v>-300</v>
      </c>
      <c r="C31" s="4">
        <f ca="1">B31+C19</f>
        <v>-422.63157894736844</v>
      </c>
      <c r="D31" s="4">
        <f ca="1">C31+D19</f>
        <v>-578.27700831024936</v>
      </c>
      <c r="E31" s="4">
        <f t="shared" ref="E31:G31" ca="1" si="13">D31+E19</f>
        <v>-772.53774602711769</v>
      </c>
      <c r="F31" s="4">
        <f t="shared" ca="1" si="13"/>
        <v>-1013.924877187867</v>
      </c>
      <c r="G31" s="4">
        <f t="shared" ca="1" si="13"/>
        <v>-1312.7346537339581</v>
      </c>
      <c r="H31" s="4"/>
    </row>
    <row r="32" spans="1:8" ht="17">
      <c r="A32" s="14" t="s">
        <v>84</v>
      </c>
      <c r="B32" s="3">
        <v>770</v>
      </c>
      <c r="C32" s="4">
        <f>C15*$B5</f>
        <v>960</v>
      </c>
      <c r="D32" s="4">
        <f>D15*$B5</f>
        <v>1152</v>
      </c>
      <c r="E32" s="4">
        <f t="shared" ref="E32:G32" si="14">E15*$B5</f>
        <v>1382.4</v>
      </c>
      <c r="F32" s="4">
        <f t="shared" si="14"/>
        <v>1658.88</v>
      </c>
      <c r="G32" s="4">
        <f t="shared" si="14"/>
        <v>1990.6559999999999</v>
      </c>
      <c r="H32" s="4"/>
    </row>
    <row r="33" spans="1:8" ht="17">
      <c r="A33" s="2" t="s">
        <v>35</v>
      </c>
      <c r="B33" s="3">
        <f>B27+B28+B32</f>
        <v>1000</v>
      </c>
      <c r="C33" s="3">
        <f ca="1">C27+C28+C32</f>
        <v>1228.5126784572767</v>
      </c>
      <c r="D33" s="3">
        <f ca="1">D27+D28+D32</f>
        <v>1440</v>
      </c>
      <c r="E33" s="3">
        <f t="shared" ref="E33:G33" ca="1" si="15">E27+E28+E32</f>
        <v>1728</v>
      </c>
      <c r="F33" s="3">
        <f t="shared" ca="1" si="15"/>
        <v>2073.6000000000004</v>
      </c>
      <c r="G33" s="3">
        <f t="shared" ca="1" si="15"/>
        <v>2488.3199999999997</v>
      </c>
      <c r="H33" s="3"/>
    </row>
    <row r="34" spans="1:8">
      <c r="H34" s="4"/>
    </row>
    <row r="35" spans="1:8" ht="17">
      <c r="A35" s="2" t="s">
        <v>36</v>
      </c>
      <c r="B35" s="3">
        <v>80</v>
      </c>
      <c r="C35" s="4">
        <f>C15*$B4</f>
        <v>96</v>
      </c>
      <c r="D35" s="4">
        <f>D15*$B4</f>
        <v>115.2</v>
      </c>
      <c r="E35" s="4">
        <f t="shared" ref="E35:G35" si="16">E15*$B4</f>
        <v>138.24</v>
      </c>
      <c r="F35" s="4">
        <f t="shared" si="16"/>
        <v>165.88800000000001</v>
      </c>
      <c r="G35" s="4">
        <f t="shared" si="16"/>
        <v>199.06559999999999</v>
      </c>
      <c r="H35" s="4"/>
    </row>
    <row r="36" spans="1:8" ht="17">
      <c r="A36" s="2" t="s">
        <v>37</v>
      </c>
      <c r="B36" s="27">
        <v>400</v>
      </c>
      <c r="C36" s="26">
        <f ca="1">MAX(B36,C28+C32-C35-C37-C38)</f>
        <v>400</v>
      </c>
      <c r="D36" s="26">
        <f t="shared" ref="D36:G36" ca="1" si="17">MAX(C36,D28+D32-D35-D37-D38)</f>
        <v>435.16629259908649</v>
      </c>
      <c r="E36" s="26">
        <f t="shared" ca="1" si="17"/>
        <v>513.43351096764809</v>
      </c>
      <c r="F36" s="26">
        <f t="shared" ca="1" si="17"/>
        <v>609.60726190902346</v>
      </c>
      <c r="G36" s="26">
        <f t="shared" ca="1" si="17"/>
        <v>727.6027449761275</v>
      </c>
      <c r="H36" s="4"/>
    </row>
    <row r="37" spans="1:8" ht="17">
      <c r="A37" s="2" t="s">
        <v>38</v>
      </c>
      <c r="B37" s="3">
        <v>450</v>
      </c>
      <c r="C37" s="4">
        <f>B37</f>
        <v>450</v>
      </c>
      <c r="D37" s="4">
        <f>C37</f>
        <v>450</v>
      </c>
      <c r="E37" s="4">
        <f t="shared" ref="E37:G37" si="18">D37</f>
        <v>450</v>
      </c>
      <c r="F37" s="4">
        <f t="shared" si="18"/>
        <v>450</v>
      </c>
      <c r="G37" s="4">
        <f t="shared" si="18"/>
        <v>450</v>
      </c>
      <c r="H37" s="4"/>
    </row>
    <row r="38" spans="1:8" ht="17">
      <c r="A38" s="2" t="s">
        <v>39</v>
      </c>
      <c r="B38" s="3">
        <v>150</v>
      </c>
      <c r="C38" s="4">
        <f ca="1">C24+B38</f>
        <v>282.51267845727676</v>
      </c>
      <c r="D38" s="4">
        <f ca="1">D24+C38</f>
        <v>439.63370740091347</v>
      </c>
      <c r="E38" s="4">
        <f t="shared" ref="E38:G38" ca="1" si="19">E24+D38</f>
        <v>626.3264890323519</v>
      </c>
      <c r="F38" s="4">
        <f t="shared" ca="1" si="19"/>
        <v>848.10473809097698</v>
      </c>
      <c r="G38" s="4">
        <f t="shared" ca="1" si="19"/>
        <v>1111.6516550238723</v>
      </c>
      <c r="H38" s="4"/>
    </row>
    <row r="39" spans="1:8" ht="17">
      <c r="A39" s="2" t="s">
        <v>40</v>
      </c>
      <c r="B39" s="3">
        <f>SUM(B35:B38)</f>
        <v>1080</v>
      </c>
      <c r="C39" s="3">
        <f ca="1">SUM(C35:C38)</f>
        <v>1228.5126784572767</v>
      </c>
      <c r="D39" s="3">
        <f ca="1">SUM(D35:D38)</f>
        <v>1440</v>
      </c>
      <c r="E39" s="3">
        <f t="shared" ref="E39:G39" ca="1" si="20">SUM(E35:E38)</f>
        <v>1728</v>
      </c>
      <c r="F39" s="3">
        <f t="shared" ca="1" si="20"/>
        <v>2073.6000000000004</v>
      </c>
      <c r="G39" s="3">
        <f t="shared" ca="1" si="20"/>
        <v>2488.3199999999997</v>
      </c>
      <c r="H39" s="3"/>
    </row>
  </sheetData>
  <phoneticPr fontId="2" type="noConversion"/>
  <pageMargins left="0.7" right="0.7" top="0.75" bottom="0.75" header="0.3" footer="0.3"/>
  <pageSetup paperSize="9" orientation="portrait" r:id="rId1"/>
  <ignoredErrors>
    <ignoredError sqref="C23 D23:G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0ED-3BDE-40D6-B9B5-1DD80F0AB195}">
  <dimension ref="A1:H39"/>
  <sheetViews>
    <sheetView zoomScale="85" zoomScaleNormal="85" workbookViewId="0">
      <selection activeCell="J22" sqref="J22"/>
    </sheetView>
  </sheetViews>
  <sheetFormatPr defaultRowHeight="15.5"/>
  <cols>
    <col min="1" max="1" width="17.75" style="2" customWidth="1"/>
    <col min="2" max="2" width="9" style="3" bestFit="1" customWidth="1"/>
    <col min="3" max="7" width="8.6640625" style="4"/>
    <col min="8" max="16384" width="8.6640625" style="2"/>
  </cols>
  <sheetData>
    <row r="1" spans="1:8" ht="17.5" thickBot="1">
      <c r="A1" s="2" t="s">
        <v>4</v>
      </c>
      <c r="E1" s="21" t="s">
        <v>56</v>
      </c>
    </row>
    <row r="2" spans="1:8" ht="17">
      <c r="A2" s="5" t="s">
        <v>57</v>
      </c>
      <c r="B2" s="22">
        <v>0.2</v>
      </c>
      <c r="E2" s="4" t="s">
        <v>58</v>
      </c>
    </row>
    <row r="3" spans="1:8" ht="17">
      <c r="A3" s="7" t="s">
        <v>59</v>
      </c>
      <c r="B3" s="23">
        <v>0.2</v>
      </c>
    </row>
    <row r="4" spans="1:8" ht="17">
      <c r="A4" s="7" t="s">
        <v>60</v>
      </c>
      <c r="B4" s="8">
        <v>0.08</v>
      </c>
      <c r="E4" s="4" t="s">
        <v>85</v>
      </c>
    </row>
    <row r="5" spans="1:8" ht="17">
      <c r="A5" s="7" t="s">
        <v>62</v>
      </c>
      <c r="B5" s="23">
        <v>0.8</v>
      </c>
    </row>
    <row r="6" spans="1:8" ht="17.5" thickBot="1">
      <c r="A6" s="9" t="s">
        <v>64</v>
      </c>
      <c r="B6" s="10">
        <v>0.5</v>
      </c>
    </row>
    <row r="7" spans="1:8" ht="17">
      <c r="A7" s="5" t="s">
        <v>66</v>
      </c>
      <c r="B7" s="6">
        <v>0.1</v>
      </c>
    </row>
    <row r="8" spans="1:8" ht="17">
      <c r="A8" s="7" t="s">
        <v>68</v>
      </c>
      <c r="B8" s="8">
        <v>0.1</v>
      </c>
    </row>
    <row r="9" spans="1:8" ht="17">
      <c r="A9" s="7" t="s">
        <v>70</v>
      </c>
      <c r="B9" s="8">
        <v>0.08</v>
      </c>
    </row>
    <row r="10" spans="1:8" ht="17">
      <c r="A10" s="7" t="s">
        <v>71</v>
      </c>
      <c r="B10" s="8">
        <v>0.4</v>
      </c>
    </row>
    <row r="11" spans="1:8" ht="17.5" thickBot="1">
      <c r="A11" s="9" t="s">
        <v>72</v>
      </c>
      <c r="B11" s="25">
        <v>0.5</v>
      </c>
    </row>
    <row r="13" spans="1:8" ht="17">
      <c r="A13" s="1" t="s">
        <v>73</v>
      </c>
      <c r="B13" s="11">
        <v>0</v>
      </c>
      <c r="C13" s="12">
        <v>1</v>
      </c>
      <c r="D13" s="12">
        <v>2</v>
      </c>
      <c r="E13" s="12">
        <v>3</v>
      </c>
      <c r="F13" s="12">
        <v>4</v>
      </c>
      <c r="G13" s="12">
        <v>5</v>
      </c>
    </row>
    <row r="14" spans="1:8" ht="17">
      <c r="A14" s="13" t="s">
        <v>74</v>
      </c>
    </row>
    <row r="15" spans="1:8" ht="17">
      <c r="A15" s="2" t="s">
        <v>18</v>
      </c>
      <c r="B15" s="3">
        <v>1000</v>
      </c>
      <c r="C15" s="4">
        <f>B15*(1+$B2)</f>
        <v>1200</v>
      </c>
      <c r="D15" s="4">
        <f>C15*(1+$B2)</f>
        <v>1440</v>
      </c>
      <c r="E15" s="4">
        <f t="shared" ref="E15:G15" si="0">D15*(1+$B2)</f>
        <v>1728</v>
      </c>
      <c r="F15" s="4">
        <f t="shared" si="0"/>
        <v>2073.6</v>
      </c>
      <c r="G15" s="4">
        <f t="shared" si="0"/>
        <v>2488.3199999999997</v>
      </c>
      <c r="H15" s="4"/>
    </row>
    <row r="16" spans="1:8" ht="17">
      <c r="A16" s="14" t="s">
        <v>75</v>
      </c>
      <c r="B16" s="3">
        <v>-500</v>
      </c>
      <c r="C16" s="4">
        <f>-C15*$B6</f>
        <v>-600</v>
      </c>
      <c r="D16" s="4">
        <f>-D15*$B6</f>
        <v>-720</v>
      </c>
      <c r="E16" s="4">
        <f t="shared" ref="E16:G16" si="1">-E15*$B6</f>
        <v>-864</v>
      </c>
      <c r="F16" s="4">
        <f t="shared" si="1"/>
        <v>-1036.8</v>
      </c>
      <c r="G16" s="4">
        <f t="shared" si="1"/>
        <v>-1244.1599999999999</v>
      </c>
      <c r="H16" s="4"/>
    </row>
    <row r="17" spans="1:8" ht="17">
      <c r="A17" s="14" t="s">
        <v>76</v>
      </c>
      <c r="B17" s="3">
        <v>-32</v>
      </c>
      <c r="C17" s="4">
        <f ca="1">-(B36+C36)/2*$B8</f>
        <v>-40</v>
      </c>
      <c r="D17" s="4">
        <f ca="1">-(C36+D36)/2*$B8</f>
        <v>-42.761360315233517</v>
      </c>
      <c r="E17" s="4">
        <f t="shared" ref="E17:G17" ca="1" si="2">-(D36+E36)/2*$B8</f>
        <v>-49.442265681441683</v>
      </c>
      <c r="F17" s="4">
        <f t="shared" ca="1" si="2"/>
        <v>-58.176870761246278</v>
      </c>
      <c r="G17" s="4">
        <f t="shared" ca="1" si="2"/>
        <v>-68.898271510931551</v>
      </c>
      <c r="H17" s="4"/>
    </row>
    <row r="18" spans="1:8" ht="17">
      <c r="A18" s="14" t="s">
        <v>77</v>
      </c>
      <c r="B18" s="3">
        <v>6</v>
      </c>
      <c r="C18" s="4">
        <f ca="1">(B27+C27)/2*$B9</f>
        <v>4.340507138291068</v>
      </c>
      <c r="D18" s="4">
        <f ca="1">(C27+D27)/2*$B9</f>
        <v>1.9405071382910684</v>
      </c>
      <c r="E18" s="4">
        <f t="shared" ref="E18:G18" ca="1" si="3">(D27+E27)/2*$B9</f>
        <v>1.5999999999999954</v>
      </c>
      <c r="F18" s="4">
        <f t="shared" ca="1" si="3"/>
        <v>1.6000000000000045</v>
      </c>
      <c r="G18" s="4">
        <f t="shared" ca="1" si="3"/>
        <v>1.6</v>
      </c>
      <c r="H18" s="4"/>
    </row>
    <row r="19" spans="1:8" ht="17">
      <c r="A19" s="14" t="s">
        <v>78</v>
      </c>
      <c r="B19" s="3">
        <v>-100</v>
      </c>
      <c r="C19" s="4">
        <f ca="1">-(B30+C30)/2*$B7</f>
        <v>-122.63157894736842</v>
      </c>
      <c r="D19" s="4">
        <f ca="1">-(C30+D30)/2*$B7</f>
        <v>-155.64542936288092</v>
      </c>
      <c r="E19" s="4">
        <f t="shared" ref="E19:G19" ca="1" si="4">-(D30+E30)/2*$B7</f>
        <v>-194.26073771686839</v>
      </c>
      <c r="F19" s="4">
        <f t="shared" ca="1" si="4"/>
        <v>-241.38713116074925</v>
      </c>
      <c r="G19" s="4">
        <f t="shared" ca="1" si="4"/>
        <v>-298.80977654609126</v>
      </c>
      <c r="H19" s="4"/>
    </row>
    <row r="20" spans="1:8" ht="17">
      <c r="A20" s="2" t="s">
        <v>23</v>
      </c>
      <c r="B20" s="3">
        <f>SUM(B15:B19)</f>
        <v>374</v>
      </c>
      <c r="C20" s="3">
        <f ca="1">SUM(C15:C19)</f>
        <v>441.70892819092262</v>
      </c>
      <c r="D20" s="3">
        <f ca="1">SUM(D15:D19)</f>
        <v>523.5337174601766</v>
      </c>
      <c r="E20" s="3">
        <f t="shared" ref="E20:G20" ca="1" si="5">SUM(E15:E19)</f>
        <v>621.89699660169003</v>
      </c>
      <c r="F20" s="3">
        <f t="shared" ca="1" si="5"/>
        <v>738.83599807800442</v>
      </c>
      <c r="G20" s="3">
        <f t="shared" ca="1" si="5"/>
        <v>878.05195194297687</v>
      </c>
      <c r="H20" s="3"/>
    </row>
    <row r="21" spans="1:8" ht="17">
      <c r="A21" s="14" t="s">
        <v>79</v>
      </c>
      <c r="B21" s="3">
        <v>-149</v>
      </c>
      <c r="C21" s="4">
        <f ca="1">-C20*$B10</f>
        <v>-176.68357127636907</v>
      </c>
      <c r="D21" s="4">
        <f ca="1">-D20*$B10</f>
        <v>-209.41348698407066</v>
      </c>
      <c r="E21" s="4">
        <f t="shared" ref="E21:G21" ca="1" si="6">-E20*$B10</f>
        <v>-248.75879864067602</v>
      </c>
      <c r="F21" s="4">
        <f t="shared" ca="1" si="6"/>
        <v>-295.5343992312018</v>
      </c>
      <c r="G21" s="4">
        <f t="shared" ca="1" si="6"/>
        <v>-351.22078077719078</v>
      </c>
      <c r="H21" s="4"/>
    </row>
    <row r="22" spans="1:8" ht="17">
      <c r="A22" s="2" t="s">
        <v>25</v>
      </c>
      <c r="B22" s="3">
        <f>SUM(B20:B21)</f>
        <v>225</v>
      </c>
      <c r="C22" s="3">
        <f ca="1">SUM(C20:C21)</f>
        <v>265.02535691455353</v>
      </c>
      <c r="D22" s="3">
        <f ca="1">SUM(D20:D21)</f>
        <v>314.12023047610592</v>
      </c>
      <c r="E22" s="3">
        <f t="shared" ref="E22:G22" ca="1" si="7">SUM(E20:E21)</f>
        <v>373.13819796101404</v>
      </c>
      <c r="F22" s="3">
        <f t="shared" ca="1" si="7"/>
        <v>443.30159884680262</v>
      </c>
      <c r="G22" s="3">
        <f t="shared" ca="1" si="7"/>
        <v>526.83117116578615</v>
      </c>
      <c r="H22" s="3"/>
    </row>
    <row r="23" spans="1:8" ht="17">
      <c r="A23" s="14" t="s">
        <v>80</v>
      </c>
      <c r="B23" s="3">
        <v>-90</v>
      </c>
      <c r="C23" s="4">
        <f ca="1">-C22*$B11</f>
        <v>-132.51267845727676</v>
      </c>
      <c r="D23" s="4">
        <f ca="1">-D22*$B11</f>
        <v>-157.06011523805296</v>
      </c>
      <c r="E23" s="4">
        <f t="shared" ref="E23:G23" ca="1" si="8">-E22*$B11</f>
        <v>-186.56909898050702</v>
      </c>
      <c r="F23" s="4">
        <f t="shared" ca="1" si="8"/>
        <v>-221.65079942340131</v>
      </c>
      <c r="G23" s="4">
        <f t="shared" ca="1" si="8"/>
        <v>-263.41558558289307</v>
      </c>
      <c r="H23" s="4"/>
    </row>
    <row r="24" spans="1:8" ht="17">
      <c r="A24" s="2" t="s">
        <v>27</v>
      </c>
      <c r="B24" s="3">
        <f>SUM(B22:B23)</f>
        <v>135</v>
      </c>
      <c r="C24" s="3">
        <f ca="1">SUM(C22:C23)</f>
        <v>132.51267845727676</v>
      </c>
      <c r="D24" s="3">
        <f ca="1">SUM(D22:D23)</f>
        <v>157.06011523805296</v>
      </c>
      <c r="E24" s="3">
        <f t="shared" ref="E24:G24" ca="1" si="9">SUM(E22:E23)</f>
        <v>186.56909898050702</v>
      </c>
      <c r="F24" s="3">
        <f t="shared" ca="1" si="9"/>
        <v>221.65079942340131</v>
      </c>
      <c r="G24" s="3">
        <f t="shared" ca="1" si="9"/>
        <v>263.41558558289307</v>
      </c>
      <c r="H24" s="3"/>
    </row>
    <row r="25" spans="1:8">
      <c r="H25" s="4"/>
    </row>
    <row r="26" spans="1:8" ht="17">
      <c r="A26" s="13" t="s">
        <v>81</v>
      </c>
      <c r="H26" s="4"/>
    </row>
    <row r="27" spans="1:8" ht="17">
      <c r="A27" s="2" t="s">
        <v>29</v>
      </c>
      <c r="B27" s="3">
        <v>80</v>
      </c>
      <c r="C27" s="4">
        <f ca="1">C39-C32-C28</f>
        <v>28.512678457276706</v>
      </c>
      <c r="D27" s="4">
        <f ca="1">D39-D32-D28</f>
        <v>20</v>
      </c>
      <c r="E27" s="4">
        <f t="shared" ref="E27:G27" ca="1" si="10">E39-E32-E28</f>
        <v>19.999999999999886</v>
      </c>
      <c r="F27" s="4">
        <f t="shared" ca="1" si="10"/>
        <v>20.000000000000227</v>
      </c>
      <c r="G27" s="4">
        <f t="shared" ca="1" si="10"/>
        <v>19.999999999999773</v>
      </c>
      <c r="H27" s="4"/>
    </row>
    <row r="28" spans="1:8" ht="17">
      <c r="A28" s="2" t="s">
        <v>30</v>
      </c>
      <c r="B28" s="3">
        <v>150</v>
      </c>
      <c r="C28" s="4">
        <f>C15*$B3</f>
        <v>240</v>
      </c>
      <c r="D28" s="4">
        <f>D15*$B3</f>
        <v>288</v>
      </c>
      <c r="E28" s="4">
        <f t="shared" ref="E28:G28" si="11">E15*$B3</f>
        <v>345.6</v>
      </c>
      <c r="F28" s="4">
        <f t="shared" si="11"/>
        <v>414.72</v>
      </c>
      <c r="G28" s="4">
        <f t="shared" si="11"/>
        <v>497.66399999999999</v>
      </c>
      <c r="H28" s="4"/>
    </row>
    <row r="29" spans="1:8" ht="17">
      <c r="A29" s="2" t="s">
        <v>31</v>
      </c>
      <c r="H29" s="4"/>
    </row>
    <row r="30" spans="1:8" ht="17">
      <c r="A30" s="14" t="s">
        <v>82</v>
      </c>
      <c r="B30" s="3">
        <v>1070</v>
      </c>
      <c r="C30" s="4">
        <f ca="1">C32-C31</f>
        <v>1382.6315789473683</v>
      </c>
      <c r="D30" s="4">
        <f ca="1">D32-D31</f>
        <v>1730.2770083102494</v>
      </c>
      <c r="E30" s="4">
        <f t="shared" ref="E30:G30" ca="1" si="12">E32-E31</f>
        <v>2154.937746027118</v>
      </c>
      <c r="F30" s="4">
        <f t="shared" ca="1" si="12"/>
        <v>2672.8048771878671</v>
      </c>
      <c r="G30" s="4">
        <f t="shared" ca="1" si="12"/>
        <v>3303.3906537339581</v>
      </c>
      <c r="H30" s="4"/>
    </row>
    <row r="31" spans="1:8" ht="17">
      <c r="A31" s="14" t="s">
        <v>83</v>
      </c>
      <c r="B31" s="3">
        <v>-300</v>
      </c>
      <c r="C31" s="4">
        <f ca="1">B31+C19</f>
        <v>-422.63157894736844</v>
      </c>
      <c r="D31" s="4">
        <f ca="1">C31+D19</f>
        <v>-578.27700831024936</v>
      </c>
      <c r="E31" s="4">
        <f t="shared" ref="E31:G31" ca="1" si="13">D31+E19</f>
        <v>-772.53774602711769</v>
      </c>
      <c r="F31" s="4">
        <f t="shared" ca="1" si="13"/>
        <v>-1013.924877187867</v>
      </c>
      <c r="G31" s="4">
        <f t="shared" ca="1" si="13"/>
        <v>-1312.7346537339581</v>
      </c>
      <c r="H31" s="4"/>
    </row>
    <row r="32" spans="1:8" ht="17">
      <c r="A32" s="14" t="s">
        <v>84</v>
      </c>
      <c r="B32" s="3">
        <v>770</v>
      </c>
      <c r="C32" s="4">
        <f>C15*$B5</f>
        <v>960</v>
      </c>
      <c r="D32" s="4">
        <f>D15*$B5</f>
        <v>1152</v>
      </c>
      <c r="E32" s="4">
        <f t="shared" ref="E32:G32" si="14">E15*$B5</f>
        <v>1382.4</v>
      </c>
      <c r="F32" s="4">
        <f t="shared" si="14"/>
        <v>1658.88</v>
      </c>
      <c r="G32" s="4">
        <f t="shared" si="14"/>
        <v>1990.6559999999999</v>
      </c>
      <c r="H32" s="4"/>
    </row>
    <row r="33" spans="1:8" ht="17">
      <c r="A33" s="2" t="s">
        <v>35</v>
      </c>
      <c r="B33" s="3">
        <f>B27+B28+B32</f>
        <v>1000</v>
      </c>
      <c r="C33" s="3">
        <f ca="1">C27+C28+C32</f>
        <v>1228.5126784572767</v>
      </c>
      <c r="D33" s="3">
        <f ca="1">D27+D28+D32</f>
        <v>1460</v>
      </c>
      <c r="E33" s="3">
        <f t="shared" ref="E33:G33" ca="1" si="15">E27+E28+E32</f>
        <v>1748</v>
      </c>
      <c r="F33" s="3">
        <f t="shared" ca="1" si="15"/>
        <v>2093.6000000000004</v>
      </c>
      <c r="G33" s="3">
        <f t="shared" ca="1" si="15"/>
        <v>2508.3199999999997</v>
      </c>
      <c r="H33" s="3"/>
    </row>
    <row r="34" spans="1:8">
      <c r="H34" s="4"/>
    </row>
    <row r="35" spans="1:8" ht="17">
      <c r="A35" s="2" t="s">
        <v>36</v>
      </c>
      <c r="B35" s="3">
        <v>80</v>
      </c>
      <c r="C35" s="4">
        <f>C15*$B4</f>
        <v>96</v>
      </c>
      <c r="D35" s="4">
        <f>D15*$B4</f>
        <v>115.2</v>
      </c>
      <c r="E35" s="4">
        <f t="shared" ref="E35:G35" si="16">E15*$B4</f>
        <v>138.24</v>
      </c>
      <c r="F35" s="4">
        <f t="shared" si="16"/>
        <v>165.88800000000001</v>
      </c>
      <c r="G35" s="4">
        <f t="shared" si="16"/>
        <v>199.06559999999999</v>
      </c>
      <c r="H35" s="4"/>
    </row>
    <row r="36" spans="1:8" ht="17">
      <c r="A36" s="2" t="s">
        <v>37</v>
      </c>
      <c r="B36" s="27">
        <v>400</v>
      </c>
      <c r="C36" s="26">
        <f ca="1">MAX(B36,C28+C32-C35-C37-C38+20)</f>
        <v>400</v>
      </c>
      <c r="D36" s="26">
        <f t="shared" ref="D36:G36" ca="1" si="17">MAX(C36,D28+D32-D35-D37-D38+20)</f>
        <v>455.22720630467023</v>
      </c>
      <c r="E36" s="26">
        <f t="shared" ca="1" si="17"/>
        <v>533.61810732416325</v>
      </c>
      <c r="F36" s="26">
        <f t="shared" ca="1" si="17"/>
        <v>629.91930790076242</v>
      </c>
      <c r="G36" s="26">
        <f t="shared" ca="1" si="17"/>
        <v>748.04612231786859</v>
      </c>
      <c r="H36" s="4"/>
    </row>
    <row r="37" spans="1:8" ht="17">
      <c r="A37" s="2" t="s">
        <v>38</v>
      </c>
      <c r="B37" s="3">
        <v>450</v>
      </c>
      <c r="C37" s="4">
        <f>B37</f>
        <v>450</v>
      </c>
      <c r="D37" s="4">
        <f>C37</f>
        <v>450</v>
      </c>
      <c r="E37" s="4">
        <f t="shared" ref="E37:G37" si="18">D37</f>
        <v>450</v>
      </c>
      <c r="F37" s="4">
        <f t="shared" si="18"/>
        <v>450</v>
      </c>
      <c r="G37" s="4">
        <f t="shared" si="18"/>
        <v>450</v>
      </c>
      <c r="H37" s="4"/>
    </row>
    <row r="38" spans="1:8" ht="17">
      <c r="A38" s="2" t="s">
        <v>39</v>
      </c>
      <c r="B38" s="3">
        <v>150</v>
      </c>
      <c r="C38" s="4">
        <f ca="1">C24+B38</f>
        <v>282.51267845727676</v>
      </c>
      <c r="D38" s="4">
        <f ca="1">D24+C38</f>
        <v>439.57279369532972</v>
      </c>
      <c r="E38" s="4">
        <f t="shared" ref="E38:G38" ca="1" si="19">E24+D38</f>
        <v>626.14189267583674</v>
      </c>
      <c r="F38" s="4">
        <f t="shared" ca="1" si="19"/>
        <v>847.79269209923802</v>
      </c>
      <c r="G38" s="4">
        <f t="shared" ca="1" si="19"/>
        <v>1111.2082776821312</v>
      </c>
      <c r="H38" s="4"/>
    </row>
    <row r="39" spans="1:8" ht="17">
      <c r="A39" s="2" t="s">
        <v>40</v>
      </c>
      <c r="B39" s="3">
        <f>SUM(B35:B38)</f>
        <v>1080</v>
      </c>
      <c r="C39" s="3">
        <f ca="1">SUM(C35:C38)</f>
        <v>1228.5126784572767</v>
      </c>
      <c r="D39" s="3">
        <f ca="1">SUM(D35:D38)</f>
        <v>1460</v>
      </c>
      <c r="E39" s="3">
        <f t="shared" ref="E39:G39" ca="1" si="20">SUM(E35:E38)</f>
        <v>1748</v>
      </c>
      <c r="F39" s="3">
        <f t="shared" ca="1" si="20"/>
        <v>2093.6000000000004</v>
      </c>
      <c r="G39" s="3">
        <f t="shared" ca="1" si="20"/>
        <v>2508.3199999999997</v>
      </c>
      <c r="H39" s="3"/>
    </row>
  </sheetData>
  <phoneticPr fontId="2" type="noConversion"/>
  <pageMargins left="0.7" right="0.7" top="0.75" bottom="0.75" header="0.3" footer="0.3"/>
  <pageSetup paperSize="9" orientation="portrait" r:id="rId1"/>
  <ignoredErrors>
    <ignoredError sqref="C23:G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5F52-4140-4D67-90A0-6CABAA20CCB4}">
  <dimension ref="A1:F14"/>
  <sheetViews>
    <sheetView topLeftCell="B1" workbookViewId="0">
      <selection activeCell="B1" sqref="A1:XFD1048576"/>
    </sheetView>
  </sheetViews>
  <sheetFormatPr defaultRowHeight="15.5"/>
  <cols>
    <col min="1" max="1" width="8.6640625" style="2"/>
    <col min="2" max="2" width="15.9140625" style="2" customWidth="1"/>
    <col min="3" max="4" width="8.6640625" style="2"/>
    <col min="5" max="5" width="15.9140625" style="2" customWidth="1"/>
    <col min="6" max="16384" width="8.6640625" style="2"/>
  </cols>
  <sheetData>
    <row r="1" spans="1:6" ht="16.5">
      <c r="A1" s="1" t="s">
        <v>0</v>
      </c>
      <c r="B1" s="1" t="s">
        <v>1</v>
      </c>
      <c r="C1" s="1"/>
      <c r="D1" s="1" t="s">
        <v>0</v>
      </c>
      <c r="E1" s="1" t="s">
        <v>2</v>
      </c>
      <c r="F1" s="1"/>
    </row>
    <row r="2" spans="1:6">
      <c r="A2" s="1">
        <v>59</v>
      </c>
      <c r="B2" s="1" t="str">
        <f>IF(A2&gt;=60,"及格","不及格")</f>
        <v>不及格</v>
      </c>
      <c r="C2" s="1"/>
      <c r="D2" s="1">
        <v>59</v>
      </c>
      <c r="E2" s="1" t="str">
        <f>IF(D2&gt;=60,"及格",IF(D2&lt;40,"重修","補考"))</f>
        <v>補考</v>
      </c>
      <c r="F2" s="1"/>
    </row>
    <row r="3" spans="1:6">
      <c r="A3" s="1">
        <v>64</v>
      </c>
      <c r="B3" s="1" t="str">
        <f t="shared" ref="B3:B6" si="0">IF(A3&gt;=60,"及格","不及格")</f>
        <v>及格</v>
      </c>
      <c r="C3" s="1"/>
      <c r="D3" s="1">
        <v>64</v>
      </c>
      <c r="E3" s="1" t="str">
        <f t="shared" ref="E3:E6" si="1">IF(D3&gt;=60,"及格",IF(D3&lt;40,"重修","補考"))</f>
        <v>及格</v>
      </c>
      <c r="F3" s="1"/>
    </row>
    <row r="4" spans="1:6">
      <c r="A4" s="1">
        <v>78</v>
      </c>
      <c r="B4" s="1" t="str">
        <f t="shared" si="0"/>
        <v>及格</v>
      </c>
      <c r="C4" s="1"/>
      <c r="D4" s="1">
        <v>78</v>
      </c>
      <c r="E4" s="1" t="str">
        <f t="shared" si="1"/>
        <v>及格</v>
      </c>
      <c r="F4" s="1"/>
    </row>
    <row r="5" spans="1:6">
      <c r="A5" s="1">
        <v>91</v>
      </c>
      <c r="B5" s="1" t="str">
        <f t="shared" si="0"/>
        <v>及格</v>
      </c>
      <c r="C5" s="1"/>
      <c r="D5" s="1">
        <v>91</v>
      </c>
      <c r="E5" s="1" t="str">
        <f t="shared" si="1"/>
        <v>及格</v>
      </c>
      <c r="F5" s="1"/>
    </row>
    <row r="6" spans="1:6">
      <c r="A6" s="1">
        <v>36</v>
      </c>
      <c r="B6" s="1" t="str">
        <f t="shared" si="0"/>
        <v>不及格</v>
      </c>
      <c r="C6" s="1"/>
      <c r="D6" s="1">
        <v>36</v>
      </c>
      <c r="E6" s="1" t="str">
        <f t="shared" si="1"/>
        <v>重修</v>
      </c>
      <c r="F6" s="1"/>
    </row>
    <row r="7" spans="1:6">
      <c r="A7" s="1"/>
      <c r="B7" s="1"/>
      <c r="C7" s="1"/>
    </row>
    <row r="10" spans="1:6">
      <c r="B10" s="1"/>
    </row>
    <row r="11" spans="1:6">
      <c r="B11" s="1"/>
    </row>
    <row r="12" spans="1:6">
      <c r="B12" s="1"/>
    </row>
    <row r="13" spans="1:6">
      <c r="B13" s="1"/>
    </row>
    <row r="14" spans="1:6">
      <c r="B14" s="1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B39E-E538-47EA-B15E-46A10BB4AA70}">
  <dimension ref="A1:H39"/>
  <sheetViews>
    <sheetView zoomScale="85" zoomScaleNormal="85" workbookViewId="0">
      <selection activeCell="I13" sqref="I13"/>
    </sheetView>
  </sheetViews>
  <sheetFormatPr defaultRowHeight="15.5"/>
  <cols>
    <col min="1" max="1" width="17.75" style="2" customWidth="1"/>
    <col min="2" max="2" width="9" style="3" bestFit="1" customWidth="1"/>
    <col min="3" max="7" width="8.6640625" style="4"/>
    <col min="8" max="16384" width="8.6640625" style="2"/>
  </cols>
  <sheetData>
    <row r="1" spans="1:8" ht="17.5" thickBot="1">
      <c r="A1" s="2" t="s">
        <v>4</v>
      </c>
      <c r="E1" s="21" t="s">
        <v>56</v>
      </c>
    </row>
    <row r="2" spans="1:8" ht="17">
      <c r="A2" s="5" t="s">
        <v>57</v>
      </c>
      <c r="B2" s="22">
        <v>0.2</v>
      </c>
      <c r="E2" s="4" t="s">
        <v>58</v>
      </c>
    </row>
    <row r="3" spans="1:8" ht="17">
      <c r="A3" s="7" t="s">
        <v>59</v>
      </c>
      <c r="B3" s="23">
        <v>0.2</v>
      </c>
    </row>
    <row r="4" spans="1:8" ht="17">
      <c r="A4" s="7" t="s">
        <v>60</v>
      </c>
      <c r="B4" s="8">
        <v>0.08</v>
      </c>
      <c r="E4" s="4" t="s">
        <v>61</v>
      </c>
    </row>
    <row r="5" spans="1:8" ht="17">
      <c r="A5" s="7" t="s">
        <v>62</v>
      </c>
      <c r="B5" s="23">
        <v>0.8</v>
      </c>
      <c r="E5" s="4" t="s">
        <v>63</v>
      </c>
    </row>
    <row r="6" spans="1:8" ht="17.5" thickBot="1">
      <c r="A6" s="9" t="s">
        <v>64</v>
      </c>
      <c r="B6" s="10">
        <v>0.5</v>
      </c>
      <c r="E6" s="24" t="s">
        <v>65</v>
      </c>
    </row>
    <row r="7" spans="1:8" ht="17">
      <c r="A7" s="5" t="s">
        <v>66</v>
      </c>
      <c r="B7" s="6">
        <v>0.1</v>
      </c>
      <c r="E7" s="24" t="s">
        <v>67</v>
      </c>
    </row>
    <row r="8" spans="1:8" ht="17">
      <c r="A8" s="7" t="s">
        <v>68</v>
      </c>
      <c r="B8" s="8">
        <v>0.1</v>
      </c>
      <c r="E8" s="24" t="s">
        <v>69</v>
      </c>
    </row>
    <row r="9" spans="1:8" ht="17">
      <c r="A9" s="7" t="s">
        <v>70</v>
      </c>
      <c r="B9" s="8">
        <v>0.08</v>
      </c>
    </row>
    <row r="10" spans="1:8" ht="17">
      <c r="A10" s="7" t="s">
        <v>71</v>
      </c>
      <c r="B10" s="8">
        <v>0.4</v>
      </c>
    </row>
    <row r="11" spans="1:8" ht="17.5" thickBot="1">
      <c r="A11" s="9" t="s">
        <v>72</v>
      </c>
      <c r="B11" s="25">
        <v>0.5</v>
      </c>
    </row>
    <row r="13" spans="1:8" ht="17">
      <c r="A13" s="1" t="s">
        <v>73</v>
      </c>
      <c r="B13" s="11">
        <v>0</v>
      </c>
      <c r="C13" s="12">
        <v>1</v>
      </c>
      <c r="D13" s="12">
        <v>2</v>
      </c>
      <c r="E13" s="12">
        <v>3</v>
      </c>
      <c r="F13" s="12">
        <v>4</v>
      </c>
      <c r="G13" s="12">
        <v>5</v>
      </c>
    </row>
    <row r="14" spans="1:8" ht="17">
      <c r="A14" s="13" t="s">
        <v>74</v>
      </c>
    </row>
    <row r="15" spans="1:8" ht="17">
      <c r="A15" s="2" t="s">
        <v>18</v>
      </c>
      <c r="B15" s="3">
        <v>1000</v>
      </c>
      <c r="C15" s="4">
        <f>B15*(1+$B2)</f>
        <v>1200</v>
      </c>
      <c r="D15" s="4">
        <f>C15*(1+$B2)</f>
        <v>1440</v>
      </c>
      <c r="E15" s="4">
        <f t="shared" ref="E15:G15" si="0">D15*(1+$B2)</f>
        <v>1728</v>
      </c>
      <c r="F15" s="4">
        <f t="shared" si="0"/>
        <v>2073.6</v>
      </c>
      <c r="G15" s="4">
        <f t="shared" si="0"/>
        <v>2488.3199999999997</v>
      </c>
      <c r="H15" s="4"/>
    </row>
    <row r="16" spans="1:8" ht="17">
      <c r="A16" s="14" t="s">
        <v>75</v>
      </c>
      <c r="B16" s="3">
        <v>-500</v>
      </c>
      <c r="C16" s="4">
        <f>-C15*$B6</f>
        <v>-600</v>
      </c>
      <c r="D16" s="4">
        <f>-D15*$B6</f>
        <v>-720</v>
      </c>
      <c r="E16" s="4">
        <f t="shared" ref="E16:G16" si="1">-E15*$B6</f>
        <v>-864</v>
      </c>
      <c r="F16" s="4">
        <f t="shared" si="1"/>
        <v>-1036.8</v>
      </c>
      <c r="G16" s="4">
        <f t="shared" si="1"/>
        <v>-1244.1599999999999</v>
      </c>
      <c r="H16" s="4"/>
    </row>
    <row r="17" spans="1:8" ht="17">
      <c r="A17" s="14" t="s">
        <v>76</v>
      </c>
      <c r="B17" s="3">
        <v>-32</v>
      </c>
      <c r="C17" s="4">
        <f ca="1">-(B36+C36)/2*$B8</f>
        <v>-40</v>
      </c>
      <c r="D17" s="4">
        <f ca="1">-(C36+D36)/2*$B8</f>
        <v>-40</v>
      </c>
      <c r="E17" s="4">
        <f t="shared" ref="E17:G17" ca="1" si="2">-(D36+E36)/2*$B8</f>
        <v>-44.820531297163193</v>
      </c>
      <c r="F17" s="4">
        <f t="shared" ca="1" si="2"/>
        <v>-78.318439182057261</v>
      </c>
      <c r="G17" s="4">
        <f t="shared" ca="1" si="2"/>
        <v>-106.99581576978815</v>
      </c>
      <c r="H17" s="4"/>
    </row>
    <row r="18" spans="1:8" ht="17">
      <c r="A18" s="14" t="s">
        <v>77</v>
      </c>
      <c r="B18" s="3">
        <v>6</v>
      </c>
      <c r="C18" s="4">
        <f ca="1">(B27+C27)/2*$B9</f>
        <v>16.554655870445348</v>
      </c>
      <c r="D18" s="4">
        <f ca="1">(C27+D27)/2*$B9</f>
        <v>37.1592224098084</v>
      </c>
      <c r="E18" s="4">
        <f t="shared" ref="E18:G18" ca="1" si="3">(D27+E27)/2*$B9</f>
        <v>24.604566539363045</v>
      </c>
      <c r="F18" s="4">
        <f t="shared" ca="1" si="3"/>
        <v>1.6000000000000045</v>
      </c>
      <c r="G18" s="4">
        <f t="shared" ca="1" si="3"/>
        <v>22.116714788221216</v>
      </c>
      <c r="H18" s="4"/>
    </row>
    <row r="19" spans="1:8" ht="17">
      <c r="A19" s="14" t="s">
        <v>78</v>
      </c>
      <c r="B19" s="3">
        <v>-100</v>
      </c>
      <c r="C19" s="4">
        <f>-(B30+C30)/2*$B7</f>
        <v>-107</v>
      </c>
      <c r="D19" s="4">
        <f>-(C30+D30)/2*$B7</f>
        <v>-107</v>
      </c>
      <c r="E19" s="4">
        <f t="shared" ref="E19:G19" si="4">-(D30+E30)/2*$B7</f>
        <v>-157</v>
      </c>
      <c r="F19" s="4">
        <f t="shared" si="4"/>
        <v>-257</v>
      </c>
      <c r="G19" s="4">
        <f t="shared" si="4"/>
        <v>-307</v>
      </c>
      <c r="H19" s="4"/>
    </row>
    <row r="20" spans="1:8" ht="17">
      <c r="A20" s="2" t="s">
        <v>23</v>
      </c>
      <c r="B20" s="3">
        <f>SUM(B15:B19)</f>
        <v>374</v>
      </c>
      <c r="C20" s="3">
        <f ca="1">SUM(C15:C19)</f>
        <v>469.55465587044534</v>
      </c>
      <c r="D20" s="3">
        <f ca="1">SUM(D15:D19)</f>
        <v>610.15922240980842</v>
      </c>
      <c r="E20" s="3">
        <f t="shared" ref="E20:G20" ca="1" si="5">SUM(E15:E19)</f>
        <v>686.78403524219993</v>
      </c>
      <c r="F20" s="3">
        <f t="shared" ca="1" si="5"/>
        <v>703.08156081794266</v>
      </c>
      <c r="G20" s="3">
        <f t="shared" ca="1" si="5"/>
        <v>852.28089901843305</v>
      </c>
      <c r="H20" s="3"/>
    </row>
    <row r="21" spans="1:8" ht="17">
      <c r="A21" s="14" t="s">
        <v>79</v>
      </c>
      <c r="B21" s="3">
        <v>-149</v>
      </c>
      <c r="C21" s="4">
        <f ca="1">-C20*$B10</f>
        <v>-187.82186234817814</v>
      </c>
      <c r="D21" s="4">
        <f ca="1">-D20*$B10</f>
        <v>-244.06368896392337</v>
      </c>
      <c r="E21" s="4">
        <f t="shared" ref="E21:G21" ca="1" si="6">-E20*$B10</f>
        <v>-274.71361409688001</v>
      </c>
      <c r="F21" s="4">
        <f t="shared" ca="1" si="6"/>
        <v>-281.23262432717706</v>
      </c>
      <c r="G21" s="4">
        <f t="shared" ca="1" si="6"/>
        <v>-340.91235960737322</v>
      </c>
      <c r="H21" s="4"/>
    </row>
    <row r="22" spans="1:8" ht="17">
      <c r="A22" s="2" t="s">
        <v>25</v>
      </c>
      <c r="B22" s="3">
        <f>SUM(B20:B21)</f>
        <v>225</v>
      </c>
      <c r="C22" s="3">
        <f ca="1">SUM(C20:C21)</f>
        <v>281.73279352226723</v>
      </c>
      <c r="D22" s="3">
        <f ca="1">SUM(D20:D21)</f>
        <v>366.09553344588505</v>
      </c>
      <c r="E22" s="3">
        <f t="shared" ref="E22:G22" ca="1" si="7">SUM(E20:E21)</f>
        <v>412.07042114531993</v>
      </c>
      <c r="F22" s="3">
        <f t="shared" ca="1" si="7"/>
        <v>421.8489364907656</v>
      </c>
      <c r="G22" s="3">
        <f t="shared" ca="1" si="7"/>
        <v>511.36853941105983</v>
      </c>
      <c r="H22" s="3"/>
    </row>
    <row r="23" spans="1:8" ht="17">
      <c r="A23" s="14" t="s">
        <v>80</v>
      </c>
      <c r="B23" s="3">
        <v>-90</v>
      </c>
      <c r="C23" s="4">
        <f ca="1">-C22*$B11</f>
        <v>-140.86639676113361</v>
      </c>
      <c r="D23" s="4">
        <f ca="1">-D22*$B11</f>
        <v>-183.04776672294253</v>
      </c>
      <c r="E23" s="4">
        <f t="shared" ref="E23:G23" ca="1" si="8">-E22*$B11</f>
        <v>-206.03521057265996</v>
      </c>
      <c r="F23" s="4">
        <f t="shared" ca="1" si="8"/>
        <v>-210.9244682453828</v>
      </c>
      <c r="G23" s="4">
        <f t="shared" ca="1" si="8"/>
        <v>-255.68426970552991</v>
      </c>
      <c r="H23" s="4"/>
    </row>
    <row r="24" spans="1:8" ht="17">
      <c r="A24" s="2" t="s">
        <v>27</v>
      </c>
      <c r="B24" s="3">
        <f>SUM(B22:B23)</f>
        <v>135</v>
      </c>
      <c r="C24" s="3">
        <f ca="1">SUM(C22:C23)</f>
        <v>140.86639676113361</v>
      </c>
      <c r="D24" s="3">
        <f ca="1">SUM(D22:D23)</f>
        <v>183.04776672294253</v>
      </c>
      <c r="E24" s="3">
        <f t="shared" ref="E24:G24" ca="1" si="9">SUM(E22:E23)</f>
        <v>206.03521057265996</v>
      </c>
      <c r="F24" s="3">
        <f t="shared" ca="1" si="9"/>
        <v>210.9244682453828</v>
      </c>
      <c r="G24" s="3">
        <f t="shared" ca="1" si="9"/>
        <v>255.68426970552991</v>
      </c>
      <c r="H24" s="3"/>
    </row>
    <row r="25" spans="1:8">
      <c r="H25" s="4"/>
    </row>
    <row r="26" spans="1:8" ht="17">
      <c r="A26" s="13" t="s">
        <v>81</v>
      </c>
      <c r="H26" s="4"/>
    </row>
    <row r="27" spans="1:8" ht="17">
      <c r="A27" s="2" t="s">
        <v>29</v>
      </c>
      <c r="B27" s="3">
        <v>80</v>
      </c>
      <c r="C27" s="4">
        <f ca="1">C39-C32-C28</f>
        <v>333.86639676113373</v>
      </c>
      <c r="D27" s="4">
        <f ca="1">D39-D32-D28</f>
        <v>595.11416348407624</v>
      </c>
      <c r="E27" s="4">
        <f t="shared" ref="E27:G27" ca="1" si="10">E39-E32-E28</f>
        <v>19.999999999999886</v>
      </c>
      <c r="F27" s="4">
        <f t="shared" ca="1" si="10"/>
        <v>20.000000000000227</v>
      </c>
      <c r="G27" s="4">
        <f t="shared" ca="1" si="10"/>
        <v>532.91786970553017</v>
      </c>
      <c r="H27" s="4"/>
    </row>
    <row r="28" spans="1:8" ht="17">
      <c r="A28" s="2" t="s">
        <v>30</v>
      </c>
      <c r="B28" s="3">
        <v>150</v>
      </c>
      <c r="C28" s="4">
        <f>C15*$B3</f>
        <v>240</v>
      </c>
      <c r="D28" s="4">
        <f>D15*$B3</f>
        <v>288</v>
      </c>
      <c r="E28" s="4">
        <f t="shared" ref="E28:G28" si="11">E15*$B3</f>
        <v>345.6</v>
      </c>
      <c r="F28" s="4">
        <f t="shared" si="11"/>
        <v>414.72</v>
      </c>
      <c r="G28" s="4">
        <f t="shared" si="11"/>
        <v>497.66399999999999</v>
      </c>
      <c r="H28" s="4"/>
    </row>
    <row r="29" spans="1:8" ht="17">
      <c r="A29" s="2" t="s">
        <v>31</v>
      </c>
      <c r="H29" s="4"/>
    </row>
    <row r="30" spans="1:8" ht="17">
      <c r="A30" s="14" t="s">
        <v>82</v>
      </c>
      <c r="B30" s="3">
        <v>1070</v>
      </c>
      <c r="C30" s="26">
        <f>IF(C15&lt;=1500,1070,IF(C15&gt;2000,3070,2070))</f>
        <v>1070</v>
      </c>
      <c r="D30" s="26">
        <f t="shared" ref="D30:G30" si="12">IF(D15&lt;=1500,1070,IF(D15&gt;2000,3070,2070))</f>
        <v>1070</v>
      </c>
      <c r="E30" s="26">
        <f t="shared" si="12"/>
        <v>2070</v>
      </c>
      <c r="F30" s="26">
        <f t="shared" si="12"/>
        <v>3070</v>
      </c>
      <c r="G30" s="26">
        <f t="shared" si="12"/>
        <v>3070</v>
      </c>
      <c r="H30" s="4"/>
    </row>
    <row r="31" spans="1:8" ht="17">
      <c r="A31" s="14" t="s">
        <v>83</v>
      </c>
      <c r="B31" s="3">
        <v>-300</v>
      </c>
      <c r="C31" s="4">
        <f>B31+C19</f>
        <v>-407</v>
      </c>
      <c r="D31" s="4">
        <f>C31+D19</f>
        <v>-514</v>
      </c>
      <c r="E31" s="4">
        <f t="shared" ref="E31:G31" si="13">D31+E19</f>
        <v>-671</v>
      </c>
      <c r="F31" s="4">
        <f t="shared" si="13"/>
        <v>-928</v>
      </c>
      <c r="G31" s="4">
        <f t="shared" si="13"/>
        <v>-1235</v>
      </c>
      <c r="H31" s="4"/>
    </row>
    <row r="32" spans="1:8" ht="17">
      <c r="A32" s="14" t="s">
        <v>84</v>
      </c>
      <c r="B32" s="3">
        <v>770</v>
      </c>
      <c r="C32" s="26">
        <f>C30+C31</f>
        <v>663</v>
      </c>
      <c r="D32" s="26">
        <f t="shared" ref="D32:G32" si="14">D30+D31</f>
        <v>556</v>
      </c>
      <c r="E32" s="26">
        <f t="shared" si="14"/>
        <v>1399</v>
      </c>
      <c r="F32" s="26">
        <f t="shared" si="14"/>
        <v>2142</v>
      </c>
      <c r="G32" s="26">
        <f t="shared" si="14"/>
        <v>1835</v>
      </c>
      <c r="H32" s="4"/>
    </row>
    <row r="33" spans="1:8" ht="17">
      <c r="A33" s="2" t="s">
        <v>35</v>
      </c>
      <c r="B33" s="3">
        <f>B27+B28+B32</f>
        <v>1000</v>
      </c>
      <c r="C33" s="3">
        <f ca="1">C27+C28+C32</f>
        <v>1236.8663967611337</v>
      </c>
      <c r="D33" s="3">
        <f ca="1">D27+D28+D32</f>
        <v>1439.1141634840762</v>
      </c>
      <c r="E33" s="3">
        <f t="shared" ref="E33:G33" ca="1" si="15">E27+E28+E32</f>
        <v>1764.6</v>
      </c>
      <c r="F33" s="3">
        <f t="shared" ca="1" si="15"/>
        <v>2576.7200000000003</v>
      </c>
      <c r="G33" s="3">
        <f t="shared" ca="1" si="15"/>
        <v>2865.5818697055302</v>
      </c>
      <c r="H33" s="3"/>
    </row>
    <row r="34" spans="1:8">
      <c r="H34" s="4"/>
    </row>
    <row r="35" spans="1:8" ht="17">
      <c r="A35" s="2" t="s">
        <v>36</v>
      </c>
      <c r="B35" s="3">
        <v>80</v>
      </c>
      <c r="C35" s="4">
        <f>C15*$B4</f>
        <v>96</v>
      </c>
      <c r="D35" s="4">
        <f>D15*$B4</f>
        <v>115.2</v>
      </c>
      <c r="E35" s="4">
        <f t="shared" ref="E35:G35" si="16">E15*$B4</f>
        <v>138.24</v>
      </c>
      <c r="F35" s="4">
        <f t="shared" si="16"/>
        <v>165.88800000000001</v>
      </c>
      <c r="G35" s="4">
        <f t="shared" si="16"/>
        <v>199.06559999999999</v>
      </c>
      <c r="H35" s="4"/>
    </row>
    <row r="36" spans="1:8" ht="17">
      <c r="A36" s="2" t="s">
        <v>37</v>
      </c>
      <c r="B36" s="27">
        <v>400</v>
      </c>
      <c r="C36" s="26">
        <f ca="1">MAX(B36,C28+C32-C35-C37-C38+20)</f>
        <v>400</v>
      </c>
      <c r="D36" s="26">
        <f t="shared" ref="D36:G36" ca="1" si="17">MAX(C36,D28+D32-D35-D37-D38+20)</f>
        <v>400</v>
      </c>
      <c r="E36" s="26">
        <f t="shared" ca="1" si="17"/>
        <v>496.41062594326377</v>
      </c>
      <c r="F36" s="26">
        <f t="shared" ca="1" si="17"/>
        <v>1069.9581576978815</v>
      </c>
      <c r="G36" s="26">
        <f t="shared" ca="1" si="17"/>
        <v>1069.9581576978815</v>
      </c>
      <c r="H36" s="4"/>
    </row>
    <row r="37" spans="1:8" ht="17">
      <c r="A37" s="2" t="s">
        <v>38</v>
      </c>
      <c r="B37" s="3">
        <v>450</v>
      </c>
      <c r="C37" s="4">
        <f>B37</f>
        <v>450</v>
      </c>
      <c r="D37" s="4">
        <f>C37</f>
        <v>450</v>
      </c>
      <c r="E37" s="4">
        <f t="shared" ref="E37:G37" si="18">D37</f>
        <v>450</v>
      </c>
      <c r="F37" s="4">
        <f t="shared" si="18"/>
        <v>450</v>
      </c>
      <c r="G37" s="4">
        <f t="shared" si="18"/>
        <v>450</v>
      </c>
      <c r="H37" s="4"/>
    </row>
    <row r="38" spans="1:8" ht="17">
      <c r="A38" s="2" t="s">
        <v>39</v>
      </c>
      <c r="B38" s="3">
        <v>150</v>
      </c>
      <c r="C38" s="4">
        <f ca="1">C24+B38</f>
        <v>290.86639676113361</v>
      </c>
      <c r="D38" s="4">
        <f ca="1">D24+C38</f>
        <v>473.91416348407614</v>
      </c>
      <c r="E38" s="4">
        <f t="shared" ref="E38:G38" ca="1" si="19">E24+D38</f>
        <v>679.94937405673613</v>
      </c>
      <c r="F38" s="4">
        <f t="shared" ca="1" si="19"/>
        <v>890.87384230211887</v>
      </c>
      <c r="G38" s="4">
        <f t="shared" ca="1" si="19"/>
        <v>1146.5581120076488</v>
      </c>
      <c r="H38" s="4"/>
    </row>
    <row r="39" spans="1:8" ht="17">
      <c r="A39" s="2" t="s">
        <v>40</v>
      </c>
      <c r="B39" s="3">
        <f>SUM(B35:B38)</f>
        <v>1080</v>
      </c>
      <c r="C39" s="3">
        <f ca="1">SUM(C35:C38)</f>
        <v>1236.8663967611337</v>
      </c>
      <c r="D39" s="3">
        <f ca="1">SUM(D35:D38)</f>
        <v>1439.1141634840762</v>
      </c>
      <c r="E39" s="3">
        <f t="shared" ref="E39:G39" ca="1" si="20">SUM(E35:E38)</f>
        <v>1764.6</v>
      </c>
      <c r="F39" s="3">
        <f t="shared" ca="1" si="20"/>
        <v>2576.7200000000003</v>
      </c>
      <c r="G39" s="3">
        <f t="shared" ca="1" si="20"/>
        <v>2865.5818697055302</v>
      </c>
      <c r="H39" s="3"/>
    </row>
  </sheetData>
  <phoneticPr fontId="2" type="noConversion"/>
  <pageMargins left="0.7" right="0.7" top="0.75" bottom="0.75" header="0.3" footer="0.3"/>
  <pageSetup paperSize="9" orientation="portrait" r:id="rId1"/>
  <ignoredErrors>
    <ignoredError sqref="C23:G23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5A77-94C6-4064-8BC9-273DF5D06184}">
  <dimension ref="A1:H63"/>
  <sheetViews>
    <sheetView tabSelected="1" topLeftCell="A19" workbookViewId="0">
      <selection activeCell="C31" sqref="C31"/>
    </sheetView>
  </sheetViews>
  <sheetFormatPr defaultRowHeight="15.5"/>
  <cols>
    <col min="1" max="1" width="19.08203125" style="2" customWidth="1"/>
    <col min="2" max="2" width="9" style="3" bestFit="1" customWidth="1"/>
    <col min="3" max="7" width="8.6640625" style="4"/>
    <col min="8" max="16384" width="8.6640625" style="2"/>
  </cols>
  <sheetData>
    <row r="1" spans="1:8" ht="17.5" thickBot="1">
      <c r="A1" s="2" t="s">
        <v>4</v>
      </c>
      <c r="E1" s="4" t="s">
        <v>5</v>
      </c>
    </row>
    <row r="2" spans="1:8" ht="17">
      <c r="A2" s="5" t="s">
        <v>6</v>
      </c>
      <c r="B2" s="6">
        <v>0.1</v>
      </c>
    </row>
    <row r="3" spans="1:8" ht="17">
      <c r="A3" s="7" t="s">
        <v>7</v>
      </c>
      <c r="B3" s="8">
        <v>0.15</v>
      </c>
    </row>
    <row r="4" spans="1:8" ht="17">
      <c r="A4" s="7" t="s">
        <v>8</v>
      </c>
      <c r="B4" s="8">
        <v>0.08</v>
      </c>
    </row>
    <row r="5" spans="1:8" ht="17">
      <c r="A5" s="7" t="s">
        <v>9</v>
      </c>
      <c r="B5" s="8">
        <v>0.77</v>
      </c>
    </row>
    <row r="6" spans="1:8" ht="17.5" thickBot="1">
      <c r="A6" s="9" t="s">
        <v>10</v>
      </c>
      <c r="B6" s="10">
        <v>0.5</v>
      </c>
    </row>
    <row r="7" spans="1:8" ht="17">
      <c r="A7" s="5" t="s">
        <v>11</v>
      </c>
      <c r="B7" s="6">
        <v>0.1</v>
      </c>
    </row>
    <row r="8" spans="1:8" ht="17">
      <c r="A8" s="7" t="s">
        <v>12</v>
      </c>
      <c r="B8" s="8">
        <v>0.1</v>
      </c>
    </row>
    <row r="9" spans="1:8" ht="17">
      <c r="A9" s="7" t="s">
        <v>13</v>
      </c>
      <c r="B9" s="8">
        <v>0.08</v>
      </c>
    </row>
    <row r="10" spans="1:8" ht="17">
      <c r="A10" s="7" t="s">
        <v>14</v>
      </c>
      <c r="B10" s="8">
        <v>0.4</v>
      </c>
    </row>
    <row r="11" spans="1:8" ht="17.5" thickBot="1">
      <c r="A11" s="9" t="s">
        <v>15</v>
      </c>
      <c r="B11" s="10">
        <v>0.4</v>
      </c>
    </row>
    <row r="13" spans="1:8" ht="17">
      <c r="A13" s="1" t="s">
        <v>16</v>
      </c>
      <c r="B13" s="11">
        <v>0</v>
      </c>
      <c r="C13" s="12">
        <v>1</v>
      </c>
      <c r="D13" s="12">
        <v>2</v>
      </c>
      <c r="E13" s="12">
        <v>3</v>
      </c>
      <c r="F13" s="12">
        <v>4</v>
      </c>
      <c r="G13" s="12">
        <v>5</v>
      </c>
    </row>
    <row r="14" spans="1:8" ht="17">
      <c r="A14" s="13" t="s">
        <v>17</v>
      </c>
    </row>
    <row r="15" spans="1:8" ht="17">
      <c r="A15" s="2" t="s">
        <v>18</v>
      </c>
      <c r="B15" s="3">
        <v>1000</v>
      </c>
      <c r="C15" s="4">
        <f>B15*(1+$B2)</f>
        <v>1100</v>
      </c>
      <c r="D15" s="4">
        <f>C15*(1+$B2)</f>
        <v>1210</v>
      </c>
      <c r="E15" s="4">
        <f t="shared" ref="E15:G15" si="0">D15*(1+$B2)</f>
        <v>1331</v>
      </c>
      <c r="F15" s="4">
        <f t="shared" si="0"/>
        <v>1464.1000000000001</v>
      </c>
      <c r="G15" s="4">
        <f t="shared" si="0"/>
        <v>1610.5100000000002</v>
      </c>
      <c r="H15" s="4"/>
    </row>
    <row r="16" spans="1:8" ht="17">
      <c r="A16" s="14" t="s">
        <v>19</v>
      </c>
      <c r="B16" s="3">
        <v>-500</v>
      </c>
      <c r="C16" s="4">
        <f>-C15*$B6</f>
        <v>-550</v>
      </c>
      <c r="D16" s="4">
        <f>-D15*$B6</f>
        <v>-605</v>
      </c>
      <c r="E16" s="4">
        <f t="shared" ref="E16:G16" si="1">-E15*$B6</f>
        <v>-665.5</v>
      </c>
      <c r="F16" s="4">
        <f t="shared" si="1"/>
        <v>-732.05000000000007</v>
      </c>
      <c r="G16" s="4">
        <f t="shared" si="1"/>
        <v>-805.25500000000011</v>
      </c>
      <c r="H16" s="4"/>
    </row>
    <row r="17" spans="1:8" ht="17">
      <c r="A17" s="14" t="s">
        <v>20</v>
      </c>
      <c r="B17" s="3">
        <v>-32</v>
      </c>
      <c r="C17" s="4">
        <f>-(B36+C36)/2*$B8</f>
        <v>-32</v>
      </c>
      <c r="D17" s="4">
        <f>-(C36+D36)/2*$B8</f>
        <v>-32</v>
      </c>
      <c r="E17" s="4">
        <f t="shared" ref="E17:G17" si="2">-(D36+E36)/2*$B8</f>
        <v>-32</v>
      </c>
      <c r="F17" s="4">
        <f t="shared" si="2"/>
        <v>-32</v>
      </c>
      <c r="G17" s="4">
        <f t="shared" si="2"/>
        <v>-32</v>
      </c>
      <c r="H17" s="4"/>
    </row>
    <row r="18" spans="1:8" ht="17">
      <c r="A18" s="14" t="s">
        <v>21</v>
      </c>
      <c r="B18" s="3">
        <v>6</v>
      </c>
      <c r="C18" s="4">
        <f ca="1">(B27+C27)/2*$B9</f>
        <v>8.9477956254272062</v>
      </c>
      <c r="D18" s="4">
        <f ca="1">(C27+D27)/2*$B9</f>
        <v>14.276702863501569</v>
      </c>
      <c r="E18" s="4">
        <f t="shared" ref="E18:G18" ca="1" si="3">(D27+E27)/2*$B9</f>
        <v>20.080913361163564</v>
      </c>
      <c r="F18" s="4">
        <f t="shared" ca="1" si="3"/>
        <v>26.376731259734139</v>
      </c>
      <c r="G18" s="4">
        <f t="shared" ca="1" si="3"/>
        <v>33.178068826054904</v>
      </c>
      <c r="H18" s="4"/>
    </row>
    <row r="19" spans="1:8" ht="17">
      <c r="A19" s="14" t="s">
        <v>22</v>
      </c>
      <c r="B19" s="3">
        <v>-100</v>
      </c>
      <c r="C19" s="4">
        <f ca="1">-(B30+C30)/2*$B7</f>
        <v>-116.68421052631579</v>
      </c>
      <c r="D19" s="4">
        <f ca="1">-(C30+D30)/2*$B7</f>
        <v>-137.47728531855955</v>
      </c>
      <c r="E19" s="4">
        <f t="shared" ref="E19:G19" ca="1" si="4">-(D30+E30)/2*$B7</f>
        <v>-161.31015745735533</v>
      </c>
      <c r="F19" s="4">
        <f t="shared" ca="1" si="4"/>
        <v>-188.58791087391907</v>
      </c>
      <c r="G19" s="4">
        <f t="shared" ca="1" si="4"/>
        <v>-219.76678043959475</v>
      </c>
      <c r="H19" s="4"/>
    </row>
    <row r="20" spans="1:8" ht="17">
      <c r="A20" s="2" t="s">
        <v>23</v>
      </c>
      <c r="B20" s="3">
        <f>SUM(B15:B19)</f>
        <v>374</v>
      </c>
      <c r="C20" s="3">
        <f ca="1">SUM(C15:C19)</f>
        <v>410.26358509911148</v>
      </c>
      <c r="D20" s="3">
        <f ca="1">SUM(D15:D19)</f>
        <v>449.799417544942</v>
      </c>
      <c r="E20" s="3">
        <f t="shared" ref="E20:G20" ca="1" si="5">SUM(E15:E19)</f>
        <v>492.27075590380821</v>
      </c>
      <c r="F20" s="3">
        <f t="shared" ca="1" si="5"/>
        <v>537.8388203858151</v>
      </c>
      <c r="G20" s="3">
        <f t="shared" ca="1" si="5"/>
        <v>586.66628838646022</v>
      </c>
      <c r="H20" s="3"/>
    </row>
    <row r="21" spans="1:8" ht="17">
      <c r="A21" s="14" t="s">
        <v>24</v>
      </c>
      <c r="B21" s="3">
        <v>-149</v>
      </c>
      <c r="C21" s="4">
        <f ca="1">-C20*$B10</f>
        <v>-164.10543403964459</v>
      </c>
      <c r="D21" s="4">
        <f ca="1">-D20*$B10</f>
        <v>-179.91976701797682</v>
      </c>
      <c r="E21" s="4">
        <f t="shared" ref="E21:G21" ca="1" si="6">-E20*$B10</f>
        <v>-196.90830236152328</v>
      </c>
      <c r="F21" s="4">
        <f t="shared" ca="1" si="6"/>
        <v>-215.13552815432604</v>
      </c>
      <c r="G21" s="4">
        <f t="shared" ca="1" si="6"/>
        <v>-234.66651535458411</v>
      </c>
      <c r="H21" s="4"/>
    </row>
    <row r="22" spans="1:8" ht="17">
      <c r="A22" s="2" t="s">
        <v>25</v>
      </c>
      <c r="B22" s="3">
        <f>SUM(B20:B21)</f>
        <v>225</v>
      </c>
      <c r="C22" s="3">
        <f ca="1">SUM(C20:C21)</f>
        <v>246.15815105946689</v>
      </c>
      <c r="D22" s="3">
        <f ca="1">SUM(D20:D21)</f>
        <v>269.87965052696518</v>
      </c>
      <c r="E22" s="3">
        <f t="shared" ref="E22:G22" ca="1" si="7">SUM(E20:E21)</f>
        <v>295.36245354228492</v>
      </c>
      <c r="F22" s="3">
        <f t="shared" ca="1" si="7"/>
        <v>322.70329223148906</v>
      </c>
      <c r="G22" s="3">
        <f t="shared" ca="1" si="7"/>
        <v>351.99977303187609</v>
      </c>
      <c r="H22" s="3"/>
    </row>
    <row r="23" spans="1:8" ht="17">
      <c r="A23" s="14" t="s">
        <v>26</v>
      </c>
      <c r="B23" s="3">
        <v>-90</v>
      </c>
      <c r="C23" s="4">
        <f ca="1">-C22*$B11</f>
        <v>-98.463260423786764</v>
      </c>
      <c r="D23" s="4">
        <f ca="1">-D22*$B11</f>
        <v>-107.95186021078608</v>
      </c>
      <c r="E23" s="4">
        <f t="shared" ref="E23:G23" ca="1" si="8">-E22*$B11</f>
        <v>-118.14498141691398</v>
      </c>
      <c r="F23" s="4">
        <f t="shared" ca="1" si="8"/>
        <v>-129.08131689259562</v>
      </c>
      <c r="G23" s="4">
        <f t="shared" ca="1" si="8"/>
        <v>-140.79990921275044</v>
      </c>
      <c r="H23" s="4"/>
    </row>
    <row r="24" spans="1:8" ht="17">
      <c r="A24" s="2" t="s">
        <v>27</v>
      </c>
      <c r="B24" s="3">
        <f>SUM(B22:B23)</f>
        <v>135</v>
      </c>
      <c r="C24" s="3">
        <f ca="1">SUM(C22:C23)</f>
        <v>147.69489063568011</v>
      </c>
      <c r="D24" s="3">
        <f ca="1">SUM(D22:D23)</f>
        <v>161.92779031617908</v>
      </c>
      <c r="E24" s="3">
        <f t="shared" ref="E24:G24" ca="1" si="9">SUM(E22:E23)</f>
        <v>177.21747212537093</v>
      </c>
      <c r="F24" s="3">
        <f t="shared" ca="1" si="9"/>
        <v>193.62197533889344</v>
      </c>
      <c r="G24" s="3">
        <f t="shared" ca="1" si="9"/>
        <v>211.19986381912565</v>
      </c>
      <c r="H24" s="3"/>
    </row>
    <row r="25" spans="1:8">
      <c r="H25" s="4"/>
    </row>
    <row r="26" spans="1:8" ht="17">
      <c r="A26" s="13" t="s">
        <v>28</v>
      </c>
      <c r="H26" s="4"/>
    </row>
    <row r="27" spans="1:8" ht="17">
      <c r="A27" s="2" t="s">
        <v>29</v>
      </c>
      <c r="B27" s="3">
        <v>80</v>
      </c>
      <c r="C27" s="4">
        <f ca="1">C39-C32-C28</f>
        <v>143.69489063568017</v>
      </c>
      <c r="D27" s="4">
        <f ca="1">D39-D32-D28</f>
        <v>213.22268095185905</v>
      </c>
      <c r="E27" s="4">
        <f t="shared" ref="E27:G27" ca="1" si="10">E39-E32-E28</f>
        <v>288.80015307722999</v>
      </c>
      <c r="F27" s="4">
        <f t="shared" ca="1" si="10"/>
        <v>370.61812841612345</v>
      </c>
      <c r="G27" s="4">
        <f t="shared" ca="1" si="10"/>
        <v>458.83359223524906</v>
      </c>
      <c r="H27" s="4"/>
    </row>
    <row r="28" spans="1:8" ht="17">
      <c r="A28" s="2" t="s">
        <v>30</v>
      </c>
      <c r="B28" s="3">
        <v>150</v>
      </c>
      <c r="C28" s="4">
        <f>C15*$B3</f>
        <v>165</v>
      </c>
      <c r="D28" s="4">
        <f>D15*$B3</f>
        <v>181.5</v>
      </c>
      <c r="E28" s="4">
        <f t="shared" ref="E28:G28" si="11">E15*$B3</f>
        <v>199.65</v>
      </c>
      <c r="F28" s="4">
        <f t="shared" si="11"/>
        <v>219.61500000000001</v>
      </c>
      <c r="G28" s="4">
        <f t="shared" si="11"/>
        <v>241.57650000000001</v>
      </c>
      <c r="H28" s="4"/>
    </row>
    <row r="29" spans="1:8" ht="17">
      <c r="A29" s="2" t="s">
        <v>31</v>
      </c>
      <c r="H29" s="4"/>
    </row>
    <row r="30" spans="1:8" ht="17">
      <c r="A30" s="14" t="s">
        <v>32</v>
      </c>
      <c r="B30" s="3">
        <v>1070</v>
      </c>
      <c r="C30" s="4">
        <f ca="1">C32-C31</f>
        <v>1263.6842105263158</v>
      </c>
      <c r="D30" s="4">
        <f ca="1">D32-D31</f>
        <v>1485.8614958448754</v>
      </c>
      <c r="E30" s="4">
        <f t="shared" ref="E30:G30" ca="1" si="12">E32-E31</f>
        <v>1740.341653302231</v>
      </c>
      <c r="F30" s="4">
        <f t="shared" ca="1" si="12"/>
        <v>2031.4165641761501</v>
      </c>
      <c r="G30" s="4">
        <f t="shared" ca="1" si="12"/>
        <v>2363.9190446157445</v>
      </c>
      <c r="H30" s="4"/>
    </row>
    <row r="31" spans="1:8" ht="17">
      <c r="A31" s="14" t="s">
        <v>33</v>
      </c>
      <c r="B31" s="3">
        <v>-300</v>
      </c>
      <c r="C31" s="4">
        <f ca="1">B31+C19</f>
        <v>-416.68421052631578</v>
      </c>
      <c r="D31" s="4">
        <f ca="1">C31+D19</f>
        <v>-554.16149584487539</v>
      </c>
      <c r="E31" s="4">
        <f t="shared" ref="E31:G31" ca="1" si="13">D31+E19</f>
        <v>-715.47165330223072</v>
      </c>
      <c r="F31" s="4">
        <f t="shared" ca="1" si="13"/>
        <v>-904.05956417614982</v>
      </c>
      <c r="G31" s="4">
        <f t="shared" ca="1" si="13"/>
        <v>-1123.8263446157446</v>
      </c>
      <c r="H31" s="4"/>
    </row>
    <row r="32" spans="1:8" ht="17">
      <c r="A32" s="14" t="s">
        <v>34</v>
      </c>
      <c r="B32" s="3">
        <v>770</v>
      </c>
      <c r="C32" s="4">
        <f>C15*$B5</f>
        <v>847</v>
      </c>
      <c r="D32" s="4">
        <f>D15*$B5</f>
        <v>931.7</v>
      </c>
      <c r="E32" s="4">
        <f t="shared" ref="E32:G32" si="14">E15*$B5</f>
        <v>1024.8700000000001</v>
      </c>
      <c r="F32" s="4">
        <f t="shared" si="14"/>
        <v>1127.3570000000002</v>
      </c>
      <c r="G32" s="4">
        <f t="shared" si="14"/>
        <v>1240.0927000000001</v>
      </c>
      <c r="H32" s="4"/>
    </row>
    <row r="33" spans="1:8" ht="17">
      <c r="A33" s="2" t="s">
        <v>35</v>
      </c>
      <c r="B33" s="3">
        <f>B27+B28+B32</f>
        <v>1000</v>
      </c>
      <c r="C33" s="3">
        <f ca="1">C27+C28+C32</f>
        <v>1155.6948906356802</v>
      </c>
      <c r="D33" s="3">
        <f ca="1">D27+D28+D32</f>
        <v>1326.4226809518591</v>
      </c>
      <c r="E33" s="3">
        <f t="shared" ref="E33:G33" ca="1" si="15">E27+E28+E32</f>
        <v>1513.3201530772301</v>
      </c>
      <c r="F33" s="3">
        <f t="shared" ca="1" si="15"/>
        <v>1717.5901284161237</v>
      </c>
      <c r="G33" s="3">
        <f t="shared" ca="1" si="15"/>
        <v>1940.5027922352492</v>
      </c>
      <c r="H33" s="3"/>
    </row>
    <row r="34" spans="1:8">
      <c r="H34" s="4"/>
    </row>
    <row r="35" spans="1:8" ht="17">
      <c r="A35" s="2" t="s">
        <v>36</v>
      </c>
      <c r="B35" s="3">
        <v>80</v>
      </c>
      <c r="C35" s="4">
        <f>C15*$B4</f>
        <v>88</v>
      </c>
      <c r="D35" s="4">
        <f>D15*$B4</f>
        <v>96.8</v>
      </c>
      <c r="E35" s="4">
        <f t="shared" ref="E35:G35" si="16">E15*$B4</f>
        <v>106.48</v>
      </c>
      <c r="F35" s="4">
        <f t="shared" si="16"/>
        <v>117.12800000000001</v>
      </c>
      <c r="G35" s="4">
        <f t="shared" si="16"/>
        <v>128.84080000000003</v>
      </c>
      <c r="H35" s="4"/>
    </row>
    <row r="36" spans="1:8" ht="17">
      <c r="A36" s="2" t="s">
        <v>37</v>
      </c>
      <c r="B36" s="3">
        <v>320</v>
      </c>
      <c r="C36" s="4">
        <f>B36</f>
        <v>320</v>
      </c>
      <c r="D36" s="4">
        <f>C36</f>
        <v>320</v>
      </c>
      <c r="E36" s="4">
        <f t="shared" ref="E36:G37" si="17">D36</f>
        <v>320</v>
      </c>
      <c r="F36" s="4">
        <f t="shared" si="17"/>
        <v>320</v>
      </c>
      <c r="G36" s="4">
        <f t="shared" si="17"/>
        <v>320</v>
      </c>
      <c r="H36" s="4"/>
    </row>
    <row r="37" spans="1:8" ht="17">
      <c r="A37" s="2" t="s">
        <v>38</v>
      </c>
      <c r="B37" s="3">
        <v>450</v>
      </c>
      <c r="C37" s="4">
        <f>B37</f>
        <v>450</v>
      </c>
      <c r="D37" s="4">
        <f>C37</f>
        <v>450</v>
      </c>
      <c r="E37" s="4">
        <f t="shared" si="17"/>
        <v>450</v>
      </c>
      <c r="F37" s="4">
        <f t="shared" si="17"/>
        <v>450</v>
      </c>
      <c r="G37" s="4">
        <f t="shared" si="17"/>
        <v>450</v>
      </c>
      <c r="H37" s="4"/>
    </row>
    <row r="38" spans="1:8" ht="17">
      <c r="A38" s="2" t="s">
        <v>39</v>
      </c>
      <c r="B38" s="3">
        <v>150</v>
      </c>
      <c r="C38" s="4">
        <f ca="1">C24+B38</f>
        <v>297.69489063568011</v>
      </c>
      <c r="D38" s="4">
        <f ca="1">D24+C38</f>
        <v>459.62268095185919</v>
      </c>
      <c r="E38" s="4">
        <f t="shared" ref="E38:G38" ca="1" si="18">E24+D38</f>
        <v>636.84015307723007</v>
      </c>
      <c r="F38" s="4">
        <f t="shared" ca="1" si="18"/>
        <v>830.46212841612351</v>
      </c>
      <c r="G38" s="4">
        <f t="shared" ca="1" si="18"/>
        <v>1041.6619922352493</v>
      </c>
      <c r="H38" s="4"/>
    </row>
    <row r="39" spans="1:8" ht="17">
      <c r="A39" s="2" t="s">
        <v>40</v>
      </c>
      <c r="B39" s="3">
        <f>SUM(B35:B38)</f>
        <v>1000</v>
      </c>
      <c r="C39" s="3">
        <f ca="1">SUM(C35:C38)</f>
        <v>1155.6948906356802</v>
      </c>
      <c r="D39" s="3">
        <f ca="1">SUM(D35:D38)</f>
        <v>1326.4226809518591</v>
      </c>
      <c r="E39" s="3">
        <f t="shared" ref="E39:G39" ca="1" si="19">SUM(E35:E38)</f>
        <v>1513.3201530772301</v>
      </c>
      <c r="F39" s="3">
        <f t="shared" ca="1" si="19"/>
        <v>1717.5901284161237</v>
      </c>
      <c r="G39" s="3">
        <f t="shared" ca="1" si="19"/>
        <v>1940.5027922352492</v>
      </c>
      <c r="H39" s="3"/>
    </row>
    <row r="41" spans="1:8" ht="17">
      <c r="A41" s="15" t="s">
        <v>16</v>
      </c>
      <c r="B41" s="15">
        <v>0</v>
      </c>
      <c r="C41" s="16">
        <v>1</v>
      </c>
      <c r="D41" s="16">
        <v>2</v>
      </c>
      <c r="E41" s="16">
        <v>3</v>
      </c>
      <c r="F41" s="16">
        <v>4</v>
      </c>
      <c r="G41" s="16">
        <v>5</v>
      </c>
    </row>
    <row r="42" spans="1:8" ht="17">
      <c r="A42" s="17" t="s">
        <v>41</v>
      </c>
    </row>
    <row r="43" spans="1:8" ht="17">
      <c r="A43" s="2" t="s">
        <v>42</v>
      </c>
      <c r="C43" s="3">
        <f ca="1">C22</f>
        <v>246.15815105946689</v>
      </c>
      <c r="D43" s="3">
        <f t="shared" ref="D43:G43" ca="1" si="20">D22</f>
        <v>269.87965052696518</v>
      </c>
      <c r="E43" s="3">
        <f t="shared" ca="1" si="20"/>
        <v>295.36245354228492</v>
      </c>
      <c r="F43" s="3">
        <f t="shared" ca="1" si="20"/>
        <v>322.70329223148906</v>
      </c>
      <c r="G43" s="3">
        <f t="shared" ca="1" si="20"/>
        <v>351.99977303187609</v>
      </c>
    </row>
    <row r="44" spans="1:8" ht="17">
      <c r="A44" s="2" t="s">
        <v>43</v>
      </c>
      <c r="C44" s="3">
        <f ca="1">-C19</f>
        <v>116.68421052631579</v>
      </c>
      <c r="D44" s="3">
        <f t="shared" ref="D44:G44" ca="1" si="21">-D19</f>
        <v>137.47728531855955</v>
      </c>
      <c r="E44" s="3">
        <f t="shared" ca="1" si="21"/>
        <v>161.31015745735533</v>
      </c>
      <c r="F44" s="3">
        <f t="shared" ca="1" si="21"/>
        <v>188.58791087391907</v>
      </c>
      <c r="G44" s="3">
        <f t="shared" ca="1" si="21"/>
        <v>219.76678043959475</v>
      </c>
    </row>
    <row r="45" spans="1:8" ht="17">
      <c r="A45" s="2" t="s">
        <v>44</v>
      </c>
      <c r="C45" s="4">
        <f>-(C28-B28)</f>
        <v>-15</v>
      </c>
      <c r="D45" s="4">
        <f t="shared" ref="D45:G45" si="22">-(D28-C28)</f>
        <v>-16.5</v>
      </c>
      <c r="E45" s="4">
        <f t="shared" si="22"/>
        <v>-18.150000000000006</v>
      </c>
      <c r="F45" s="4">
        <f t="shared" si="22"/>
        <v>-19.965000000000003</v>
      </c>
      <c r="G45" s="4">
        <f t="shared" si="22"/>
        <v>-21.961500000000001</v>
      </c>
    </row>
    <row r="46" spans="1:8" ht="17">
      <c r="A46" s="2" t="s">
        <v>45</v>
      </c>
      <c r="C46" s="4">
        <f>C35-B35</f>
        <v>8</v>
      </c>
      <c r="D46" s="4">
        <f t="shared" ref="D46:G46" si="23">D35-C35</f>
        <v>8.7999999999999972</v>
      </c>
      <c r="E46" s="4">
        <f t="shared" si="23"/>
        <v>9.6800000000000068</v>
      </c>
      <c r="F46" s="4">
        <f t="shared" si="23"/>
        <v>10.64800000000001</v>
      </c>
      <c r="G46" s="4">
        <f t="shared" si="23"/>
        <v>11.712800000000016</v>
      </c>
    </row>
    <row r="47" spans="1:8" ht="17">
      <c r="A47" s="2" t="s">
        <v>46</v>
      </c>
      <c r="C47" s="4">
        <f ca="1">-(C30-B30)</f>
        <v>-193.68421052631584</v>
      </c>
      <c r="D47" s="4">
        <f t="shared" ref="D47:G47" ca="1" si="24">-(D30-C30)</f>
        <v>-222.1772853185596</v>
      </c>
      <c r="E47" s="4">
        <f t="shared" ca="1" si="24"/>
        <v>-254.48015745735552</v>
      </c>
      <c r="F47" s="4">
        <f t="shared" ca="1" si="24"/>
        <v>-291.07491087391918</v>
      </c>
      <c r="G47" s="4">
        <f t="shared" ca="1" si="24"/>
        <v>-332.50248043959436</v>
      </c>
    </row>
    <row r="48" spans="1:8" ht="17">
      <c r="A48" s="2" t="s">
        <v>47</v>
      </c>
      <c r="C48" s="4">
        <f>-C17*(1-$B10)</f>
        <v>19.2</v>
      </c>
      <c r="D48" s="4">
        <f t="shared" ref="D48:G48" si="25">-D17*(1-$B10)</f>
        <v>19.2</v>
      </c>
      <c r="E48" s="4">
        <f t="shared" si="25"/>
        <v>19.2</v>
      </c>
      <c r="F48" s="4">
        <f t="shared" si="25"/>
        <v>19.2</v>
      </c>
      <c r="G48" s="4">
        <f t="shared" si="25"/>
        <v>19.2</v>
      </c>
    </row>
    <row r="49" spans="1:7" ht="17">
      <c r="A49" s="2" t="s">
        <v>48</v>
      </c>
      <c r="C49" s="4">
        <f ca="1">-C18*(1-$B10)</f>
        <v>-5.3686773752563237</v>
      </c>
      <c r="D49" s="4">
        <f t="shared" ref="D49:G49" ca="1" si="26">-D18*(1-$B10)</f>
        <v>-8.5660217181009415</v>
      </c>
      <c r="E49" s="4">
        <f t="shared" ca="1" si="26"/>
        <v>-12.048548016698138</v>
      </c>
      <c r="F49" s="4">
        <f t="shared" ca="1" si="26"/>
        <v>-15.826038755840482</v>
      </c>
      <c r="G49" s="4">
        <f t="shared" ca="1" si="26"/>
        <v>-19.90684129563294</v>
      </c>
    </row>
    <row r="50" spans="1:7" ht="17">
      <c r="A50" s="2" t="s">
        <v>49</v>
      </c>
      <c r="C50" s="4">
        <f ca="1">SUM(C43:C49)</f>
        <v>175.98947368421051</v>
      </c>
      <c r="D50" s="4">
        <f t="shared" ref="D50:G50" ca="1" si="27">SUM(D43:D49)</f>
        <v>188.11362880886418</v>
      </c>
      <c r="E50" s="4">
        <f t="shared" ca="1" si="27"/>
        <v>200.87390552558662</v>
      </c>
      <c r="F50" s="4">
        <f t="shared" ca="1" si="27"/>
        <v>214.27325347564849</v>
      </c>
      <c r="G50" s="4">
        <f t="shared" ca="1" si="27"/>
        <v>228.30853173624354</v>
      </c>
    </row>
    <row r="53" spans="1:7" ht="17">
      <c r="A53" s="2" t="s">
        <v>50</v>
      </c>
    </row>
    <row r="54" spans="1:7">
      <c r="A54" s="2" t="s">
        <v>3</v>
      </c>
      <c r="B54" s="18">
        <v>0.2</v>
      </c>
    </row>
    <row r="55" spans="1:7" ht="17">
      <c r="A55" s="2" t="s">
        <v>51</v>
      </c>
      <c r="B55" s="18">
        <v>0.05</v>
      </c>
    </row>
    <row r="57" spans="1:7" ht="17">
      <c r="A57" s="19" t="s">
        <v>16</v>
      </c>
      <c r="B57" s="19">
        <v>0</v>
      </c>
      <c r="C57" s="20">
        <v>1</v>
      </c>
      <c r="D57" s="20">
        <v>2</v>
      </c>
      <c r="E57" s="20">
        <v>3</v>
      </c>
      <c r="F57" s="20">
        <v>4</v>
      </c>
      <c r="G57" s="20">
        <v>5</v>
      </c>
    </row>
    <row r="58" spans="1:7" ht="17">
      <c r="A58" s="2" t="s">
        <v>49</v>
      </c>
      <c r="C58" s="4">
        <f ca="1">C50</f>
        <v>175.98947368421051</v>
      </c>
      <c r="D58" s="4">
        <f t="shared" ref="D58:G58" ca="1" si="28">D50</f>
        <v>188.11362880886418</v>
      </c>
      <c r="E58" s="4">
        <f t="shared" ca="1" si="28"/>
        <v>200.87390552558662</v>
      </c>
      <c r="F58" s="4">
        <f t="shared" ca="1" si="28"/>
        <v>214.27325347564849</v>
      </c>
      <c r="G58" s="4">
        <f t="shared" ca="1" si="28"/>
        <v>228.30853173624354</v>
      </c>
    </row>
    <row r="59" spans="1:7" ht="17">
      <c r="A59" s="2" t="s">
        <v>52</v>
      </c>
      <c r="G59" s="4">
        <f ca="1">G58*(1+B55)/(B54-B55)</f>
        <v>1598.1597221537045</v>
      </c>
    </row>
    <row r="60" spans="1:7" ht="17">
      <c r="A60" s="2" t="s">
        <v>53</v>
      </c>
      <c r="C60" s="4">
        <f t="shared" ref="C60:F60" ca="1" si="29">SUM(C58:C59)</f>
        <v>175.98947368421051</v>
      </c>
      <c r="D60" s="4">
        <f t="shared" ca="1" si="29"/>
        <v>188.11362880886418</v>
      </c>
      <c r="E60" s="4">
        <f t="shared" ca="1" si="29"/>
        <v>200.87390552558662</v>
      </c>
      <c r="F60" s="4">
        <f t="shared" ca="1" si="29"/>
        <v>214.27325347564849</v>
      </c>
      <c r="G60" s="4">
        <f ca="1">SUM(G58:G59)</f>
        <v>1826.4682538899481</v>
      </c>
    </row>
    <row r="62" spans="1:7" ht="17">
      <c r="A62" s="2" t="s">
        <v>54</v>
      </c>
      <c r="B62" s="3">
        <f ca="1">NPV(B54,C60:G60)*(1+B54)^0.5</f>
        <v>1348.371777452516</v>
      </c>
    </row>
    <row r="63" spans="1:7" ht="17">
      <c r="A63" s="2" t="s">
        <v>55</v>
      </c>
      <c r="B63" s="3">
        <f ca="1">B62-B36+B27</f>
        <v>1108.371777452516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46 D46:G46 C23:G2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model</vt:lpstr>
      <vt:lpstr>現金非負條件</vt:lpstr>
      <vt:lpstr>現金非負條件 (2)</vt:lpstr>
      <vt:lpstr>IF練習</vt:lpstr>
      <vt:lpstr>現金非負條件 (3)</vt:lpstr>
      <vt:lpstr>企業評價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2022-05-03T02:23:47Z</dcterms:created>
  <dcterms:modified xsi:type="dcterms:W3CDTF">2022-06-07T13:55:25Z</dcterms:modified>
</cp:coreProperties>
</file>