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7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8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PC\Documents\大三作業報告\EXCEL\"/>
    </mc:Choice>
  </mc:AlternateContent>
  <xr:revisionPtr revIDLastSave="0" documentId="13_ncr:1_{52710CDA-BCFC-4D57-A729-7EBDBC9D5D0F}" xr6:coauthVersionLast="47" xr6:coauthVersionMax="47" xr10:uidLastSave="{00000000-0000-0000-0000-000000000000}"/>
  <bookViews>
    <workbookView xWindow="2700" yWindow="580" windowWidth="14400" windowHeight="7360" firstSheet="9" activeTab="12" xr2:uid="{6B688B23-63FE-4BCA-8DD2-31AF0AF5FA38}"/>
  </bookViews>
  <sheets>
    <sheet name="1.1" sheetId="1" r:id="rId1"/>
    <sheet name="1.2" sheetId="2" r:id="rId2"/>
    <sheet name="1.3" sheetId="3" r:id="rId3"/>
    <sheet name="1.4" sheetId="4" r:id="rId4"/>
    <sheet name="Pension" sheetId="5" r:id="rId5"/>
    <sheet name="Bond" sheetId="6" r:id="rId6"/>
    <sheet name="保單" sheetId="7" r:id="rId7"/>
    <sheet name="IRR" sheetId="8" r:id="rId8"/>
    <sheet name="IRR2" sheetId="9" r:id="rId9"/>
    <sheet name="IRR2 (2)" sheetId="10" r:id="rId10"/>
    <sheet name="0308作業" sheetId="11" r:id="rId11"/>
    <sheet name="Bond (2)" sheetId="13" r:id="rId12"/>
    <sheet name="分期零利率" sheetId="15" r:id="rId13"/>
  </sheets>
  <definedNames>
    <definedName name="Discount_Rate">'IRR2 (2)'!$C$2</definedName>
    <definedName name="NPV">'IRR2 (2)'!$D$2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9" i="15" l="1"/>
  <c r="E30" i="15"/>
  <c r="E31" i="15"/>
  <c r="E32" i="15"/>
  <c r="E33" i="15"/>
  <c r="F29" i="15"/>
  <c r="F30" i="15"/>
  <c r="F31" i="15"/>
  <c r="F32" i="15"/>
  <c r="F33" i="15"/>
  <c r="F34" i="15"/>
  <c r="F35" i="15"/>
  <c r="F36" i="15"/>
  <c r="F37" i="15"/>
  <c r="F38" i="15"/>
  <c r="F39" i="15"/>
  <c r="F28" i="15"/>
  <c r="E28" i="15"/>
  <c r="D29" i="15"/>
  <c r="D30" i="15"/>
  <c r="D28" i="15"/>
  <c r="E26" i="15"/>
  <c r="F27" i="15"/>
  <c r="E27" i="15"/>
  <c r="D27" i="15"/>
  <c r="D26" i="15" s="1"/>
  <c r="F24" i="15"/>
  <c r="E24" i="15"/>
  <c r="D24" i="15"/>
  <c r="F23" i="15"/>
  <c r="E23" i="15"/>
  <c r="D23" i="15"/>
  <c r="D3" i="15"/>
  <c r="F5" i="15"/>
  <c r="E5" i="15"/>
  <c r="F8" i="15"/>
  <c r="F9" i="15"/>
  <c r="F10" i="15"/>
  <c r="F11" i="15"/>
  <c r="F12" i="15"/>
  <c r="F13" i="15"/>
  <c r="F14" i="15"/>
  <c r="F15" i="15"/>
  <c r="F16" i="15"/>
  <c r="F17" i="15"/>
  <c r="F18" i="15"/>
  <c r="E8" i="15"/>
  <c r="E9" i="15"/>
  <c r="E10" i="15"/>
  <c r="E11" i="15"/>
  <c r="E12" i="15"/>
  <c r="E6" i="15"/>
  <c r="F6" i="15"/>
  <c r="D8" i="15"/>
  <c r="D9" i="15"/>
  <c r="D5" i="15"/>
  <c r="E7" i="15"/>
  <c r="F7" i="15"/>
  <c r="D7" i="15"/>
  <c r="D6" i="15"/>
  <c r="E2" i="15"/>
  <c r="F2" i="15"/>
  <c r="D2" i="15"/>
  <c r="E3" i="15"/>
  <c r="F3" i="15"/>
  <c r="E5" i="13"/>
  <c r="E6" i="13"/>
  <c r="E7" i="13"/>
  <c r="E8" i="13"/>
  <c r="E9" i="13"/>
  <c r="E10" i="13"/>
  <c r="E11" i="13"/>
  <c r="E12" i="13"/>
  <c r="E13" i="13"/>
  <c r="B10" i="13"/>
  <c r="E3" i="13"/>
  <c r="E4" i="13"/>
  <c r="B7" i="13"/>
  <c r="B2" i="11"/>
  <c r="D3" i="10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C6" i="7"/>
  <c r="C7" i="7"/>
  <c r="C8" i="7"/>
  <c r="C9" i="7"/>
  <c r="C10" i="7"/>
  <c r="C11" i="7"/>
  <c r="C5" i="7"/>
  <c r="B11" i="10"/>
  <c r="D18" i="10"/>
  <c r="D17" i="10"/>
  <c r="D16" i="10"/>
  <c r="D15" i="10"/>
  <c r="D14" i="10"/>
  <c r="D13" i="10"/>
  <c r="D12" i="10"/>
  <c r="D11" i="10"/>
  <c r="D10" i="10"/>
  <c r="B10" i="10"/>
  <c r="D9" i="10"/>
  <c r="D8" i="10"/>
  <c r="D7" i="10"/>
  <c r="D6" i="10"/>
  <c r="D5" i="10"/>
  <c r="D4" i="10"/>
  <c r="D9" i="9"/>
  <c r="D10" i="9"/>
  <c r="D11" i="9"/>
  <c r="D12" i="9"/>
  <c r="D13" i="9"/>
  <c r="D14" i="9"/>
  <c r="D15" i="9"/>
  <c r="D16" i="9"/>
  <c r="D17" i="9"/>
  <c r="D18" i="9"/>
  <c r="D4" i="9"/>
  <c r="D5" i="9"/>
  <c r="D6" i="9"/>
  <c r="D7" i="9"/>
  <c r="D8" i="9"/>
  <c r="D3" i="9"/>
  <c r="B10" i="9"/>
  <c r="B13" i="8"/>
  <c r="B12" i="8"/>
  <c r="B15" i="7"/>
  <c r="B14" i="1"/>
  <c r="B16" i="7"/>
  <c r="B4" i="5"/>
  <c r="C5" i="1"/>
  <c r="B17" i="6"/>
  <c r="B7" i="6"/>
  <c r="C6" i="1"/>
  <c r="C7" i="1"/>
  <c r="C8" i="1"/>
  <c r="C9" i="1"/>
  <c r="B14" i="4"/>
  <c r="C10" i="4"/>
  <c r="C9" i="4"/>
  <c r="C8" i="4"/>
  <c r="C7" i="4"/>
  <c r="B13" i="4" s="1"/>
  <c r="C6" i="4"/>
  <c r="B13" i="3"/>
  <c r="C9" i="3"/>
  <c r="C8" i="3"/>
  <c r="C7" i="3"/>
  <c r="C6" i="3"/>
  <c r="C5" i="3"/>
  <c r="B14" i="2"/>
  <c r="B13" i="2"/>
  <c r="C6" i="2"/>
  <c r="C7" i="2"/>
  <c r="C8" i="2"/>
  <c r="C9" i="2"/>
  <c r="C5" i="2"/>
  <c r="B13" i="1"/>
  <c r="F26" i="15" l="1"/>
  <c r="B12" i="1"/>
  <c r="B12" i="3"/>
  <c r="B1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5" authorId="0" shapeId="0" xr:uid="{D8656E60-312B-4164-92A9-2B160F7323B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按住CTRL再拉右下點
btw記得點選格子來設定公式，不要直接輸入數字
可以在常用項變更為「數值」</t>
        </r>
      </text>
    </comment>
    <comment ref="B13" authorId="0" shapeId="0" xr:uid="{BE2BED34-8FEB-4564-A3BE-5AA9D2AC85F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公式在上面公式欄的「財務」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13" authorId="0" shapeId="0" xr:uid="{DAABC5C0-6757-470E-A158-A66553C83BD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有第零期的</t>
        </r>
        <r>
          <rPr>
            <sz val="9"/>
            <color indexed="81"/>
            <rFont val="Tahoma"/>
            <family val="2"/>
          </rPr>
          <t xml:space="preserve">NPV
</t>
        </r>
        <r>
          <rPr>
            <sz val="9"/>
            <color indexed="81"/>
            <rFont val="細明體"/>
            <family val="3"/>
            <charset val="136"/>
          </rPr>
          <t>記得多乘上</t>
        </r>
        <r>
          <rPr>
            <sz val="9"/>
            <color indexed="81"/>
            <rFont val="Tahoma"/>
            <family val="2"/>
          </rPr>
          <t>(1+discount rate)</t>
        </r>
      </text>
    </comment>
    <comment ref="B14" authorId="0" shapeId="0" xr:uid="{3E24B03C-B3B8-4C9C-B9A0-076C9AF769D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PMT</t>
        </r>
        <r>
          <rPr>
            <sz val="9"/>
            <color indexed="81"/>
            <rFont val="細明體"/>
            <family val="3"/>
            <charset val="136"/>
          </rPr>
          <t>要是負值（因是付款）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14" authorId="0" shapeId="0" xr:uid="{54C30C9C-196C-4766-AF50-1C2009AEA5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無法做，因為計算PV要金額全相同，此處不同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14" authorId="0" shapeId="0" xr:uid="{19914A99-156C-49DD-AE88-142F5947C18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有第零期的</t>
        </r>
        <r>
          <rPr>
            <sz val="9"/>
            <color indexed="81"/>
            <rFont val="Tahoma"/>
            <family val="2"/>
          </rPr>
          <t xml:space="preserve">NPV
</t>
        </r>
        <r>
          <rPr>
            <sz val="9"/>
            <color indexed="81"/>
            <rFont val="細明體"/>
            <family val="3"/>
            <charset val="136"/>
          </rPr>
          <t>記得多乘上</t>
        </r>
        <r>
          <rPr>
            <sz val="9"/>
            <color indexed="81"/>
            <rFont val="Tahoma"/>
            <family val="2"/>
          </rPr>
          <t>(1+discount rate)</t>
        </r>
      </text>
    </comment>
    <comment ref="B15" authorId="0" shapeId="0" xr:uid="{A4C9495F-8A1F-4851-A66F-2F2951FB793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無法做，因為計算</t>
        </r>
        <r>
          <rPr>
            <sz val="9"/>
            <color indexed="81"/>
            <rFont val="Tahoma"/>
            <family val="2"/>
          </rPr>
          <t>PV</t>
        </r>
        <r>
          <rPr>
            <sz val="9"/>
            <color indexed="81"/>
            <rFont val="細明體"/>
            <family val="3"/>
            <charset val="136"/>
          </rPr>
          <t>要金額全相同，此處不同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16" authorId="0" shapeId="0" xr:uid="{679EA739-D753-44DB-A1E3-95E042B1EE1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有第零期的</t>
        </r>
        <r>
          <rPr>
            <sz val="9"/>
            <color indexed="81"/>
            <rFont val="Tahoma"/>
            <family val="2"/>
          </rPr>
          <t xml:space="preserve">NPV
</t>
        </r>
        <r>
          <rPr>
            <sz val="9"/>
            <color indexed="81"/>
            <rFont val="細明體"/>
            <family val="3"/>
            <charset val="136"/>
          </rPr>
          <t>記得多乘上</t>
        </r>
        <r>
          <rPr>
            <sz val="9"/>
            <color indexed="81"/>
            <rFont val="Tahoma"/>
            <family val="2"/>
          </rPr>
          <t>(1+discount rate)</t>
        </r>
      </text>
    </comment>
    <comment ref="B17" authorId="0" shapeId="0" xr:uid="{7B25720D-9F29-4AAC-A671-89B5811E6D6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無法做，因為計算</t>
        </r>
        <r>
          <rPr>
            <sz val="9"/>
            <color indexed="81"/>
            <rFont val="Tahoma"/>
            <family val="2"/>
          </rPr>
          <t>PV</t>
        </r>
        <r>
          <rPr>
            <sz val="9"/>
            <color indexed="81"/>
            <rFont val="細明體"/>
            <family val="3"/>
            <charset val="136"/>
          </rPr>
          <t>要金額全相同，此處不同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3" authorId="0" shapeId="0" xr:uid="{A8659C5D-53A4-4502-A089-7EF30716402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有第零期的</t>
        </r>
        <r>
          <rPr>
            <sz val="9"/>
            <color indexed="81"/>
            <rFont val="Tahoma"/>
            <family val="2"/>
          </rPr>
          <t xml:space="preserve">NPV
</t>
        </r>
        <r>
          <rPr>
            <sz val="9"/>
            <color indexed="81"/>
            <rFont val="細明體"/>
            <family val="3"/>
            <charset val="136"/>
          </rPr>
          <t>記得多乘上</t>
        </r>
        <r>
          <rPr>
            <sz val="9"/>
            <color indexed="81"/>
            <rFont val="Tahoma"/>
            <family val="2"/>
          </rPr>
          <t>(1+discount rate)</t>
        </r>
      </text>
    </comment>
    <comment ref="C4" authorId="0" shapeId="0" xr:uid="{DF9D92A8-EB97-4BCD-B48E-CB59876EFAA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兩格框起來一起拉就會等差複製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3" authorId="0" shapeId="0" xr:uid="{CE54B69D-8748-42F9-B82D-9EFEA7BC0C3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有第零期的</t>
        </r>
        <r>
          <rPr>
            <sz val="9"/>
            <color indexed="81"/>
            <rFont val="Tahoma"/>
            <family val="2"/>
          </rPr>
          <t xml:space="preserve">NPV
</t>
        </r>
        <r>
          <rPr>
            <sz val="9"/>
            <color indexed="81"/>
            <rFont val="細明體"/>
            <family val="3"/>
            <charset val="136"/>
          </rPr>
          <t>記得多乘上</t>
        </r>
        <r>
          <rPr>
            <sz val="9"/>
            <color indexed="81"/>
            <rFont val="Tahoma"/>
            <family val="2"/>
          </rPr>
          <t>(1+discount rate)</t>
        </r>
      </text>
    </comment>
    <comment ref="C4" authorId="0" shapeId="0" xr:uid="{B699A66A-8860-4E06-ADBF-3E6B5E28EE2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兩格框起來一起拉就會等差複製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5" authorId="0" shapeId="0" xr:uid="{9F04E56E-9F6C-4454-B561-2E6844AA76B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有第零期的</t>
        </r>
        <r>
          <rPr>
            <sz val="9"/>
            <color indexed="81"/>
            <rFont val="Tahoma"/>
            <family val="2"/>
          </rPr>
          <t xml:space="preserve">NPV
</t>
        </r>
        <r>
          <rPr>
            <sz val="9"/>
            <color indexed="81"/>
            <rFont val="細明體"/>
            <family val="3"/>
            <charset val="136"/>
          </rPr>
          <t>記得多乘上</t>
        </r>
        <r>
          <rPr>
            <sz val="9"/>
            <color indexed="81"/>
            <rFont val="Tahoma"/>
            <family val="2"/>
          </rPr>
          <t>(1+discount rate)</t>
        </r>
      </text>
    </comment>
    <comment ref="C6" authorId="0" shapeId="0" xr:uid="{CD15B008-8B54-44DA-BF8A-D345CBADEC6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兩格框起來一起拉就會等差複製</t>
        </r>
      </text>
    </comment>
  </commentList>
</comments>
</file>

<file path=xl/sharedStrings.xml><?xml version="1.0" encoding="utf-8"?>
<sst xmlns="http://schemas.openxmlformats.org/spreadsheetml/2006/main" count="138" uniqueCount="66">
  <si>
    <t>computing the present value</t>
    <phoneticPr fontId="5" type="noConversion"/>
  </si>
  <si>
    <t>discount rate</t>
    <phoneticPr fontId="5" type="noConversion"/>
  </si>
  <si>
    <t>year</t>
    <phoneticPr fontId="5" type="noConversion"/>
  </si>
  <si>
    <t>cash flow</t>
    <phoneticPr fontId="5" type="noConversion"/>
  </si>
  <si>
    <t>present value</t>
    <phoneticPr fontId="5" type="noConversion"/>
  </si>
  <si>
    <t xml:space="preserve">  summing cells</t>
    <phoneticPr fontId="5" type="noConversion"/>
  </si>
  <si>
    <t xml:space="preserve">  using excel's NPV function</t>
    <phoneticPr fontId="5" type="noConversion"/>
  </si>
  <si>
    <t xml:space="preserve">  using excel's PV function</t>
    <phoneticPr fontId="5" type="noConversion"/>
  </si>
  <si>
    <r>
      <rPr>
        <sz val="12"/>
        <color theme="1"/>
        <rFont val="細明體"/>
        <family val="2"/>
        <charset val="136"/>
      </rPr>
      <t>資料</t>
    </r>
    <r>
      <rPr>
        <sz val="12"/>
        <color theme="1"/>
        <rFont val="Calibri"/>
        <family val="2"/>
      </rPr>
      <t>&gt;</t>
    </r>
    <r>
      <rPr>
        <sz val="12"/>
        <color theme="1"/>
        <rFont val="細明體"/>
        <family val="2"/>
        <charset val="136"/>
      </rPr>
      <t>模擬分析</t>
    </r>
    <r>
      <rPr>
        <sz val="12"/>
        <color theme="1"/>
        <rFont val="Calibri"/>
        <family val="2"/>
      </rPr>
      <t>&gt;</t>
    </r>
    <r>
      <rPr>
        <sz val="12"/>
        <color theme="1"/>
        <rFont val="細明體"/>
        <family val="2"/>
        <charset val="136"/>
      </rPr>
      <t>目標搜尋</t>
    </r>
    <r>
      <rPr>
        <sz val="12"/>
        <color theme="1"/>
        <rFont val="Calibri"/>
        <family val="2"/>
      </rPr>
      <t xml:space="preserve"> </t>
    </r>
    <phoneticPr fontId="5" type="noConversion"/>
  </si>
  <si>
    <r>
      <rPr>
        <sz val="12"/>
        <color theme="1"/>
        <rFont val="微軟正黑體"/>
        <family val="2"/>
        <charset val="136"/>
      </rPr>
      <t>每年領取</t>
    </r>
    <phoneticPr fontId="5" type="noConversion"/>
  </si>
  <si>
    <r>
      <rPr>
        <sz val="12"/>
        <color theme="1"/>
        <rFont val="微軟正黑體"/>
        <family val="2"/>
        <charset val="136"/>
      </rPr>
      <t>預估餘命</t>
    </r>
    <phoneticPr fontId="5" type="noConversion"/>
  </si>
  <si>
    <r>
      <rPr>
        <sz val="12"/>
        <color theme="1"/>
        <rFont val="微軟正黑體"/>
        <family val="2"/>
        <charset val="136"/>
      </rPr>
      <t>折現率</t>
    </r>
    <phoneticPr fontId="5" type="noConversion"/>
  </si>
  <si>
    <r>
      <rPr>
        <sz val="12"/>
        <color theme="1"/>
        <rFont val="細明體"/>
        <family val="2"/>
        <charset val="136"/>
      </rPr>
      <t>目標設</t>
    </r>
    <r>
      <rPr>
        <sz val="12"/>
        <color theme="1"/>
        <rFont val="Calibri"/>
        <family val="2"/>
      </rPr>
      <t>$B$4&gt;</t>
    </r>
    <r>
      <rPr>
        <sz val="12"/>
        <color theme="1"/>
        <rFont val="細明體"/>
        <family val="2"/>
        <charset val="136"/>
      </rPr>
      <t>目標值</t>
    </r>
    <r>
      <rPr>
        <sz val="12"/>
        <color theme="1"/>
        <rFont val="Calibri"/>
        <family val="2"/>
      </rPr>
      <t>5,000,000&gt;</t>
    </r>
    <r>
      <rPr>
        <sz val="12"/>
        <color theme="1"/>
        <rFont val="細明體"/>
        <family val="2"/>
        <charset val="136"/>
      </rPr>
      <t>變數</t>
    </r>
    <r>
      <rPr>
        <sz val="12"/>
        <color theme="1"/>
        <rFont val="Calibri"/>
        <family val="2"/>
      </rPr>
      <t>$B$2</t>
    </r>
    <phoneticPr fontId="5" type="noConversion"/>
  </si>
  <si>
    <r>
      <rPr>
        <sz val="12"/>
        <color theme="1"/>
        <rFont val="微軟正黑體"/>
        <family val="2"/>
        <charset val="136"/>
      </rPr>
      <t>年金現值</t>
    </r>
    <phoneticPr fontId="5" type="noConversion"/>
  </si>
  <si>
    <t>Pension Problem</t>
    <phoneticPr fontId="5" type="noConversion"/>
  </si>
  <si>
    <r>
      <rPr>
        <sz val="12"/>
        <color theme="1"/>
        <rFont val="細明體"/>
        <family val="2"/>
        <charset val="136"/>
      </rPr>
      <t>預估餘命變</t>
    </r>
    <r>
      <rPr>
        <sz val="12"/>
        <color theme="1"/>
        <rFont val="Calibri"/>
        <family val="2"/>
      </rPr>
      <t>17*12</t>
    </r>
    <r>
      <rPr>
        <sz val="12"/>
        <color theme="1"/>
        <rFont val="細明體"/>
        <family val="2"/>
        <charset val="136"/>
      </rPr>
      <t>（因一年領</t>
    </r>
    <r>
      <rPr>
        <sz val="12"/>
        <color theme="1"/>
        <rFont val="Calibri"/>
        <family val="2"/>
      </rPr>
      <t>12</t>
    </r>
    <r>
      <rPr>
        <sz val="12"/>
        <color theme="1"/>
        <rFont val="細明體"/>
        <family val="2"/>
        <charset val="136"/>
      </rPr>
      <t>次）</t>
    </r>
    <phoneticPr fontId="5" type="noConversion"/>
  </si>
  <si>
    <r>
      <rPr>
        <sz val="12"/>
        <color theme="1"/>
        <rFont val="細明體"/>
        <family val="2"/>
        <charset val="136"/>
      </rPr>
      <t>每年領</t>
    </r>
    <r>
      <rPr>
        <sz val="12"/>
        <color theme="1"/>
        <rFont val="Calibri"/>
        <family val="2"/>
      </rPr>
      <t>600,000</t>
    </r>
    <phoneticPr fontId="5" type="noConversion"/>
  </si>
  <si>
    <r>
      <rPr>
        <sz val="12"/>
        <color theme="1"/>
        <rFont val="細明體"/>
        <family val="2"/>
        <charset val="136"/>
      </rPr>
      <t>折現率為</t>
    </r>
    <r>
      <rPr>
        <sz val="12"/>
        <color theme="1"/>
        <rFont val="Calibri"/>
        <family val="2"/>
      </rPr>
      <t>0.8%</t>
    </r>
    <phoneticPr fontId="5" type="noConversion"/>
  </si>
  <si>
    <r>
      <rPr>
        <sz val="12"/>
        <color theme="1"/>
        <rFont val="細明體"/>
        <family val="2"/>
        <charset val="136"/>
      </rPr>
      <t>年金現值公式</t>
    </r>
    <r>
      <rPr>
        <sz val="12"/>
        <color theme="1"/>
        <rFont val="Calibri"/>
        <family val="2"/>
      </rPr>
      <t>=PV(B3,B2,-B1,0,0)</t>
    </r>
    <phoneticPr fontId="5" type="noConversion"/>
  </si>
  <si>
    <t>Face value</t>
    <phoneticPr fontId="5" type="noConversion"/>
  </si>
  <si>
    <t>Coupon rate</t>
    <phoneticPr fontId="5" type="noConversion"/>
  </si>
  <si>
    <t>Time to maturity</t>
    <phoneticPr fontId="5" type="noConversion"/>
  </si>
  <si>
    <t>Discount rate</t>
    <phoneticPr fontId="5" type="noConversion"/>
  </si>
  <si>
    <t>Price of the bond</t>
    <phoneticPr fontId="5" type="noConversion"/>
  </si>
  <si>
    <t>VALUE of AN ANNUAL COUPON BOND</t>
    <phoneticPr fontId="5" type="noConversion"/>
  </si>
  <si>
    <r>
      <rPr>
        <sz val="12"/>
        <color theme="1"/>
        <rFont val="細明體"/>
        <family val="2"/>
        <charset val="136"/>
      </rPr>
      <t>調整</t>
    </r>
    <r>
      <rPr>
        <sz val="12"/>
        <color theme="1"/>
        <rFont val="Calibri"/>
        <family val="2"/>
      </rPr>
      <t>discount rate</t>
    </r>
    <r>
      <rPr>
        <sz val="12"/>
        <color theme="1"/>
        <rFont val="細明體"/>
        <family val="2"/>
        <charset val="136"/>
      </rPr>
      <t>利率</t>
    </r>
    <r>
      <rPr>
        <sz val="12"/>
        <color theme="1"/>
        <rFont val="Calibri"/>
        <family val="2"/>
      </rPr>
      <t>&gt;</t>
    </r>
    <r>
      <rPr>
        <sz val="12"/>
        <color theme="1"/>
        <rFont val="細明體"/>
        <family val="2"/>
        <charset val="136"/>
      </rPr>
      <t>利率上升</t>
    </r>
    <r>
      <rPr>
        <sz val="12"/>
        <color theme="1"/>
        <rFont val="Calibri"/>
        <family val="2"/>
      </rPr>
      <t>(4%&gt;10%)&gt;</t>
    </r>
    <r>
      <rPr>
        <sz val="12"/>
        <color theme="1"/>
        <rFont val="細明體"/>
        <family val="2"/>
        <charset val="136"/>
      </rPr>
      <t>債券價格降低</t>
    </r>
    <phoneticPr fontId="5" type="noConversion"/>
  </si>
  <si>
    <t>零存整付</t>
    <phoneticPr fontId="5" type="noConversion"/>
  </si>
  <si>
    <t>Year</t>
    <phoneticPr fontId="5" type="noConversion"/>
  </si>
  <si>
    <t>Cash flow</t>
    <phoneticPr fontId="5" type="noConversion"/>
  </si>
  <si>
    <t>Present value</t>
    <phoneticPr fontId="5" type="noConversion"/>
  </si>
  <si>
    <t>x</t>
    <phoneticPr fontId="5" type="noConversion"/>
  </si>
  <si>
    <r>
      <t xml:space="preserve">VALUE of A </t>
    </r>
    <r>
      <rPr>
        <sz val="12"/>
        <color rgb="FFFF0000"/>
        <rFont val="Calibri"/>
        <family val="2"/>
      </rPr>
      <t>SEMI-ANNUAL</t>
    </r>
    <r>
      <rPr>
        <sz val="12"/>
        <color theme="1"/>
        <rFont val="Calibri"/>
        <family val="2"/>
      </rPr>
      <t xml:space="preserve"> COUPON BOND</t>
    </r>
    <phoneticPr fontId="5" type="noConversion"/>
  </si>
  <si>
    <t>x</t>
    <phoneticPr fontId="5" type="noConversion"/>
  </si>
  <si>
    <t>x</t>
    <phoneticPr fontId="5" type="noConversion"/>
  </si>
  <si>
    <t>INTERNAL RATE OF RETURN</t>
    <phoneticPr fontId="5" type="noConversion"/>
  </si>
  <si>
    <t>Internal rate of return</t>
    <phoneticPr fontId="5" type="noConversion"/>
  </si>
  <si>
    <t>每半年付息一次</t>
    <phoneticPr fontId="5" type="noConversion"/>
  </si>
  <si>
    <r>
      <rPr>
        <sz val="12"/>
        <color theme="1"/>
        <rFont val="細明體"/>
        <family val="2"/>
        <charset val="136"/>
      </rPr>
      <t>假設還會活</t>
    </r>
    <r>
      <rPr>
        <sz val="12"/>
        <color theme="1"/>
        <rFont val="Calibri"/>
        <family val="2"/>
      </rPr>
      <t>17</t>
    </r>
    <r>
      <rPr>
        <sz val="12"/>
        <color theme="1"/>
        <rFont val="細明體"/>
        <family val="2"/>
        <charset val="136"/>
      </rPr>
      <t>年</t>
    </r>
    <phoneticPr fontId="5" type="noConversion"/>
  </si>
  <si>
    <r>
      <rPr>
        <sz val="12"/>
        <color theme="1"/>
        <rFont val="細明體"/>
        <family val="2"/>
        <charset val="136"/>
      </rPr>
      <t>改問：至少活多久能達到年金現值</t>
    </r>
    <r>
      <rPr>
        <sz val="12"/>
        <color theme="1"/>
        <rFont val="Calibri"/>
        <family val="2"/>
      </rPr>
      <t>5,000,000</t>
    </r>
    <phoneticPr fontId="5" type="noConversion"/>
  </si>
  <si>
    <t>改問：若改成每月領</t>
    <phoneticPr fontId="5" type="noConversion"/>
  </si>
  <si>
    <t>Net present value</t>
    <phoneticPr fontId="5" type="noConversion"/>
  </si>
  <si>
    <r>
      <rPr>
        <sz val="12"/>
        <color theme="1"/>
        <rFont val="細明體"/>
        <family val="2"/>
        <charset val="136"/>
      </rPr>
      <t>資料</t>
    </r>
    <r>
      <rPr>
        <sz val="12"/>
        <color theme="1"/>
        <rFont val="Calibri"/>
        <family val="2"/>
      </rPr>
      <t>&gt;</t>
    </r>
    <r>
      <rPr>
        <sz val="12"/>
        <color theme="1"/>
        <rFont val="細明體"/>
        <family val="2"/>
        <charset val="136"/>
      </rPr>
      <t>模擬分析</t>
    </r>
    <r>
      <rPr>
        <sz val="12"/>
        <color theme="1"/>
        <rFont val="Calibri"/>
        <family val="2"/>
      </rPr>
      <t>&gt;</t>
    </r>
    <r>
      <rPr>
        <sz val="12"/>
        <color theme="1"/>
        <rFont val="細明體"/>
        <family val="2"/>
        <charset val="136"/>
      </rPr>
      <t>目標搜尋</t>
    </r>
    <phoneticPr fontId="5" type="noConversion"/>
  </si>
  <si>
    <r>
      <rPr>
        <sz val="12"/>
        <color theme="1"/>
        <rFont val="細明體"/>
        <family val="2"/>
        <charset val="136"/>
      </rPr>
      <t>目標設</t>
    </r>
    <r>
      <rPr>
        <sz val="12"/>
        <color theme="1"/>
        <rFont val="Calibri"/>
        <family val="2"/>
      </rPr>
      <t>NPV&gt;</t>
    </r>
    <r>
      <rPr>
        <sz val="12"/>
        <color theme="1"/>
        <rFont val="細明體"/>
        <family val="2"/>
        <charset val="136"/>
      </rPr>
      <t>數值為</t>
    </r>
    <r>
      <rPr>
        <sz val="12"/>
        <color theme="1"/>
        <rFont val="Calibri"/>
        <family val="2"/>
      </rPr>
      <t>0&gt;</t>
    </r>
    <r>
      <rPr>
        <sz val="12"/>
        <color theme="1"/>
        <rFont val="細明體"/>
        <family val="2"/>
        <charset val="136"/>
      </rPr>
      <t>變數為</t>
    </r>
    <r>
      <rPr>
        <sz val="12"/>
        <color theme="1"/>
        <rFont val="Calibri"/>
        <family val="2"/>
      </rPr>
      <t>discount rate</t>
    </r>
    <phoneticPr fontId="5" type="noConversion"/>
  </si>
  <si>
    <r>
      <rPr>
        <sz val="12"/>
        <color theme="1"/>
        <rFont val="細明體"/>
        <family val="2"/>
        <charset val="136"/>
      </rPr>
      <t>若要算</t>
    </r>
    <r>
      <rPr>
        <sz val="12"/>
        <color theme="1"/>
        <rFont val="Calibri"/>
        <family val="2"/>
      </rPr>
      <t>discount rate</t>
    </r>
    <r>
      <rPr>
        <sz val="12"/>
        <color theme="1"/>
        <rFont val="細明體"/>
        <family val="2"/>
        <charset val="136"/>
      </rPr>
      <t>多少時，</t>
    </r>
    <r>
      <rPr>
        <sz val="12"/>
        <color theme="1"/>
        <rFont val="Calibri"/>
        <family val="2"/>
      </rPr>
      <t>NPV=0</t>
    </r>
    <phoneticPr fontId="5" type="noConversion"/>
  </si>
  <si>
    <r>
      <rPr>
        <sz val="12"/>
        <color theme="9" tint="0.39997558519241921"/>
        <rFont val="Calibri"/>
        <family val="2"/>
      </rPr>
      <t>Tr</t>
    </r>
    <r>
      <rPr>
        <sz val="12"/>
        <color theme="9" tint="0.39997558519241921"/>
        <rFont val="細明體"/>
        <family val="2"/>
        <charset val="136"/>
      </rPr>
      <t>給的正解是</t>
    </r>
    <r>
      <rPr>
        <sz val="12"/>
        <color theme="9" tint="0.39997558519241921"/>
        <rFont val="Calibri"/>
        <family val="2"/>
      </rPr>
      <t>1082.86</t>
    </r>
    <r>
      <rPr>
        <sz val="12"/>
        <color theme="9" tint="0.39997558519241921"/>
        <rFont val="細明體"/>
        <family val="2"/>
        <charset val="136"/>
      </rPr>
      <t>，不知道哪裡出問題（好像不只我有問題，可能老師算錯）</t>
    </r>
    <phoneticPr fontId="5" type="noConversion"/>
  </si>
  <si>
    <t>Discount Rate</t>
    <phoneticPr fontId="5" type="noConversion"/>
  </si>
  <si>
    <t>NPV</t>
    <phoneticPr fontId="5" type="noConversion"/>
  </si>
  <si>
    <r>
      <rPr>
        <sz val="12"/>
        <color theme="1"/>
        <rFont val="細明體"/>
        <family val="2"/>
        <charset val="136"/>
      </rPr>
      <t>製圖表：把</t>
    </r>
    <r>
      <rPr>
        <sz val="12"/>
        <color theme="1"/>
        <rFont val="Calibri"/>
        <family val="2"/>
      </rPr>
      <t>DR</t>
    </r>
    <r>
      <rPr>
        <sz val="12"/>
        <color theme="1"/>
        <rFont val="細明體"/>
        <family val="2"/>
        <charset val="136"/>
      </rPr>
      <t>跟</t>
    </r>
    <r>
      <rPr>
        <sz val="12"/>
        <color theme="1"/>
        <rFont val="Calibri"/>
        <family val="2"/>
      </rPr>
      <t>NPV</t>
    </r>
    <r>
      <rPr>
        <sz val="12"/>
        <color theme="1"/>
        <rFont val="細明體"/>
        <family val="2"/>
        <charset val="136"/>
      </rPr>
      <t>數值全框起來，按插入</t>
    </r>
    <r>
      <rPr>
        <sz val="12"/>
        <color theme="1"/>
        <rFont val="Calibri"/>
        <family val="2"/>
      </rPr>
      <t>&gt;</t>
    </r>
    <r>
      <rPr>
        <sz val="12"/>
        <color theme="1"/>
        <rFont val="細明體"/>
        <family val="2"/>
        <charset val="136"/>
      </rPr>
      <t>散佈圖</t>
    </r>
    <r>
      <rPr>
        <sz val="12"/>
        <color theme="1"/>
        <rFont val="Calibri"/>
        <family val="2"/>
      </rPr>
      <t>&gt;</t>
    </r>
    <r>
      <rPr>
        <sz val="12"/>
        <color theme="1"/>
        <rFont val="細明體"/>
        <family val="2"/>
        <charset val="136"/>
      </rPr>
      <t>平滑</t>
    </r>
    <phoneticPr fontId="5" type="noConversion"/>
  </si>
  <si>
    <r>
      <rPr>
        <sz val="12"/>
        <color theme="1"/>
        <rFont val="細明體"/>
        <family val="2"/>
        <charset val="136"/>
      </rPr>
      <t>新增座標軸標題：按圖表旁邊的</t>
    </r>
    <r>
      <rPr>
        <sz val="12"/>
        <color theme="1"/>
        <rFont val="Calibri"/>
        <family val="2"/>
      </rPr>
      <t>+</t>
    </r>
    <r>
      <rPr>
        <sz val="12"/>
        <color theme="1"/>
        <rFont val="細明體"/>
        <family val="2"/>
        <charset val="136"/>
      </rPr>
      <t>圖示，若沒看到可縮放畫面就會出現</t>
    </r>
    <r>
      <rPr>
        <sz val="12"/>
        <color theme="1"/>
        <rFont val="Calibri"/>
        <family val="2"/>
      </rPr>
      <t>(CTRL+</t>
    </r>
    <r>
      <rPr>
        <sz val="12"/>
        <color theme="1"/>
        <rFont val="細明體"/>
        <family val="2"/>
        <charset val="136"/>
      </rPr>
      <t>滑鼠</t>
    </r>
    <r>
      <rPr>
        <sz val="12"/>
        <color theme="1"/>
        <rFont val="Calibri"/>
        <family val="2"/>
      </rPr>
      <t>)</t>
    </r>
    <phoneticPr fontId="5" type="noConversion"/>
  </si>
  <si>
    <t>IRR</t>
    <phoneticPr fontId="5" type="noConversion"/>
  </si>
  <si>
    <r>
      <rPr>
        <sz val="12"/>
        <color theme="1"/>
        <rFont val="細明體"/>
        <family val="2"/>
        <charset val="136"/>
      </rPr>
      <t>目標設</t>
    </r>
    <r>
      <rPr>
        <sz val="12"/>
        <color theme="1"/>
        <rFont val="Calibri"/>
        <family val="2"/>
      </rPr>
      <t>$B$7&gt;</t>
    </r>
    <r>
      <rPr>
        <sz val="12"/>
        <color theme="1"/>
        <rFont val="細明體"/>
        <family val="2"/>
        <charset val="136"/>
      </rPr>
      <t>目標值</t>
    </r>
    <r>
      <rPr>
        <sz val="12"/>
        <color theme="1"/>
        <rFont val="Calibri"/>
        <family val="2"/>
      </rPr>
      <t>800&gt;</t>
    </r>
    <r>
      <rPr>
        <sz val="12"/>
        <color theme="1"/>
        <rFont val="細明體"/>
        <family val="2"/>
        <charset val="136"/>
      </rPr>
      <t>變數</t>
    </r>
    <r>
      <rPr>
        <sz val="12"/>
        <color theme="1"/>
        <rFont val="Calibri"/>
        <family val="2"/>
      </rPr>
      <t>$B$5</t>
    </r>
    <phoneticPr fontId="5" type="noConversion"/>
  </si>
  <si>
    <r>
      <rPr>
        <sz val="12"/>
        <color theme="1"/>
        <rFont val="細明體"/>
        <family val="2"/>
        <charset val="136"/>
      </rPr>
      <t>面額為</t>
    </r>
    <r>
      <rPr>
        <sz val="12"/>
        <color theme="1"/>
        <rFont val="Calibri"/>
        <family val="2"/>
      </rPr>
      <t>1000</t>
    </r>
    <r>
      <rPr>
        <sz val="12"/>
        <color theme="1"/>
        <rFont val="細明體"/>
        <family val="2"/>
        <charset val="136"/>
      </rPr>
      <t>，市場價格為</t>
    </r>
    <r>
      <rPr>
        <sz val="12"/>
        <color theme="1"/>
        <rFont val="Calibri"/>
        <family val="2"/>
      </rPr>
      <t>800</t>
    </r>
    <r>
      <rPr>
        <sz val="12"/>
        <color theme="1"/>
        <rFont val="細明體"/>
        <family val="2"/>
        <charset val="136"/>
      </rPr>
      <t>，票面利率</t>
    </r>
    <r>
      <rPr>
        <sz val="12"/>
        <color theme="1"/>
        <rFont val="Calibri"/>
        <family val="2"/>
      </rPr>
      <t>2.5%</t>
    </r>
    <r>
      <rPr>
        <sz val="12"/>
        <color theme="1"/>
        <rFont val="細明體"/>
        <family val="2"/>
        <charset val="136"/>
      </rPr>
      <t>（一年付息一次），期限為</t>
    </r>
    <r>
      <rPr>
        <sz val="12"/>
        <color theme="1"/>
        <rFont val="Calibri"/>
        <family val="2"/>
      </rPr>
      <t>10</t>
    </r>
    <r>
      <rPr>
        <sz val="12"/>
        <color theme="1"/>
        <rFont val="細明體"/>
        <family val="2"/>
        <charset val="136"/>
      </rPr>
      <t>年的公司債</t>
    </r>
    <phoneticPr fontId="5" type="noConversion"/>
  </si>
  <si>
    <r>
      <rPr>
        <sz val="12"/>
        <color theme="1"/>
        <rFont val="細明體"/>
        <family val="2"/>
        <charset val="136"/>
      </rPr>
      <t>得出報酬率為</t>
    </r>
    <r>
      <rPr>
        <sz val="12"/>
        <color theme="1"/>
        <rFont val="Calibri"/>
        <family val="2"/>
      </rPr>
      <t>5%</t>
    </r>
    <phoneticPr fontId="5" type="noConversion"/>
  </si>
  <si>
    <t>Market price</t>
    <phoneticPr fontId="5" type="noConversion"/>
  </si>
  <si>
    <t>Yield to Maturity</t>
    <phoneticPr fontId="5" type="noConversion"/>
  </si>
  <si>
    <r>
      <t>也可以：資料</t>
    </r>
    <r>
      <rPr>
        <sz val="12"/>
        <color theme="1"/>
        <rFont val="Calibri"/>
        <family val="2"/>
        <charset val="136"/>
      </rPr>
      <t>&gt;</t>
    </r>
    <r>
      <rPr>
        <sz val="12"/>
        <color theme="1"/>
        <rFont val="細明體"/>
        <family val="3"/>
        <charset val="136"/>
      </rPr>
      <t>模擬分析</t>
    </r>
    <r>
      <rPr>
        <sz val="12"/>
        <color theme="1"/>
        <rFont val="Calibri"/>
        <family val="2"/>
        <charset val="136"/>
      </rPr>
      <t>&gt;</t>
    </r>
    <r>
      <rPr>
        <sz val="12"/>
        <color theme="1"/>
        <rFont val="細明體"/>
        <family val="3"/>
        <charset val="136"/>
      </rPr>
      <t>目標搜尋</t>
    </r>
    <r>
      <rPr>
        <sz val="12"/>
        <color theme="1"/>
        <rFont val="Calibri"/>
        <family val="2"/>
        <charset val="136"/>
      </rPr>
      <t xml:space="preserve"> </t>
    </r>
    <phoneticPr fontId="5" type="noConversion"/>
  </si>
  <si>
    <t>Cash Flow</t>
    <phoneticPr fontId="5" type="noConversion"/>
  </si>
  <si>
    <r>
      <rPr>
        <sz val="12"/>
        <color theme="1"/>
        <rFont val="細明體"/>
        <family val="2"/>
        <charset val="136"/>
      </rPr>
      <t>左為用</t>
    </r>
    <r>
      <rPr>
        <sz val="12"/>
        <color theme="1"/>
        <rFont val="Calibri"/>
        <family val="2"/>
      </rPr>
      <t>10</t>
    </r>
    <r>
      <rPr>
        <sz val="12"/>
        <color theme="1"/>
        <rFont val="細明體"/>
        <family val="2"/>
        <charset val="136"/>
      </rPr>
      <t>年分別的</t>
    </r>
    <r>
      <rPr>
        <sz val="12"/>
        <color theme="1"/>
        <rFont val="Calibri"/>
        <family val="2"/>
      </rPr>
      <t>CF</t>
    </r>
    <r>
      <rPr>
        <sz val="12"/>
        <color theme="1"/>
        <rFont val="細明體"/>
        <family val="2"/>
        <charset val="136"/>
      </rPr>
      <t>算</t>
    </r>
    <r>
      <rPr>
        <sz val="12"/>
        <color theme="1"/>
        <rFont val="Calibri"/>
        <family val="2"/>
      </rPr>
      <t>IRR</t>
    </r>
    <phoneticPr fontId="5" type="noConversion"/>
  </si>
  <si>
    <t>說明刷卡總額如何影響借款成本</t>
    <phoneticPr fontId="5" type="noConversion"/>
  </si>
  <si>
    <r>
      <rPr>
        <sz val="12"/>
        <color theme="1"/>
        <rFont val="新細明體"/>
        <family val="2"/>
        <charset val="136"/>
      </rPr>
      <t>分期期數</t>
    </r>
    <phoneticPr fontId="5" type="noConversion"/>
  </si>
  <si>
    <r>
      <rPr>
        <sz val="12"/>
        <color theme="1"/>
        <rFont val="新細明體"/>
        <family val="2"/>
        <charset val="136"/>
      </rPr>
      <t>計算攤還期數的（年）利率</t>
    </r>
    <phoneticPr fontId="5" type="noConversion"/>
  </si>
  <si>
    <r>
      <rPr>
        <sz val="12"/>
        <color theme="1"/>
        <rFont val="新細明體"/>
        <family val="2"/>
        <charset val="136"/>
      </rPr>
      <t>手續費（費率）</t>
    </r>
    <phoneticPr fontId="5" type="noConversion"/>
  </si>
  <si>
    <r>
      <rPr>
        <sz val="12"/>
        <color theme="1"/>
        <rFont val="新細明體"/>
        <family val="2"/>
        <charset val="136"/>
      </rPr>
      <t>消費金額</t>
    </r>
    <phoneticPr fontId="5" type="noConversion"/>
  </si>
  <si>
    <r>
      <rPr>
        <sz val="12"/>
        <color theme="1"/>
        <rFont val="新細明體"/>
        <family val="2"/>
        <charset val="136"/>
      </rPr>
      <t>刷卡總額</t>
    </r>
    <r>
      <rPr>
        <sz val="12"/>
        <color theme="1"/>
        <rFont val="Calibri"/>
        <family val="2"/>
      </rPr>
      <t>36,000</t>
    </r>
    <r>
      <rPr>
        <sz val="12"/>
        <color theme="1"/>
        <rFont val="新細明體"/>
        <family val="2"/>
        <charset val="136"/>
      </rPr>
      <t>分三期（月），每期支付</t>
    </r>
    <r>
      <rPr>
        <sz val="12"/>
        <color theme="1"/>
        <rFont val="Calibri"/>
        <family val="2"/>
      </rPr>
      <t>12,000</t>
    </r>
    <r>
      <rPr>
        <sz val="12"/>
        <color theme="1"/>
        <rFont val="新細明體"/>
        <family val="2"/>
        <charset val="136"/>
      </rPr>
      <t>，費率為</t>
    </r>
    <r>
      <rPr>
        <sz val="12"/>
        <color theme="1"/>
        <rFont val="Calibri"/>
        <family val="2"/>
      </rPr>
      <t>$0.65/</t>
    </r>
    <r>
      <rPr>
        <sz val="12"/>
        <color theme="1"/>
        <rFont val="新細明體"/>
        <family val="2"/>
        <charset val="136"/>
      </rPr>
      <t>月，每期手續費為</t>
    </r>
    <r>
      <rPr>
        <sz val="12"/>
        <color theme="1"/>
        <rFont val="Calibri"/>
        <family val="2"/>
      </rPr>
      <t>$234</t>
    </r>
    <phoneticPr fontId="5" type="noConversion"/>
  </si>
  <si>
    <r>
      <rPr>
        <sz val="12"/>
        <color theme="1"/>
        <rFont val="細明體"/>
        <family val="2"/>
        <charset val="136"/>
      </rPr>
      <t>每期還款</t>
    </r>
    <phoneticPr fontId="5" type="noConversion"/>
  </si>
  <si>
    <r>
      <rPr>
        <sz val="12"/>
        <color theme="1"/>
        <rFont val="細明體"/>
        <family val="2"/>
        <charset val="136"/>
      </rPr>
      <t>每期手續費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</si>
</sst>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8" formatCode="&quot;$&quot;#,##0.00;[Red]\-&quot;$&quot;#,##0.00"/>
    <numFmt numFmtId="176" formatCode="0.00_);[Red]\(0.00\)"/>
    <numFmt numFmtId="177" formatCode="0.0%"/>
  </numFmts>
  <fonts count="2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Calibri"/>
      <family val="2"/>
      <charset val="136"/>
    </font>
    <font>
      <sz val="12"/>
      <color theme="1"/>
      <name val="Calibri"/>
      <family val="2"/>
      <charset val="136"/>
    </font>
    <font>
      <sz val="12"/>
      <color theme="1"/>
      <name val="Calibri"/>
      <family val="2"/>
      <charset val="136"/>
    </font>
    <font>
      <sz val="12"/>
      <color theme="1"/>
      <name val="Calibri"/>
      <family val="2"/>
      <charset val="136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sz val="12"/>
      <color theme="9" tint="0.39997558519241921"/>
      <name val="Calibri"/>
      <family val="2"/>
    </font>
    <font>
      <sz val="12"/>
      <color theme="1"/>
      <name val="微軟正黑體"/>
      <family val="2"/>
      <charset val="136"/>
    </font>
    <font>
      <sz val="12"/>
      <color theme="1"/>
      <name val="細明體"/>
      <family val="2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12"/>
      <color theme="1"/>
      <name val="細明體"/>
      <family val="3"/>
      <charset val="136"/>
    </font>
    <font>
      <sz val="12"/>
      <color theme="9" tint="0.39997558519241921"/>
      <name val="Calibri"/>
      <family val="2"/>
      <charset val="136"/>
    </font>
    <font>
      <sz val="12"/>
      <color theme="9" tint="0.39997558519241921"/>
      <name val="細明體"/>
      <family val="2"/>
      <charset val="136"/>
    </font>
    <font>
      <sz val="11"/>
      <color theme="1"/>
      <name val="細明體"/>
      <family val="2"/>
      <charset val="136"/>
    </font>
    <font>
      <sz val="12"/>
      <name val="Calibri"/>
      <family val="2"/>
    </font>
    <font>
      <sz val="12"/>
      <color theme="1"/>
      <name val="新細明體"/>
      <family val="2"/>
      <charset val="136"/>
    </font>
    <font>
      <sz val="12"/>
      <color theme="8" tint="-0.249977111117893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6" fillId="0" borderId="0" xfId="0" applyFont="1">
      <alignment vertical="center"/>
    </xf>
    <xf numFmtId="9" fontId="6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176" fontId="6" fillId="0" borderId="0" xfId="0" applyNumberFormat="1" applyFont="1">
      <alignment vertical="center"/>
    </xf>
    <xf numFmtId="8" fontId="6" fillId="0" borderId="0" xfId="0" applyNumberFormat="1" applyFont="1">
      <alignment vertical="center"/>
    </xf>
    <xf numFmtId="0" fontId="7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right" vertical="center"/>
    </xf>
    <xf numFmtId="8" fontId="8" fillId="0" borderId="0" xfId="0" applyNumberFormat="1" applyFont="1">
      <alignment vertical="center"/>
    </xf>
    <xf numFmtId="0" fontId="8" fillId="0" borderId="0" xfId="0" applyFont="1">
      <alignment vertical="center"/>
    </xf>
    <xf numFmtId="3" fontId="6" fillId="0" borderId="0" xfId="0" applyNumberFormat="1" applyFont="1">
      <alignment vertical="center"/>
    </xf>
    <xf numFmtId="10" fontId="6" fillId="0" borderId="0" xfId="0" applyNumberFormat="1" applyFont="1">
      <alignment vertical="center"/>
    </xf>
    <xf numFmtId="0" fontId="6" fillId="0" borderId="0" xfId="0" applyNumberFormat="1" applyFont="1" applyAlignment="1">
      <alignment horizontal="center" vertical="center"/>
    </xf>
    <xf numFmtId="9" fontId="6" fillId="0" borderId="0" xfId="0" applyNumberFormat="1" applyFo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10" fontId="6" fillId="0" borderId="0" xfId="0" applyNumberFormat="1" applyFont="1" applyAlignment="1">
      <alignment vertical="center"/>
    </xf>
    <xf numFmtId="176" fontId="17" fillId="0" borderId="0" xfId="0" applyNumberFormat="1" applyFont="1">
      <alignment vertical="center"/>
    </xf>
    <xf numFmtId="176" fontId="6" fillId="0" borderId="0" xfId="0" applyNumberFormat="1" applyFont="1" applyAlignment="1">
      <alignment vertical="center"/>
    </xf>
    <xf numFmtId="176" fontId="6" fillId="0" borderId="0" xfId="0" applyNumberFormat="1" applyFont="1" applyAlignment="1">
      <alignment horizontal="center" vertical="center"/>
    </xf>
    <xf numFmtId="8" fontId="6" fillId="0" borderId="0" xfId="0" applyNumberFormat="1" applyFont="1" applyAlignment="1">
      <alignment horizontal="right" vertical="center"/>
    </xf>
    <xf numFmtId="2" fontId="6" fillId="0" borderId="0" xfId="0" applyNumberFormat="1" applyFont="1">
      <alignment vertical="center"/>
    </xf>
    <xf numFmtId="0" fontId="7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8" fontId="18" fillId="0" borderId="0" xfId="0" applyNumberFormat="1" applyFont="1" applyAlignment="1">
      <alignment horizontal="right" vertical="center"/>
    </xf>
    <xf numFmtId="0" fontId="4" fillId="0" borderId="0" xfId="0" applyFont="1">
      <alignment vertical="center"/>
    </xf>
    <xf numFmtId="0" fontId="10" fillId="0" borderId="0" xfId="0" applyFont="1">
      <alignment vertical="center"/>
    </xf>
    <xf numFmtId="9" fontId="6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1" fontId="6" fillId="0" borderId="0" xfId="0" applyNumberFormat="1" applyFont="1">
      <alignment vertical="center"/>
    </xf>
    <xf numFmtId="6" fontId="6" fillId="0" borderId="0" xfId="0" applyNumberFormat="1" applyFont="1">
      <alignment vertical="center"/>
    </xf>
    <xf numFmtId="177" fontId="18" fillId="0" borderId="0" xfId="0" applyNumberFormat="1" applyFont="1">
      <alignment vertical="center"/>
    </xf>
    <xf numFmtId="3" fontId="7" fillId="0" borderId="0" xfId="0" applyNumberFormat="1" applyFont="1">
      <alignment vertical="center"/>
    </xf>
    <xf numFmtId="0" fontId="6" fillId="0" borderId="0" xfId="0" applyNumberFormat="1" applyFont="1">
      <alignment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6" fillId="0" borderId="5" xfId="0" applyFont="1" applyBorder="1">
      <alignment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>
      <alignment vertical="center"/>
    </xf>
    <xf numFmtId="0" fontId="6" fillId="0" borderId="8" xfId="0" applyFont="1" applyBorder="1">
      <alignment vertical="center"/>
    </xf>
    <xf numFmtId="10" fontId="6" fillId="0" borderId="0" xfId="0" applyNumberFormat="1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3" fontId="6" fillId="0" borderId="2" xfId="0" applyNumberFormat="1" applyFont="1" applyBorder="1">
      <alignment vertical="center"/>
    </xf>
    <xf numFmtId="3" fontId="6" fillId="0" borderId="3" xfId="0" applyNumberFormat="1" applyFont="1" applyBorder="1">
      <alignment vertical="center"/>
    </xf>
    <xf numFmtId="10" fontId="7" fillId="0" borderId="0" xfId="0" applyNumberFormat="1" applyFont="1" applyBorder="1">
      <alignment vertical="center"/>
    </xf>
    <xf numFmtId="0" fontId="19" fillId="0" borderId="0" xfId="0" applyFont="1">
      <alignment vertical="center"/>
    </xf>
    <xf numFmtId="9" fontId="20" fillId="0" borderId="0" xfId="0" applyNumberFormat="1" applyFont="1">
      <alignment vertical="center"/>
    </xf>
    <xf numFmtId="0" fontId="2" fillId="0" borderId="0" xfId="0" applyFont="1">
      <alignment vertical="center"/>
    </xf>
    <xf numFmtId="0" fontId="6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837115015852745"/>
          <c:y val="0.10224006123330938"/>
          <c:w val="0.70997834306232133"/>
          <c:h val="0.783829002543504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'IRR2'!$D$2</c:f>
              <c:strCache>
                <c:ptCount val="1"/>
                <c:pt idx="0">
                  <c:v>NPV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'IRR2'!$C$3:$C$18</c:f>
              <c:numCache>
                <c:formatCode>0%</c:formatCode>
                <c:ptCount val="1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</c:numCache>
            </c:numRef>
          </c:xVal>
          <c:yVal>
            <c:numRef>
              <c:f>'IRR2'!$D$3:$D$18</c:f>
              <c:numCache>
                <c:formatCode>"$"#,##0.00_);[Red]\("$"#,##0.00\)</c:formatCode>
                <c:ptCount val="16"/>
                <c:pt idx="0">
                  <c:v>700</c:v>
                </c:pt>
                <c:pt idx="1">
                  <c:v>604.70555008740507</c:v>
                </c:pt>
                <c:pt idx="2">
                  <c:v>518.0979627275492</c:v>
                </c:pt>
                <c:pt idx="3">
                  <c:v>439.20019147599919</c:v>
                </c:pt>
                <c:pt idx="4">
                  <c:v>367.16328985894177</c:v>
                </c:pt>
                <c:pt idx="5">
                  <c:v>301.24743093802545</c:v>
                </c:pt>
                <c:pt idx="6">
                  <c:v>240.80604203233742</c:v>
                </c:pt>
                <c:pt idx="7">
                  <c:v>185.27249629289994</c:v>
                </c:pt>
                <c:pt idx="8">
                  <c:v>134.1489109166923</c:v>
                </c:pt>
                <c:pt idx="9">
                  <c:v>86.996687463269552</c:v>
                </c:pt>
                <c:pt idx="10">
                  <c:v>43.428497942386883</c:v>
                </c:pt>
                <c:pt idx="11">
                  <c:v>3.1014748666299283</c:v>
                </c:pt>
                <c:pt idx="12">
                  <c:v>-34.288592770355081</c:v>
                </c:pt>
                <c:pt idx="13">
                  <c:v>-69.012220361176247</c:v>
                </c:pt>
                <c:pt idx="14">
                  <c:v>-101.31047964096074</c:v>
                </c:pt>
                <c:pt idx="15">
                  <c:v>-131.39865281597031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3F-4A6A-AEDA-1A50E59DE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412152"/>
        <c:axId val="462413112"/>
      </c:scatterChart>
      <c:valAx>
        <c:axId val="46241215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Discount Rate</a:t>
                </a:r>
                <a:endParaRPr lang="zh-TW" altLang="en-US" sz="14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2413112"/>
        <c:crosses val="autoZero"/>
        <c:crossBetween val="midCat"/>
      </c:valAx>
      <c:valAx>
        <c:axId val="4624131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NPV</a:t>
                </a:r>
                <a:endParaRPr lang="zh-TW" altLang="en-US" sz="14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&quot;$&quot;#,##0.00_);[Red]\(&quot;$&quot;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2412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095329374484805"/>
          <c:y val="9.6648407555769367E-2"/>
          <c:w val="0.75265484818148287"/>
          <c:h val="0.7368120227858334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'IRR2 (2)'!$D$2</c:f>
              <c:strCache>
                <c:ptCount val="1"/>
                <c:pt idx="0">
                  <c:v>NPV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'IRR2 (2)'!$C$3:$C$18</c:f>
              <c:numCache>
                <c:formatCode>0%</c:formatCode>
                <c:ptCount val="1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</c:numCache>
            </c:numRef>
          </c:xVal>
          <c:yVal>
            <c:numRef>
              <c:f>'IRR2 (2)'!$D$3:$D$18</c:f>
              <c:numCache>
                <c:formatCode>"$"#,##0.00_);[Red]\("$"#,##0.00\)</c:formatCode>
                <c:ptCount val="16"/>
                <c:pt idx="0">
                  <c:v>-20</c:v>
                </c:pt>
                <c:pt idx="1">
                  <c:v>-13.303102835797944</c:v>
                </c:pt>
                <c:pt idx="2">
                  <c:v>-8.0404319331363467</c:v>
                </c:pt>
                <c:pt idx="3">
                  <c:v>-3.9854362682000044</c:v>
                </c:pt>
                <c:pt idx="4">
                  <c:v>-0.94769517984889262</c:v>
                </c:pt>
                <c:pt idx="5">
                  <c:v>1.2331807936616599</c:v>
                </c:pt>
                <c:pt idx="6">
                  <c:v>2.692549340025749</c:v>
                </c:pt>
                <c:pt idx="7">
                  <c:v>3.5448477509152099</c:v>
                </c:pt>
                <c:pt idx="8">
                  <c:v>3.8869845857977054</c:v>
                </c:pt>
                <c:pt idx="9">
                  <c:v>3.8011460077677413</c:v>
                </c:pt>
                <c:pt idx="10">
                  <c:v>3.3571244855967137</c:v>
                </c:pt>
                <c:pt idx="11">
                  <c:v>2.6142564825180301</c:v>
                </c:pt>
                <c:pt idx="12">
                  <c:v>1.623039048555782</c:v>
                </c:pt>
                <c:pt idx="13">
                  <c:v>0.42648194283590612</c:v>
                </c:pt>
                <c:pt idx="14">
                  <c:v>-0.93875870108604431</c:v>
                </c:pt>
                <c:pt idx="15">
                  <c:v>-2.4414276595572773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2B-4054-94BB-4939154AB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412152"/>
        <c:axId val="462413112"/>
      </c:scatterChart>
      <c:valAx>
        <c:axId val="46241215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Discount</a:t>
                </a:r>
                <a:r>
                  <a:rPr lang="en-US" altLang="zh-TW" sz="14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Rate</a:t>
                </a:r>
                <a:endParaRPr lang="zh-TW" altLang="en-US" sz="14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2413112"/>
        <c:crosses val="autoZero"/>
        <c:crossBetween val="midCat"/>
      </c:valAx>
      <c:valAx>
        <c:axId val="4624131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NPV</a:t>
                </a:r>
                <a:endParaRPr lang="zh-TW" altLang="en-US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3.8144813384432291E-2"/>
              <c:y val="0.389286313351762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&quot;$&quot;#,##0.00_);[Red]\(&quot;$&quot;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2412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934514435695538"/>
          <c:y val="8.7962962962962965E-2"/>
          <c:w val="0.6662729658792651"/>
          <c:h val="0.758310002916302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'0308作業'!$D$4</c:f>
              <c:strCache>
                <c:ptCount val="1"/>
                <c:pt idx="0">
                  <c:v>NPV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'0308作業'!$C$5:$C$20</c:f>
              <c:numCache>
                <c:formatCode>0%</c:formatCode>
                <c:ptCount val="1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</c:numCache>
            </c:numRef>
          </c:xVal>
          <c:yVal>
            <c:numRef>
              <c:f>'0308作業'!$D$5:$D$20</c:f>
              <c:numCache>
                <c:formatCode>"$"#,##0.00_);[Red]\("$"#,##0.00\)</c:formatCode>
                <c:ptCount val="16"/>
                <c:pt idx="0">
                  <c:v>128500</c:v>
                </c:pt>
                <c:pt idx="1">
                  <c:v>33447.929667929769</c:v>
                </c:pt>
                <c:pt idx="2">
                  <c:v>-48095.977228434058</c:v>
                </c:pt>
                <c:pt idx="3">
                  <c:v>-118140.02915804519</c:v>
                </c:pt>
                <c:pt idx="4">
                  <c:v>-178368.78189604485</c:v>
                </c:pt>
                <c:pt idx="5">
                  <c:v>-230199.62366523119</c:v>
                </c:pt>
                <c:pt idx="6">
                  <c:v>-274828.70025125076</c:v>
                </c:pt>
                <c:pt idx="7">
                  <c:v>-313268.33074008184</c:v>
                </c:pt>
                <c:pt idx="8">
                  <c:v>-346377.60264530708</c:v>
                </c:pt>
                <c:pt idx="9">
                  <c:v>-374887.47834534536</c:v>
                </c:pt>
                <c:pt idx="10">
                  <c:v>-399421.46776406036</c:v>
                </c:pt>
                <c:pt idx="11">
                  <c:v>-420512.70626141824</c:v>
                </c:pt>
                <c:pt idx="12">
                  <c:v>-438618.10757999541</c:v>
                </c:pt>
                <c:pt idx="13">
                  <c:v>-454130.12870146503</c:v>
                </c:pt>
                <c:pt idx="14">
                  <c:v>-467386.57846301794</c:v>
                </c:pt>
                <c:pt idx="15">
                  <c:v>-478678.81855279562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79-4AE0-B7C7-215E20297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724472"/>
        <c:axId val="573721912"/>
      </c:scatterChart>
      <c:valAx>
        <c:axId val="573724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100" b="1"/>
                  <a:t>Discount Rate</a:t>
                </a:r>
                <a:endParaRPr lang="zh-TW" alt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3721912"/>
        <c:crosses val="autoZero"/>
        <c:crossBetween val="midCat"/>
      </c:valAx>
      <c:valAx>
        <c:axId val="573721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100" b="1"/>
                  <a:t>NPV</a:t>
                </a:r>
                <a:endParaRPr lang="zh-TW" alt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&quot;$&quot;#,##0.00_);[Red]\(&quot;$&quot;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3724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350931</xdr:colOff>
      <xdr:row>4</xdr:row>
      <xdr:rowOff>149412</xdr:rowOff>
    </xdr:from>
    <xdr:to>
      <xdr:col>13</xdr:col>
      <xdr:colOff>149412</xdr:colOff>
      <xdr:row>19</xdr:row>
      <xdr:rowOff>26521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854595ED-867D-4B74-A779-FA8F39B298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283696</xdr:colOff>
      <xdr:row>3</xdr:row>
      <xdr:rowOff>188632</xdr:rowOff>
    </xdr:from>
    <xdr:to>
      <xdr:col>12</xdr:col>
      <xdr:colOff>588496</xdr:colOff>
      <xdr:row>17</xdr:row>
      <xdr:rowOff>175932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B0C0D71-BCBF-4520-9AEA-4DBBB6F6CE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93383</xdr:colOff>
      <xdr:row>4</xdr:row>
      <xdr:rowOff>186018</xdr:rowOff>
    </xdr:from>
    <xdr:to>
      <xdr:col>14</xdr:col>
      <xdr:colOff>377265</xdr:colOff>
      <xdr:row>17</xdr:row>
      <xdr:rowOff>112806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AAC3AC0-9371-47C9-B666-B1995C3DF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EF1FD-F28C-447E-9EFD-934EA7254D44}">
  <dimension ref="A1:C14"/>
  <sheetViews>
    <sheetView zoomScale="85" zoomScaleNormal="85" workbookViewId="0">
      <selection activeCell="B13" sqref="B13"/>
    </sheetView>
  </sheetViews>
  <sheetFormatPr defaultColWidth="9" defaultRowHeight="15.5" x14ac:dyDescent="0.4"/>
  <cols>
    <col min="1" max="1" width="24.6328125" style="1" customWidth="1"/>
    <col min="2" max="2" width="12.6328125" style="1" customWidth="1"/>
    <col min="3" max="3" width="15.08984375" style="1" customWidth="1"/>
    <col min="4" max="16384" width="9" style="1"/>
  </cols>
  <sheetData>
    <row r="1" spans="1:3" x14ac:dyDescent="0.4">
      <c r="A1" s="51" t="s">
        <v>0</v>
      </c>
      <c r="B1" s="51"/>
      <c r="C1" s="51"/>
    </row>
    <row r="2" spans="1:3" x14ac:dyDescent="0.4">
      <c r="A2" s="1" t="s">
        <v>1</v>
      </c>
      <c r="B2" s="2">
        <v>0.1</v>
      </c>
    </row>
    <row r="4" spans="1:3" x14ac:dyDescent="0.4">
      <c r="A4" s="3" t="s">
        <v>2</v>
      </c>
      <c r="B4" s="3" t="s">
        <v>3</v>
      </c>
      <c r="C4" s="3" t="s">
        <v>4</v>
      </c>
    </row>
    <row r="5" spans="1:3" x14ac:dyDescent="0.4">
      <c r="A5" s="3">
        <v>1</v>
      </c>
      <c r="B5" s="12">
        <v>100</v>
      </c>
      <c r="C5" s="4">
        <f>B5/(1+B$2)^A5</f>
        <v>90.909090909090907</v>
      </c>
    </row>
    <row r="6" spans="1:3" x14ac:dyDescent="0.4">
      <c r="A6" s="3">
        <v>2</v>
      </c>
      <c r="B6" s="3">
        <v>100</v>
      </c>
      <c r="C6" s="4">
        <f t="shared" ref="C6:C9" si="0">B6/(1+B$2)^A6</f>
        <v>82.644628099173545</v>
      </c>
    </row>
    <row r="7" spans="1:3" x14ac:dyDescent="0.4">
      <c r="A7" s="3">
        <v>3</v>
      </c>
      <c r="B7" s="3">
        <v>100</v>
      </c>
      <c r="C7" s="4">
        <f t="shared" si="0"/>
        <v>75.131480090157751</v>
      </c>
    </row>
    <row r="8" spans="1:3" x14ac:dyDescent="0.4">
      <c r="A8" s="3">
        <v>4</v>
      </c>
      <c r="B8" s="3">
        <v>100</v>
      </c>
      <c r="C8" s="4">
        <f t="shared" si="0"/>
        <v>68.301345536507057</v>
      </c>
    </row>
    <row r="9" spans="1:3" x14ac:dyDescent="0.4">
      <c r="A9" s="3">
        <v>5</v>
      </c>
      <c r="B9" s="3">
        <v>100</v>
      </c>
      <c r="C9" s="4">
        <f t="shared" si="0"/>
        <v>62.092132305915499</v>
      </c>
    </row>
    <row r="11" spans="1:3" x14ac:dyDescent="0.4">
      <c r="A11" s="1" t="s">
        <v>4</v>
      </c>
    </row>
    <row r="12" spans="1:3" x14ac:dyDescent="0.4">
      <c r="A12" s="1" t="s">
        <v>5</v>
      </c>
      <c r="B12" s="4">
        <f>SUM(C5:C9)</f>
        <v>379.07867694084473</v>
      </c>
    </row>
    <row r="13" spans="1:3" x14ac:dyDescent="0.4">
      <c r="A13" s="1" t="s">
        <v>6</v>
      </c>
      <c r="B13" s="5">
        <f>NPV(B2,B5:B9)</f>
        <v>379.07867694084473</v>
      </c>
    </row>
    <row r="14" spans="1:3" x14ac:dyDescent="0.4">
      <c r="A14" s="1" t="s">
        <v>7</v>
      </c>
      <c r="B14" s="5">
        <f>PV(B2,A9,-B5,0,0)</f>
        <v>379.07867694084507</v>
      </c>
    </row>
  </sheetData>
  <mergeCells count="1">
    <mergeCell ref="A1:C1"/>
  </mergeCells>
  <phoneticPr fontId="5" type="noConversion"/>
  <pageMargins left="0.7" right="0.7" top="0.75" bottom="0.75" header="0.3" footer="0.3"/>
  <pageSetup paperSize="9" orientation="portrait" horizontalDpi="90" verticalDpi="9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D5FC8-17F6-4B11-A120-85AF18910505}">
  <dimension ref="A1:F18"/>
  <sheetViews>
    <sheetView zoomScale="85" zoomScaleNormal="85" workbookViewId="0">
      <selection activeCell="D10" sqref="D10"/>
    </sheetView>
  </sheetViews>
  <sheetFormatPr defaultRowHeight="15.5" x14ac:dyDescent="0.4"/>
  <cols>
    <col min="1" max="1" width="22.7265625" style="1" customWidth="1"/>
    <col min="2" max="2" width="17.81640625" style="1" customWidth="1"/>
    <col min="3" max="3" width="17.08984375" style="1" customWidth="1"/>
    <col min="4" max="4" width="9" style="1" bestFit="1" customWidth="1"/>
    <col min="5" max="16384" width="8.7265625" style="1"/>
  </cols>
  <sheetData>
    <row r="1" spans="1:6" ht="17" x14ac:dyDescent="0.4">
      <c r="A1" s="51" t="s">
        <v>34</v>
      </c>
      <c r="B1" s="51"/>
      <c r="F1" s="31" t="s">
        <v>47</v>
      </c>
    </row>
    <row r="2" spans="1:6" x14ac:dyDescent="0.4">
      <c r="A2" s="26" t="s">
        <v>27</v>
      </c>
      <c r="B2" s="26" t="s">
        <v>28</v>
      </c>
      <c r="C2" s="26" t="s">
        <v>45</v>
      </c>
      <c r="D2" s="26" t="s">
        <v>46</v>
      </c>
    </row>
    <row r="3" spans="1:6" x14ac:dyDescent="0.4">
      <c r="A3" s="26">
        <v>0</v>
      </c>
      <c r="B3" s="26">
        <v>-145</v>
      </c>
      <c r="C3" s="30">
        <v>0</v>
      </c>
      <c r="D3" s="5">
        <f>NPV(C3,B$3:B$8)*(1+C3)</f>
        <v>-20</v>
      </c>
    </row>
    <row r="4" spans="1:6" x14ac:dyDescent="0.4">
      <c r="A4" s="26">
        <v>1</v>
      </c>
      <c r="B4" s="26">
        <v>100</v>
      </c>
      <c r="C4" s="30">
        <v>0.02</v>
      </c>
      <c r="D4" s="5">
        <f t="shared" ref="D4:D18" si="0">NPV(C4,B$3:B$8)*(1+C4)</f>
        <v>-13.303102835797944</v>
      </c>
    </row>
    <row r="5" spans="1:6" x14ac:dyDescent="0.4">
      <c r="A5" s="26">
        <v>2</v>
      </c>
      <c r="B5" s="26">
        <v>100</v>
      </c>
      <c r="C5" s="30">
        <v>0.04</v>
      </c>
      <c r="D5" s="5">
        <f t="shared" si="0"/>
        <v>-8.0404319331363467</v>
      </c>
    </row>
    <row r="6" spans="1:6" x14ac:dyDescent="0.4">
      <c r="A6" s="26">
        <v>3</v>
      </c>
      <c r="B6" s="26">
        <v>100</v>
      </c>
      <c r="C6" s="30">
        <v>0.06</v>
      </c>
      <c r="D6" s="5">
        <f t="shared" si="0"/>
        <v>-3.9854362682000044</v>
      </c>
    </row>
    <row r="7" spans="1:6" x14ac:dyDescent="0.4">
      <c r="A7" s="26">
        <v>4</v>
      </c>
      <c r="B7" s="26">
        <v>100</v>
      </c>
      <c r="C7" s="30">
        <v>0.08</v>
      </c>
      <c r="D7" s="5">
        <f t="shared" si="0"/>
        <v>-0.94769517984889262</v>
      </c>
    </row>
    <row r="8" spans="1:6" x14ac:dyDescent="0.4">
      <c r="A8" s="26">
        <v>5</v>
      </c>
      <c r="B8" s="26">
        <v>-275</v>
      </c>
      <c r="C8" s="30">
        <v>0.1</v>
      </c>
      <c r="D8" s="5">
        <f t="shared" si="0"/>
        <v>1.2331807936616599</v>
      </c>
    </row>
    <row r="9" spans="1:6" x14ac:dyDescent="0.4">
      <c r="A9" s="26"/>
      <c r="C9" s="30">
        <v>0.12</v>
      </c>
      <c r="D9" s="5">
        <f t="shared" si="0"/>
        <v>2.692549340025749</v>
      </c>
    </row>
    <row r="10" spans="1:6" x14ac:dyDescent="0.4">
      <c r="A10" s="1" t="s">
        <v>35</v>
      </c>
      <c r="B10" s="11">
        <f>IRR(B3:B8)</f>
        <v>8.7828273849846816E-2</v>
      </c>
      <c r="C10" s="30">
        <v>0.14000000000000001</v>
      </c>
      <c r="D10" s="5">
        <f t="shared" si="0"/>
        <v>3.5448477509152099</v>
      </c>
    </row>
    <row r="11" spans="1:6" x14ac:dyDescent="0.4">
      <c r="A11" s="1" t="s">
        <v>35</v>
      </c>
      <c r="B11" s="11">
        <f>IRR(B3:B8,0.2)</f>
        <v>0.26649500716768304</v>
      </c>
      <c r="C11" s="30">
        <v>0.16</v>
      </c>
      <c r="D11" s="5">
        <f t="shared" si="0"/>
        <v>3.8869845857977054</v>
      </c>
    </row>
    <row r="12" spans="1:6" x14ac:dyDescent="0.4">
      <c r="C12" s="30">
        <v>0.18</v>
      </c>
      <c r="D12" s="5">
        <f t="shared" si="0"/>
        <v>3.8011460077677413</v>
      </c>
    </row>
    <row r="13" spans="1:6" x14ac:dyDescent="0.4">
      <c r="C13" s="30">
        <v>0.2</v>
      </c>
      <c r="D13" s="5">
        <f t="shared" si="0"/>
        <v>3.3571244855967137</v>
      </c>
    </row>
    <row r="14" spans="1:6" x14ac:dyDescent="0.4">
      <c r="C14" s="30">
        <v>0.22</v>
      </c>
      <c r="D14" s="5">
        <f t="shared" si="0"/>
        <v>2.6142564825180301</v>
      </c>
    </row>
    <row r="15" spans="1:6" x14ac:dyDescent="0.4">
      <c r="C15" s="30">
        <v>0.24</v>
      </c>
      <c r="D15" s="5">
        <f t="shared" si="0"/>
        <v>1.623039048555782</v>
      </c>
    </row>
    <row r="16" spans="1:6" x14ac:dyDescent="0.4">
      <c r="C16" s="30">
        <v>0.26</v>
      </c>
      <c r="D16" s="5">
        <f t="shared" si="0"/>
        <v>0.42648194283590612</v>
      </c>
    </row>
    <row r="17" spans="3:4" x14ac:dyDescent="0.4">
      <c r="C17" s="30">
        <v>0.28000000000000003</v>
      </c>
      <c r="D17" s="5">
        <f t="shared" si="0"/>
        <v>-0.93875870108604431</v>
      </c>
    </row>
    <row r="18" spans="3:4" x14ac:dyDescent="0.4">
      <c r="C18" s="30">
        <v>0.3</v>
      </c>
      <c r="D18" s="5">
        <f t="shared" si="0"/>
        <v>-2.4414276595572773</v>
      </c>
    </row>
  </sheetData>
  <mergeCells count="1">
    <mergeCell ref="A1:B1"/>
  </mergeCells>
  <phoneticPr fontId="5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AC6CC-97CC-4F5B-A748-DE79324369A9}">
  <dimension ref="A1:D20"/>
  <sheetViews>
    <sheetView zoomScale="85" zoomScaleNormal="85" workbookViewId="0">
      <selection activeCell="D5" sqref="D5"/>
    </sheetView>
  </sheetViews>
  <sheetFormatPr defaultRowHeight="17" x14ac:dyDescent="0.4"/>
  <cols>
    <col min="1" max="1" width="26" customWidth="1"/>
    <col min="2" max="2" width="17.90625" customWidth="1"/>
    <col min="3" max="3" width="20.453125" customWidth="1"/>
    <col min="4" max="4" width="12.36328125" bestFit="1" customWidth="1"/>
  </cols>
  <sheetData>
    <row r="1" spans="1:4" x14ac:dyDescent="0.4">
      <c r="A1" s="20" t="s">
        <v>26</v>
      </c>
      <c r="B1" s="4"/>
      <c r="C1" s="4"/>
    </row>
    <row r="2" spans="1:4" x14ac:dyDescent="0.4">
      <c r="A2" s="22" t="s">
        <v>49</v>
      </c>
      <c r="B2" s="19">
        <f>IRR(B5:B11)</f>
        <v>2.7838059086280564E-2</v>
      </c>
      <c r="C2" s="4"/>
    </row>
    <row r="3" spans="1:4" x14ac:dyDescent="0.4">
      <c r="A3" s="4"/>
      <c r="B3" s="4"/>
      <c r="C3" s="4"/>
    </row>
    <row r="4" spans="1:4" x14ac:dyDescent="0.4">
      <c r="A4" s="22" t="s">
        <v>27</v>
      </c>
      <c r="B4" s="22" t="s">
        <v>28</v>
      </c>
      <c r="C4" s="26" t="s">
        <v>45</v>
      </c>
      <c r="D4" s="26" t="s">
        <v>46</v>
      </c>
    </row>
    <row r="5" spans="1:4" x14ac:dyDescent="0.4">
      <c r="A5" s="25">
        <v>0</v>
      </c>
      <c r="B5" s="32">
        <v>-290500</v>
      </c>
      <c r="C5" s="30">
        <v>0</v>
      </c>
      <c r="D5" s="5">
        <f>NPV(C5,B$5:B$11)*(1+C5)</f>
        <v>128500</v>
      </c>
    </row>
    <row r="6" spans="1:4" x14ac:dyDescent="0.4">
      <c r="A6" s="12">
        <v>1</v>
      </c>
      <c r="B6" s="32">
        <v>-290500</v>
      </c>
      <c r="C6" s="30">
        <v>0.02</v>
      </c>
      <c r="D6" s="5">
        <f t="shared" ref="D6:D20" si="0">NPV(C6,B$5:B$11)*(1+C6)</f>
        <v>33447.929667929769</v>
      </c>
    </row>
    <row r="7" spans="1:4" x14ac:dyDescent="0.4">
      <c r="A7" s="12">
        <v>2</v>
      </c>
      <c r="B7" s="32">
        <v>-290500</v>
      </c>
      <c r="C7" s="30">
        <v>0.04</v>
      </c>
      <c r="D7" s="5">
        <f t="shared" si="0"/>
        <v>-48095.977228434058</v>
      </c>
    </row>
    <row r="8" spans="1:4" x14ac:dyDescent="0.4">
      <c r="A8" s="12">
        <v>3</v>
      </c>
      <c r="B8" s="32">
        <v>0</v>
      </c>
      <c r="C8" s="30">
        <v>0.06</v>
      </c>
      <c r="D8" s="5">
        <f t="shared" si="0"/>
        <v>-118140.02915804519</v>
      </c>
    </row>
    <row r="9" spans="1:4" x14ac:dyDescent="0.4">
      <c r="A9" s="12">
        <v>4</v>
      </c>
      <c r="B9" s="32">
        <v>0</v>
      </c>
      <c r="C9" s="30">
        <v>0.08</v>
      </c>
      <c r="D9" s="5">
        <f t="shared" si="0"/>
        <v>-178368.78189604485</v>
      </c>
    </row>
    <row r="10" spans="1:4" x14ac:dyDescent="0.4">
      <c r="A10" s="12">
        <v>5</v>
      </c>
      <c r="B10" s="32">
        <v>0</v>
      </c>
      <c r="C10" s="30">
        <v>0.1</v>
      </c>
      <c r="D10" s="5">
        <f t="shared" si="0"/>
        <v>-230199.62366523119</v>
      </c>
    </row>
    <row r="11" spans="1:4" x14ac:dyDescent="0.4">
      <c r="A11" s="12">
        <v>6</v>
      </c>
      <c r="B11" s="32">
        <v>1000000</v>
      </c>
      <c r="C11" s="30">
        <v>0.12</v>
      </c>
      <c r="D11" s="5">
        <f t="shared" si="0"/>
        <v>-274828.70025125076</v>
      </c>
    </row>
    <row r="12" spans="1:4" x14ac:dyDescent="0.4">
      <c r="A12" s="4"/>
      <c r="B12" s="4"/>
      <c r="C12" s="30">
        <v>0.14000000000000001</v>
      </c>
      <c r="D12" s="5">
        <f t="shared" si="0"/>
        <v>-313268.33074008184</v>
      </c>
    </row>
    <row r="13" spans="1:4" x14ac:dyDescent="0.4">
      <c r="A13" s="4"/>
      <c r="B13" s="4"/>
      <c r="C13" s="30">
        <v>0.16</v>
      </c>
      <c r="D13" s="5">
        <f t="shared" si="0"/>
        <v>-346377.60264530708</v>
      </c>
    </row>
    <row r="14" spans="1:4" x14ac:dyDescent="0.4">
      <c r="A14" s="1"/>
      <c r="B14" s="1"/>
      <c r="C14" s="30">
        <v>0.18</v>
      </c>
      <c r="D14" s="5">
        <f t="shared" si="0"/>
        <v>-374887.47834534536</v>
      </c>
    </row>
    <row r="15" spans="1:4" x14ac:dyDescent="0.4">
      <c r="A15" s="1"/>
      <c r="B15" s="24"/>
      <c r="C15" s="30">
        <v>0.2</v>
      </c>
      <c r="D15" s="5">
        <f t="shared" si="0"/>
        <v>-399421.46776406036</v>
      </c>
    </row>
    <row r="16" spans="1:4" x14ac:dyDescent="0.4">
      <c r="A16" s="1"/>
      <c r="B16" s="24"/>
      <c r="C16" s="30">
        <v>0.22</v>
      </c>
      <c r="D16" s="5">
        <f t="shared" si="0"/>
        <v>-420512.70626141824</v>
      </c>
    </row>
    <row r="17" spans="1:4" x14ac:dyDescent="0.4">
      <c r="A17" s="1"/>
      <c r="B17" s="23"/>
      <c r="C17" s="30">
        <v>0.24</v>
      </c>
      <c r="D17" s="5">
        <f t="shared" si="0"/>
        <v>-438618.10757999541</v>
      </c>
    </row>
    <row r="18" spans="1:4" x14ac:dyDescent="0.4">
      <c r="C18" s="30">
        <v>0.26</v>
      </c>
      <c r="D18" s="5">
        <f t="shared" si="0"/>
        <v>-454130.12870146503</v>
      </c>
    </row>
    <row r="19" spans="1:4" x14ac:dyDescent="0.4">
      <c r="C19" s="30">
        <v>0.28000000000000003</v>
      </c>
      <c r="D19" s="5">
        <f t="shared" si="0"/>
        <v>-467386.57846301794</v>
      </c>
    </row>
    <row r="20" spans="1:4" x14ac:dyDescent="0.4">
      <c r="C20" s="30">
        <v>0.3</v>
      </c>
      <c r="D20" s="5">
        <f t="shared" si="0"/>
        <v>-478678.81855279562</v>
      </c>
    </row>
  </sheetData>
  <phoneticPr fontId="5" type="noConversion"/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30FBE-D4AD-4581-B5B0-563F05F40706}">
  <dimension ref="A1:I19"/>
  <sheetViews>
    <sheetView zoomScale="85" zoomScaleNormal="85" workbookViewId="0">
      <selection activeCell="I1" sqref="I1"/>
    </sheetView>
  </sheetViews>
  <sheetFormatPr defaultRowHeight="15.5" x14ac:dyDescent="0.4"/>
  <cols>
    <col min="1" max="1" width="20.54296875" style="1" customWidth="1"/>
    <col min="2" max="2" width="15.6328125" style="1" customWidth="1"/>
    <col min="3" max="3" width="18.1796875" style="1" customWidth="1"/>
    <col min="4" max="4" width="20.6328125" style="1" customWidth="1"/>
    <col min="5" max="5" width="11.7265625" style="1" customWidth="1"/>
    <col min="6" max="16384" width="8.7265625" style="1"/>
  </cols>
  <sheetData>
    <row r="1" spans="1:9" ht="17" x14ac:dyDescent="0.4">
      <c r="A1" s="51" t="s">
        <v>24</v>
      </c>
      <c r="B1" s="51"/>
      <c r="C1" s="51"/>
      <c r="D1" s="14"/>
      <c r="I1" s="31" t="s">
        <v>51</v>
      </c>
    </row>
    <row r="2" spans="1:9" ht="17" x14ac:dyDescent="0.4">
      <c r="A2" s="1" t="s">
        <v>19</v>
      </c>
      <c r="B2" s="10">
        <v>1000</v>
      </c>
      <c r="D2" s="22" t="s">
        <v>27</v>
      </c>
      <c r="E2" s="26" t="s">
        <v>56</v>
      </c>
      <c r="I2" s="31" t="s">
        <v>57</v>
      </c>
    </row>
    <row r="3" spans="1:9" ht="17" x14ac:dyDescent="0.4">
      <c r="A3" s="1" t="s">
        <v>20</v>
      </c>
      <c r="B3" s="11">
        <v>2.5000000000000001E-2</v>
      </c>
      <c r="D3" s="25">
        <v>0</v>
      </c>
      <c r="E3" s="33">
        <f>-B9</f>
        <v>-800</v>
      </c>
      <c r="I3" s="16" t="s">
        <v>55</v>
      </c>
    </row>
    <row r="4" spans="1:9" ht="17" x14ac:dyDescent="0.4">
      <c r="A4" s="1" t="s">
        <v>21</v>
      </c>
      <c r="B4" s="1">
        <v>10</v>
      </c>
      <c r="D4" s="12">
        <v>1</v>
      </c>
      <c r="E4" s="33">
        <f>B$2*B$3</f>
        <v>25</v>
      </c>
      <c r="I4" s="1" t="s">
        <v>50</v>
      </c>
    </row>
    <row r="5" spans="1:9" ht="17" x14ac:dyDescent="0.4">
      <c r="A5" s="1" t="s">
        <v>22</v>
      </c>
      <c r="B5" s="13">
        <v>0.04</v>
      </c>
      <c r="D5" s="12">
        <v>2</v>
      </c>
      <c r="E5" s="33">
        <f t="shared" ref="E5:E12" si="0">B$2*B$3</f>
        <v>25</v>
      </c>
      <c r="I5" s="31" t="s">
        <v>52</v>
      </c>
    </row>
    <row r="6" spans="1:9" x14ac:dyDescent="0.4">
      <c r="D6" s="12">
        <v>3</v>
      </c>
      <c r="E6" s="33">
        <f t="shared" si="0"/>
        <v>25</v>
      </c>
    </row>
    <row r="7" spans="1:9" x14ac:dyDescent="0.4">
      <c r="A7" s="1" t="s">
        <v>23</v>
      </c>
      <c r="B7" s="5">
        <f>PV(B5,B4,-B2*B3,-B2)</f>
        <v>878.33656330967449</v>
      </c>
      <c r="D7" s="12">
        <v>4</v>
      </c>
      <c r="E7" s="33">
        <f t="shared" si="0"/>
        <v>25</v>
      </c>
    </row>
    <row r="8" spans="1:9" x14ac:dyDescent="0.4">
      <c r="D8" s="12">
        <v>5</v>
      </c>
      <c r="E8" s="33">
        <f t="shared" si="0"/>
        <v>25</v>
      </c>
    </row>
    <row r="9" spans="1:9" x14ac:dyDescent="0.4">
      <c r="A9" s="1" t="s">
        <v>53</v>
      </c>
      <c r="B9" s="1">
        <v>800</v>
      </c>
      <c r="D9" s="12">
        <v>6</v>
      </c>
      <c r="E9" s="33">
        <f t="shared" si="0"/>
        <v>25</v>
      </c>
    </row>
    <row r="10" spans="1:9" x14ac:dyDescent="0.4">
      <c r="A10" s="1" t="s">
        <v>54</v>
      </c>
      <c r="B10" s="34">
        <f>IRR(E3:E13)</f>
        <v>5.1030719845874817E-2</v>
      </c>
      <c r="D10" s="12">
        <v>7</v>
      </c>
      <c r="E10" s="33">
        <f t="shared" si="0"/>
        <v>25</v>
      </c>
    </row>
    <row r="11" spans="1:9" x14ac:dyDescent="0.4">
      <c r="B11" s="17"/>
      <c r="D11" s="12">
        <v>8</v>
      </c>
      <c r="E11" s="33">
        <f t="shared" si="0"/>
        <v>25</v>
      </c>
    </row>
    <row r="12" spans="1:9" x14ac:dyDescent="0.4">
      <c r="D12" s="12">
        <v>9</v>
      </c>
      <c r="E12" s="33">
        <f t="shared" si="0"/>
        <v>25</v>
      </c>
    </row>
    <row r="13" spans="1:9" x14ac:dyDescent="0.4">
      <c r="D13" s="12">
        <v>10</v>
      </c>
      <c r="E13" s="33">
        <f>B2*B3+B2</f>
        <v>1025</v>
      </c>
    </row>
    <row r="14" spans="1:9" x14ac:dyDescent="0.4">
      <c r="D14" s="12"/>
      <c r="E14" s="24"/>
      <c r="F14" s="5"/>
    </row>
    <row r="15" spans="1:9" x14ac:dyDescent="0.4">
      <c r="D15" s="12"/>
      <c r="E15" s="23"/>
      <c r="F15" s="5"/>
    </row>
    <row r="16" spans="1:9" ht="17" x14ac:dyDescent="0.4">
      <c r="D16" s="12"/>
      <c r="E16"/>
      <c r="F16" s="5"/>
    </row>
    <row r="17" spans="4:6" ht="17" x14ac:dyDescent="0.4">
      <c r="D17" s="12"/>
      <c r="E17"/>
      <c r="F17" s="5"/>
    </row>
    <row r="18" spans="4:6" ht="17" x14ac:dyDescent="0.4">
      <c r="D18" s="12"/>
      <c r="E18"/>
      <c r="F18" s="5"/>
    </row>
    <row r="19" spans="4:6" x14ac:dyDescent="0.4">
      <c r="D19" s="12"/>
      <c r="F19" s="5"/>
    </row>
  </sheetData>
  <mergeCells count="1">
    <mergeCell ref="A1:C1"/>
  </mergeCells>
  <phoneticPr fontId="5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7FF8E-0CDE-4A9F-BD93-5523F8E0736D}">
  <dimension ref="A1:H39"/>
  <sheetViews>
    <sheetView tabSelected="1" zoomScale="85" zoomScaleNormal="85" workbookViewId="0">
      <selection activeCell="H1" sqref="H1"/>
    </sheetView>
  </sheetViews>
  <sheetFormatPr defaultRowHeight="15.5" x14ac:dyDescent="0.4"/>
  <cols>
    <col min="1" max="1" width="17" style="1" customWidth="1"/>
    <col min="2" max="2" width="11.26953125" style="1" customWidth="1"/>
    <col min="3" max="3" width="15.81640625" style="1" customWidth="1"/>
    <col min="4" max="4" width="13.453125" style="1" bestFit="1" customWidth="1"/>
    <col min="5" max="7" width="8.7265625" style="1"/>
    <col min="8" max="8" width="8.7265625" style="1" customWidth="1"/>
    <col min="9" max="16384" width="8.7265625" style="1"/>
  </cols>
  <sheetData>
    <row r="1" spans="1:8" ht="17" x14ac:dyDescent="0.4">
      <c r="A1" s="26" t="s">
        <v>62</v>
      </c>
      <c r="B1" s="35">
        <v>36000</v>
      </c>
      <c r="C1" s="1" t="s">
        <v>59</v>
      </c>
      <c r="D1" s="1">
        <v>3</v>
      </c>
      <c r="E1" s="1">
        <v>6</v>
      </c>
      <c r="F1" s="1">
        <v>12</v>
      </c>
      <c r="H1" s="50" t="s">
        <v>63</v>
      </c>
    </row>
    <row r="2" spans="1:8" ht="17" x14ac:dyDescent="0.4">
      <c r="C2" s="1" t="s">
        <v>64</v>
      </c>
      <c r="D2" s="36">
        <f>$B1/D1</f>
        <v>12000</v>
      </c>
      <c r="E2" s="36">
        <f t="shared" ref="E2:F2" si="0">$B1/E1</f>
        <v>6000</v>
      </c>
      <c r="F2" s="36">
        <f t="shared" si="0"/>
        <v>3000</v>
      </c>
      <c r="H2" s="1" t="s">
        <v>60</v>
      </c>
    </row>
    <row r="3" spans="1:8" ht="17" x14ac:dyDescent="0.4">
      <c r="C3" s="1" t="s">
        <v>61</v>
      </c>
      <c r="D3" s="49">
        <f>0.65*D1</f>
        <v>1.9500000000000002</v>
      </c>
      <c r="E3" s="49">
        <f t="shared" ref="E3:F3" si="1">0.65*E1</f>
        <v>3.9000000000000004</v>
      </c>
      <c r="F3" s="49">
        <f t="shared" si="1"/>
        <v>7.8000000000000007</v>
      </c>
      <c r="H3" s="48" t="s">
        <v>58</v>
      </c>
    </row>
    <row r="4" spans="1:8" ht="17" x14ac:dyDescent="0.4">
      <c r="C4" s="1" t="s">
        <v>65</v>
      </c>
      <c r="D4" s="1">
        <v>234</v>
      </c>
      <c r="E4" s="1">
        <v>234</v>
      </c>
      <c r="F4" s="1">
        <v>234</v>
      </c>
    </row>
    <row r="5" spans="1:8" ht="16" thickBot="1" x14ac:dyDescent="0.45">
      <c r="C5" s="43" t="s">
        <v>49</v>
      </c>
      <c r="D5" s="47">
        <f>IRR(D6:D9)*12</f>
        <v>0.11662401990192262</v>
      </c>
      <c r="E5" s="47">
        <f>IRR(E6:E12)*12</f>
        <v>0.13250184003257637</v>
      </c>
      <c r="F5" s="47">
        <f>IRR(F6:F18)*12</f>
        <v>0.14098209066675338</v>
      </c>
    </row>
    <row r="6" spans="1:8" x14ac:dyDescent="0.4">
      <c r="C6" s="44">
        <v>0</v>
      </c>
      <c r="D6" s="45">
        <f>-$B1</f>
        <v>-36000</v>
      </c>
      <c r="E6" s="45">
        <f t="shared" ref="E6:F6" si="2">-$B1</f>
        <v>-36000</v>
      </c>
      <c r="F6" s="46">
        <f t="shared" si="2"/>
        <v>-36000</v>
      </c>
    </row>
    <row r="7" spans="1:8" x14ac:dyDescent="0.4">
      <c r="C7" s="37">
        <v>1</v>
      </c>
      <c r="D7" s="38">
        <f>+D$2+D$4</f>
        <v>12234</v>
      </c>
      <c r="E7" s="38">
        <f t="shared" ref="E7:F18" si="3">+E$2+E$4</f>
        <v>6234</v>
      </c>
      <c r="F7" s="39">
        <f t="shared" si="3"/>
        <v>3234</v>
      </c>
    </row>
    <row r="8" spans="1:8" x14ac:dyDescent="0.4">
      <c r="C8" s="37">
        <v>2</v>
      </c>
      <c r="D8" s="38">
        <f t="shared" ref="D8:D9" si="4">+D$2+D$4</f>
        <v>12234</v>
      </c>
      <c r="E8" s="38">
        <f t="shared" si="3"/>
        <v>6234</v>
      </c>
      <c r="F8" s="39">
        <f t="shared" si="3"/>
        <v>3234</v>
      </c>
    </row>
    <row r="9" spans="1:8" x14ac:dyDescent="0.4">
      <c r="C9" s="37">
        <v>3</v>
      </c>
      <c r="D9" s="38">
        <f t="shared" si="4"/>
        <v>12234</v>
      </c>
      <c r="E9" s="38">
        <f t="shared" si="3"/>
        <v>6234</v>
      </c>
      <c r="F9" s="39">
        <f t="shared" si="3"/>
        <v>3234</v>
      </c>
    </row>
    <row r="10" spans="1:8" x14ac:dyDescent="0.4">
      <c r="C10" s="37">
        <v>4</v>
      </c>
      <c r="D10" s="38"/>
      <c r="E10" s="38">
        <f t="shared" si="3"/>
        <v>6234</v>
      </c>
      <c r="F10" s="39">
        <f t="shared" si="3"/>
        <v>3234</v>
      </c>
    </row>
    <row r="11" spans="1:8" x14ac:dyDescent="0.4">
      <c r="C11" s="37">
        <v>5</v>
      </c>
      <c r="D11" s="38"/>
      <c r="E11" s="38">
        <f t="shared" si="3"/>
        <v>6234</v>
      </c>
      <c r="F11" s="39">
        <f t="shared" si="3"/>
        <v>3234</v>
      </c>
    </row>
    <row r="12" spans="1:8" x14ac:dyDescent="0.4">
      <c r="C12" s="37">
        <v>6</v>
      </c>
      <c r="D12" s="38"/>
      <c r="E12" s="38">
        <f t="shared" si="3"/>
        <v>6234</v>
      </c>
      <c r="F12" s="39">
        <f t="shared" si="3"/>
        <v>3234</v>
      </c>
    </row>
    <row r="13" spans="1:8" x14ac:dyDescent="0.4">
      <c r="C13" s="37">
        <v>7</v>
      </c>
      <c r="D13" s="38"/>
      <c r="E13" s="38"/>
      <c r="F13" s="39">
        <f t="shared" si="3"/>
        <v>3234</v>
      </c>
    </row>
    <row r="14" spans="1:8" x14ac:dyDescent="0.4">
      <c r="C14" s="37">
        <v>8</v>
      </c>
      <c r="D14" s="38"/>
      <c r="E14" s="38"/>
      <c r="F14" s="39">
        <f t="shared" si="3"/>
        <v>3234</v>
      </c>
    </row>
    <row r="15" spans="1:8" x14ac:dyDescent="0.4">
      <c r="C15" s="37">
        <v>9</v>
      </c>
      <c r="D15" s="38"/>
      <c r="E15" s="38"/>
      <c r="F15" s="39">
        <f t="shared" si="3"/>
        <v>3234</v>
      </c>
    </row>
    <row r="16" spans="1:8" x14ac:dyDescent="0.4">
      <c r="C16" s="37">
        <v>10</v>
      </c>
      <c r="D16" s="38"/>
      <c r="E16" s="38"/>
      <c r="F16" s="39">
        <f t="shared" si="3"/>
        <v>3234</v>
      </c>
    </row>
    <row r="17" spans="1:6" x14ac:dyDescent="0.4">
      <c r="C17" s="37">
        <v>11</v>
      </c>
      <c r="D17" s="38"/>
      <c r="E17" s="38"/>
      <c r="F17" s="39">
        <f t="shared" si="3"/>
        <v>3234</v>
      </c>
    </row>
    <row r="18" spans="1:6" ht="16" thickBot="1" x14ac:dyDescent="0.45">
      <c r="C18" s="40">
        <v>12</v>
      </c>
      <c r="D18" s="41"/>
      <c r="E18" s="41"/>
      <c r="F18" s="42">
        <f t="shared" si="3"/>
        <v>3234</v>
      </c>
    </row>
    <row r="22" spans="1:6" ht="17" x14ac:dyDescent="0.4">
      <c r="A22" s="26" t="s">
        <v>62</v>
      </c>
      <c r="B22" s="35">
        <v>60000</v>
      </c>
      <c r="C22" s="1" t="s">
        <v>59</v>
      </c>
      <c r="D22" s="1">
        <v>3</v>
      </c>
      <c r="E22" s="1">
        <v>6</v>
      </c>
      <c r="F22" s="1">
        <v>12</v>
      </c>
    </row>
    <row r="23" spans="1:6" ht="17" x14ac:dyDescent="0.4">
      <c r="C23" s="1" t="s">
        <v>64</v>
      </c>
      <c r="D23" s="36">
        <f>$B22/D22</f>
        <v>20000</v>
      </c>
      <c r="E23" s="36">
        <f t="shared" ref="E23" si="5">$B22/E22</f>
        <v>10000</v>
      </c>
      <c r="F23" s="36">
        <f t="shared" ref="F23" si="6">$B22/F22</f>
        <v>5000</v>
      </c>
    </row>
    <row r="24" spans="1:6" ht="17" x14ac:dyDescent="0.4">
      <c r="C24" s="1" t="s">
        <v>61</v>
      </c>
      <c r="D24" s="49">
        <f>0.65*D22</f>
        <v>1.9500000000000002</v>
      </c>
      <c r="E24" s="49">
        <f t="shared" ref="E24:F24" si="7">0.65*E22</f>
        <v>3.9000000000000004</v>
      </c>
      <c r="F24" s="49">
        <f t="shared" si="7"/>
        <v>7.8000000000000007</v>
      </c>
    </row>
    <row r="25" spans="1:6" ht="17" x14ac:dyDescent="0.4">
      <c r="C25" s="1" t="s">
        <v>65</v>
      </c>
      <c r="D25" s="1">
        <v>390</v>
      </c>
      <c r="E25" s="1">
        <v>390</v>
      </c>
      <c r="F25" s="1">
        <v>390</v>
      </c>
    </row>
    <row r="26" spans="1:6" ht="16" thickBot="1" x14ac:dyDescent="0.45">
      <c r="C26" s="43" t="s">
        <v>49</v>
      </c>
      <c r="D26" s="47">
        <f>IRR(D27:D30)*12</f>
        <v>0.11662401990192262</v>
      </c>
      <c r="E26" s="47">
        <f>IRR(E27:E33)*12</f>
        <v>0.13250184003257903</v>
      </c>
      <c r="F26" s="47">
        <f>IRR(F27:F39)*12</f>
        <v>0.14098209066675071</v>
      </c>
    </row>
    <row r="27" spans="1:6" x14ac:dyDescent="0.4">
      <c r="C27" s="44">
        <v>0</v>
      </c>
      <c r="D27" s="45">
        <f>-$B22</f>
        <v>-60000</v>
      </c>
      <c r="E27" s="45">
        <f t="shared" ref="E27:F27" si="8">-$B22</f>
        <v>-60000</v>
      </c>
      <c r="F27" s="46">
        <f t="shared" si="8"/>
        <v>-60000</v>
      </c>
    </row>
    <row r="28" spans="1:6" x14ac:dyDescent="0.4">
      <c r="C28" s="37">
        <v>1</v>
      </c>
      <c r="D28" s="38">
        <f>+D$23+D$25</f>
        <v>20390</v>
      </c>
      <c r="E28" s="38">
        <f>+E$23+E$25</f>
        <v>10390</v>
      </c>
      <c r="F28" s="39">
        <f>+F$23+F$25</f>
        <v>5390</v>
      </c>
    </row>
    <row r="29" spans="1:6" x14ac:dyDescent="0.4">
      <c r="C29" s="37">
        <v>2</v>
      </c>
      <c r="D29" s="38">
        <f t="shared" ref="D29:E33" si="9">+D$23+D$25</f>
        <v>20390</v>
      </c>
      <c r="E29" s="38">
        <f t="shared" si="9"/>
        <v>10390</v>
      </c>
      <c r="F29" s="39">
        <f t="shared" ref="F29:F39" si="10">+F$23+F$25</f>
        <v>5390</v>
      </c>
    </row>
    <row r="30" spans="1:6" x14ac:dyDescent="0.4">
      <c r="C30" s="37">
        <v>3</v>
      </c>
      <c r="D30" s="38">
        <f t="shared" si="9"/>
        <v>20390</v>
      </c>
      <c r="E30" s="38">
        <f t="shared" si="9"/>
        <v>10390</v>
      </c>
      <c r="F30" s="39">
        <f t="shared" si="10"/>
        <v>5390</v>
      </c>
    </row>
    <row r="31" spans="1:6" x14ac:dyDescent="0.4">
      <c r="C31" s="37">
        <v>4</v>
      </c>
      <c r="D31" s="38"/>
      <c r="E31" s="38">
        <f t="shared" si="9"/>
        <v>10390</v>
      </c>
      <c r="F31" s="39">
        <f t="shared" si="10"/>
        <v>5390</v>
      </c>
    </row>
    <row r="32" spans="1:6" x14ac:dyDescent="0.4">
      <c r="C32" s="37">
        <v>5</v>
      </c>
      <c r="D32" s="38"/>
      <c r="E32" s="38">
        <f t="shared" si="9"/>
        <v>10390</v>
      </c>
      <c r="F32" s="39">
        <f t="shared" si="10"/>
        <v>5390</v>
      </c>
    </row>
    <row r="33" spans="3:6" x14ac:dyDescent="0.4">
      <c r="C33" s="37">
        <v>6</v>
      </c>
      <c r="D33" s="38"/>
      <c r="E33" s="38">
        <f t="shared" si="9"/>
        <v>10390</v>
      </c>
      <c r="F33" s="39">
        <f t="shared" si="10"/>
        <v>5390</v>
      </c>
    </row>
    <row r="34" spans="3:6" x14ac:dyDescent="0.4">
      <c r="C34" s="37">
        <v>7</v>
      </c>
      <c r="D34" s="38"/>
      <c r="E34" s="38"/>
      <c r="F34" s="39">
        <f t="shared" si="10"/>
        <v>5390</v>
      </c>
    </row>
    <row r="35" spans="3:6" x14ac:dyDescent="0.4">
      <c r="C35" s="37">
        <v>8</v>
      </c>
      <c r="D35" s="38"/>
      <c r="E35" s="38"/>
      <c r="F35" s="39">
        <f t="shared" si="10"/>
        <v>5390</v>
      </c>
    </row>
    <row r="36" spans="3:6" x14ac:dyDescent="0.4">
      <c r="C36" s="37">
        <v>9</v>
      </c>
      <c r="D36" s="38"/>
      <c r="E36" s="38"/>
      <c r="F36" s="39">
        <f t="shared" si="10"/>
        <v>5390</v>
      </c>
    </row>
    <row r="37" spans="3:6" x14ac:dyDescent="0.4">
      <c r="C37" s="37">
        <v>10</v>
      </c>
      <c r="D37" s="38"/>
      <c r="E37" s="38"/>
      <c r="F37" s="39">
        <f t="shared" si="10"/>
        <v>5390</v>
      </c>
    </row>
    <row r="38" spans="3:6" x14ac:dyDescent="0.4">
      <c r="C38" s="37">
        <v>11</v>
      </c>
      <c r="D38" s="38"/>
      <c r="E38" s="38"/>
      <c r="F38" s="39">
        <f t="shared" si="10"/>
        <v>5390</v>
      </c>
    </row>
    <row r="39" spans="3:6" ht="16" thickBot="1" x14ac:dyDescent="0.45">
      <c r="C39" s="40">
        <v>12</v>
      </c>
      <c r="D39" s="41"/>
      <c r="E39" s="41"/>
      <c r="F39" s="39">
        <f t="shared" si="10"/>
        <v>5390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2F350-DCBB-4736-8190-F0EFC8B606E1}">
  <dimension ref="A1:C14"/>
  <sheetViews>
    <sheetView zoomScale="85" zoomScaleNormal="85" workbookViewId="0">
      <selection activeCell="B14" sqref="B14"/>
    </sheetView>
  </sheetViews>
  <sheetFormatPr defaultRowHeight="17" x14ac:dyDescent="0.4"/>
  <cols>
    <col min="1" max="1" width="23.7265625" customWidth="1"/>
    <col min="2" max="2" width="13.6328125" customWidth="1"/>
    <col min="3" max="3" width="22.90625" customWidth="1"/>
  </cols>
  <sheetData>
    <row r="1" spans="1:3" x14ac:dyDescent="0.4">
      <c r="A1" s="51" t="s">
        <v>0</v>
      </c>
      <c r="B1" s="51"/>
      <c r="C1" s="51"/>
    </row>
    <row r="2" spans="1:3" x14ac:dyDescent="0.4">
      <c r="A2" s="1" t="s">
        <v>1</v>
      </c>
      <c r="B2" s="2">
        <v>0.1</v>
      </c>
      <c r="C2" s="1"/>
    </row>
    <row r="3" spans="1:3" x14ac:dyDescent="0.4">
      <c r="A3" s="1"/>
      <c r="B3" s="1"/>
      <c r="C3" s="1"/>
    </row>
    <row r="4" spans="1:3" x14ac:dyDescent="0.4">
      <c r="A4" s="3" t="s">
        <v>2</v>
      </c>
      <c r="B4" s="3" t="s">
        <v>3</v>
      </c>
      <c r="C4" s="3" t="s">
        <v>4</v>
      </c>
    </row>
    <row r="5" spans="1:3" x14ac:dyDescent="0.4">
      <c r="A5" s="6">
        <v>0</v>
      </c>
      <c r="B5" s="3">
        <v>100</v>
      </c>
      <c r="C5" s="4">
        <f>B5/(1+B$2)^A5</f>
        <v>100</v>
      </c>
    </row>
    <row r="6" spans="1:3" x14ac:dyDescent="0.4">
      <c r="A6" s="6">
        <v>1</v>
      </c>
      <c r="B6" s="3">
        <v>100</v>
      </c>
      <c r="C6" s="4">
        <f>B6/(1+B$2)^A6</f>
        <v>90.909090909090907</v>
      </c>
    </row>
    <row r="7" spans="1:3" x14ac:dyDescent="0.4">
      <c r="A7" s="6">
        <v>2</v>
      </c>
      <c r="B7" s="3">
        <v>100</v>
      </c>
      <c r="C7" s="4">
        <f t="shared" ref="C7:C9" si="0">B7/(1+B$2)^A7</f>
        <v>82.644628099173545</v>
      </c>
    </row>
    <row r="8" spans="1:3" x14ac:dyDescent="0.4">
      <c r="A8" s="6">
        <v>3</v>
      </c>
      <c r="B8" s="3">
        <v>100</v>
      </c>
      <c r="C8" s="4">
        <f t="shared" si="0"/>
        <v>75.131480090157751</v>
      </c>
    </row>
    <row r="9" spans="1:3" x14ac:dyDescent="0.4">
      <c r="A9" s="6">
        <v>4</v>
      </c>
      <c r="B9" s="3">
        <v>100</v>
      </c>
      <c r="C9" s="4">
        <f t="shared" si="0"/>
        <v>68.301345536507057</v>
      </c>
    </row>
    <row r="10" spans="1:3" x14ac:dyDescent="0.4">
      <c r="A10" s="1"/>
      <c r="B10" s="1"/>
      <c r="C10" s="1"/>
    </row>
    <row r="11" spans="1:3" x14ac:dyDescent="0.4">
      <c r="A11" s="1" t="s">
        <v>4</v>
      </c>
      <c r="B11" s="1"/>
      <c r="C11" s="1"/>
    </row>
    <row r="12" spans="1:3" x14ac:dyDescent="0.4">
      <c r="A12" s="1" t="s">
        <v>5</v>
      </c>
      <c r="B12" s="4">
        <f>SUM(C5:C9)</f>
        <v>416.98654463492926</v>
      </c>
      <c r="C12" s="1"/>
    </row>
    <row r="13" spans="1:3" x14ac:dyDescent="0.4">
      <c r="A13" s="1" t="s">
        <v>6</v>
      </c>
      <c r="B13" s="5">
        <f>NPV(B2,B5:B9)*(1+B2)</f>
        <v>416.98654463492926</v>
      </c>
      <c r="C13" s="1"/>
    </row>
    <row r="14" spans="1:3" x14ac:dyDescent="0.4">
      <c r="A14" s="1" t="s">
        <v>7</v>
      </c>
      <c r="B14" s="5">
        <f>PV(B2,5,-B5,0,1)</f>
        <v>416.9865446349296</v>
      </c>
      <c r="C14" s="1"/>
    </row>
  </sheetData>
  <mergeCells count="1">
    <mergeCell ref="A1:C1"/>
  </mergeCells>
  <phoneticPr fontId="5" type="noConversion"/>
  <pageMargins left="0.7" right="0.7" top="0.75" bottom="0.75" header="0.3" footer="0.3"/>
  <pageSetup paperSize="9" orientation="portrait" horizontalDpi="90" verticalDpi="9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51A14-98F3-4D53-B030-63BB49870DB3}">
  <dimension ref="A1:C16"/>
  <sheetViews>
    <sheetView zoomScale="85" zoomScaleNormal="85" workbookViewId="0">
      <selection activeCell="C4" sqref="C4"/>
    </sheetView>
  </sheetViews>
  <sheetFormatPr defaultColWidth="9" defaultRowHeight="15.5" x14ac:dyDescent="0.4"/>
  <cols>
    <col min="1" max="1" width="23.36328125" style="1" customWidth="1"/>
    <col min="2" max="2" width="16.7265625" style="1" customWidth="1"/>
    <col min="3" max="3" width="21" style="1" customWidth="1"/>
    <col min="4" max="16384" width="9" style="1"/>
  </cols>
  <sheetData>
    <row r="1" spans="1:3" x14ac:dyDescent="0.4">
      <c r="A1" s="51" t="s">
        <v>0</v>
      </c>
      <c r="B1" s="51"/>
      <c r="C1" s="51"/>
    </row>
    <row r="2" spans="1:3" x14ac:dyDescent="0.4">
      <c r="A2" s="1" t="s">
        <v>1</v>
      </c>
      <c r="B2" s="2">
        <v>0.1</v>
      </c>
    </row>
    <row r="4" spans="1:3" x14ac:dyDescent="0.4">
      <c r="A4" s="3" t="s">
        <v>2</v>
      </c>
      <c r="B4" s="3" t="s">
        <v>3</v>
      </c>
      <c r="C4" s="3" t="s">
        <v>4</v>
      </c>
    </row>
    <row r="5" spans="1:3" x14ac:dyDescent="0.4">
      <c r="A5" s="3">
        <v>1</v>
      </c>
      <c r="B5" s="6">
        <v>100</v>
      </c>
      <c r="C5" s="4">
        <f>B5/(1+B$2)^A5</f>
        <v>90.909090909090907</v>
      </c>
    </row>
    <row r="6" spans="1:3" x14ac:dyDescent="0.4">
      <c r="A6" s="3">
        <v>2</v>
      </c>
      <c r="B6" s="6">
        <v>200</v>
      </c>
      <c r="C6" s="4">
        <f>B6/(1+B$2)^A6</f>
        <v>165.28925619834709</v>
      </c>
    </row>
    <row r="7" spans="1:3" x14ac:dyDescent="0.4">
      <c r="A7" s="3">
        <v>3</v>
      </c>
      <c r="B7" s="6">
        <v>300</v>
      </c>
      <c r="C7" s="4">
        <f>B7/(1+B$2)^A7</f>
        <v>225.39444027047327</v>
      </c>
    </row>
    <row r="8" spans="1:3" x14ac:dyDescent="0.4">
      <c r="A8" s="3">
        <v>4</v>
      </c>
      <c r="B8" s="6">
        <v>400</v>
      </c>
      <c r="C8" s="4">
        <f>B8/(1+B$2)^A8</f>
        <v>273.20538214602823</v>
      </c>
    </row>
    <row r="9" spans="1:3" x14ac:dyDescent="0.4">
      <c r="A9" s="3">
        <v>5</v>
      </c>
      <c r="B9" s="6">
        <v>500</v>
      </c>
      <c r="C9" s="4">
        <f>B9/(1+B$2)^A9</f>
        <v>310.46066152957746</v>
      </c>
    </row>
    <row r="11" spans="1:3" x14ac:dyDescent="0.4">
      <c r="A11" s="1" t="s">
        <v>4</v>
      </c>
    </row>
    <row r="12" spans="1:3" x14ac:dyDescent="0.4">
      <c r="A12" s="1" t="s">
        <v>5</v>
      </c>
      <c r="B12" s="4">
        <f>SUM(C5:C9)</f>
        <v>1065.258831053517</v>
      </c>
    </row>
    <row r="13" spans="1:3" x14ac:dyDescent="0.4">
      <c r="A13" s="1" t="s">
        <v>6</v>
      </c>
      <c r="B13" s="5">
        <f>NPV(B2,B5:B9)</f>
        <v>1065.2588310535168</v>
      </c>
    </row>
    <row r="14" spans="1:3" x14ac:dyDescent="0.4">
      <c r="A14" s="1" t="s">
        <v>7</v>
      </c>
      <c r="B14" s="27" t="s">
        <v>32</v>
      </c>
    </row>
    <row r="16" spans="1:3" x14ac:dyDescent="0.4">
      <c r="B16" s="9"/>
    </row>
  </sheetData>
  <mergeCells count="1">
    <mergeCell ref="A1:C1"/>
  </mergeCells>
  <phoneticPr fontId="5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6B0B7-84EC-4568-99C7-F4C3264CB566}">
  <dimension ref="A1:C17"/>
  <sheetViews>
    <sheetView zoomScale="85" zoomScaleNormal="85" workbookViewId="0">
      <selection activeCell="C4" sqref="C4:C10"/>
    </sheetView>
  </sheetViews>
  <sheetFormatPr defaultRowHeight="15.5" x14ac:dyDescent="0.4"/>
  <cols>
    <col min="1" max="1" width="24.26953125" style="1" customWidth="1"/>
    <col min="2" max="2" width="17.90625" style="1" customWidth="1"/>
    <col min="3" max="3" width="16.36328125" style="1" customWidth="1"/>
    <col min="4" max="16384" width="8.7265625" style="1"/>
  </cols>
  <sheetData>
    <row r="1" spans="1:3" x14ac:dyDescent="0.4">
      <c r="A1" s="51" t="s">
        <v>0</v>
      </c>
      <c r="B1" s="51"/>
      <c r="C1" s="51"/>
    </row>
    <row r="2" spans="1:3" x14ac:dyDescent="0.4">
      <c r="A2" s="1" t="s">
        <v>1</v>
      </c>
      <c r="B2" s="2">
        <v>0.1</v>
      </c>
    </row>
    <row r="4" spans="1:3" x14ac:dyDescent="0.4">
      <c r="A4" s="3" t="s">
        <v>2</v>
      </c>
      <c r="B4" s="3" t="s">
        <v>3</v>
      </c>
      <c r="C4" s="3" t="s">
        <v>4</v>
      </c>
    </row>
    <row r="5" spans="1:3" x14ac:dyDescent="0.4">
      <c r="A5" s="6">
        <v>0</v>
      </c>
      <c r="B5" s="6">
        <v>-250</v>
      </c>
      <c r="C5" s="7">
        <v>-250</v>
      </c>
    </row>
    <row r="6" spans="1:3" x14ac:dyDescent="0.4">
      <c r="A6" s="3">
        <v>1</v>
      </c>
      <c r="B6" s="3">
        <v>100</v>
      </c>
      <c r="C6" s="4">
        <f>B6/(1+B$2)^A6</f>
        <v>90.909090909090907</v>
      </c>
    </row>
    <row r="7" spans="1:3" x14ac:dyDescent="0.4">
      <c r="A7" s="3">
        <v>2</v>
      </c>
      <c r="B7" s="3">
        <v>100</v>
      </c>
      <c r="C7" s="4">
        <f t="shared" ref="C7:C9" si="0">B7/(1+B$2)^A7</f>
        <v>82.644628099173545</v>
      </c>
    </row>
    <row r="8" spans="1:3" x14ac:dyDescent="0.4">
      <c r="A8" s="3">
        <v>3</v>
      </c>
      <c r="B8" s="3">
        <v>100</v>
      </c>
      <c r="C8" s="4">
        <f t="shared" si="0"/>
        <v>75.131480090157751</v>
      </c>
    </row>
    <row r="9" spans="1:3" x14ac:dyDescent="0.4">
      <c r="A9" s="3">
        <v>4</v>
      </c>
      <c r="B9" s="3">
        <v>100</v>
      </c>
      <c r="C9" s="4">
        <f t="shared" si="0"/>
        <v>68.301345536507057</v>
      </c>
    </row>
    <row r="10" spans="1:3" x14ac:dyDescent="0.4">
      <c r="A10" s="3">
        <v>5</v>
      </c>
      <c r="B10" s="3">
        <v>100</v>
      </c>
      <c r="C10" s="4">
        <f>B10/(1+B$2)^A10</f>
        <v>62.092132305915499</v>
      </c>
    </row>
    <row r="12" spans="1:3" x14ac:dyDescent="0.4">
      <c r="A12" s="1" t="s">
        <v>4</v>
      </c>
    </row>
    <row r="13" spans="1:3" x14ac:dyDescent="0.4">
      <c r="A13" s="1" t="s">
        <v>5</v>
      </c>
      <c r="B13" s="4">
        <f>SUM(C5:C10)</f>
        <v>129.07867694084476</v>
      </c>
    </row>
    <row r="14" spans="1:3" x14ac:dyDescent="0.4">
      <c r="A14" s="1" t="s">
        <v>6</v>
      </c>
      <c r="B14" s="5">
        <f>NPV(B2,B5:B10)*(1+B2)</f>
        <v>129.07867694084473</v>
      </c>
    </row>
    <row r="15" spans="1:3" x14ac:dyDescent="0.4">
      <c r="A15" s="1" t="s">
        <v>7</v>
      </c>
      <c r="B15" s="27" t="s">
        <v>33</v>
      </c>
    </row>
    <row r="17" spans="2:2" x14ac:dyDescent="0.4">
      <c r="B17" s="9"/>
    </row>
  </sheetData>
  <mergeCells count="1">
    <mergeCell ref="A1:C1"/>
  </mergeCells>
  <phoneticPr fontId="5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519C7-A7E7-42E1-AEAB-F37CE4B0F232}">
  <dimension ref="A1:E30"/>
  <sheetViews>
    <sheetView zoomScale="85" zoomScaleNormal="85" workbookViewId="0">
      <selection activeCell="E10" sqref="E10"/>
    </sheetView>
  </sheetViews>
  <sheetFormatPr defaultColWidth="9" defaultRowHeight="15.5" x14ac:dyDescent="0.4"/>
  <cols>
    <col min="1" max="1" width="13.26953125" style="1" customWidth="1"/>
    <col min="2" max="2" width="14.1796875" style="1" bestFit="1" customWidth="1"/>
    <col min="3" max="3" width="9" style="1"/>
    <col min="4" max="4" width="25" style="1" customWidth="1"/>
    <col min="5" max="5" width="16" style="1" customWidth="1"/>
    <col min="6" max="16384" width="9" style="1"/>
  </cols>
  <sheetData>
    <row r="1" spans="1:5" x14ac:dyDescent="0.4">
      <c r="A1" s="1" t="s">
        <v>9</v>
      </c>
      <c r="B1" s="10">
        <v>600000</v>
      </c>
      <c r="E1" s="1" t="s">
        <v>14</v>
      </c>
    </row>
    <row r="2" spans="1:5" ht="17" x14ac:dyDescent="0.4">
      <c r="A2" s="1" t="s">
        <v>10</v>
      </c>
      <c r="B2" s="1">
        <v>17</v>
      </c>
      <c r="E2" s="1" t="s">
        <v>16</v>
      </c>
    </row>
    <row r="3" spans="1:5" ht="17" x14ac:dyDescent="0.4">
      <c r="A3" s="1" t="s">
        <v>11</v>
      </c>
      <c r="B3" s="11">
        <v>8.0000000000000002E-3</v>
      </c>
      <c r="E3" s="28" t="s">
        <v>37</v>
      </c>
    </row>
    <row r="4" spans="1:5" ht="17" x14ac:dyDescent="0.4">
      <c r="A4" s="1" t="s">
        <v>13</v>
      </c>
      <c r="B4" s="5">
        <f>PV(B3,B2,-B1,0,0)</f>
        <v>9501369.7964057494</v>
      </c>
      <c r="E4" s="1" t="s">
        <v>17</v>
      </c>
    </row>
    <row r="5" spans="1:5" ht="17" x14ac:dyDescent="0.4">
      <c r="E5" s="1" t="s">
        <v>18</v>
      </c>
    </row>
    <row r="8" spans="1:5" ht="17" x14ac:dyDescent="0.4">
      <c r="E8" s="28" t="s">
        <v>38</v>
      </c>
    </row>
    <row r="9" spans="1:5" ht="17" x14ac:dyDescent="0.4">
      <c r="E9" s="1" t="s">
        <v>8</v>
      </c>
    </row>
    <row r="10" spans="1:5" ht="17" x14ac:dyDescent="0.4">
      <c r="E10" s="1" t="s">
        <v>12</v>
      </c>
    </row>
    <row r="13" spans="1:5" ht="17" x14ac:dyDescent="0.4">
      <c r="E13" s="29" t="s">
        <v>39</v>
      </c>
    </row>
    <row r="14" spans="1:5" ht="17" x14ac:dyDescent="0.4">
      <c r="E14" s="31" t="s">
        <v>15</v>
      </c>
    </row>
    <row r="18" spans="1:2" x14ac:dyDescent="0.4">
      <c r="B18" s="4"/>
    </row>
    <row r="19" spans="1:2" x14ac:dyDescent="0.4">
      <c r="B19" s="5"/>
    </row>
    <row r="20" spans="1:2" x14ac:dyDescent="0.4">
      <c r="B20" s="5"/>
    </row>
    <row r="30" spans="1:2" x14ac:dyDescent="0.4">
      <c r="A30" s="15"/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C2D74-17A2-440D-B76A-42CE26464BCC}">
  <dimension ref="A1:E19"/>
  <sheetViews>
    <sheetView zoomScale="85" zoomScaleNormal="85" workbookViewId="0">
      <selection activeCell="D22" sqref="D22"/>
    </sheetView>
  </sheetViews>
  <sheetFormatPr defaultRowHeight="15.5" x14ac:dyDescent="0.4"/>
  <cols>
    <col min="1" max="1" width="20.54296875" style="1" customWidth="1"/>
    <col min="2" max="2" width="15.6328125" style="1" customWidth="1"/>
    <col min="3" max="3" width="8.7265625" style="1"/>
    <col min="4" max="4" width="11.36328125" style="1" customWidth="1"/>
    <col min="5" max="16384" width="8.7265625" style="1"/>
  </cols>
  <sheetData>
    <row r="1" spans="1:5" ht="17" x14ac:dyDescent="0.4">
      <c r="A1" s="51" t="s">
        <v>24</v>
      </c>
      <c r="B1" s="51"/>
      <c r="C1" s="51"/>
      <c r="D1" s="14"/>
      <c r="E1" s="1" t="s">
        <v>25</v>
      </c>
    </row>
    <row r="2" spans="1:5" x14ac:dyDescent="0.4">
      <c r="A2" s="1" t="s">
        <v>19</v>
      </c>
      <c r="B2" s="10">
        <v>1000</v>
      </c>
    </row>
    <row r="3" spans="1:5" x14ac:dyDescent="0.4">
      <c r="A3" s="1" t="s">
        <v>20</v>
      </c>
      <c r="B3" s="11">
        <v>2.5000000000000001E-2</v>
      </c>
    </row>
    <row r="4" spans="1:5" x14ac:dyDescent="0.4">
      <c r="A4" s="1" t="s">
        <v>21</v>
      </c>
      <c r="B4" s="1">
        <v>10</v>
      </c>
    </row>
    <row r="5" spans="1:5" x14ac:dyDescent="0.4">
      <c r="A5" s="1" t="s">
        <v>22</v>
      </c>
      <c r="B5" s="13">
        <v>0.04</v>
      </c>
    </row>
    <row r="7" spans="1:5" x14ac:dyDescent="0.4">
      <c r="A7" s="1" t="s">
        <v>23</v>
      </c>
      <c r="B7" s="5">
        <f>PV(B5,B4,-B2*B3,-B2)</f>
        <v>878.33656330967449</v>
      </c>
    </row>
    <row r="11" spans="1:5" ht="17" x14ac:dyDescent="0.4">
      <c r="A11" s="51" t="s">
        <v>31</v>
      </c>
      <c r="B11" s="51"/>
      <c r="C11" s="51"/>
      <c r="E11" s="16" t="s">
        <v>36</v>
      </c>
    </row>
    <row r="12" spans="1:5" x14ac:dyDescent="0.4">
      <c r="A12" s="1" t="s">
        <v>19</v>
      </c>
      <c r="B12" s="10">
        <v>1000</v>
      </c>
    </row>
    <row r="13" spans="1:5" x14ac:dyDescent="0.4">
      <c r="A13" s="1" t="s">
        <v>20</v>
      </c>
      <c r="B13" s="11">
        <v>2.5000000000000001E-2</v>
      </c>
    </row>
    <row r="14" spans="1:5" x14ac:dyDescent="0.4">
      <c r="A14" s="1" t="s">
        <v>21</v>
      </c>
      <c r="B14" s="1">
        <v>10</v>
      </c>
    </row>
    <row r="15" spans="1:5" x14ac:dyDescent="0.4">
      <c r="A15" s="1" t="s">
        <v>22</v>
      </c>
      <c r="B15" s="13">
        <v>0.04</v>
      </c>
    </row>
    <row r="17" spans="1:2" x14ac:dyDescent="0.4">
      <c r="A17" s="1" t="s">
        <v>23</v>
      </c>
      <c r="B17" s="8">
        <f>PV(B15/2,B14*2,-B12*B13/2,-B12,0)</f>
        <v>877.36424991552167</v>
      </c>
    </row>
    <row r="19" spans="1:2" ht="17" x14ac:dyDescent="0.4">
      <c r="B19" s="17" t="s">
        <v>44</v>
      </c>
    </row>
  </sheetData>
  <mergeCells count="2">
    <mergeCell ref="A1:C1"/>
    <mergeCell ref="A11:C11"/>
  </mergeCells>
  <phoneticPr fontId="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C31F2-F444-4F34-8FFE-C085F65E3620}">
  <dimension ref="A1:D17"/>
  <sheetViews>
    <sheetView zoomScale="85" zoomScaleNormal="85" workbookViewId="0"/>
  </sheetViews>
  <sheetFormatPr defaultRowHeight="15.5" x14ac:dyDescent="0.4"/>
  <cols>
    <col min="1" max="1" width="26.90625" style="4" customWidth="1"/>
    <col min="2" max="2" width="20.1796875" style="4" customWidth="1"/>
    <col min="3" max="3" width="19.08984375" style="4" customWidth="1"/>
    <col min="4" max="16384" width="8.7265625" style="4"/>
  </cols>
  <sheetData>
    <row r="1" spans="1:4" x14ac:dyDescent="0.4">
      <c r="A1" s="20" t="s">
        <v>26</v>
      </c>
    </row>
    <row r="2" spans="1:4" x14ac:dyDescent="0.4">
      <c r="A2" s="22" t="s">
        <v>22</v>
      </c>
      <c r="B2" s="19">
        <v>1.2E-2</v>
      </c>
      <c r="D2" s="21"/>
    </row>
    <row r="4" spans="1:4" x14ac:dyDescent="0.4">
      <c r="A4" s="22" t="s">
        <v>27</v>
      </c>
      <c r="B4" s="22" t="s">
        <v>28</v>
      </c>
      <c r="C4" s="22" t="s">
        <v>29</v>
      </c>
    </row>
    <row r="5" spans="1:4" x14ac:dyDescent="0.4">
      <c r="A5" s="25">
        <v>0</v>
      </c>
      <c r="B5" s="24">
        <v>-290500</v>
      </c>
      <c r="C5" s="24">
        <f>B5/(1+B$2)^A5</f>
        <v>-290500</v>
      </c>
    </row>
    <row r="6" spans="1:4" x14ac:dyDescent="0.4">
      <c r="A6" s="12">
        <v>1</v>
      </c>
      <c r="B6" s="24">
        <v>-290500</v>
      </c>
      <c r="C6" s="24">
        <f t="shared" ref="C6:C11" si="0">B6/(1+B$2)^A6</f>
        <v>-287055.33596837946</v>
      </c>
    </row>
    <row r="7" spans="1:4" x14ac:dyDescent="0.4">
      <c r="A7" s="12">
        <v>2</v>
      </c>
      <c r="B7" s="24">
        <v>-290500</v>
      </c>
      <c r="C7" s="24">
        <f t="shared" si="0"/>
        <v>-283651.5177553157</v>
      </c>
    </row>
    <row r="8" spans="1:4" x14ac:dyDescent="0.4">
      <c r="A8" s="12">
        <v>3</v>
      </c>
      <c r="B8" s="4">
        <v>0</v>
      </c>
      <c r="C8" s="24">
        <f t="shared" si="0"/>
        <v>0</v>
      </c>
    </row>
    <row r="9" spans="1:4" x14ac:dyDescent="0.4">
      <c r="A9" s="12">
        <v>4</v>
      </c>
      <c r="B9" s="4">
        <v>0</v>
      </c>
      <c r="C9" s="24">
        <f t="shared" si="0"/>
        <v>0</v>
      </c>
    </row>
    <row r="10" spans="1:4" x14ac:dyDescent="0.4">
      <c r="A10" s="12">
        <v>5</v>
      </c>
      <c r="B10" s="4">
        <v>0</v>
      </c>
      <c r="C10" s="24">
        <f t="shared" si="0"/>
        <v>0</v>
      </c>
    </row>
    <row r="11" spans="1:4" x14ac:dyDescent="0.4">
      <c r="A11" s="12">
        <v>6</v>
      </c>
      <c r="B11" s="4">
        <v>1000000</v>
      </c>
      <c r="C11" s="24">
        <f t="shared" si="0"/>
        <v>930929.7833820252</v>
      </c>
    </row>
    <row r="14" spans="1:4" x14ac:dyDescent="0.4">
      <c r="A14" s="1" t="s">
        <v>4</v>
      </c>
      <c r="B14" s="1"/>
    </row>
    <row r="15" spans="1:4" x14ac:dyDescent="0.4">
      <c r="A15" s="1" t="s">
        <v>5</v>
      </c>
      <c r="B15" s="24">
        <f>SUM(C5:C11)</f>
        <v>69722.929658330162</v>
      </c>
    </row>
    <row r="16" spans="1:4" x14ac:dyDescent="0.4">
      <c r="A16" s="1" t="s">
        <v>6</v>
      </c>
      <c r="B16" s="24">
        <f>NPV(B2,B5:B11)*(1+B2)</f>
        <v>69722.929658330046</v>
      </c>
    </row>
    <row r="17" spans="1:2" x14ac:dyDescent="0.4">
      <c r="A17" s="1" t="s">
        <v>7</v>
      </c>
      <c r="B17" s="23" t="s">
        <v>30</v>
      </c>
    </row>
  </sheetData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61113-8C7E-465C-AAFB-BB104EB3B89B}">
  <dimension ref="A1:E13"/>
  <sheetViews>
    <sheetView zoomScaleNormal="100" workbookViewId="0">
      <selection activeCell="D11" sqref="D11"/>
    </sheetView>
  </sheetViews>
  <sheetFormatPr defaultRowHeight="15.5" x14ac:dyDescent="0.4"/>
  <cols>
    <col min="1" max="1" width="22.81640625" style="1" customWidth="1"/>
    <col min="2" max="2" width="21.54296875" style="1" customWidth="1"/>
    <col min="3" max="16384" width="8.7265625" style="1"/>
  </cols>
  <sheetData>
    <row r="1" spans="1:5" ht="17" x14ac:dyDescent="0.4">
      <c r="A1" s="51" t="s">
        <v>34</v>
      </c>
      <c r="B1" s="51"/>
      <c r="E1" s="28" t="s">
        <v>43</v>
      </c>
    </row>
    <row r="2" spans="1:5" ht="17" x14ac:dyDescent="0.4">
      <c r="A2" s="6" t="s">
        <v>22</v>
      </c>
      <c r="B2" s="2">
        <v>0.1</v>
      </c>
      <c r="E2" s="28" t="s">
        <v>41</v>
      </c>
    </row>
    <row r="3" spans="1:5" ht="17" x14ac:dyDescent="0.4">
      <c r="A3" s="6"/>
      <c r="B3" s="18"/>
      <c r="E3" s="28" t="s">
        <v>42</v>
      </c>
    </row>
    <row r="4" spans="1:5" x14ac:dyDescent="0.4">
      <c r="A4" s="18" t="s">
        <v>27</v>
      </c>
      <c r="B4" s="18" t="s">
        <v>28</v>
      </c>
    </row>
    <row r="5" spans="1:5" x14ac:dyDescent="0.4">
      <c r="A5" s="18">
        <v>0</v>
      </c>
      <c r="B5" s="26">
        <v>-800</v>
      </c>
    </row>
    <row r="6" spans="1:5" x14ac:dyDescent="0.4">
      <c r="A6" s="18">
        <v>1</v>
      </c>
      <c r="B6" s="26">
        <v>200</v>
      </c>
    </row>
    <row r="7" spans="1:5" x14ac:dyDescent="0.4">
      <c r="A7" s="18">
        <v>2</v>
      </c>
      <c r="B7" s="26">
        <v>250</v>
      </c>
    </row>
    <row r="8" spans="1:5" x14ac:dyDescent="0.4">
      <c r="A8" s="18">
        <v>3</v>
      </c>
      <c r="B8" s="26">
        <v>300</v>
      </c>
    </row>
    <row r="9" spans="1:5" x14ac:dyDescent="0.4">
      <c r="A9" s="18">
        <v>4</v>
      </c>
      <c r="B9" s="26">
        <v>350</v>
      </c>
    </row>
    <row r="10" spans="1:5" x14ac:dyDescent="0.4">
      <c r="A10" s="18">
        <v>5</v>
      </c>
      <c r="B10" s="26">
        <v>400</v>
      </c>
    </row>
    <row r="11" spans="1:5" x14ac:dyDescent="0.4">
      <c r="A11" s="18"/>
      <c r="B11" s="26"/>
    </row>
    <row r="12" spans="1:5" x14ac:dyDescent="0.4">
      <c r="A12" s="1" t="s">
        <v>35</v>
      </c>
      <c r="B12" s="11">
        <f>IRR(B5:B10)</f>
        <v>0.22160309795512223</v>
      </c>
    </row>
    <row r="13" spans="1:5" x14ac:dyDescent="0.4">
      <c r="A13" s="1" t="s">
        <v>40</v>
      </c>
      <c r="B13" s="5">
        <f>NPV(B2,B5:B10)*(1+B2)</f>
        <v>301.24743093802545</v>
      </c>
    </row>
  </sheetData>
  <mergeCells count="1">
    <mergeCell ref="A1:B1"/>
  </mergeCells>
  <phoneticPr fontId="5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C10D6-5897-4353-8880-922B989CFFBB}">
  <dimension ref="A1:F18"/>
  <sheetViews>
    <sheetView zoomScale="85" zoomScaleNormal="85" workbookViewId="0">
      <selection activeCell="D3" sqref="D3"/>
    </sheetView>
  </sheetViews>
  <sheetFormatPr defaultRowHeight="15.5" x14ac:dyDescent="0.4"/>
  <cols>
    <col min="1" max="1" width="22.7265625" style="1" customWidth="1"/>
    <col min="2" max="2" width="17.81640625" style="1" customWidth="1"/>
    <col min="3" max="3" width="17.08984375" style="1" customWidth="1"/>
    <col min="4" max="4" width="9" style="1" bestFit="1" customWidth="1"/>
    <col min="5" max="16384" width="8.7265625" style="1"/>
  </cols>
  <sheetData>
    <row r="1" spans="1:6" ht="17" x14ac:dyDescent="0.4">
      <c r="A1" s="51" t="s">
        <v>34</v>
      </c>
      <c r="B1" s="51"/>
      <c r="F1" s="31" t="s">
        <v>47</v>
      </c>
    </row>
    <row r="2" spans="1:6" ht="17" x14ac:dyDescent="0.4">
      <c r="A2" s="26" t="s">
        <v>27</v>
      </c>
      <c r="B2" s="26" t="s">
        <v>28</v>
      </c>
      <c r="C2" s="26" t="s">
        <v>45</v>
      </c>
      <c r="D2" s="26" t="s">
        <v>46</v>
      </c>
      <c r="F2" s="31" t="s">
        <v>48</v>
      </c>
    </row>
    <row r="3" spans="1:6" x14ac:dyDescent="0.4">
      <c r="A3" s="26">
        <v>0</v>
      </c>
      <c r="B3" s="26">
        <v>-800</v>
      </c>
      <c r="C3" s="30">
        <v>0</v>
      </c>
      <c r="D3" s="5">
        <f>NPV(C3,B$3:B$8)*(1+C3)</f>
        <v>700</v>
      </c>
    </row>
    <row r="4" spans="1:6" x14ac:dyDescent="0.4">
      <c r="A4" s="26">
        <v>1</v>
      </c>
      <c r="B4" s="26">
        <v>200</v>
      </c>
      <c r="C4" s="30">
        <v>0.02</v>
      </c>
      <c r="D4" s="5">
        <f t="shared" ref="D4:D18" si="0">NPV(C4,B$3:B$8)*(1+C4)</f>
        <v>604.70555008740507</v>
      </c>
    </row>
    <row r="5" spans="1:6" x14ac:dyDescent="0.4">
      <c r="A5" s="26">
        <v>2</v>
      </c>
      <c r="B5" s="26">
        <v>250</v>
      </c>
      <c r="C5" s="30">
        <v>0.04</v>
      </c>
      <c r="D5" s="5">
        <f t="shared" si="0"/>
        <v>518.0979627275492</v>
      </c>
    </row>
    <row r="6" spans="1:6" x14ac:dyDescent="0.4">
      <c r="A6" s="26">
        <v>3</v>
      </c>
      <c r="B6" s="26">
        <v>300</v>
      </c>
      <c r="C6" s="30">
        <v>0.06</v>
      </c>
      <c r="D6" s="5">
        <f t="shared" si="0"/>
        <v>439.20019147599919</v>
      </c>
    </row>
    <row r="7" spans="1:6" x14ac:dyDescent="0.4">
      <c r="A7" s="26">
        <v>4</v>
      </c>
      <c r="B7" s="26">
        <v>350</v>
      </c>
      <c r="C7" s="30">
        <v>0.08</v>
      </c>
      <c r="D7" s="5">
        <f t="shared" si="0"/>
        <v>367.16328985894177</v>
      </c>
    </row>
    <row r="8" spans="1:6" x14ac:dyDescent="0.4">
      <c r="A8" s="26">
        <v>5</v>
      </c>
      <c r="B8" s="26">
        <v>400</v>
      </c>
      <c r="C8" s="30">
        <v>0.1</v>
      </c>
      <c r="D8" s="5">
        <f t="shared" si="0"/>
        <v>301.24743093802545</v>
      </c>
    </row>
    <row r="9" spans="1:6" x14ac:dyDescent="0.4">
      <c r="A9" s="26"/>
      <c r="C9" s="30">
        <v>0.12</v>
      </c>
      <c r="D9" s="5">
        <f t="shared" si="0"/>
        <v>240.80604203233742</v>
      </c>
    </row>
    <row r="10" spans="1:6" x14ac:dyDescent="0.4">
      <c r="A10" s="1" t="s">
        <v>35</v>
      </c>
      <c r="B10" s="11">
        <f>IRR(B3:B8)</f>
        <v>0.22160309795512223</v>
      </c>
      <c r="C10" s="30">
        <v>0.14000000000000001</v>
      </c>
      <c r="D10" s="5">
        <f t="shared" si="0"/>
        <v>185.27249629289994</v>
      </c>
    </row>
    <row r="11" spans="1:6" x14ac:dyDescent="0.4">
      <c r="B11" s="5"/>
      <c r="C11" s="30">
        <v>0.16</v>
      </c>
      <c r="D11" s="5">
        <f t="shared" si="0"/>
        <v>134.1489109166923</v>
      </c>
    </row>
    <row r="12" spans="1:6" x14ac:dyDescent="0.4">
      <c r="C12" s="30">
        <v>0.18</v>
      </c>
      <c r="D12" s="5">
        <f t="shared" si="0"/>
        <v>86.996687463269552</v>
      </c>
    </row>
    <row r="13" spans="1:6" x14ac:dyDescent="0.4">
      <c r="C13" s="30">
        <v>0.2</v>
      </c>
      <c r="D13" s="5">
        <f t="shared" si="0"/>
        <v>43.428497942386883</v>
      </c>
    </row>
    <row r="14" spans="1:6" x14ac:dyDescent="0.4">
      <c r="C14" s="30">
        <v>0.22</v>
      </c>
      <c r="D14" s="5">
        <f t="shared" si="0"/>
        <v>3.1014748666299283</v>
      </c>
    </row>
    <row r="15" spans="1:6" x14ac:dyDescent="0.4">
      <c r="C15" s="30">
        <v>0.24</v>
      </c>
      <c r="D15" s="5">
        <f t="shared" si="0"/>
        <v>-34.288592770355081</v>
      </c>
    </row>
    <row r="16" spans="1:6" x14ac:dyDescent="0.4">
      <c r="C16" s="30">
        <v>0.26</v>
      </c>
      <c r="D16" s="5">
        <f t="shared" si="0"/>
        <v>-69.012220361176247</v>
      </c>
    </row>
    <row r="17" spans="3:4" x14ac:dyDescent="0.4">
      <c r="C17" s="30">
        <v>0.28000000000000003</v>
      </c>
      <c r="D17" s="5">
        <f t="shared" si="0"/>
        <v>-101.31047964096074</v>
      </c>
    </row>
    <row r="18" spans="3:4" x14ac:dyDescent="0.4">
      <c r="C18" s="30">
        <v>0.3</v>
      </c>
      <c r="D18" s="5">
        <f t="shared" si="0"/>
        <v>-131.39865281597031</v>
      </c>
    </row>
  </sheetData>
  <mergeCells count="1">
    <mergeCell ref="A1:B1"/>
  </mergeCells>
  <phoneticPr fontId="5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13</vt:i4>
      </vt:variant>
      <vt:variant>
        <vt:lpstr>具名範圍</vt:lpstr>
      </vt:variant>
      <vt:variant>
        <vt:i4>2</vt:i4>
      </vt:variant>
    </vt:vector>
  </HeadingPairs>
  <TitlesOfParts>
    <vt:vector size="15" baseType="lpstr">
      <vt:lpstr>1.1</vt:lpstr>
      <vt:lpstr>1.2</vt:lpstr>
      <vt:lpstr>1.3</vt:lpstr>
      <vt:lpstr>1.4</vt:lpstr>
      <vt:lpstr>Pension</vt:lpstr>
      <vt:lpstr>Bond</vt:lpstr>
      <vt:lpstr>保單</vt:lpstr>
      <vt:lpstr>IRR</vt:lpstr>
      <vt:lpstr>IRR2</vt:lpstr>
      <vt:lpstr>IRR2 (2)</vt:lpstr>
      <vt:lpstr>0308作業</vt:lpstr>
      <vt:lpstr>Bond (2)</vt:lpstr>
      <vt:lpstr>分期零利率</vt:lpstr>
      <vt:lpstr>Discount_Rate</vt:lpstr>
      <vt:lpstr>NPV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洪岑昀</dc:creator>
  <cp:lastModifiedBy>user</cp:lastModifiedBy>
  <dcterms:created xsi:type="dcterms:W3CDTF">2022-02-22T02:44:54Z</dcterms:created>
  <dcterms:modified xsi:type="dcterms:W3CDTF">2022-03-15T03:58:44Z</dcterms:modified>
</cp:coreProperties>
</file>