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PC\Documents\EXCEL\"/>
    </mc:Choice>
  </mc:AlternateContent>
  <xr:revisionPtr revIDLastSave="0" documentId="13_ncr:1_{D267607D-8AC1-447A-A832-546833DB2718}" xr6:coauthVersionLast="47" xr6:coauthVersionMax="47" xr10:uidLastSave="{00000000-0000-0000-0000-000000000000}"/>
  <bookViews>
    <workbookView xWindow="-110" yWindow="-110" windowWidth="19420" windowHeight="10420" activeTab="3" xr2:uid="{86C82C71-5CF4-4DAC-9D96-E00BBE7C9533}"/>
  </bookViews>
  <sheets>
    <sheet name="年金保險" sheetId="1" r:id="rId1"/>
    <sheet name="固定付款" sheetId="2" r:id="rId2"/>
    <sheet name="固定付款 (2)" sheetId="3" r:id="rId3"/>
    <sheet name="月繳固定付款" sheetId="4" r:id="rId4"/>
    <sheet name="信用貸款" sheetId="5" state="hidden" r:id="rId5"/>
    <sheet name="信用貸款 (2)" sheetId="6" state="hidden" r:id="rId6"/>
    <sheet name="信用貸款 (3)" sheetId="7" state="hidden" r:id="rId7"/>
    <sheet name="貸款" sheetId="8" state="hidden" r:id="rId8"/>
    <sheet name="汽車貸款(年)" sheetId="9" state="hidden" r:id="rId9"/>
    <sheet name="汽車貸款 (月)" sheetId="11" state="hidden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6" i="11" l="1"/>
  <c r="F5" i="9"/>
  <c r="E3" i="11"/>
  <c r="E4" i="11"/>
  <c r="E5" i="11"/>
  <c r="E6" i="11"/>
  <c r="E7" i="11"/>
  <c r="E8" i="11"/>
  <c r="E9" i="11"/>
  <c r="E10" i="11"/>
  <c r="E11" i="11"/>
  <c r="E12" i="11"/>
  <c r="E13" i="11"/>
  <c r="E14" i="11"/>
  <c r="E15" i="11"/>
  <c r="E16" i="11"/>
  <c r="E17" i="11"/>
  <c r="E18" i="11"/>
  <c r="E19" i="11"/>
  <c r="E20" i="11"/>
  <c r="E21" i="11"/>
  <c r="E22" i="11"/>
  <c r="E23" i="11"/>
  <c r="E24" i="11"/>
  <c r="E25" i="11"/>
  <c r="E26" i="11"/>
  <c r="E27" i="11"/>
  <c r="E28" i="11"/>
  <c r="E29" i="11"/>
  <c r="E30" i="11"/>
  <c r="E31" i="11"/>
  <c r="E32" i="11"/>
  <c r="E33" i="11"/>
  <c r="E34" i="11"/>
  <c r="E35" i="11"/>
  <c r="E36" i="11"/>
  <c r="E37" i="11"/>
  <c r="E38" i="11"/>
  <c r="E39" i="11"/>
  <c r="E40" i="11"/>
  <c r="E41" i="11"/>
  <c r="E42" i="11"/>
  <c r="E43" i="11"/>
  <c r="E44" i="11"/>
  <c r="E45" i="11"/>
  <c r="E46" i="11"/>
  <c r="E47" i="11"/>
  <c r="E48" i="11"/>
  <c r="E49" i="11"/>
  <c r="E50" i="11"/>
  <c r="E51" i="11"/>
  <c r="E52" i="11"/>
  <c r="E53" i="11"/>
  <c r="E54" i="11"/>
  <c r="E55" i="11"/>
  <c r="E56" i="11"/>
  <c r="E57" i="11"/>
  <c r="E58" i="11"/>
  <c r="E59" i="11"/>
  <c r="E60" i="11"/>
  <c r="E61" i="11"/>
  <c r="E2" i="11"/>
  <c r="F2" i="11"/>
  <c r="B3" i="11"/>
  <c r="B2" i="11"/>
  <c r="D2" i="11"/>
  <c r="B6" i="9"/>
  <c r="E5" i="9"/>
  <c r="E6" i="9"/>
  <c r="F2" i="9"/>
  <c r="E3" i="9"/>
  <c r="E4" i="9"/>
  <c r="D2" i="9"/>
  <c r="E2" i="9"/>
  <c r="B11" i="8"/>
  <c r="B11" i="7"/>
  <c r="J10" i="7" s="1"/>
  <c r="J2" i="7"/>
  <c r="J4" i="7"/>
  <c r="J5" i="7"/>
  <c r="J3" i="7"/>
  <c r="B8" i="7"/>
  <c r="D8" i="7"/>
  <c r="E8" i="7"/>
  <c r="F8" i="7"/>
  <c r="G8" i="7" s="1"/>
  <c r="H8" i="7" s="1"/>
  <c r="H7" i="7"/>
  <c r="G7" i="7"/>
  <c r="F7" i="7"/>
  <c r="E7" i="7"/>
  <c r="D7" i="7"/>
  <c r="H6" i="7"/>
  <c r="G6" i="7"/>
  <c r="F6" i="7"/>
  <c r="E6" i="7"/>
  <c r="D6" i="7"/>
  <c r="B5" i="7"/>
  <c r="B4" i="6"/>
  <c r="E2" i="6" s="1"/>
  <c r="D2" i="6"/>
  <c r="B4" i="5"/>
  <c r="C5" i="5" s="1"/>
  <c r="H8" i="4"/>
  <c r="L10" i="4"/>
  <c r="H9" i="4"/>
  <c r="L9" i="4"/>
  <c r="E18" i="2"/>
  <c r="B5" i="4"/>
  <c r="D17" i="4" s="1"/>
  <c r="L12" i="4"/>
  <c r="K12" i="4"/>
  <c r="C9" i="4"/>
  <c r="E9" i="4" s="1"/>
  <c r="B3" i="3"/>
  <c r="F16" i="3" s="1"/>
  <c r="C9" i="3"/>
  <c r="D14" i="3"/>
  <c r="G12" i="2"/>
  <c r="H12" i="2"/>
  <c r="F16" i="2"/>
  <c r="E16" i="2"/>
  <c r="K9" i="2"/>
  <c r="M9" i="2" s="1"/>
  <c r="J5" i="2"/>
  <c r="L19" i="2" s="1"/>
  <c r="G2" i="11" l="1"/>
  <c r="H2" i="11" s="1"/>
  <c r="D3" i="11" s="1"/>
  <c r="F3" i="11" s="1"/>
  <c r="G2" i="9"/>
  <c r="H2" i="9" s="1"/>
  <c r="D3" i="9" s="1"/>
  <c r="F3" i="9" s="1"/>
  <c r="J80" i="7"/>
  <c r="J72" i="7"/>
  <c r="J64" i="7"/>
  <c r="J56" i="7"/>
  <c r="J48" i="7"/>
  <c r="J40" i="7"/>
  <c r="J32" i="7"/>
  <c r="J24" i="7"/>
  <c r="J16" i="7"/>
  <c r="J8" i="7"/>
  <c r="J81" i="7"/>
  <c r="J73" i="7"/>
  <c r="J65" i="7"/>
  <c r="J57" i="7"/>
  <c r="J49" i="7"/>
  <c r="J41" i="7"/>
  <c r="J33" i="7"/>
  <c r="J25" i="7"/>
  <c r="J17" i="7"/>
  <c r="J9" i="7"/>
  <c r="J85" i="7"/>
  <c r="J77" i="7"/>
  <c r="J69" i="7"/>
  <c r="J61" i="7"/>
  <c r="J53" i="7"/>
  <c r="J45" i="7"/>
  <c r="J37" i="7"/>
  <c r="J29" i="7"/>
  <c r="J21" i="7"/>
  <c r="J13" i="7"/>
  <c r="J84" i="7"/>
  <c r="J76" i="7"/>
  <c r="J68" i="7"/>
  <c r="J60" i="7"/>
  <c r="J52" i="7"/>
  <c r="J44" i="7"/>
  <c r="J36" i="7"/>
  <c r="J28" i="7"/>
  <c r="J20" i="7"/>
  <c r="J12" i="7"/>
  <c r="J6" i="7"/>
  <c r="J83" i="7"/>
  <c r="J79" i="7"/>
  <c r="J75" i="7"/>
  <c r="J71" i="7"/>
  <c r="J67" i="7"/>
  <c r="J63" i="7"/>
  <c r="J59" i="7"/>
  <c r="J55" i="7"/>
  <c r="J51" i="7"/>
  <c r="J47" i="7"/>
  <c r="J43" i="7"/>
  <c r="J39" i="7"/>
  <c r="J35" i="7"/>
  <c r="J31" i="7"/>
  <c r="J27" i="7"/>
  <c r="J23" i="7"/>
  <c r="J19" i="7"/>
  <c r="J15" i="7"/>
  <c r="J11" i="7"/>
  <c r="J7" i="7"/>
  <c r="J86" i="7"/>
  <c r="J82" i="7"/>
  <c r="J78" i="7"/>
  <c r="J74" i="7"/>
  <c r="J70" i="7"/>
  <c r="J66" i="7"/>
  <c r="J62" i="7"/>
  <c r="J58" i="7"/>
  <c r="J54" i="7"/>
  <c r="J50" i="7"/>
  <c r="J46" i="7"/>
  <c r="J42" i="7"/>
  <c r="J38" i="7"/>
  <c r="J34" i="7"/>
  <c r="J30" i="7"/>
  <c r="J26" i="7"/>
  <c r="J22" i="7"/>
  <c r="J18" i="7"/>
  <c r="J14" i="7"/>
  <c r="D58" i="6"/>
  <c r="D50" i="6"/>
  <c r="D42" i="6"/>
  <c r="D38" i="6"/>
  <c r="D34" i="6"/>
  <c r="D26" i="6"/>
  <c r="D22" i="6"/>
  <c r="D18" i="6"/>
  <c r="D61" i="6"/>
  <c r="D57" i="6"/>
  <c r="D53" i="6"/>
  <c r="D49" i="6"/>
  <c r="D45" i="6"/>
  <c r="D41" i="6"/>
  <c r="D37" i="6"/>
  <c r="D33" i="6"/>
  <c r="D29" i="6"/>
  <c r="D25" i="6"/>
  <c r="D21" i="6"/>
  <c r="D17" i="6"/>
  <c r="D60" i="6"/>
  <c r="D56" i="6"/>
  <c r="D52" i="6"/>
  <c r="D48" i="6"/>
  <c r="D44" i="6"/>
  <c r="D40" i="6"/>
  <c r="D36" i="6"/>
  <c r="D32" i="6"/>
  <c r="D28" i="6"/>
  <c r="D24" i="6"/>
  <c r="D20" i="6"/>
  <c r="D16" i="6"/>
  <c r="D62" i="6"/>
  <c r="D54" i="6"/>
  <c r="D46" i="6"/>
  <c r="D30" i="6"/>
  <c r="D59" i="6"/>
  <c r="D55" i="6"/>
  <c r="D51" i="6"/>
  <c r="D47" i="6"/>
  <c r="D43" i="6"/>
  <c r="D39" i="6"/>
  <c r="D35" i="6"/>
  <c r="D31" i="6"/>
  <c r="D27" i="6"/>
  <c r="D23" i="6"/>
  <c r="D19" i="6"/>
  <c r="D15" i="6"/>
  <c r="D12" i="6"/>
  <c r="D8" i="6"/>
  <c r="D4" i="6"/>
  <c r="D3" i="6"/>
  <c r="D11" i="6"/>
  <c r="D7" i="6"/>
  <c r="D14" i="6"/>
  <c r="D10" i="6"/>
  <c r="D6" i="6"/>
  <c r="D13" i="6"/>
  <c r="D9" i="6"/>
  <c r="D5" i="6"/>
  <c r="D66" i="4"/>
  <c r="D50" i="4"/>
  <c r="H74" i="4"/>
  <c r="H58" i="4"/>
  <c r="H42" i="4"/>
  <c r="H26" i="4"/>
  <c r="D78" i="4"/>
  <c r="D62" i="4"/>
  <c r="D46" i="4"/>
  <c r="H70" i="4"/>
  <c r="H54" i="4"/>
  <c r="H38" i="4"/>
  <c r="H22" i="4"/>
  <c r="D74" i="4"/>
  <c r="D58" i="4"/>
  <c r="D42" i="4"/>
  <c r="H66" i="4"/>
  <c r="H50" i="4"/>
  <c r="H34" i="4"/>
  <c r="H18" i="4"/>
  <c r="D70" i="4"/>
  <c r="D54" i="4"/>
  <c r="D38" i="4"/>
  <c r="H78" i="4"/>
  <c r="H62" i="4"/>
  <c r="H46" i="4"/>
  <c r="H30" i="4"/>
  <c r="H14" i="4"/>
  <c r="D77" i="4"/>
  <c r="D73" i="4"/>
  <c r="D69" i="4"/>
  <c r="D65" i="4"/>
  <c r="D61" i="4"/>
  <c r="D57" i="4"/>
  <c r="D53" i="4"/>
  <c r="D49" i="4"/>
  <c r="D45" i="4"/>
  <c r="D41" i="4"/>
  <c r="D37" i="4"/>
  <c r="H10" i="4"/>
  <c r="H77" i="4"/>
  <c r="H73" i="4"/>
  <c r="H69" i="4"/>
  <c r="H65" i="4"/>
  <c r="H61" i="4"/>
  <c r="H57" i="4"/>
  <c r="H53" i="4"/>
  <c r="H49" i="4"/>
  <c r="H45" i="4"/>
  <c r="H41" i="4"/>
  <c r="H37" i="4"/>
  <c r="H33" i="4"/>
  <c r="H29" i="4"/>
  <c r="H25" i="4"/>
  <c r="H21" i="4"/>
  <c r="H17" i="4"/>
  <c r="H13" i="4"/>
  <c r="D80" i="4"/>
  <c r="D76" i="4"/>
  <c r="D72" i="4"/>
  <c r="D68" i="4"/>
  <c r="D64" i="4"/>
  <c r="D60" i="4"/>
  <c r="D56" i="4"/>
  <c r="D52" i="4"/>
  <c r="D48" i="4"/>
  <c r="D44" i="4"/>
  <c r="D40" i="4"/>
  <c r="D36" i="4"/>
  <c r="H80" i="4"/>
  <c r="H76" i="4"/>
  <c r="H72" i="4"/>
  <c r="H68" i="4"/>
  <c r="H64" i="4"/>
  <c r="H60" i="4"/>
  <c r="H56" i="4"/>
  <c r="H52" i="4"/>
  <c r="H48" i="4"/>
  <c r="H44" i="4"/>
  <c r="H40" i="4"/>
  <c r="H36" i="4"/>
  <c r="H32" i="4"/>
  <c r="H28" i="4"/>
  <c r="H24" i="4"/>
  <c r="H20" i="4"/>
  <c r="H16" i="4"/>
  <c r="H12" i="4"/>
  <c r="D79" i="4"/>
  <c r="D75" i="4"/>
  <c r="D71" i="4"/>
  <c r="D67" i="4"/>
  <c r="D63" i="4"/>
  <c r="D59" i="4"/>
  <c r="D55" i="4"/>
  <c r="D51" i="4"/>
  <c r="D47" i="4"/>
  <c r="D43" i="4"/>
  <c r="D39" i="4"/>
  <c r="H79" i="4"/>
  <c r="H75" i="4"/>
  <c r="H71" i="4"/>
  <c r="H67" i="4"/>
  <c r="H63" i="4"/>
  <c r="H59" i="4"/>
  <c r="H55" i="4"/>
  <c r="H51" i="4"/>
  <c r="H47" i="4"/>
  <c r="H43" i="4"/>
  <c r="H39" i="4"/>
  <c r="H35" i="4"/>
  <c r="H31" i="4"/>
  <c r="H27" i="4"/>
  <c r="H23" i="4"/>
  <c r="H19" i="4"/>
  <c r="H15" i="4"/>
  <c r="H11" i="4"/>
  <c r="D35" i="4"/>
  <c r="D31" i="4"/>
  <c r="D27" i="4"/>
  <c r="D23" i="4"/>
  <c r="D19" i="4"/>
  <c r="D15" i="4"/>
  <c r="D32" i="4"/>
  <c r="D28" i="4"/>
  <c r="D24" i="4"/>
  <c r="D20" i="4"/>
  <c r="D16" i="4"/>
  <c r="D34" i="4"/>
  <c r="D30" i="4"/>
  <c r="D26" i="4"/>
  <c r="D22" i="4"/>
  <c r="D18" i="4"/>
  <c r="D14" i="4"/>
  <c r="D33" i="4"/>
  <c r="D29" i="4"/>
  <c r="D25" i="4"/>
  <c r="D21" i="4"/>
  <c r="D9" i="4"/>
  <c r="F9" i="4" s="1"/>
  <c r="C10" i="4" s="1"/>
  <c r="E10" i="4" s="1"/>
  <c r="D10" i="4"/>
  <c r="D11" i="4"/>
  <c r="D12" i="4"/>
  <c r="D13" i="4"/>
  <c r="H12" i="3"/>
  <c r="E16" i="3"/>
  <c r="G12" i="3"/>
  <c r="D9" i="3"/>
  <c r="D10" i="3"/>
  <c r="D11" i="3"/>
  <c r="D12" i="3"/>
  <c r="E9" i="3"/>
  <c r="D13" i="3"/>
  <c r="L9" i="2"/>
  <c r="N9" i="2" s="1"/>
  <c r="K10" i="2" s="1"/>
  <c r="L10" i="2"/>
  <c r="L11" i="2"/>
  <c r="L12" i="2"/>
  <c r="L13" i="2"/>
  <c r="L14" i="2"/>
  <c r="L15" i="2"/>
  <c r="L16" i="2"/>
  <c r="L17" i="2"/>
  <c r="L18" i="2"/>
  <c r="B5" i="2"/>
  <c r="C9" i="2"/>
  <c r="E9" i="2" s="1"/>
  <c r="AH38" i="1"/>
  <c r="AG37" i="1"/>
  <c r="AF36" i="1"/>
  <c r="AE35" i="1"/>
  <c r="AE1" i="1" s="1"/>
  <c r="AD34" i="1"/>
  <c r="AC33" i="1"/>
  <c r="AB32" i="1"/>
  <c r="AA31" i="1"/>
  <c r="AA1" i="1" s="1"/>
  <c r="Z30" i="1"/>
  <c r="Y29" i="1"/>
  <c r="X28" i="1"/>
  <c r="W27" i="1"/>
  <c r="W1" i="1" s="1"/>
  <c r="V26" i="1"/>
  <c r="U25" i="1"/>
  <c r="T24" i="1"/>
  <c r="S23" i="1"/>
  <c r="S1" i="1" s="1"/>
  <c r="R22" i="1"/>
  <c r="Q21" i="1"/>
  <c r="P20" i="1"/>
  <c r="O19" i="1"/>
  <c r="O1" i="1" s="1"/>
  <c r="N18" i="1"/>
  <c r="M17" i="1"/>
  <c r="L16" i="1"/>
  <c r="K15" i="1"/>
  <c r="K1" i="1" s="1"/>
  <c r="J14" i="1"/>
  <c r="I13" i="1"/>
  <c r="H12" i="1"/>
  <c r="G11" i="1"/>
  <c r="G1" i="1" s="1"/>
  <c r="F10" i="1"/>
  <c r="F9" i="1"/>
  <c r="E9" i="1"/>
  <c r="AH7" i="1"/>
  <c r="AG7" i="1"/>
  <c r="AF7" i="1"/>
  <c r="AE7" i="1"/>
  <c r="AD7" i="1"/>
  <c r="AC7" i="1"/>
  <c r="AB7" i="1"/>
  <c r="AA7" i="1"/>
  <c r="Z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AH6" i="1"/>
  <c r="AG6" i="1"/>
  <c r="AF6" i="1"/>
  <c r="AE6" i="1"/>
  <c r="AD6" i="1"/>
  <c r="AC6" i="1"/>
  <c r="AB6" i="1"/>
  <c r="AA6" i="1"/>
  <c r="Z6" i="1"/>
  <c r="Y6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I6" i="1"/>
  <c r="H6" i="1"/>
  <c r="G6" i="1"/>
  <c r="F6" i="1"/>
  <c r="E6" i="1"/>
  <c r="AH5" i="1"/>
  <c r="AG5" i="1"/>
  <c r="AF5" i="1"/>
  <c r="AE5" i="1"/>
  <c r="AD5" i="1"/>
  <c r="AC5" i="1"/>
  <c r="AB5" i="1"/>
  <c r="AA5" i="1"/>
  <c r="Z5" i="1"/>
  <c r="Y5" i="1"/>
  <c r="X5" i="1"/>
  <c r="W5" i="1"/>
  <c r="V5" i="1"/>
  <c r="U5" i="1"/>
  <c r="T5" i="1"/>
  <c r="S5" i="1"/>
  <c r="R5" i="1"/>
  <c r="Q5" i="1"/>
  <c r="P5" i="1"/>
  <c r="O5" i="1"/>
  <c r="N5" i="1"/>
  <c r="M5" i="1"/>
  <c r="L5" i="1"/>
  <c r="K5" i="1"/>
  <c r="J5" i="1"/>
  <c r="I5" i="1"/>
  <c r="H5" i="1"/>
  <c r="G5" i="1"/>
  <c r="F5" i="1"/>
  <c r="E5" i="1"/>
  <c r="AH4" i="1"/>
  <c r="AG4" i="1"/>
  <c r="AF4" i="1"/>
  <c r="AE4" i="1"/>
  <c r="AD4" i="1"/>
  <c r="AC4" i="1"/>
  <c r="AB4" i="1"/>
  <c r="AA4" i="1"/>
  <c r="Z4" i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AH3" i="1"/>
  <c r="AG3" i="1"/>
  <c r="AF3" i="1"/>
  <c r="AE3" i="1"/>
  <c r="AD3" i="1"/>
  <c r="AC3" i="1"/>
  <c r="AB3" i="1"/>
  <c r="AA3" i="1"/>
  <c r="Z3" i="1"/>
  <c r="Y3" i="1"/>
  <c r="X3" i="1"/>
  <c r="W3" i="1"/>
  <c r="V3" i="1"/>
  <c r="U3" i="1"/>
  <c r="T3" i="1"/>
  <c r="S3" i="1"/>
  <c r="R3" i="1"/>
  <c r="Q3" i="1"/>
  <c r="P3" i="1"/>
  <c r="O3" i="1"/>
  <c r="N3" i="1"/>
  <c r="M3" i="1"/>
  <c r="L3" i="1"/>
  <c r="K3" i="1"/>
  <c r="J3" i="1"/>
  <c r="I3" i="1"/>
  <c r="H3" i="1"/>
  <c r="G3" i="1"/>
  <c r="F3" i="1"/>
  <c r="E3" i="1"/>
  <c r="AH2" i="1"/>
  <c r="AG2" i="1"/>
  <c r="AF2" i="1"/>
  <c r="AF1" i="1" s="1"/>
  <c r="AE2" i="1"/>
  <c r="AD2" i="1"/>
  <c r="AC2" i="1"/>
  <c r="AB2" i="1"/>
  <c r="AB1" i="1" s="1"/>
  <c r="AA2" i="1"/>
  <c r="Z2" i="1"/>
  <c r="Y2" i="1"/>
  <c r="X2" i="1"/>
  <c r="X1" i="1" s="1"/>
  <c r="W2" i="1"/>
  <c r="V2" i="1"/>
  <c r="U2" i="1"/>
  <c r="T2" i="1"/>
  <c r="T1" i="1" s="1"/>
  <c r="S2" i="1"/>
  <c r="R2" i="1"/>
  <c r="Q2" i="1"/>
  <c r="P2" i="1"/>
  <c r="P1" i="1" s="1"/>
  <c r="O2" i="1"/>
  <c r="N2" i="1"/>
  <c r="M2" i="1"/>
  <c r="L2" i="1"/>
  <c r="L1" i="1" s="1"/>
  <c r="K2" i="1"/>
  <c r="J2" i="1"/>
  <c r="I2" i="1"/>
  <c r="H2" i="1"/>
  <c r="H1" i="1" s="1"/>
  <c r="G2" i="1"/>
  <c r="F2" i="1"/>
  <c r="E2" i="1"/>
  <c r="AH1" i="1"/>
  <c r="AG1" i="1"/>
  <c r="AD1" i="1"/>
  <c r="AC1" i="1"/>
  <c r="Z1" i="1"/>
  <c r="Y1" i="1"/>
  <c r="V1" i="1"/>
  <c r="U1" i="1"/>
  <c r="R1" i="1"/>
  <c r="Q1" i="1"/>
  <c r="N1" i="1"/>
  <c r="M1" i="1"/>
  <c r="J1" i="1"/>
  <c r="I1" i="1"/>
  <c r="F1" i="1"/>
  <c r="E1" i="1"/>
  <c r="G3" i="11" l="1"/>
  <c r="H3" i="11" s="1"/>
  <c r="D4" i="11" s="1"/>
  <c r="F4" i="11" s="1"/>
  <c r="G3" i="9"/>
  <c r="H3" i="9" s="1"/>
  <c r="D4" i="9" s="1"/>
  <c r="J1" i="7"/>
  <c r="K1" i="7" s="1"/>
  <c r="D1" i="6"/>
  <c r="E1" i="6" s="1"/>
  <c r="I8" i="4"/>
  <c r="F10" i="4"/>
  <c r="C11" i="4" s="1"/>
  <c r="E11" i="4" s="1"/>
  <c r="F9" i="3"/>
  <c r="C10" i="3" s="1"/>
  <c r="M10" i="2"/>
  <c r="N10" i="2" s="1"/>
  <c r="K11" i="2" s="1"/>
  <c r="D9" i="2"/>
  <c r="F9" i="2" s="1"/>
  <c r="C10" i="2" s="1"/>
  <c r="E10" i="2" s="1"/>
  <c r="D14" i="2"/>
  <c r="D13" i="2"/>
  <c r="D12" i="2"/>
  <c r="D11" i="2"/>
  <c r="D10" i="2"/>
  <c r="G4" i="11" l="1"/>
  <c r="H4" i="11" s="1"/>
  <c r="D5" i="11" s="1"/>
  <c r="F5" i="11" s="1"/>
  <c r="F4" i="9"/>
  <c r="G4" i="9" s="1"/>
  <c r="H4" i="9" s="1"/>
  <c r="D5" i="9" s="1"/>
  <c r="G5" i="9" s="1"/>
  <c r="H5" i="9" s="1"/>
  <c r="D6" i="9" s="1"/>
  <c r="F6" i="9" s="1"/>
  <c r="G6" i="9" s="1"/>
  <c r="H6" i="9" s="1"/>
  <c r="F11" i="4"/>
  <c r="C12" i="4" s="1"/>
  <c r="E12" i="4" s="1"/>
  <c r="E10" i="3"/>
  <c r="F10" i="3" s="1"/>
  <c r="C11" i="3" s="1"/>
  <c r="M11" i="2"/>
  <c r="N11" i="2" s="1"/>
  <c r="K12" i="2" s="1"/>
  <c r="F10" i="2"/>
  <c r="C11" i="2" s="1"/>
  <c r="E11" i="2" s="1"/>
  <c r="F11" i="2" s="1"/>
  <c r="C12" i="2" s="1"/>
  <c r="G5" i="11" l="1"/>
  <c r="H5" i="11" s="1"/>
  <c r="D6" i="11" s="1"/>
  <c r="F6" i="11" s="1"/>
  <c r="F12" i="4"/>
  <c r="C13" i="4" s="1"/>
  <c r="E13" i="4" s="1"/>
  <c r="E11" i="3"/>
  <c r="F11" i="3" s="1"/>
  <c r="C12" i="3" s="1"/>
  <c r="M12" i="2"/>
  <c r="N12" i="2" s="1"/>
  <c r="K13" i="2"/>
  <c r="E12" i="2"/>
  <c r="F12" i="2" s="1"/>
  <c r="C13" i="2" s="1"/>
  <c r="G6" i="11" l="1"/>
  <c r="H6" i="11" s="1"/>
  <c r="D7" i="11" s="1"/>
  <c r="F13" i="4"/>
  <c r="C14" i="4" s="1"/>
  <c r="E12" i="3"/>
  <c r="F12" i="3" s="1"/>
  <c r="C13" i="3" s="1"/>
  <c r="M13" i="2"/>
  <c r="N13" i="2" s="1"/>
  <c r="K14" i="2" s="1"/>
  <c r="E13" i="2"/>
  <c r="F13" i="2" s="1"/>
  <c r="C14" i="2" s="1"/>
  <c r="F7" i="11" l="1"/>
  <c r="G7" i="11" s="1"/>
  <c r="H7" i="11" s="1"/>
  <c r="D8" i="11" s="1"/>
  <c r="E14" i="4"/>
  <c r="F14" i="4" s="1"/>
  <c r="C15" i="4" s="1"/>
  <c r="E15" i="4" s="1"/>
  <c r="F15" i="4" s="1"/>
  <c r="C16" i="4" s="1"/>
  <c r="E13" i="3"/>
  <c r="F13" i="3" s="1"/>
  <c r="C14" i="3" s="1"/>
  <c r="E14" i="3" s="1"/>
  <c r="F14" i="3" s="1"/>
  <c r="M14" i="2"/>
  <c r="N14" i="2" s="1"/>
  <c r="K15" i="2"/>
  <c r="E14" i="2"/>
  <c r="F14" i="2" s="1"/>
  <c r="F8" i="11" l="1"/>
  <c r="G8" i="11" s="1"/>
  <c r="H8" i="11" s="1"/>
  <c r="D9" i="11" s="1"/>
  <c r="F9" i="11" s="1"/>
  <c r="G9" i="11" s="1"/>
  <c r="H9" i="11" s="1"/>
  <c r="D10" i="11" s="1"/>
  <c r="F10" i="11" s="1"/>
  <c r="G10" i="11" s="1"/>
  <c r="H10" i="11" s="1"/>
  <c r="D11" i="11" s="1"/>
  <c r="F11" i="11" s="1"/>
  <c r="G11" i="11" s="1"/>
  <c r="H11" i="11" s="1"/>
  <c r="D12" i="11" s="1"/>
  <c r="F12" i="11" s="1"/>
  <c r="G12" i="11" s="1"/>
  <c r="H12" i="11" s="1"/>
  <c r="D13" i="11" s="1"/>
  <c r="E16" i="4"/>
  <c r="F16" i="4" s="1"/>
  <c r="C17" i="4" s="1"/>
  <c r="E17" i="4" s="1"/>
  <c r="F17" i="4" s="1"/>
  <c r="C18" i="4" s="1"/>
  <c r="E18" i="4" s="1"/>
  <c r="M15" i="2"/>
  <c r="N15" i="2" s="1"/>
  <c r="K16" i="2" s="1"/>
  <c r="F13" i="11" l="1"/>
  <c r="G13" i="11" s="1"/>
  <c r="H13" i="11" s="1"/>
  <c r="D14" i="11" s="1"/>
  <c r="F14" i="11" s="1"/>
  <c r="G14" i="11" s="1"/>
  <c r="H14" i="11" s="1"/>
  <c r="D15" i="11" s="1"/>
  <c r="F15" i="11" s="1"/>
  <c r="G15" i="11" s="1"/>
  <c r="H15" i="11" s="1"/>
  <c r="D16" i="11" s="1"/>
  <c r="F18" i="4"/>
  <c r="C19" i="4" s="1"/>
  <c r="M16" i="2"/>
  <c r="N16" i="2" s="1"/>
  <c r="K17" i="2"/>
  <c r="F16" i="11" l="1"/>
  <c r="G16" i="11" s="1"/>
  <c r="H16" i="11" s="1"/>
  <c r="D17" i="11" s="1"/>
  <c r="E19" i="4"/>
  <c r="F19" i="4" s="1"/>
  <c r="C20" i="4" s="1"/>
  <c r="M17" i="2"/>
  <c r="N17" i="2" s="1"/>
  <c r="K18" i="2"/>
  <c r="F17" i="11" l="1"/>
  <c r="G17" i="11" s="1"/>
  <c r="H17" i="11" s="1"/>
  <c r="D18" i="11" s="1"/>
  <c r="E20" i="4"/>
  <c r="F20" i="4" s="1"/>
  <c r="C21" i="4" s="1"/>
  <c r="M18" i="2"/>
  <c r="N18" i="2" s="1"/>
  <c r="K19" i="2" s="1"/>
  <c r="M19" i="2" s="1"/>
  <c r="N19" i="2" s="1"/>
  <c r="F18" i="11" l="1"/>
  <c r="G18" i="11" s="1"/>
  <c r="H18" i="11" s="1"/>
  <c r="D19" i="11" s="1"/>
  <c r="E21" i="4"/>
  <c r="F21" i="4" s="1"/>
  <c r="C22" i="4" s="1"/>
  <c r="F19" i="11" l="1"/>
  <c r="G19" i="11" s="1"/>
  <c r="H19" i="11" s="1"/>
  <c r="D20" i="11" s="1"/>
  <c r="E22" i="4"/>
  <c r="F22" i="4" s="1"/>
  <c r="C23" i="4" s="1"/>
  <c r="F20" i="11" l="1"/>
  <c r="G20" i="11" s="1"/>
  <c r="H20" i="11" s="1"/>
  <c r="D21" i="11" s="1"/>
  <c r="E23" i="4"/>
  <c r="F23" i="4" s="1"/>
  <c r="C24" i="4" s="1"/>
  <c r="F21" i="11" l="1"/>
  <c r="G21" i="11" s="1"/>
  <c r="H21" i="11" s="1"/>
  <c r="D22" i="11" s="1"/>
  <c r="E24" i="4"/>
  <c r="F24" i="4" s="1"/>
  <c r="C25" i="4" s="1"/>
  <c r="F22" i="11" l="1"/>
  <c r="G22" i="11" s="1"/>
  <c r="H22" i="11" s="1"/>
  <c r="D23" i="11" s="1"/>
  <c r="E25" i="4"/>
  <c r="F25" i="4" s="1"/>
  <c r="C26" i="4" s="1"/>
  <c r="F23" i="11" l="1"/>
  <c r="G23" i="11" s="1"/>
  <c r="H23" i="11" s="1"/>
  <c r="D24" i="11" s="1"/>
  <c r="E26" i="4"/>
  <c r="F26" i="4" s="1"/>
  <c r="C27" i="4" s="1"/>
  <c r="F24" i="11" l="1"/>
  <c r="G24" i="11" s="1"/>
  <c r="H24" i="11" s="1"/>
  <c r="D25" i="11" s="1"/>
  <c r="E27" i="4"/>
  <c r="F27" i="4" s="1"/>
  <c r="C28" i="4" s="1"/>
  <c r="E28" i="4" s="1"/>
  <c r="F28" i="4" s="1"/>
  <c r="C29" i="4" s="1"/>
  <c r="E29" i="4" s="1"/>
  <c r="F29" i="4" s="1"/>
  <c r="C30" i="4" s="1"/>
  <c r="E30" i="4" s="1"/>
  <c r="F30" i="4" s="1"/>
  <c r="C31" i="4" s="1"/>
  <c r="E31" i="4" s="1"/>
  <c r="F31" i="4" s="1"/>
  <c r="C32" i="4" s="1"/>
  <c r="E32" i="4" s="1"/>
  <c r="F32" i="4" s="1"/>
  <c r="C33" i="4" s="1"/>
  <c r="E33" i="4" s="1"/>
  <c r="F33" i="4" s="1"/>
  <c r="C34" i="4" s="1"/>
  <c r="E34" i="4" s="1"/>
  <c r="F34" i="4" s="1"/>
  <c r="C35" i="4" s="1"/>
  <c r="F25" i="11" l="1"/>
  <c r="G25" i="11" s="1"/>
  <c r="H25" i="11" s="1"/>
  <c r="D26" i="11" s="1"/>
  <c r="E35" i="4"/>
  <c r="F35" i="4" s="1"/>
  <c r="C36" i="4" s="1"/>
  <c r="F26" i="11" l="1"/>
  <c r="G26" i="11" s="1"/>
  <c r="H26" i="11" s="1"/>
  <c r="D27" i="11" s="1"/>
  <c r="E36" i="4"/>
  <c r="F36" i="4" s="1"/>
  <c r="C37" i="4" s="1"/>
  <c r="E37" i="4" s="1"/>
  <c r="F37" i="4" s="1"/>
  <c r="C38" i="4" s="1"/>
  <c r="E38" i="4" s="1"/>
  <c r="F38" i="4" s="1"/>
  <c r="C39" i="4" s="1"/>
  <c r="E39" i="4" s="1"/>
  <c r="F39" i="4" s="1"/>
  <c r="C40" i="4" s="1"/>
  <c r="E40" i="4" s="1"/>
  <c r="F40" i="4" s="1"/>
  <c r="C41" i="4" s="1"/>
  <c r="E41" i="4" s="1"/>
  <c r="F41" i="4" s="1"/>
  <c r="C42" i="4" s="1"/>
  <c r="E42" i="4" s="1"/>
  <c r="F42" i="4" s="1"/>
  <c r="C43" i="4" s="1"/>
  <c r="E43" i="4" s="1"/>
  <c r="F43" i="4" s="1"/>
  <c r="C44" i="4" s="1"/>
  <c r="E44" i="4" s="1"/>
  <c r="F44" i="4" s="1"/>
  <c r="C45" i="4" s="1"/>
  <c r="E45" i="4" s="1"/>
  <c r="F45" i="4" s="1"/>
  <c r="C46" i="4" s="1"/>
  <c r="F27" i="11" l="1"/>
  <c r="G27" i="11" s="1"/>
  <c r="H27" i="11" s="1"/>
  <c r="D28" i="11" s="1"/>
  <c r="E46" i="4"/>
  <c r="F46" i="4" s="1"/>
  <c r="C47" i="4" s="1"/>
  <c r="E47" i="4" s="1"/>
  <c r="F47" i="4" s="1"/>
  <c r="C48" i="4" s="1"/>
  <c r="E48" i="4" s="1"/>
  <c r="F48" i="4" s="1"/>
  <c r="C49" i="4" s="1"/>
  <c r="E49" i="4" s="1"/>
  <c r="F49" i="4" s="1"/>
  <c r="C50" i="4" s="1"/>
  <c r="E50" i="4" s="1"/>
  <c r="F50" i="4" s="1"/>
  <c r="C51" i="4" s="1"/>
  <c r="E51" i="4" s="1"/>
  <c r="F51" i="4" s="1"/>
  <c r="C52" i="4" s="1"/>
  <c r="E52" i="4" s="1"/>
  <c r="F52" i="4" s="1"/>
  <c r="C53" i="4" s="1"/>
  <c r="E53" i="4" s="1"/>
  <c r="F53" i="4" s="1"/>
  <c r="C54" i="4" s="1"/>
  <c r="E54" i="4" s="1"/>
  <c r="F54" i="4" s="1"/>
  <c r="C55" i="4" s="1"/>
  <c r="E55" i="4" s="1"/>
  <c r="F55" i="4" s="1"/>
  <c r="C56" i="4" s="1"/>
  <c r="F28" i="11" l="1"/>
  <c r="G28" i="11" s="1"/>
  <c r="H28" i="11" s="1"/>
  <c r="D29" i="11" s="1"/>
  <c r="E56" i="4"/>
  <c r="F56" i="4" s="1"/>
  <c r="C57" i="4" s="1"/>
  <c r="F29" i="11" l="1"/>
  <c r="G29" i="11" s="1"/>
  <c r="H29" i="11" s="1"/>
  <c r="D30" i="11" s="1"/>
  <c r="E57" i="4"/>
  <c r="F57" i="4" s="1"/>
  <c r="C58" i="4" s="1"/>
  <c r="F30" i="11" l="1"/>
  <c r="G30" i="11" s="1"/>
  <c r="H30" i="11" s="1"/>
  <c r="D31" i="11" s="1"/>
  <c r="E58" i="4"/>
  <c r="F58" i="4" s="1"/>
  <c r="C59" i="4" s="1"/>
  <c r="F31" i="11" l="1"/>
  <c r="G31" i="11" s="1"/>
  <c r="H31" i="11" s="1"/>
  <c r="D32" i="11" s="1"/>
  <c r="E59" i="4"/>
  <c r="F59" i="4" s="1"/>
  <c r="C60" i="4" s="1"/>
  <c r="F32" i="11" l="1"/>
  <c r="G32" i="11" s="1"/>
  <c r="H32" i="11" s="1"/>
  <c r="D33" i="11" s="1"/>
  <c r="E60" i="4"/>
  <c r="F60" i="4" s="1"/>
  <c r="C61" i="4" s="1"/>
  <c r="F33" i="11" l="1"/>
  <c r="G33" i="11" s="1"/>
  <c r="H33" i="11" s="1"/>
  <c r="D34" i="11" s="1"/>
  <c r="E61" i="4"/>
  <c r="F61" i="4" s="1"/>
  <c r="C62" i="4" s="1"/>
  <c r="F34" i="11" l="1"/>
  <c r="G34" i="11" s="1"/>
  <c r="H34" i="11" s="1"/>
  <c r="D35" i="11" s="1"/>
  <c r="E62" i="4"/>
  <c r="F62" i="4" s="1"/>
  <c r="C63" i="4" s="1"/>
  <c r="F35" i="11" l="1"/>
  <c r="G35" i="11" s="1"/>
  <c r="H35" i="11" s="1"/>
  <c r="D36" i="11" s="1"/>
  <c r="E63" i="4"/>
  <c r="F63" i="4" s="1"/>
  <c r="C64" i="4" s="1"/>
  <c r="F36" i="11" l="1"/>
  <c r="G36" i="11" s="1"/>
  <c r="H36" i="11" s="1"/>
  <c r="D37" i="11" s="1"/>
  <c r="E64" i="4"/>
  <c r="F64" i="4" s="1"/>
  <c r="C65" i="4" s="1"/>
  <c r="F37" i="11" l="1"/>
  <c r="G37" i="11" s="1"/>
  <c r="H37" i="11" s="1"/>
  <c r="D38" i="11" s="1"/>
  <c r="E65" i="4"/>
  <c r="F65" i="4" s="1"/>
  <c r="C66" i="4" s="1"/>
  <c r="F38" i="11" l="1"/>
  <c r="G38" i="11" s="1"/>
  <c r="H38" i="11" s="1"/>
  <c r="D39" i="11" s="1"/>
  <c r="F39" i="11" s="1"/>
  <c r="G39" i="11" s="1"/>
  <c r="H39" i="11" s="1"/>
  <c r="D40" i="11" s="1"/>
  <c r="E66" i="4"/>
  <c r="F66" i="4" s="1"/>
  <c r="C67" i="4" s="1"/>
  <c r="F40" i="11" l="1"/>
  <c r="G40" i="11" s="1"/>
  <c r="H40" i="11" s="1"/>
  <c r="D41" i="11" s="1"/>
  <c r="F41" i="11" s="1"/>
  <c r="G41" i="11" s="1"/>
  <c r="H41" i="11" s="1"/>
  <c r="D42" i="11" s="1"/>
  <c r="F42" i="11" s="1"/>
  <c r="E67" i="4"/>
  <c r="F67" i="4" s="1"/>
  <c r="C68" i="4" s="1"/>
  <c r="G42" i="11" l="1"/>
  <c r="H42" i="11" s="1"/>
  <c r="D43" i="11" s="1"/>
  <c r="F43" i="11" s="1"/>
  <c r="E68" i="4"/>
  <c r="F68" i="4" s="1"/>
  <c r="C69" i="4" s="1"/>
  <c r="G43" i="11" l="1"/>
  <c r="H43" i="11" s="1"/>
  <c r="D44" i="11" s="1"/>
  <c r="F44" i="11" s="1"/>
  <c r="E69" i="4"/>
  <c r="F69" i="4" s="1"/>
  <c r="C70" i="4" s="1"/>
  <c r="G44" i="11" l="1"/>
  <c r="H44" i="11" s="1"/>
  <c r="D45" i="11" s="1"/>
  <c r="F45" i="11" s="1"/>
  <c r="E70" i="4"/>
  <c r="F70" i="4" s="1"/>
  <c r="C71" i="4" s="1"/>
  <c r="G45" i="11" l="1"/>
  <c r="H45" i="11" s="1"/>
  <c r="D46" i="11" s="1"/>
  <c r="F46" i="11" s="1"/>
  <c r="E71" i="4"/>
  <c r="F71" i="4" s="1"/>
  <c r="C72" i="4" s="1"/>
  <c r="G46" i="11" l="1"/>
  <c r="H46" i="11" s="1"/>
  <c r="D47" i="11" s="1"/>
  <c r="F47" i="11" s="1"/>
  <c r="E72" i="4"/>
  <c r="F72" i="4" s="1"/>
  <c r="C73" i="4" s="1"/>
  <c r="G47" i="11" l="1"/>
  <c r="H47" i="11" s="1"/>
  <c r="D48" i="11" s="1"/>
  <c r="F48" i="11" s="1"/>
  <c r="E73" i="4"/>
  <c r="F73" i="4" s="1"/>
  <c r="C74" i="4" s="1"/>
  <c r="G48" i="11" l="1"/>
  <c r="H48" i="11" s="1"/>
  <c r="D49" i="11" s="1"/>
  <c r="F49" i="11" s="1"/>
  <c r="E74" i="4"/>
  <c r="F74" i="4" s="1"/>
  <c r="C75" i="4" s="1"/>
  <c r="G49" i="11" l="1"/>
  <c r="H49" i="11" s="1"/>
  <c r="D50" i="11" s="1"/>
  <c r="F50" i="11" s="1"/>
  <c r="E75" i="4"/>
  <c r="F75" i="4" s="1"/>
  <c r="C76" i="4" s="1"/>
  <c r="G50" i="11" l="1"/>
  <c r="H50" i="11" s="1"/>
  <c r="D51" i="11" s="1"/>
  <c r="F51" i="11" s="1"/>
  <c r="E76" i="4"/>
  <c r="F76" i="4" s="1"/>
  <c r="C77" i="4" s="1"/>
  <c r="G51" i="11" l="1"/>
  <c r="H51" i="11" s="1"/>
  <c r="D52" i="11" s="1"/>
  <c r="F52" i="11" s="1"/>
  <c r="E77" i="4"/>
  <c r="F77" i="4" s="1"/>
  <c r="C78" i="4" s="1"/>
  <c r="G52" i="11" l="1"/>
  <c r="H52" i="11" s="1"/>
  <c r="D53" i="11" s="1"/>
  <c r="F53" i="11" s="1"/>
  <c r="E78" i="4"/>
  <c r="F78" i="4" s="1"/>
  <c r="C79" i="4" s="1"/>
  <c r="G53" i="11" l="1"/>
  <c r="H53" i="11" s="1"/>
  <c r="D54" i="11" s="1"/>
  <c r="F54" i="11" s="1"/>
  <c r="E79" i="4"/>
  <c r="F79" i="4" s="1"/>
  <c r="C80" i="4" s="1"/>
  <c r="E80" i="4" s="1"/>
  <c r="G54" i="11" l="1"/>
  <c r="H54" i="11" s="1"/>
  <c r="D55" i="11" s="1"/>
  <c r="F55" i="11" s="1"/>
  <c r="F80" i="4"/>
  <c r="E82" i="4"/>
  <c r="G55" i="11" l="1"/>
  <c r="H55" i="11" s="1"/>
  <c r="D56" i="11" s="1"/>
  <c r="F56" i="11" s="1"/>
  <c r="G56" i="11" l="1"/>
  <c r="H56" i="11" s="1"/>
  <c r="D57" i="11" s="1"/>
  <c r="F57" i="11" s="1"/>
  <c r="G57" i="11" l="1"/>
  <c r="H57" i="11" s="1"/>
  <c r="D58" i="11" s="1"/>
  <c r="F58" i="11" s="1"/>
  <c r="G58" i="11" l="1"/>
  <c r="H58" i="11" s="1"/>
  <c r="D59" i="11" s="1"/>
  <c r="F59" i="11" s="1"/>
  <c r="G59" i="11" l="1"/>
  <c r="H59" i="11" s="1"/>
  <c r="D60" i="11" s="1"/>
  <c r="F60" i="11" s="1"/>
  <c r="G60" i="11" l="1"/>
  <c r="H60" i="11" s="1"/>
  <c r="D61" i="11" s="1"/>
  <c r="F61" i="11" s="1"/>
  <c r="G61" i="11" l="1"/>
  <c r="H61" i="1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D1" authorId="0" shapeId="0" xr:uid="{6C80E8D8-4D2F-497B-A295-5741A0BE778A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保單現金價值
代表保戶中途解約時，可以拿回多少錢</t>
        </r>
      </text>
    </comment>
    <comment ref="E1" authorId="0" shapeId="0" xr:uid="{7AC6154B-6213-49D6-A255-2E13FFE626EC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計算到第七年的</t>
        </r>
        <r>
          <rPr>
            <sz val="9"/>
            <color indexed="81"/>
            <rFont val="Tahoma"/>
            <family val="2"/>
          </rPr>
          <t xml:space="preserve">IRR
</t>
        </r>
        <r>
          <rPr>
            <sz val="9"/>
            <color indexed="81"/>
            <rFont val="細明體"/>
            <family val="3"/>
            <charset val="136"/>
          </rPr>
          <t>（晚一年領）</t>
        </r>
      </text>
    </comment>
    <comment ref="E8" authorId="0" shapeId="0" xr:uid="{E87ABB49-AC83-486B-BDCF-44A0D15F2511}">
      <text>
        <r>
          <rPr>
            <b/>
            <sz val="9"/>
            <color indexed="81"/>
            <rFont val="Tahoma"/>
            <family val="2"/>
          </rPr>
          <t xml:space="preserve">user:
</t>
        </r>
        <r>
          <rPr>
            <sz val="9"/>
            <color indexed="81"/>
            <rFont val="細明體"/>
            <family val="3"/>
            <charset val="136"/>
          </rPr>
          <t>在第七期才會給錢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A2" authorId="0" shapeId="0" xr:uid="{A4A7728C-F807-437D-A93F-6E9BDF1CD244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借多少錢</t>
        </r>
      </text>
    </comment>
    <comment ref="I2" authorId="0" shapeId="0" xr:uid="{5E437A95-87C6-420A-8B8F-09D9D05C6B77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借多少錢</t>
        </r>
      </text>
    </comment>
    <comment ref="A5" authorId="0" shapeId="0" xr:uid="{484D011A-6DB4-44C6-9C60-C237F9E9129A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每期應繳金額</t>
        </r>
      </text>
    </comment>
    <comment ref="I5" authorId="0" shapeId="0" xr:uid="{65BF6E8D-DA67-4E9D-870E-DC345CECE599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每期應繳金額</t>
        </r>
      </text>
    </comment>
    <comment ref="C8" authorId="0" shapeId="0" xr:uid="{C894C96B-2EB6-4BCE-8D1E-D782BC4A355A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同儲存格裡換行：</t>
        </r>
        <r>
          <rPr>
            <sz val="9"/>
            <color indexed="81"/>
            <rFont val="Tahoma"/>
            <family val="2"/>
          </rPr>
          <t xml:space="preserve">ALT+enter
</t>
        </r>
      </text>
    </comment>
    <comment ref="K8" authorId="0" shapeId="0" xr:uid="{DD0CA513-757E-4D94-9C82-2226E29C8A3E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同儲存格裡換行：</t>
        </r>
        <r>
          <rPr>
            <sz val="9"/>
            <color indexed="81"/>
            <rFont val="Tahoma"/>
            <family val="2"/>
          </rPr>
          <t xml:space="preserve">ALT+enter
</t>
        </r>
      </text>
    </comment>
    <comment ref="G12" authorId="0" shapeId="0" xr:uid="{25E5CAB2-B912-44AC-85C7-3ADC97BAFF55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若要累加</t>
        </r>
        <r>
          <rPr>
            <sz val="9"/>
            <color indexed="81"/>
            <rFont val="Tahoma"/>
            <family val="2"/>
          </rPr>
          <t>1~4</t>
        </r>
        <r>
          <rPr>
            <sz val="9"/>
            <color indexed="81"/>
            <rFont val="細明體"/>
            <family val="3"/>
            <charset val="136"/>
          </rPr>
          <t>期的</t>
        </r>
        <r>
          <rPr>
            <sz val="9"/>
            <color indexed="81"/>
            <rFont val="Tahoma"/>
            <family val="2"/>
          </rPr>
          <t xml:space="preserve">interest
</t>
        </r>
        <r>
          <rPr>
            <sz val="9"/>
            <color indexed="81"/>
            <rFont val="細明體"/>
            <family val="3"/>
            <charset val="136"/>
          </rPr>
          <t>使用</t>
        </r>
        <r>
          <rPr>
            <sz val="9"/>
            <color indexed="81"/>
            <rFont val="Tahoma"/>
            <family val="2"/>
          </rPr>
          <t>CUMIPMT</t>
        </r>
        <r>
          <rPr>
            <sz val="9"/>
            <color indexed="81"/>
            <rFont val="細明體"/>
            <family val="3"/>
            <charset val="136"/>
          </rPr>
          <t>公式</t>
        </r>
      </text>
    </comment>
    <comment ref="H12" authorId="0" shapeId="0" xr:uid="{69C7FF6B-EC68-45C0-BAAE-D1B8B898E361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若要累加</t>
        </r>
        <r>
          <rPr>
            <sz val="9"/>
            <color indexed="81"/>
            <rFont val="Tahoma"/>
            <family val="2"/>
          </rPr>
          <t>1~4</t>
        </r>
        <r>
          <rPr>
            <sz val="9"/>
            <color indexed="81"/>
            <rFont val="細明體"/>
            <family val="3"/>
            <charset val="136"/>
          </rPr>
          <t>期的</t>
        </r>
        <r>
          <rPr>
            <sz val="9"/>
            <color indexed="81"/>
            <rFont val="Tahoma"/>
            <family val="2"/>
          </rPr>
          <t>return of principle</t>
        </r>
        <r>
          <rPr>
            <sz val="9"/>
            <color indexed="81"/>
            <rFont val="細明體"/>
            <family val="3"/>
            <charset val="136"/>
          </rPr>
          <t xml:space="preserve">
使用</t>
        </r>
        <r>
          <rPr>
            <b/>
            <sz val="9"/>
            <color indexed="81"/>
            <rFont val="細明體"/>
            <family val="3"/>
            <charset val="136"/>
          </rPr>
          <t>CUMPRINC公式</t>
        </r>
      </text>
    </comment>
    <comment ref="B16" authorId="0" shapeId="0" xr:uid="{4467C132-8304-4343-8CC2-87586869C62F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不同於上面的其他方法</t>
        </r>
      </text>
    </comment>
    <comment ref="E16" authorId="0" shapeId="0" xr:uid="{1EF6E94D-6072-4FB6-9B0D-FB1832EDE548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對特定一期查詢</t>
        </r>
        <r>
          <rPr>
            <sz val="9"/>
            <color indexed="81"/>
            <rFont val="Tahoma"/>
            <family val="2"/>
          </rPr>
          <t>interest</t>
        </r>
        <r>
          <rPr>
            <sz val="9"/>
            <color indexed="81"/>
            <rFont val="細明體"/>
            <family val="3"/>
            <charset val="136"/>
          </rPr>
          <t>，可使用</t>
        </r>
        <r>
          <rPr>
            <b/>
            <sz val="9"/>
            <color indexed="81"/>
            <rFont val="細明體"/>
            <family val="3"/>
            <charset val="136"/>
          </rPr>
          <t>IPMT公式</t>
        </r>
        <r>
          <rPr>
            <sz val="9"/>
            <color indexed="81"/>
            <rFont val="細明體"/>
            <family val="3"/>
            <charset val="136"/>
          </rPr>
          <t>查詢，per輸入是第幾期 (此例為第三年期)</t>
        </r>
      </text>
    </comment>
    <comment ref="F16" authorId="0" shapeId="0" xr:uid="{9C85BD3B-E683-4A0C-BF33-CBCEEFB72DDC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對特定一期查詢</t>
        </r>
        <r>
          <rPr>
            <sz val="9"/>
            <color indexed="81"/>
            <rFont val="Tahoma"/>
            <family val="2"/>
          </rPr>
          <t>return of principle</t>
        </r>
        <r>
          <rPr>
            <sz val="9"/>
            <color indexed="81"/>
            <rFont val="細明體"/>
            <family val="3"/>
            <charset val="136"/>
          </rPr>
          <t>，可使用</t>
        </r>
        <r>
          <rPr>
            <sz val="9"/>
            <color indexed="81"/>
            <rFont val="Tahoma"/>
            <family val="2"/>
          </rPr>
          <t>PPMT</t>
        </r>
        <r>
          <rPr>
            <sz val="9"/>
            <color indexed="81"/>
            <rFont val="細明體"/>
            <family val="3"/>
            <charset val="136"/>
          </rPr>
          <t>公式查詢，</t>
        </r>
        <r>
          <rPr>
            <sz val="9"/>
            <color indexed="81"/>
            <rFont val="Tahoma"/>
            <family val="2"/>
          </rPr>
          <t>per</t>
        </r>
        <r>
          <rPr>
            <sz val="9"/>
            <color indexed="81"/>
            <rFont val="細明體"/>
            <family val="3"/>
            <charset val="136"/>
          </rPr>
          <t>輸入是第幾期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細明體"/>
            <family val="3"/>
            <charset val="136"/>
          </rPr>
          <t>此例為第三年期</t>
        </r>
        <r>
          <rPr>
            <sz val="9"/>
            <color indexed="81"/>
            <rFont val="Tahoma"/>
            <family val="2"/>
          </rPr>
          <t>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A2" authorId="0" shapeId="0" xr:uid="{64BFFC26-55A4-4267-AF98-16A42B6CAF29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借多少錢</t>
        </r>
      </text>
    </comment>
    <comment ref="A5" authorId="0" shapeId="0" xr:uid="{278D7CD2-685F-4A8C-A833-D921B728E53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每期應繳金額</t>
        </r>
      </text>
    </comment>
    <comment ref="C8" authorId="0" shapeId="0" xr:uid="{DFA7BB21-CCA2-492F-A2AE-4234CF808657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同儲存格裡換行：</t>
        </r>
        <r>
          <rPr>
            <sz val="9"/>
            <color indexed="81"/>
            <rFont val="Tahoma"/>
            <family val="2"/>
          </rPr>
          <t xml:space="preserve">ALT+enter
</t>
        </r>
      </text>
    </comment>
    <comment ref="G12" authorId="0" shapeId="0" xr:uid="{981CCBA5-5A35-49E5-B8BB-93ADB2AD0D95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若要累加</t>
        </r>
        <r>
          <rPr>
            <sz val="9"/>
            <color indexed="81"/>
            <rFont val="Tahoma"/>
            <family val="2"/>
          </rPr>
          <t>1~4</t>
        </r>
        <r>
          <rPr>
            <sz val="9"/>
            <color indexed="81"/>
            <rFont val="細明體"/>
            <family val="3"/>
            <charset val="136"/>
          </rPr>
          <t>期的</t>
        </r>
        <r>
          <rPr>
            <sz val="9"/>
            <color indexed="81"/>
            <rFont val="Tahoma"/>
            <family val="2"/>
          </rPr>
          <t xml:space="preserve">interest
</t>
        </r>
        <r>
          <rPr>
            <sz val="9"/>
            <color indexed="81"/>
            <rFont val="細明體"/>
            <family val="3"/>
            <charset val="136"/>
          </rPr>
          <t>使用</t>
        </r>
        <r>
          <rPr>
            <sz val="9"/>
            <color indexed="81"/>
            <rFont val="Tahoma"/>
            <family val="2"/>
          </rPr>
          <t>CUMIPMT</t>
        </r>
        <r>
          <rPr>
            <sz val="9"/>
            <color indexed="81"/>
            <rFont val="細明體"/>
            <family val="3"/>
            <charset val="136"/>
          </rPr>
          <t>公式</t>
        </r>
      </text>
    </comment>
    <comment ref="H12" authorId="0" shapeId="0" xr:uid="{D5A58401-DC67-4BD0-B158-CEAFED88A85B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若要累加</t>
        </r>
        <r>
          <rPr>
            <sz val="9"/>
            <color indexed="81"/>
            <rFont val="Tahoma"/>
            <family val="2"/>
          </rPr>
          <t>1~4</t>
        </r>
        <r>
          <rPr>
            <sz val="9"/>
            <color indexed="81"/>
            <rFont val="細明體"/>
            <family val="3"/>
            <charset val="136"/>
          </rPr>
          <t>期的</t>
        </r>
        <r>
          <rPr>
            <sz val="9"/>
            <color indexed="81"/>
            <rFont val="Tahoma"/>
            <family val="2"/>
          </rPr>
          <t>return of principle</t>
        </r>
        <r>
          <rPr>
            <sz val="9"/>
            <color indexed="81"/>
            <rFont val="細明體"/>
            <family val="3"/>
            <charset val="136"/>
          </rPr>
          <t xml:space="preserve">
使用</t>
        </r>
        <r>
          <rPr>
            <b/>
            <sz val="9"/>
            <color indexed="81"/>
            <rFont val="細明體"/>
            <family val="3"/>
            <charset val="136"/>
          </rPr>
          <t>CUMPRINC公式</t>
        </r>
      </text>
    </comment>
    <comment ref="B16" authorId="0" shapeId="0" xr:uid="{95B9FE9F-10CF-454A-BCD9-F5717022AD07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不同於上面的其他方法</t>
        </r>
      </text>
    </comment>
    <comment ref="E16" authorId="0" shapeId="0" xr:uid="{D22ACA30-EE43-490B-8AC1-8E1F3036CC5B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對特定一期查詢</t>
        </r>
        <r>
          <rPr>
            <sz val="9"/>
            <color indexed="81"/>
            <rFont val="Tahoma"/>
            <family val="2"/>
          </rPr>
          <t>interest</t>
        </r>
        <r>
          <rPr>
            <sz val="9"/>
            <color indexed="81"/>
            <rFont val="細明體"/>
            <family val="3"/>
            <charset val="136"/>
          </rPr>
          <t>，可使用</t>
        </r>
        <r>
          <rPr>
            <b/>
            <sz val="9"/>
            <color indexed="81"/>
            <rFont val="細明體"/>
            <family val="3"/>
            <charset val="136"/>
          </rPr>
          <t>IPMT公式</t>
        </r>
        <r>
          <rPr>
            <sz val="9"/>
            <color indexed="81"/>
            <rFont val="細明體"/>
            <family val="3"/>
            <charset val="136"/>
          </rPr>
          <t>查詢，per輸入是第幾期 (此例為第三年期)</t>
        </r>
      </text>
    </comment>
    <comment ref="F16" authorId="0" shapeId="0" xr:uid="{F5A299B6-5F2C-4A8D-BC38-2B9B807EA0A9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對特定一期查詢</t>
        </r>
        <r>
          <rPr>
            <sz val="9"/>
            <color indexed="81"/>
            <rFont val="Tahoma"/>
            <family val="2"/>
          </rPr>
          <t>return of principle</t>
        </r>
        <r>
          <rPr>
            <sz val="9"/>
            <color indexed="81"/>
            <rFont val="細明體"/>
            <family val="3"/>
            <charset val="136"/>
          </rPr>
          <t>，可使用</t>
        </r>
        <r>
          <rPr>
            <sz val="9"/>
            <color indexed="81"/>
            <rFont val="Tahoma"/>
            <family val="2"/>
          </rPr>
          <t>PPMT</t>
        </r>
        <r>
          <rPr>
            <sz val="9"/>
            <color indexed="81"/>
            <rFont val="細明體"/>
            <family val="3"/>
            <charset val="136"/>
          </rPr>
          <t>公式查詢，</t>
        </r>
        <r>
          <rPr>
            <sz val="9"/>
            <color indexed="81"/>
            <rFont val="Tahoma"/>
            <family val="2"/>
          </rPr>
          <t>per</t>
        </r>
        <r>
          <rPr>
            <sz val="9"/>
            <color indexed="81"/>
            <rFont val="細明體"/>
            <family val="3"/>
            <charset val="136"/>
          </rPr>
          <t>輸入是第幾期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細明體"/>
            <family val="3"/>
            <charset val="136"/>
          </rPr>
          <t>此例為第三年期</t>
        </r>
        <r>
          <rPr>
            <sz val="9"/>
            <color indexed="81"/>
            <rFont val="Tahoma"/>
            <family val="2"/>
          </rPr>
          <t>)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A2" authorId="0" shapeId="0" xr:uid="{599E424B-1C50-40AC-AA47-8F21C7DF5FD3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借多少錢</t>
        </r>
      </text>
    </comment>
    <comment ref="A5" authorId="0" shapeId="0" xr:uid="{BF85C5D9-05B5-4DA6-B292-46A47593D246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每期應繳金額</t>
        </r>
      </text>
    </comment>
    <comment ref="C8" authorId="0" shapeId="0" xr:uid="{AED1C984-5D20-42F2-A0E6-D4ED778C16A7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同儲存格裡換行：</t>
        </r>
        <r>
          <rPr>
            <sz val="9"/>
            <color indexed="81"/>
            <rFont val="Tahoma"/>
            <family val="2"/>
          </rPr>
          <t xml:space="preserve">ALT+enter
</t>
        </r>
      </text>
    </comment>
    <comment ref="H8" authorId="0" shapeId="0" xr:uid="{507185D6-6527-45E5-881A-59D8DEBF4404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monthly
</t>
        </r>
        <r>
          <rPr>
            <sz val="9"/>
            <color indexed="81"/>
            <rFont val="MingLiU"/>
            <family val="3"/>
            <charset val="136"/>
          </rPr>
          <t>老師答案是</t>
        </r>
        <r>
          <rPr>
            <sz val="9"/>
            <color indexed="81"/>
            <rFont val="Tahoma"/>
            <family val="2"/>
          </rPr>
          <t>0.58??</t>
        </r>
      </text>
    </comment>
    <comment ref="I8" authorId="0" shapeId="0" xr:uid="{55CF72C1-FD61-4DBA-BA5E-07FC29AB483A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annual</t>
        </r>
      </text>
    </comment>
    <comment ref="L10" authorId="0" shapeId="0" xr:uid="{73AE575A-39B4-4C27-8DDD-7D383F5FED84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MingLiU"/>
            <family val="3"/>
            <charset val="136"/>
          </rPr>
          <t>總利息費用</t>
        </r>
      </text>
    </comment>
    <comment ref="K12" authorId="0" shapeId="0" xr:uid="{10310B39-A133-4F66-A720-B4E0A61D6DEE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若要累加</t>
        </r>
        <r>
          <rPr>
            <sz val="9"/>
            <color indexed="81"/>
            <rFont val="Tahoma"/>
            <family val="2"/>
          </rPr>
          <t>1~4</t>
        </r>
        <r>
          <rPr>
            <sz val="9"/>
            <color indexed="81"/>
            <rFont val="細明體"/>
            <family val="3"/>
            <charset val="136"/>
          </rPr>
          <t>期的</t>
        </r>
        <r>
          <rPr>
            <sz val="9"/>
            <color indexed="81"/>
            <rFont val="Tahoma"/>
            <family val="2"/>
          </rPr>
          <t xml:space="preserve">interest
</t>
        </r>
        <r>
          <rPr>
            <sz val="9"/>
            <color indexed="81"/>
            <rFont val="細明體"/>
            <family val="3"/>
            <charset val="136"/>
          </rPr>
          <t>使用</t>
        </r>
        <r>
          <rPr>
            <sz val="9"/>
            <color indexed="81"/>
            <rFont val="Tahoma"/>
            <family val="2"/>
          </rPr>
          <t>CUMIPMT</t>
        </r>
        <r>
          <rPr>
            <sz val="9"/>
            <color indexed="81"/>
            <rFont val="細明體"/>
            <family val="3"/>
            <charset val="136"/>
          </rPr>
          <t>公式</t>
        </r>
      </text>
    </comment>
    <comment ref="L12" authorId="0" shapeId="0" xr:uid="{72F451B7-4124-467B-A214-32639C7EA415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若要累加</t>
        </r>
        <r>
          <rPr>
            <sz val="9"/>
            <color indexed="81"/>
            <rFont val="Tahoma"/>
            <family val="2"/>
          </rPr>
          <t>1~4</t>
        </r>
        <r>
          <rPr>
            <sz val="9"/>
            <color indexed="81"/>
            <rFont val="細明體"/>
            <family val="3"/>
            <charset val="136"/>
          </rPr>
          <t>期的</t>
        </r>
        <r>
          <rPr>
            <sz val="9"/>
            <color indexed="81"/>
            <rFont val="Tahoma"/>
            <family val="2"/>
          </rPr>
          <t>return of principle</t>
        </r>
        <r>
          <rPr>
            <sz val="9"/>
            <color indexed="81"/>
            <rFont val="細明體"/>
            <family val="3"/>
            <charset val="136"/>
          </rPr>
          <t xml:space="preserve">
使用</t>
        </r>
        <r>
          <rPr>
            <b/>
            <sz val="9"/>
            <color indexed="81"/>
            <rFont val="細明體"/>
            <family val="3"/>
            <charset val="136"/>
          </rPr>
          <t>CUMPRINC公式</t>
        </r>
      </text>
    </comment>
    <comment ref="E82" authorId="0" shapeId="0" xr:uid="{BD8E6CAB-5D9E-4A7D-B7DB-0972B024CE37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MingLiU"/>
            <family val="3"/>
            <charset val="136"/>
          </rPr>
          <t>總利息費用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K3" authorId="0" shapeId="0" xr:uid="{0CF0E2E3-6917-4231-AC03-3ACA6E6B56D7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MingLiU"/>
            <family val="3"/>
            <charset val="136"/>
          </rPr>
          <t>一列火車，橫著走</t>
        </r>
      </text>
    </comment>
    <comment ref="C5" authorId="0" shapeId="0" xr:uid="{3F8E3C89-D17D-4EE9-BB17-419214965D12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MingLiU"/>
            <family val="3"/>
            <charset val="136"/>
          </rPr>
          <t>不要直接複製，公是會跑掉，直接</t>
        </r>
        <r>
          <rPr>
            <sz val="9"/>
            <color indexed="81"/>
            <rFont val="Tahoma"/>
            <family val="2"/>
          </rPr>
          <t>quote</t>
        </r>
        <r>
          <rPr>
            <sz val="9"/>
            <color indexed="81"/>
            <rFont val="MingLiU"/>
            <family val="3"/>
            <charset val="136"/>
          </rPr>
          <t>該項就好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J1" authorId="0" shapeId="0" xr:uid="{A5B64A76-B92E-442B-92F1-126BC05D8953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monthly
</t>
        </r>
      </text>
    </comment>
    <comment ref="K1" authorId="0" shapeId="0" xr:uid="{45103D11-EF78-4BAD-BB76-92F9B07A9575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annual</t>
        </r>
      </text>
    </comment>
    <comment ref="B4" authorId="0" shapeId="0" xr:uid="{4B069A89-EEAE-48AC-BC3B-A41A5339F5E1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MingLiU"/>
            <family val="3"/>
            <charset val="136"/>
          </rPr>
          <t>以總共的7年下去算，不是用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MingLiU"/>
            <family val="3"/>
            <charset val="136"/>
          </rPr>
          <t>年</t>
        </r>
      </text>
    </comment>
    <comment ref="A8" authorId="0" shapeId="0" xr:uid="{87973F03-EEBA-42CB-BD8E-2542706E457B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MingLiU"/>
            <family val="3"/>
            <charset val="136"/>
          </rPr>
          <t>前三期繳完後，剩下的還沒繳的本金</t>
        </r>
      </text>
    </comment>
    <comment ref="B8" authorId="0" shapeId="0" xr:uid="{AF4B5C9D-D721-4164-8278-4BCB2A89C35A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MingLiU"/>
            <family val="3"/>
            <charset val="136"/>
          </rPr>
          <t>也可以(算扣掉前三期還的，還剩下多少)
=B2+CUMPRINC(B3/12,B4*12,B2,1,3,0)
或是直接算4到84期(算剩下的)
=CUMPRINC(B3/12,B4*12,B2,</t>
        </r>
        <r>
          <rPr>
            <b/>
            <sz val="9"/>
            <color indexed="81"/>
            <rFont val="MingLiU"/>
            <family val="3"/>
          </rPr>
          <t>4,84</t>
        </r>
        <r>
          <rPr>
            <sz val="9"/>
            <color indexed="81"/>
            <rFont val="MingLiU"/>
            <family val="3"/>
            <charset val="136"/>
          </rPr>
          <t>,0)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F2" authorId="0" shapeId="0" xr:uid="{7707F47C-8FB1-4318-974D-3DE455F1A49B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MingLiU"/>
            <family val="3"/>
            <charset val="136"/>
          </rPr>
          <t>因為有300,000免利息</t>
        </r>
      </text>
    </comment>
    <comment ref="F4" authorId="0" shapeId="0" xr:uid="{5A3DF7CF-3FDB-47E9-8C53-A63DB3F2BDC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MingLiU"/>
            <family val="3"/>
            <charset val="136"/>
          </rPr>
          <t>當本金還到</t>
        </r>
        <r>
          <rPr>
            <sz val="9"/>
            <color indexed="81"/>
            <rFont val="Tahoma"/>
            <family val="2"/>
          </rPr>
          <t>300,000</t>
        </r>
        <r>
          <rPr>
            <sz val="9"/>
            <color indexed="81"/>
            <rFont val="MingLiU"/>
            <family val="3"/>
            <charset val="136"/>
          </rPr>
          <t>以內就不再計息
使用MAX公式，當出現負的就歸零
(因為銀行不可能還還息給你)
Hint:盡量一開始就設MAX公式，因若資料變多不容易抓到哪時開始變負數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F2" authorId="0" shapeId="0" xr:uid="{6E43E169-20D2-4C28-BFA1-0719D1C3C16B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MingLiU"/>
            <family val="3"/>
            <charset val="136"/>
          </rPr>
          <t>因為有300,000免利息，要扣掉</t>
        </r>
      </text>
    </comment>
    <comment ref="F37" authorId="0" shapeId="0" xr:uid="{998E31E7-35FD-4051-9FB7-4B68CD8659D4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(</t>
        </r>
        <r>
          <rPr>
            <sz val="9"/>
            <color indexed="81"/>
            <rFont val="MingLiU"/>
            <family val="3"/>
            <charset val="136"/>
          </rPr>
          <t>當本金還到</t>
        </r>
        <r>
          <rPr>
            <sz val="9"/>
            <color indexed="81"/>
            <rFont val="Tahoma"/>
            <family val="2"/>
          </rPr>
          <t>300,000</t>
        </r>
        <r>
          <rPr>
            <sz val="9"/>
            <color indexed="81"/>
            <rFont val="MingLiU"/>
            <family val="3"/>
            <charset val="136"/>
          </rPr>
          <t>以內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MingLiU"/>
            <family val="3"/>
            <charset val="136"/>
          </rPr>
          <t>三年內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MingLiU"/>
            <family val="3"/>
            <charset val="136"/>
          </rPr>
          <t>不計息
使用</t>
        </r>
        <r>
          <rPr>
            <sz val="9"/>
            <color indexed="81"/>
            <rFont val="Tahoma"/>
            <family val="2"/>
          </rPr>
          <t>MAX</t>
        </r>
        <r>
          <rPr>
            <sz val="9"/>
            <color indexed="81"/>
            <rFont val="MingLiU"/>
            <family val="3"/>
            <charset val="136"/>
          </rPr>
          <t xml:space="preserve">公式，當出現負的就歸零
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MingLiU"/>
            <family val="3"/>
            <charset val="136"/>
          </rPr>
          <t>因為銀行不可能還息給你</t>
        </r>
        <r>
          <rPr>
            <sz val="9"/>
            <color indexed="81"/>
            <rFont val="Tahoma"/>
            <family val="2"/>
          </rPr>
          <t>)
Hint:</t>
        </r>
        <r>
          <rPr>
            <sz val="9"/>
            <color indexed="81"/>
            <rFont val="MingLiU"/>
            <family val="3"/>
            <charset val="136"/>
          </rPr>
          <t>盡量一開始就設</t>
        </r>
        <r>
          <rPr>
            <sz val="9"/>
            <color indexed="81"/>
            <rFont val="Tahoma"/>
            <family val="2"/>
          </rPr>
          <t>MAX</t>
        </r>
        <r>
          <rPr>
            <sz val="9"/>
            <color indexed="81"/>
            <rFont val="MingLiU"/>
            <family val="3"/>
            <charset val="136"/>
          </rPr>
          <t>公式，因若資料變多不容易抓到哪時開始變負數</t>
        </r>
      </text>
    </comment>
  </commentList>
</comments>
</file>

<file path=xl/sharedStrings.xml><?xml version="1.0" encoding="utf-8"?>
<sst xmlns="http://schemas.openxmlformats.org/spreadsheetml/2006/main" count="136" uniqueCount="78">
  <si>
    <r>
      <rPr>
        <sz val="12"/>
        <color theme="1"/>
        <rFont val="細明體"/>
        <family val="3"/>
        <charset val="136"/>
      </rPr>
      <t>保費</t>
    </r>
    <phoneticPr fontId="5" type="noConversion"/>
  </si>
  <si>
    <r>
      <rPr>
        <sz val="12"/>
        <color theme="1"/>
        <rFont val="細明體"/>
        <family val="3"/>
        <charset val="136"/>
      </rPr>
      <t>年度</t>
    </r>
    <phoneticPr fontId="5" type="noConversion"/>
  </si>
  <si>
    <r>
      <rPr>
        <sz val="12"/>
        <color theme="1"/>
        <rFont val="細明體"/>
        <family val="3"/>
        <charset val="136"/>
      </rPr>
      <t>解約金</t>
    </r>
    <phoneticPr fontId="5" type="noConversion"/>
  </si>
  <si>
    <r>
      <rPr>
        <sz val="12"/>
        <color theme="1"/>
        <rFont val="細明體"/>
        <family val="3"/>
        <charset val="136"/>
      </rPr>
      <t>保險金</t>
    </r>
    <phoneticPr fontId="5" type="noConversion"/>
  </si>
  <si>
    <t>Return of
Principle</t>
    <phoneticPr fontId="5" type="noConversion"/>
  </si>
  <si>
    <t>Interest</t>
    <phoneticPr fontId="5" type="noConversion"/>
  </si>
  <si>
    <t>Payment at
end of year</t>
    <phoneticPr fontId="5" type="noConversion"/>
  </si>
  <si>
    <t>Principle
at
beginning
of year</t>
    <phoneticPr fontId="5" type="noConversion"/>
  </si>
  <si>
    <t>Year</t>
    <phoneticPr fontId="5" type="noConversion"/>
  </si>
  <si>
    <t>Annual payment</t>
    <phoneticPr fontId="5" type="noConversion"/>
  </si>
  <si>
    <t>Loan term</t>
    <phoneticPr fontId="5" type="noConversion"/>
  </si>
  <si>
    <t>Interest rate</t>
    <phoneticPr fontId="5" type="noConversion"/>
  </si>
  <si>
    <t>Loan principle</t>
    <phoneticPr fontId="5" type="noConversion"/>
  </si>
  <si>
    <t>FLAT PAYMENT SCHEDULES</t>
    <phoneticPr fontId="5" type="noConversion"/>
  </si>
  <si>
    <r>
      <rPr>
        <sz val="12"/>
        <color theme="1"/>
        <rFont val="細明體"/>
        <family val="2"/>
        <charset val="136"/>
      </rPr>
      <t>若只能</t>
    </r>
    <r>
      <rPr>
        <sz val="12"/>
        <color theme="1"/>
        <rFont val="Calibri"/>
        <family val="2"/>
      </rPr>
      <t>PMT=1,800</t>
    </r>
    <r>
      <rPr>
        <sz val="12"/>
        <color theme="1"/>
        <rFont val="細明體"/>
        <family val="2"/>
        <charset val="136"/>
      </rPr>
      <t>，要找</t>
    </r>
    <r>
      <rPr>
        <sz val="12"/>
        <color theme="1"/>
        <rFont val="Calibri"/>
        <family val="2"/>
      </rPr>
      <t>interest rate</t>
    </r>
    <r>
      <rPr>
        <sz val="12"/>
        <color theme="1"/>
        <rFont val="細明體"/>
        <family val="2"/>
        <charset val="136"/>
      </rPr>
      <t>低的，要多低才適合？</t>
    </r>
    <phoneticPr fontId="5" type="noConversion"/>
  </si>
  <si>
    <t>也可以使用前一個固定付款的表格來做目標搜尋</t>
    <phoneticPr fontId="5" type="noConversion"/>
  </si>
  <si>
    <r>
      <rPr>
        <sz val="12"/>
        <color theme="1"/>
        <rFont val="細明體"/>
        <family val="2"/>
        <charset val="136"/>
      </rPr>
      <t>資料</t>
    </r>
    <r>
      <rPr>
        <sz val="12"/>
        <color theme="1"/>
        <rFont val="Calibri"/>
        <family val="2"/>
      </rPr>
      <t>&gt;</t>
    </r>
    <r>
      <rPr>
        <sz val="12"/>
        <color theme="1"/>
        <rFont val="細明體"/>
        <family val="2"/>
        <charset val="136"/>
      </rPr>
      <t>模擬分析</t>
    </r>
    <r>
      <rPr>
        <sz val="12"/>
        <color theme="1"/>
        <rFont val="Calibri"/>
        <family val="2"/>
      </rPr>
      <t>&gt;</t>
    </r>
    <r>
      <rPr>
        <sz val="12"/>
        <color theme="1"/>
        <rFont val="細明體"/>
        <family val="2"/>
        <charset val="136"/>
      </rPr>
      <t>目標搜尋</t>
    </r>
    <phoneticPr fontId="5" type="noConversion"/>
  </si>
  <si>
    <r>
      <rPr>
        <sz val="12"/>
        <color theme="1"/>
        <rFont val="細明體"/>
        <family val="2"/>
        <charset val="136"/>
      </rPr>
      <t>使用</t>
    </r>
    <r>
      <rPr>
        <sz val="12"/>
        <color theme="1"/>
        <rFont val="Calibri"/>
        <family val="2"/>
      </rPr>
      <t>rate</t>
    </r>
    <r>
      <rPr>
        <sz val="12"/>
        <color theme="1"/>
        <rFont val="細明體"/>
        <family val="2"/>
        <charset val="136"/>
      </rPr>
      <t>公式，但這只能用在年金，要每期金額固定</t>
    </r>
    <phoneticPr fontId="5" type="noConversion"/>
  </si>
  <si>
    <t>Monthly payment</t>
    <phoneticPr fontId="5" type="noConversion"/>
  </si>
  <si>
    <t>Month</t>
    <phoneticPr fontId="5" type="noConversion"/>
  </si>
  <si>
    <t>IRR</t>
    <phoneticPr fontId="5" type="noConversion"/>
  </si>
  <si>
    <t>分月繳，總共繳的利息費用是否跟一年的相同</t>
    <phoneticPr fontId="5" type="noConversion"/>
  </si>
  <si>
    <r>
      <rPr>
        <sz val="12"/>
        <color theme="1"/>
        <rFont val="新細明體"/>
        <family val="2"/>
        <charset val="136"/>
      </rPr>
      <t>年繳利息總和</t>
    </r>
    <phoneticPr fontId="5" type="noConversion"/>
  </si>
  <si>
    <r>
      <rPr>
        <sz val="12"/>
        <color theme="1"/>
        <rFont val="新細明體"/>
        <family val="2"/>
        <charset val="136"/>
      </rPr>
      <t>月繳利息總和</t>
    </r>
    <phoneticPr fontId="5" type="noConversion"/>
  </si>
  <si>
    <r>
      <rPr>
        <sz val="12"/>
        <color theme="1"/>
        <rFont val="Microsoft YaHei"/>
        <family val="2"/>
        <charset val="134"/>
      </rPr>
      <t>總貸金額</t>
    </r>
    <phoneticPr fontId="5" type="noConversion"/>
  </si>
  <si>
    <r>
      <rPr>
        <sz val="12"/>
        <color theme="1"/>
        <rFont val="Microsoft YaHei"/>
        <family val="2"/>
        <charset val="134"/>
      </rPr>
      <t>貸款利率</t>
    </r>
    <phoneticPr fontId="5" type="noConversion"/>
  </si>
  <si>
    <r>
      <rPr>
        <sz val="12"/>
        <color theme="1"/>
        <rFont val="Microsoft YaHei"/>
        <family val="2"/>
        <charset val="134"/>
      </rPr>
      <t>貸款期間</t>
    </r>
    <phoneticPr fontId="5" type="noConversion"/>
  </si>
  <si>
    <r>
      <rPr>
        <sz val="12"/>
        <color theme="1"/>
        <rFont val="Microsoft YaHei"/>
        <family val="2"/>
        <charset val="134"/>
      </rPr>
      <t>每月攤還</t>
    </r>
    <phoneticPr fontId="5" type="noConversion"/>
  </si>
  <si>
    <r>
      <rPr>
        <sz val="12"/>
        <color theme="1"/>
        <rFont val="Microsoft YaHei"/>
        <family val="2"/>
        <charset val="134"/>
      </rPr>
      <t>表格左上</t>
    </r>
    <r>
      <rPr>
        <sz val="12"/>
        <color theme="1"/>
        <rFont val="Calibri"/>
        <family val="2"/>
      </rPr>
      <t>quote</t>
    </r>
    <r>
      <rPr>
        <sz val="12"/>
        <color theme="1"/>
        <rFont val="Microsoft YaHei"/>
        <family val="2"/>
        <charset val="134"/>
      </rPr>
      <t>公式，再把表格全部框起來</t>
    </r>
    <phoneticPr fontId="5" type="noConversion"/>
  </si>
  <si>
    <r>
      <t>&gt;</t>
    </r>
    <r>
      <rPr>
        <sz val="12"/>
        <color theme="1"/>
        <rFont val="MingLiU"/>
        <family val="3"/>
        <charset val="136"/>
      </rPr>
      <t>資料</t>
    </r>
    <r>
      <rPr>
        <sz val="12"/>
        <color theme="1"/>
        <rFont val="Calibri"/>
        <family val="2"/>
      </rPr>
      <t>&gt;</t>
    </r>
    <r>
      <rPr>
        <sz val="12"/>
        <color theme="1"/>
        <rFont val="MingLiU"/>
        <family val="3"/>
        <charset val="136"/>
      </rPr>
      <t>資料工具</t>
    </r>
    <r>
      <rPr>
        <sz val="12"/>
        <color theme="1"/>
        <rFont val="Calibri"/>
        <family val="2"/>
      </rPr>
      <t>&gt;</t>
    </r>
    <r>
      <rPr>
        <sz val="12"/>
        <color theme="1"/>
        <rFont val="MingLiU"/>
        <family val="3"/>
        <charset val="136"/>
      </rPr>
      <t>模擬分析</t>
    </r>
    <r>
      <rPr>
        <sz val="12"/>
        <color theme="1"/>
        <rFont val="Calibri"/>
        <family val="2"/>
      </rPr>
      <t>&gt;</t>
    </r>
    <r>
      <rPr>
        <sz val="12"/>
        <color theme="1"/>
        <rFont val="MingLiU"/>
        <family val="3"/>
        <charset val="136"/>
      </rPr>
      <t>運算列表</t>
    </r>
    <r>
      <rPr>
        <sz val="12"/>
        <color theme="1"/>
        <rFont val="Calibri"/>
        <family val="2"/>
      </rPr>
      <t>(Data Table)</t>
    </r>
    <phoneticPr fontId="5" type="noConversion"/>
  </si>
  <si>
    <r>
      <t>&gt;</t>
    </r>
    <r>
      <rPr>
        <sz val="12"/>
        <color theme="1"/>
        <rFont val="Microsoft YaHei"/>
        <family val="2"/>
        <charset val="134"/>
      </rPr>
      <t>列</t>
    </r>
    <r>
      <rPr>
        <sz val="12"/>
        <color theme="1"/>
        <rFont val="Calibri"/>
        <family val="2"/>
      </rPr>
      <t>Row(</t>
    </r>
    <r>
      <rPr>
        <sz val="12"/>
        <color theme="1"/>
        <rFont val="Microsoft YaHei"/>
        <family val="2"/>
        <charset val="134"/>
      </rPr>
      <t>替代貸款期間</t>
    </r>
    <r>
      <rPr>
        <sz val="12"/>
        <color theme="1"/>
        <rFont val="Calibri"/>
        <family val="2"/>
      </rPr>
      <t>)&gt;</t>
    </r>
    <r>
      <rPr>
        <sz val="12"/>
        <color theme="1"/>
        <rFont val="Microsoft YaHei"/>
        <family val="2"/>
        <charset val="134"/>
      </rPr>
      <t>欄</t>
    </r>
    <r>
      <rPr>
        <sz val="12"/>
        <color theme="1"/>
        <rFont val="Calibri"/>
        <family val="2"/>
      </rPr>
      <t>Column(</t>
    </r>
    <r>
      <rPr>
        <sz val="12"/>
        <color theme="1"/>
        <rFont val="Microsoft YaHei"/>
        <family val="2"/>
        <charset val="134"/>
      </rPr>
      <t>替代總貸金額</t>
    </r>
    <r>
      <rPr>
        <sz val="12"/>
        <color theme="1"/>
        <rFont val="Calibri"/>
        <family val="2"/>
      </rPr>
      <t>)</t>
    </r>
    <phoneticPr fontId="5" type="noConversion"/>
  </si>
  <si>
    <t>相關費用</t>
    <phoneticPr fontId="5" type="noConversion"/>
  </si>
  <si>
    <t>總貸金額</t>
    <phoneticPr fontId="5" type="noConversion"/>
  </si>
  <si>
    <r>
      <rPr>
        <sz val="12"/>
        <color theme="1"/>
        <rFont val="Microsoft YaHei"/>
        <family val="2"/>
        <charset val="134"/>
      </rPr>
      <t>第</t>
    </r>
    <r>
      <rPr>
        <sz val="12"/>
        <color theme="1"/>
        <rFont val="Calibri"/>
        <family val="2"/>
      </rPr>
      <t>1~3</t>
    </r>
    <r>
      <rPr>
        <sz val="12"/>
        <color theme="1"/>
        <rFont val="Microsoft YaHei"/>
        <family val="2"/>
        <charset val="134"/>
      </rPr>
      <t>期</t>
    </r>
    <phoneticPr fontId="5" type="noConversion"/>
  </si>
  <si>
    <t>每月攤還</t>
    <phoneticPr fontId="5" type="noConversion"/>
  </si>
  <si>
    <t>期初本金</t>
    <phoneticPr fontId="5" type="noConversion"/>
  </si>
  <si>
    <t>本期繳款</t>
    <phoneticPr fontId="5" type="noConversion"/>
  </si>
  <si>
    <t>利息</t>
    <phoneticPr fontId="5" type="noConversion"/>
  </si>
  <si>
    <t>償還本金</t>
    <phoneticPr fontId="5" type="noConversion"/>
  </si>
  <si>
    <t>尚餘本金</t>
    <phoneticPr fontId="5" type="noConversion"/>
  </si>
  <si>
    <t>總費用</t>
    <phoneticPr fontId="5" type="noConversion"/>
  </si>
  <si>
    <r>
      <t>第</t>
    </r>
    <r>
      <rPr>
        <sz val="12"/>
        <color theme="1"/>
        <rFont val="MingLiU"/>
        <family val="2"/>
        <charset val="136"/>
      </rPr>
      <t>4</t>
    </r>
    <r>
      <rPr>
        <sz val="12"/>
        <color theme="1"/>
        <rFont val="Microsoft YaHei"/>
        <family val="2"/>
        <charset val="134"/>
      </rPr>
      <t>期起</t>
    </r>
    <phoneticPr fontId="5" type="noConversion"/>
  </si>
  <si>
    <t>申請方式</t>
    <phoneticPr fontId="5" type="noConversion"/>
  </si>
  <si>
    <t>貸款年限</t>
    <phoneticPr fontId="5" type="noConversion"/>
  </si>
  <si>
    <t>貸款金額</t>
    <phoneticPr fontId="5" type="noConversion"/>
  </si>
  <si>
    <t>每月繳交金額</t>
    <phoneticPr fontId="5" type="noConversion"/>
  </si>
  <si>
    <t>3年期</t>
    <phoneticPr fontId="5" type="noConversion"/>
  </si>
  <si>
    <t>7年期</t>
    <phoneticPr fontId="5" type="noConversion"/>
  </si>
  <si>
    <t>5年期</t>
    <phoneticPr fontId="5" type="noConversion"/>
  </si>
  <si>
    <t>4年期</t>
    <phoneticPr fontId="5" type="noConversion"/>
  </si>
  <si>
    <t>10萬</t>
    <phoneticPr fontId="5" type="noConversion"/>
  </si>
  <si>
    <t>NT 3,051</t>
    <phoneticPr fontId="5" type="noConversion"/>
  </si>
  <si>
    <t>NT 2,358</t>
    <phoneticPr fontId="5" type="noConversion"/>
  </si>
  <si>
    <t>NT 1,943</t>
    <phoneticPr fontId="5" type="noConversion"/>
  </si>
  <si>
    <t>NT 1,470</t>
    <phoneticPr fontId="5" type="noConversion"/>
  </si>
  <si>
    <t>利率</t>
    <phoneticPr fontId="5" type="noConversion"/>
  </si>
  <si>
    <t>期數</t>
    <phoneticPr fontId="5" type="noConversion"/>
  </si>
  <si>
    <t>每月還款</t>
    <phoneticPr fontId="5" type="noConversion"/>
  </si>
  <si>
    <t>（申貸所須之條件、資料、實際核准利率，視個別情況有所不同）</t>
    <phoneticPr fontId="5" type="noConversion"/>
  </si>
  <si>
    <t>※參考基數表</t>
    <phoneticPr fontId="5" type="noConversion"/>
  </si>
  <si>
    <t>總貸款金額</t>
    <phoneticPr fontId="5" type="noConversion"/>
  </si>
  <si>
    <t>年利率</t>
    <phoneticPr fontId="5" type="noConversion"/>
  </si>
  <si>
    <t>貸款年數</t>
    <phoneticPr fontId="5" type="noConversion"/>
  </si>
  <si>
    <t>免利息金額</t>
    <phoneticPr fontId="5" type="noConversion"/>
  </si>
  <si>
    <t>每年繳款金額</t>
    <phoneticPr fontId="5" type="noConversion"/>
  </si>
  <si>
    <t>年</t>
    <phoneticPr fontId="5" type="noConversion"/>
  </si>
  <si>
    <t>年初本金</t>
    <phoneticPr fontId="5" type="noConversion"/>
  </si>
  <si>
    <t>年底繳款</t>
    <phoneticPr fontId="5" type="noConversion"/>
  </si>
  <si>
    <t>歸還本金</t>
    <phoneticPr fontId="5" type="noConversion"/>
  </si>
  <si>
    <t>有效年利率</t>
    <phoneticPr fontId="5" type="noConversion"/>
  </si>
  <si>
    <t>資料&gt;目標搜尋(Goal Seek)</t>
    <phoneticPr fontId="5" type="noConversion"/>
  </si>
  <si>
    <t>&gt;第五期尚餘本金為零&gt;每期還款金額為變數</t>
    <phoneticPr fontId="5" type="noConversion"/>
  </si>
  <si>
    <t>汽車總價45萬，貸款5年年利率7%，30萬3年免利息</t>
    <phoneticPr fontId="5" type="noConversion"/>
  </si>
  <si>
    <t>每年繳多少錢</t>
    <phoneticPr fontId="5" type="noConversion"/>
  </si>
  <si>
    <t>每月多少錢</t>
    <phoneticPr fontId="5" type="noConversion"/>
  </si>
  <si>
    <t>月底繳款</t>
    <phoneticPr fontId="5" type="noConversion"/>
  </si>
  <si>
    <t>每月繳款金額</t>
    <phoneticPr fontId="5" type="noConversion"/>
  </si>
  <si>
    <t>&gt;末期尚餘本金為零&gt;每期還款金額為變數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</si>
</sst>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&quot;$&quot;#,##0.00;[Red]\-&quot;$&quot;#,##0.00"/>
    <numFmt numFmtId="177" formatCode="#,##0_ "/>
    <numFmt numFmtId="178" formatCode="0.00_);[Red]\(0.00\)"/>
    <numFmt numFmtId="179" formatCode="0_);[Red]\(0\)"/>
  </numFmts>
  <fonts count="25">
    <font>
      <sz val="12"/>
      <color theme="1"/>
      <name val="新細明體"/>
      <family val="2"/>
      <charset val="136"/>
      <scheme val="minor"/>
    </font>
    <font>
      <sz val="12"/>
      <color theme="1"/>
      <name val="Calibri"/>
      <family val="2"/>
      <charset val="136"/>
    </font>
    <font>
      <sz val="12"/>
      <color theme="1"/>
      <name val="Calibri"/>
      <family val="2"/>
      <charset val="136"/>
    </font>
    <font>
      <sz val="12"/>
      <color theme="1"/>
      <name val="Calibri"/>
      <family val="2"/>
    </font>
    <font>
      <sz val="12"/>
      <color theme="1"/>
      <name val="細明體"/>
      <family val="3"/>
      <charset val="136"/>
    </font>
    <font>
      <sz val="9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細明體"/>
      <family val="3"/>
      <charset val="136"/>
    </font>
    <font>
      <b/>
      <sz val="9"/>
      <color indexed="81"/>
      <name val="細明體"/>
      <family val="3"/>
      <charset val="136"/>
    </font>
    <font>
      <sz val="12"/>
      <color theme="1"/>
      <name val="細明體"/>
      <family val="2"/>
      <charset val="136"/>
    </font>
    <font>
      <sz val="12"/>
      <color theme="1"/>
      <name val="新細明體"/>
      <family val="2"/>
      <charset val="136"/>
    </font>
    <font>
      <sz val="12"/>
      <color theme="1"/>
      <name val="MingLiU"/>
      <family val="3"/>
      <charset val="136"/>
    </font>
    <font>
      <sz val="9"/>
      <color indexed="81"/>
      <name val="MingLiU"/>
      <family val="3"/>
      <charset val="136"/>
    </font>
    <font>
      <sz val="12"/>
      <color theme="1"/>
      <name val="Microsoft YaHei"/>
      <family val="2"/>
      <charset val="134"/>
    </font>
    <font>
      <sz val="12"/>
      <color theme="1"/>
      <name val="MingLiU"/>
      <family val="2"/>
      <charset val="136"/>
    </font>
    <font>
      <sz val="12"/>
      <color theme="1"/>
      <name val="Calibri"/>
      <family val="2"/>
      <charset val="134"/>
    </font>
    <font>
      <b/>
      <sz val="9"/>
      <color indexed="81"/>
      <name val="MingLiU"/>
      <family val="3"/>
    </font>
    <font>
      <b/>
      <sz val="12"/>
      <color theme="1"/>
      <name val="Calibri"/>
      <family val="2"/>
    </font>
    <font>
      <sz val="12"/>
      <color rgb="FFFF0000"/>
      <name val="Calibri"/>
      <family val="2"/>
    </font>
    <font>
      <sz val="12"/>
      <color theme="4"/>
      <name val="Microsoft YaHei"/>
      <family val="2"/>
      <charset val="134"/>
    </font>
    <font>
      <sz val="12"/>
      <color theme="4"/>
      <name val="Calibri"/>
      <family val="2"/>
    </font>
    <font>
      <sz val="12"/>
      <color theme="1"/>
      <name val="新細明體"/>
      <scheme val="major"/>
    </font>
    <font>
      <sz val="12"/>
      <color theme="1"/>
      <name val="新細明體"/>
      <family val="1"/>
      <scheme val="major"/>
    </font>
    <font>
      <sz val="12"/>
      <name val="新細明體"/>
      <family val="1"/>
      <scheme val="maj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10">
    <xf numFmtId="0" fontId="0" fillId="0" borderId="0" xfId="0">
      <alignment vertical="center"/>
    </xf>
    <xf numFmtId="0" fontId="3" fillId="0" borderId="1" xfId="0" applyFont="1" applyBorder="1" applyAlignment="1">
      <alignment horizontal="right" vertical="center"/>
    </xf>
    <xf numFmtId="177" fontId="3" fillId="0" borderId="2" xfId="0" applyNumberFormat="1" applyFont="1" applyBorder="1">
      <alignment vertical="center"/>
    </xf>
    <xf numFmtId="0" fontId="3" fillId="0" borderId="3" xfId="0" applyFont="1" applyBorder="1" applyAlignment="1">
      <alignment horizontal="center" vertical="center"/>
    </xf>
    <xf numFmtId="10" fontId="3" fillId="0" borderId="0" xfId="0" applyNumberFormat="1" applyFont="1">
      <alignment vertical="center"/>
    </xf>
    <xf numFmtId="0" fontId="3" fillId="0" borderId="0" xfId="0" applyFont="1">
      <alignment vertical="center"/>
    </xf>
    <xf numFmtId="177" fontId="3" fillId="0" borderId="4" xfId="0" applyNumberFormat="1" applyFont="1" applyBorder="1" applyAlignment="1">
      <alignment horizontal="right" vertical="center"/>
    </xf>
    <xf numFmtId="177" fontId="3" fillId="0" borderId="5" xfId="0" applyNumberFormat="1" applyFont="1" applyBorder="1">
      <alignment vertical="center"/>
    </xf>
    <xf numFmtId="177" fontId="3" fillId="0" borderId="6" xfId="0" applyNumberFormat="1" applyFont="1" applyBorder="1">
      <alignment vertical="center"/>
    </xf>
    <xf numFmtId="177" fontId="3" fillId="0" borderId="7" xfId="0" applyNumberFormat="1" applyFont="1" applyBorder="1">
      <alignment vertical="center"/>
    </xf>
    <xf numFmtId="177" fontId="3" fillId="0" borderId="0" xfId="0" applyNumberFormat="1" applyFont="1">
      <alignment vertical="center"/>
    </xf>
    <xf numFmtId="0" fontId="3" fillId="0" borderId="7" xfId="0" applyFont="1" applyBorder="1">
      <alignment vertical="center"/>
    </xf>
    <xf numFmtId="178" fontId="3" fillId="0" borderId="8" xfId="0" applyNumberFormat="1" applyFont="1" applyBorder="1" applyAlignment="1">
      <alignment horizontal="center" vertical="center"/>
    </xf>
    <xf numFmtId="178" fontId="3" fillId="0" borderId="9" xfId="0" applyNumberFormat="1" applyFont="1" applyBorder="1" applyAlignment="1">
      <alignment horizontal="center" vertical="center"/>
    </xf>
    <xf numFmtId="179" fontId="3" fillId="0" borderId="10" xfId="0" applyNumberFormat="1" applyFont="1" applyBorder="1" applyAlignment="1">
      <alignment horizontal="center" vertical="center"/>
    </xf>
    <xf numFmtId="178" fontId="3" fillId="0" borderId="11" xfId="0" applyNumberFormat="1" applyFont="1" applyBorder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179" fontId="3" fillId="0" borderId="12" xfId="0" applyNumberFormat="1" applyFont="1" applyBorder="1" applyAlignment="1">
      <alignment horizontal="center" vertical="center"/>
    </xf>
    <xf numFmtId="178" fontId="3" fillId="0" borderId="13" xfId="0" applyNumberFormat="1" applyFont="1" applyBorder="1" applyAlignment="1">
      <alignment horizontal="center" wrapText="1"/>
    </xf>
    <xf numFmtId="178" fontId="3" fillId="0" borderId="14" xfId="0" applyNumberFormat="1" applyFont="1" applyBorder="1" applyAlignment="1">
      <alignment horizontal="center"/>
    </xf>
    <xf numFmtId="178" fontId="3" fillId="0" borderId="14" xfId="0" applyNumberFormat="1" applyFont="1" applyBorder="1" applyAlignment="1">
      <alignment horizontal="center" wrapText="1"/>
    </xf>
    <xf numFmtId="178" fontId="3" fillId="0" borderId="15" xfId="0" applyNumberFormat="1" applyFont="1" applyBorder="1" applyAlignment="1">
      <alignment horizontal="center"/>
    </xf>
    <xf numFmtId="176" fontId="3" fillId="0" borderId="0" xfId="0" applyNumberFormat="1" applyFont="1">
      <alignment vertical="center"/>
    </xf>
    <xf numFmtId="9" fontId="3" fillId="0" borderId="0" xfId="0" applyNumberFormat="1" applyFont="1">
      <alignment vertical="center"/>
    </xf>
    <xf numFmtId="3" fontId="3" fillId="0" borderId="0" xfId="0" applyNumberFormat="1" applyFont="1">
      <alignment vertical="center"/>
    </xf>
    <xf numFmtId="0" fontId="3" fillId="0" borderId="0" xfId="0" applyFont="1" applyAlignment="1">
      <alignment horizontal="center" vertical="center"/>
    </xf>
    <xf numFmtId="179" fontId="3" fillId="0" borderId="16" xfId="0" applyNumberFormat="1" applyFont="1" applyBorder="1" applyAlignment="1">
      <alignment horizontal="center" vertical="center"/>
    </xf>
    <xf numFmtId="178" fontId="3" fillId="0" borderId="17" xfId="0" applyNumberFormat="1" applyFont="1" applyBorder="1" applyAlignment="1">
      <alignment horizontal="center" vertical="center"/>
    </xf>
    <xf numFmtId="178" fontId="3" fillId="0" borderId="18" xfId="0" applyNumberFormat="1" applyFont="1" applyBorder="1" applyAlignment="1">
      <alignment horizontal="center" vertical="center"/>
    </xf>
    <xf numFmtId="178" fontId="3" fillId="0" borderId="0" xfId="0" applyNumberFormat="1" applyFont="1" applyBorder="1" applyAlignment="1">
      <alignment horizontal="center" vertical="center"/>
    </xf>
    <xf numFmtId="178" fontId="3" fillId="0" borderId="16" xfId="0" applyNumberFormat="1" applyFont="1" applyBorder="1" applyAlignment="1">
      <alignment horizontal="center"/>
    </xf>
    <xf numFmtId="178" fontId="3" fillId="0" borderId="17" xfId="0" applyNumberFormat="1" applyFont="1" applyBorder="1" applyAlignment="1">
      <alignment horizontal="center" wrapText="1"/>
    </xf>
    <xf numFmtId="178" fontId="3" fillId="0" borderId="17" xfId="0" applyNumberFormat="1" applyFont="1" applyBorder="1" applyAlignment="1">
      <alignment horizontal="center"/>
    </xf>
    <xf numFmtId="178" fontId="3" fillId="0" borderId="18" xfId="0" applyNumberFormat="1" applyFont="1" applyBorder="1" applyAlignment="1">
      <alignment horizontal="center" wrapText="1"/>
    </xf>
    <xf numFmtId="0" fontId="3" fillId="0" borderId="1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2" fillId="0" borderId="0" xfId="0" applyFont="1">
      <alignment vertical="center"/>
    </xf>
    <xf numFmtId="2" fontId="3" fillId="0" borderId="0" xfId="0" applyNumberFormat="1" applyFont="1">
      <alignment vertical="center"/>
    </xf>
    <xf numFmtId="178" fontId="3" fillId="0" borderId="0" xfId="0" applyNumberFormat="1" applyFont="1" applyBorder="1" applyAlignment="1">
      <alignment horizontal="center" wrapText="1"/>
    </xf>
    <xf numFmtId="0" fontId="10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179" fontId="3" fillId="0" borderId="0" xfId="0" applyNumberFormat="1" applyFont="1" applyBorder="1" applyAlignment="1">
      <alignment horizontal="center" vertical="center"/>
    </xf>
    <xf numFmtId="178" fontId="3" fillId="0" borderId="0" xfId="0" applyNumberFormat="1" applyFont="1">
      <alignment vertical="center"/>
    </xf>
    <xf numFmtId="178" fontId="3" fillId="0" borderId="0" xfId="0" applyNumberFormat="1" applyFont="1" applyFill="1" applyBorder="1" applyAlignment="1">
      <alignment horizontal="center" wrapText="1"/>
    </xf>
    <xf numFmtId="178" fontId="3" fillId="0" borderId="0" xfId="0" applyNumberFormat="1" applyFont="1" applyFill="1" applyBorder="1" applyAlignment="1">
      <alignment horizontal="center" vertical="center" wrapText="1"/>
    </xf>
    <xf numFmtId="10" fontId="3" fillId="0" borderId="0" xfId="0" applyNumberFormat="1" applyFont="1" applyAlignment="1">
      <alignment vertical="center"/>
    </xf>
    <xf numFmtId="178" fontId="3" fillId="0" borderId="0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1" fillId="0" borderId="0" xfId="0" applyFont="1">
      <alignment vertical="center"/>
    </xf>
    <xf numFmtId="0" fontId="3" fillId="0" borderId="14" xfId="0" applyFont="1" applyBorder="1">
      <alignment vertical="center"/>
    </xf>
    <xf numFmtId="0" fontId="3" fillId="0" borderId="13" xfId="0" applyFont="1" applyBorder="1">
      <alignment vertical="center"/>
    </xf>
    <xf numFmtId="3" fontId="3" fillId="0" borderId="20" xfId="0" applyNumberFormat="1" applyFont="1" applyBorder="1">
      <alignment vertical="center"/>
    </xf>
    <xf numFmtId="3" fontId="3" fillId="0" borderId="21" xfId="0" applyNumberFormat="1" applyFont="1" applyBorder="1">
      <alignment vertical="center"/>
    </xf>
    <xf numFmtId="1" fontId="3" fillId="0" borderId="0" xfId="0" applyNumberFormat="1" applyFont="1" applyBorder="1">
      <alignment vertical="center"/>
    </xf>
    <xf numFmtId="1" fontId="3" fillId="0" borderId="11" xfId="0" applyNumberFormat="1" applyFont="1" applyBorder="1">
      <alignment vertical="center"/>
    </xf>
    <xf numFmtId="1" fontId="3" fillId="0" borderId="9" xfId="0" applyNumberFormat="1" applyFont="1" applyBorder="1">
      <alignment vertical="center"/>
    </xf>
    <xf numFmtId="1" fontId="3" fillId="0" borderId="8" xfId="0" applyNumberFormat="1" applyFont="1" applyBorder="1">
      <alignment vertical="center"/>
    </xf>
    <xf numFmtId="0" fontId="14" fillId="0" borderId="0" xfId="0" applyFont="1">
      <alignment vertical="center"/>
    </xf>
    <xf numFmtId="1" fontId="3" fillId="0" borderId="0" xfId="0" applyNumberFormat="1" applyFont="1">
      <alignment vertical="center"/>
    </xf>
    <xf numFmtId="0" fontId="3" fillId="0" borderId="16" xfId="0" applyFont="1" applyBorder="1">
      <alignment vertical="center"/>
    </xf>
    <xf numFmtId="0" fontId="3" fillId="0" borderId="12" xfId="0" applyFont="1" applyBorder="1">
      <alignment vertical="center"/>
    </xf>
    <xf numFmtId="0" fontId="3" fillId="0" borderId="10" xfId="0" applyFont="1" applyBorder="1">
      <alignment vertical="center"/>
    </xf>
    <xf numFmtId="3" fontId="3" fillId="0" borderId="22" xfId="0" applyNumberFormat="1" applyFont="1" applyBorder="1">
      <alignment vertical="center"/>
    </xf>
    <xf numFmtId="1" fontId="3" fillId="0" borderId="20" xfId="0" applyNumberFormat="1" applyFont="1" applyBorder="1">
      <alignment vertical="center"/>
    </xf>
    <xf numFmtId="1" fontId="3" fillId="0" borderId="21" xfId="0" applyNumberFormat="1" applyFont="1" applyBorder="1">
      <alignment vertical="center"/>
    </xf>
    <xf numFmtId="179" fontId="3" fillId="0" borderId="0" xfId="0" applyNumberFormat="1" applyFont="1">
      <alignment vertical="center"/>
    </xf>
    <xf numFmtId="1" fontId="3" fillId="0" borderId="19" xfId="0" applyNumberFormat="1" applyFont="1" applyBorder="1">
      <alignment vertical="center"/>
    </xf>
    <xf numFmtId="0" fontId="14" fillId="0" borderId="15" xfId="0" applyFont="1" applyBorder="1">
      <alignment vertical="center"/>
    </xf>
    <xf numFmtId="0" fontId="14" fillId="0" borderId="14" xfId="0" applyFont="1" applyBorder="1">
      <alignment vertical="center"/>
    </xf>
    <xf numFmtId="3" fontId="3" fillId="0" borderId="12" xfId="0" applyNumberFormat="1" applyFont="1" applyBorder="1">
      <alignment vertical="center"/>
    </xf>
    <xf numFmtId="3" fontId="3" fillId="0" borderId="16" xfId="0" applyNumberFormat="1" applyFont="1" applyBorder="1">
      <alignment vertical="center"/>
    </xf>
    <xf numFmtId="1" fontId="3" fillId="0" borderId="17" xfId="0" applyNumberFormat="1" applyFont="1" applyBorder="1">
      <alignment vertical="center"/>
    </xf>
    <xf numFmtId="3" fontId="3" fillId="0" borderId="10" xfId="0" applyNumberFormat="1" applyFont="1" applyBorder="1">
      <alignment vertical="center"/>
    </xf>
    <xf numFmtId="0" fontId="16" fillId="0" borderId="0" xfId="0" applyFont="1" applyAlignment="1">
      <alignment horizontal="left" vertical="center" indent="1"/>
    </xf>
    <xf numFmtId="0" fontId="14" fillId="0" borderId="0" xfId="0" applyFont="1" applyAlignment="1">
      <alignment horizontal="left" vertical="center" indent="1"/>
    </xf>
    <xf numFmtId="3" fontId="3" fillId="0" borderId="17" xfId="0" applyNumberFormat="1" applyFont="1" applyBorder="1">
      <alignment vertical="center"/>
    </xf>
    <xf numFmtId="3" fontId="3" fillId="0" borderId="0" xfId="0" applyNumberFormat="1" applyFont="1" applyBorder="1">
      <alignment vertical="center"/>
    </xf>
    <xf numFmtId="3" fontId="3" fillId="0" borderId="9" xfId="0" applyNumberFormat="1" applyFont="1" applyBorder="1">
      <alignment vertical="center"/>
    </xf>
    <xf numFmtId="0" fontId="18" fillId="0" borderId="0" xfId="0" applyFont="1" applyAlignment="1">
      <alignment horizontal="right" vertical="center"/>
    </xf>
    <xf numFmtId="1" fontId="19" fillId="0" borderId="0" xfId="0" applyNumberFormat="1" applyFont="1">
      <alignment vertical="center"/>
    </xf>
    <xf numFmtId="179" fontId="19" fillId="0" borderId="0" xfId="0" applyNumberFormat="1" applyFont="1" applyAlignment="1">
      <alignment horizontal="right"/>
    </xf>
    <xf numFmtId="10" fontId="19" fillId="0" borderId="0" xfId="0" applyNumberFormat="1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3" fontId="0" fillId="0" borderId="0" xfId="0" applyNumberFormat="1">
      <alignment vertical="center"/>
    </xf>
    <xf numFmtId="0" fontId="0" fillId="0" borderId="12" xfId="0" applyBorder="1">
      <alignment vertical="center"/>
    </xf>
    <xf numFmtId="0" fontId="0" fillId="0" borderId="0" xfId="0" applyBorder="1">
      <alignment vertical="center"/>
    </xf>
    <xf numFmtId="0" fontId="0" fillId="0" borderId="11" xfId="0" applyBorder="1">
      <alignment vertical="center"/>
    </xf>
    <xf numFmtId="0" fontId="0" fillId="0" borderId="10" xfId="0" applyBorder="1">
      <alignment vertical="center"/>
    </xf>
    <xf numFmtId="0" fontId="0" fillId="0" borderId="9" xfId="0" applyBorder="1">
      <alignment vertical="center"/>
    </xf>
    <xf numFmtId="0" fontId="0" fillId="0" borderId="8" xfId="0" applyBorder="1">
      <alignment vertical="center"/>
    </xf>
    <xf numFmtId="0" fontId="0" fillId="0" borderId="15" xfId="0" applyBorder="1">
      <alignment vertical="center"/>
    </xf>
    <xf numFmtId="0" fontId="0" fillId="0" borderId="14" xfId="0" applyBorder="1">
      <alignment vertical="center"/>
    </xf>
    <xf numFmtId="0" fontId="0" fillId="0" borderId="13" xfId="0" applyBorder="1">
      <alignment vertical="center"/>
    </xf>
    <xf numFmtId="0" fontId="0" fillId="0" borderId="0" xfId="0" applyAlignment="1">
      <alignment horizontal="right" vertical="center"/>
    </xf>
    <xf numFmtId="10" fontId="0" fillId="0" borderId="0" xfId="0" applyNumberFormat="1">
      <alignment vertical="center"/>
    </xf>
    <xf numFmtId="0" fontId="3" fillId="0" borderId="0" xfId="0" applyNumberFormat="1" applyFont="1" applyBorder="1">
      <alignment vertical="center"/>
    </xf>
    <xf numFmtId="3" fontId="3" fillId="0" borderId="11" xfId="0" applyNumberFormat="1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3" fontId="3" fillId="0" borderId="8" xfId="0" applyNumberFormat="1" applyFont="1" applyBorder="1">
      <alignment vertical="center"/>
    </xf>
    <xf numFmtId="0" fontId="22" fillId="0" borderId="0" xfId="0" applyFont="1" applyAlignment="1">
      <alignment horizontal="right" vertical="center"/>
    </xf>
    <xf numFmtId="0" fontId="23" fillId="0" borderId="0" xfId="0" applyFont="1" applyAlignment="1">
      <alignment horizontal="right" vertical="center"/>
    </xf>
    <xf numFmtId="0" fontId="23" fillId="0" borderId="0" xfId="0" applyFont="1">
      <alignment vertical="center"/>
    </xf>
    <xf numFmtId="0" fontId="23" fillId="0" borderId="19" xfId="0" applyFont="1" applyBorder="1" applyAlignment="1">
      <alignment horizontal="right" vertical="center"/>
    </xf>
    <xf numFmtId="0" fontId="23" fillId="0" borderId="14" xfId="0" applyFont="1" applyBorder="1" applyAlignment="1">
      <alignment horizontal="center" vertical="center"/>
    </xf>
    <xf numFmtId="0" fontId="23" fillId="0" borderId="13" xfId="0" applyFont="1" applyBorder="1" applyAlignment="1">
      <alignment horizontal="center" vertical="center"/>
    </xf>
    <xf numFmtId="0" fontId="22" fillId="0" borderId="0" xfId="0" applyFont="1">
      <alignment vertical="center"/>
    </xf>
    <xf numFmtId="0" fontId="24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83926192231253"/>
          <c:y val="7.072691552062868E-2"/>
          <c:w val="0.81383124787625483"/>
          <c:h val="0.77269835867766035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年金保險!$E$1:$AH$1</c:f>
              <c:numCache>
                <c:formatCode>0.00%</c:formatCode>
                <c:ptCount val="30"/>
                <c:pt idx="0">
                  <c:v>6.1041780784161226E-3</c:v>
                </c:pt>
                <c:pt idx="1">
                  <c:v>1.1961885237617986E-2</c:v>
                </c:pt>
                <c:pt idx="2">
                  <c:v>1.5946638710784278E-2</c:v>
                </c:pt>
                <c:pt idx="3">
                  <c:v>1.8842953552222763E-2</c:v>
                </c:pt>
                <c:pt idx="4">
                  <c:v>2.1036262645345971E-2</c:v>
                </c:pt>
                <c:pt idx="5">
                  <c:v>2.2753592655524901E-2</c:v>
                </c:pt>
                <c:pt idx="6">
                  <c:v>2.4140317552792778E-2</c:v>
                </c:pt>
                <c:pt idx="7">
                  <c:v>2.5280859985903126E-2</c:v>
                </c:pt>
                <c:pt idx="8">
                  <c:v>2.6229705767249367E-2</c:v>
                </c:pt>
                <c:pt idx="9">
                  <c:v>2.7035164528072197E-2</c:v>
                </c:pt>
                <c:pt idx="10">
                  <c:v>2.772721995288574E-2</c:v>
                </c:pt>
                <c:pt idx="11">
                  <c:v>2.8328031695814326E-2</c:v>
                </c:pt>
                <c:pt idx="12">
                  <c:v>2.8852445596552867E-2</c:v>
                </c:pt>
                <c:pt idx="13">
                  <c:v>2.9313766999521373E-2</c:v>
                </c:pt>
                <c:pt idx="14">
                  <c:v>2.972562925871669E-2</c:v>
                </c:pt>
                <c:pt idx="15">
                  <c:v>3.0091090932341524E-2</c:v>
                </c:pt>
                <c:pt idx="16">
                  <c:v>3.0421352551249559E-2</c:v>
                </c:pt>
                <c:pt idx="17">
                  <c:v>3.0718654309636495E-2</c:v>
                </c:pt>
                <c:pt idx="18">
                  <c:v>3.0987487197047248E-2</c:v>
                </c:pt>
                <c:pt idx="19">
                  <c:v>3.1231571207398057E-2</c:v>
                </c:pt>
                <c:pt idx="20">
                  <c:v>3.1456168613254176E-2</c:v>
                </c:pt>
                <c:pt idx="21">
                  <c:v>3.1660471409082014E-2</c:v>
                </c:pt>
                <c:pt idx="22">
                  <c:v>3.1847858538169627E-2</c:v>
                </c:pt>
                <c:pt idx="23">
                  <c:v>3.2022036524556263E-2</c:v>
                </c:pt>
                <c:pt idx="24">
                  <c:v>3.2181786376597632E-2</c:v>
                </c:pt>
                <c:pt idx="25">
                  <c:v>3.2330289230380505E-2</c:v>
                </c:pt>
                <c:pt idx="26">
                  <c:v>3.2467124201455366E-2</c:v>
                </c:pt>
                <c:pt idx="27">
                  <c:v>3.2594938716791644E-2</c:v>
                </c:pt>
                <c:pt idx="28">
                  <c:v>3.2714561136053755E-2</c:v>
                </c:pt>
                <c:pt idx="29">
                  <c:v>3.2825419332048522E-2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F29-4E2D-ABB5-2E64BE7842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4083152"/>
        <c:axId val="584083472"/>
      </c:scatterChart>
      <c:valAx>
        <c:axId val="584083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200" b="1"/>
                  <a:t>YEAR</a:t>
                </a:r>
                <a:endParaRPr lang="zh-TW" altLang="en-US" sz="12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84083472"/>
        <c:crosses val="autoZero"/>
        <c:crossBetween val="midCat"/>
      </c:valAx>
      <c:valAx>
        <c:axId val="58408347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200" b="1"/>
                  <a:t>IRR</a:t>
                </a:r>
                <a:endParaRPr lang="zh-TW" altLang="en-US" sz="12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84083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77133</xdr:colOff>
      <xdr:row>17</xdr:row>
      <xdr:rowOff>136151</xdr:rowOff>
    </xdr:from>
    <xdr:to>
      <xdr:col>12</xdr:col>
      <xdr:colOff>391272</xdr:colOff>
      <xdr:row>34</xdr:row>
      <xdr:rowOff>66301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53DAAC98-B262-4B80-8A4F-B9D1741441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EE987-F00F-4ABE-B5B2-3D9D278C7FF3}">
  <dimension ref="A1:AH120"/>
  <sheetViews>
    <sheetView zoomScale="85" zoomScaleNormal="85" workbookViewId="0">
      <selection activeCell="N20" sqref="N20"/>
    </sheetView>
  </sheetViews>
  <sheetFormatPr defaultRowHeight="15.5"/>
  <cols>
    <col min="1" max="2" width="12" style="5" customWidth="1"/>
    <col min="3" max="4" width="12" style="11" customWidth="1"/>
    <col min="5" max="16384" width="8.7265625" style="5"/>
  </cols>
  <sheetData>
    <row r="1" spans="1:34" ht="17">
      <c r="A1" s="1" t="s">
        <v>0</v>
      </c>
      <c r="B1" s="2">
        <v>4020</v>
      </c>
      <c r="C1" s="3" t="s">
        <v>1</v>
      </c>
      <c r="D1" s="3" t="s">
        <v>2</v>
      </c>
      <c r="E1" s="4">
        <f>IRR(E2:E9)</f>
        <v>6.1041780784161226E-3</v>
      </c>
      <c r="F1" s="4">
        <f>IRR(F2:F10)</f>
        <v>1.1961885237617986E-2</v>
      </c>
      <c r="G1" s="4">
        <f>IRR(G2:G11)</f>
        <v>1.5946638710784278E-2</v>
      </c>
      <c r="H1" s="4">
        <f>IRR(H2:H12)</f>
        <v>1.8842953552222763E-2</v>
      </c>
      <c r="I1" s="4">
        <f>IRR(I2:I13)</f>
        <v>2.1036262645345971E-2</v>
      </c>
      <c r="J1" s="4">
        <f>IRR(J2:J14)</f>
        <v>2.2753592655524901E-2</v>
      </c>
      <c r="K1" s="4">
        <f>IRR(K2:K15)</f>
        <v>2.4140317552792778E-2</v>
      </c>
      <c r="L1" s="4">
        <f>IRR(L2:L16)</f>
        <v>2.5280859985903126E-2</v>
      </c>
      <c r="M1" s="4">
        <f>IRR(M2:M17)</f>
        <v>2.6229705767249367E-2</v>
      </c>
      <c r="N1" s="4">
        <f>IRR(N2:N18)</f>
        <v>2.7035164528072197E-2</v>
      </c>
      <c r="O1" s="4">
        <f>IRR(O2:O19)</f>
        <v>2.772721995288574E-2</v>
      </c>
      <c r="P1" s="4">
        <f>IRR(P2:P20)</f>
        <v>2.8328031695814326E-2</v>
      </c>
      <c r="Q1" s="4">
        <f>IRR(Q2:Q21)</f>
        <v>2.8852445596552867E-2</v>
      </c>
      <c r="R1" s="4">
        <f>IRR(R2:R22)</f>
        <v>2.9313766999521373E-2</v>
      </c>
      <c r="S1" s="4">
        <f>IRR(S2:S23)</f>
        <v>2.972562925871669E-2</v>
      </c>
      <c r="T1" s="4">
        <f>IRR(T2:T24)</f>
        <v>3.0091090932341524E-2</v>
      </c>
      <c r="U1" s="4">
        <f>IRR(U2:U25)</f>
        <v>3.0421352551249559E-2</v>
      </c>
      <c r="V1" s="4">
        <f>IRR(V2:V26)</f>
        <v>3.0718654309636495E-2</v>
      </c>
      <c r="W1" s="4">
        <f>IRR(W2:W27)</f>
        <v>3.0987487197047248E-2</v>
      </c>
      <c r="X1" s="4">
        <f>IRR(X2:X28)</f>
        <v>3.1231571207398057E-2</v>
      </c>
      <c r="Y1" s="4">
        <f>IRR(Y2:Y29)</f>
        <v>3.1456168613254176E-2</v>
      </c>
      <c r="Z1" s="4">
        <f>IRR(Z2:Z30)</f>
        <v>3.1660471409082014E-2</v>
      </c>
      <c r="AA1" s="4">
        <f>IRR(AA2:AA31)</f>
        <v>3.1847858538169627E-2</v>
      </c>
      <c r="AB1" s="4">
        <f>IRR(AB2:AB32)</f>
        <v>3.2022036524556263E-2</v>
      </c>
      <c r="AC1" s="4">
        <f>IRR(AC2:AC33)</f>
        <v>3.2181786376597632E-2</v>
      </c>
      <c r="AD1" s="4">
        <f>IRR(AD2:AD34)</f>
        <v>3.2330289230380505E-2</v>
      </c>
      <c r="AE1" s="4">
        <f>IRR(AE2:AE35)</f>
        <v>3.2467124201455366E-2</v>
      </c>
      <c r="AF1" s="4">
        <f>IRR(AF2:AF36)</f>
        <v>3.2594938716791644E-2</v>
      </c>
      <c r="AG1" s="4">
        <f>IRR(AG2:AG37)</f>
        <v>3.2714561136053755E-2</v>
      </c>
      <c r="AH1" s="4">
        <f>IRR(AH2:AH38)</f>
        <v>3.2825419332048522E-2</v>
      </c>
    </row>
    <row r="2" spans="1:34" s="10" customFormat="1" ht="17">
      <c r="A2" s="6" t="s">
        <v>3</v>
      </c>
      <c r="B2" s="7">
        <v>960</v>
      </c>
      <c r="C2" s="8">
        <v>0</v>
      </c>
      <c r="D2" s="9">
        <v>0</v>
      </c>
      <c r="E2" s="10">
        <f>-B$1</f>
        <v>-4020</v>
      </c>
      <c r="F2" s="10">
        <f>-B$1</f>
        <v>-4020</v>
      </c>
      <c r="G2" s="10">
        <f>-$B$1</f>
        <v>-4020</v>
      </c>
      <c r="H2" s="10">
        <f t="shared" ref="H2:W7" si="0">-$B$1</f>
        <v>-4020</v>
      </c>
      <c r="I2" s="10">
        <f t="shared" si="0"/>
        <v>-4020</v>
      </c>
      <c r="J2" s="10">
        <f t="shared" si="0"/>
        <v>-4020</v>
      </c>
      <c r="K2" s="10">
        <f t="shared" si="0"/>
        <v>-4020</v>
      </c>
      <c r="L2" s="10">
        <f t="shared" si="0"/>
        <v>-4020</v>
      </c>
      <c r="M2" s="10">
        <f t="shared" si="0"/>
        <v>-4020</v>
      </c>
      <c r="N2" s="10">
        <f t="shared" si="0"/>
        <v>-4020</v>
      </c>
      <c r="O2" s="10">
        <f t="shared" si="0"/>
        <v>-4020</v>
      </c>
      <c r="P2" s="10">
        <f t="shared" si="0"/>
        <v>-4020</v>
      </c>
      <c r="Q2" s="10">
        <f t="shared" si="0"/>
        <v>-4020</v>
      </c>
      <c r="R2" s="10">
        <f t="shared" si="0"/>
        <v>-4020</v>
      </c>
      <c r="S2" s="10">
        <f t="shared" si="0"/>
        <v>-4020</v>
      </c>
      <c r="T2" s="10">
        <f t="shared" si="0"/>
        <v>-4020</v>
      </c>
      <c r="U2" s="10">
        <f t="shared" si="0"/>
        <v>-4020</v>
      </c>
      <c r="V2" s="10">
        <f t="shared" si="0"/>
        <v>-4020</v>
      </c>
      <c r="W2" s="10">
        <f t="shared" si="0"/>
        <v>-4020</v>
      </c>
      <c r="X2" s="10">
        <f t="shared" ref="X2:AH7" si="1">-$B$1</f>
        <v>-4020</v>
      </c>
      <c r="Y2" s="10">
        <f t="shared" si="1"/>
        <v>-4020</v>
      </c>
      <c r="Z2" s="10">
        <f t="shared" si="1"/>
        <v>-4020</v>
      </c>
      <c r="AA2" s="10">
        <f t="shared" si="1"/>
        <v>-4020</v>
      </c>
      <c r="AB2" s="10">
        <f t="shared" si="1"/>
        <v>-4020</v>
      </c>
      <c r="AC2" s="10">
        <f t="shared" si="1"/>
        <v>-4020</v>
      </c>
      <c r="AD2" s="10">
        <f t="shared" si="1"/>
        <v>-4020</v>
      </c>
      <c r="AE2" s="10">
        <f t="shared" si="1"/>
        <v>-4020</v>
      </c>
      <c r="AF2" s="10">
        <f t="shared" si="1"/>
        <v>-4020</v>
      </c>
      <c r="AG2" s="10">
        <f t="shared" si="1"/>
        <v>-4020</v>
      </c>
      <c r="AH2" s="10">
        <f t="shared" si="1"/>
        <v>-4020</v>
      </c>
    </row>
    <row r="3" spans="1:34" s="10" customFormat="1">
      <c r="C3" s="9">
        <v>1</v>
      </c>
      <c r="D3" s="9">
        <v>2604</v>
      </c>
      <c r="E3" s="10">
        <f t="shared" ref="E3:E7" si="2">-B$1</f>
        <v>-4020</v>
      </c>
      <c r="F3" s="10">
        <f t="shared" ref="F3:F7" si="3">-B$1</f>
        <v>-4020</v>
      </c>
      <c r="G3" s="10">
        <f t="shared" ref="G3:G7" si="4">-B$1</f>
        <v>-4020</v>
      </c>
      <c r="H3" s="10">
        <f t="shared" si="0"/>
        <v>-4020</v>
      </c>
      <c r="I3" s="10">
        <f t="shared" si="0"/>
        <v>-4020</v>
      </c>
      <c r="J3" s="10">
        <f t="shared" si="0"/>
        <v>-4020</v>
      </c>
      <c r="K3" s="10">
        <f t="shared" si="0"/>
        <v>-4020</v>
      </c>
      <c r="L3" s="10">
        <f t="shared" si="0"/>
        <v>-4020</v>
      </c>
      <c r="M3" s="10">
        <f t="shared" si="0"/>
        <v>-4020</v>
      </c>
      <c r="N3" s="10">
        <f t="shared" si="0"/>
        <v>-4020</v>
      </c>
      <c r="O3" s="10">
        <f t="shared" si="0"/>
        <v>-4020</v>
      </c>
      <c r="P3" s="10">
        <f t="shared" si="0"/>
        <v>-4020</v>
      </c>
      <c r="Q3" s="10">
        <f t="shared" si="0"/>
        <v>-4020</v>
      </c>
      <c r="R3" s="10">
        <f t="shared" si="0"/>
        <v>-4020</v>
      </c>
      <c r="S3" s="10">
        <f t="shared" si="0"/>
        <v>-4020</v>
      </c>
      <c r="T3" s="10">
        <f t="shared" si="0"/>
        <v>-4020</v>
      </c>
      <c r="U3" s="10">
        <f t="shared" si="0"/>
        <v>-4020</v>
      </c>
      <c r="V3" s="10">
        <f t="shared" si="0"/>
        <v>-4020</v>
      </c>
      <c r="W3" s="10">
        <f t="shared" si="0"/>
        <v>-4020</v>
      </c>
      <c r="X3" s="10">
        <f t="shared" si="1"/>
        <v>-4020</v>
      </c>
      <c r="Y3" s="10">
        <f t="shared" si="1"/>
        <v>-4020</v>
      </c>
      <c r="Z3" s="10">
        <f t="shared" si="1"/>
        <v>-4020</v>
      </c>
      <c r="AA3" s="10">
        <f t="shared" si="1"/>
        <v>-4020</v>
      </c>
      <c r="AB3" s="10">
        <f t="shared" si="1"/>
        <v>-4020</v>
      </c>
      <c r="AC3" s="10">
        <f t="shared" si="1"/>
        <v>-4020</v>
      </c>
      <c r="AD3" s="10">
        <f t="shared" si="1"/>
        <v>-4020</v>
      </c>
      <c r="AE3" s="10">
        <f t="shared" si="1"/>
        <v>-4020</v>
      </c>
      <c r="AF3" s="10">
        <f t="shared" si="1"/>
        <v>-4020</v>
      </c>
      <c r="AG3" s="10">
        <f t="shared" si="1"/>
        <v>-4020</v>
      </c>
      <c r="AH3" s="10">
        <f t="shared" si="1"/>
        <v>-4020</v>
      </c>
    </row>
    <row r="4" spans="1:34" s="10" customFormat="1">
      <c r="C4" s="9">
        <v>2</v>
      </c>
      <c r="D4" s="9">
        <v>5785</v>
      </c>
      <c r="E4" s="10">
        <f t="shared" si="2"/>
        <v>-4020</v>
      </c>
      <c r="F4" s="10">
        <f t="shared" si="3"/>
        <v>-4020</v>
      </c>
      <c r="G4" s="10">
        <f t="shared" si="4"/>
        <v>-4020</v>
      </c>
      <c r="H4" s="10">
        <f t="shared" si="0"/>
        <v>-4020</v>
      </c>
      <c r="I4" s="10">
        <f t="shared" si="0"/>
        <v>-4020</v>
      </c>
      <c r="J4" s="10">
        <f t="shared" si="0"/>
        <v>-4020</v>
      </c>
      <c r="K4" s="10">
        <f t="shared" si="0"/>
        <v>-4020</v>
      </c>
      <c r="L4" s="10">
        <f t="shared" si="0"/>
        <v>-4020</v>
      </c>
      <c r="M4" s="10">
        <f t="shared" si="0"/>
        <v>-4020</v>
      </c>
      <c r="N4" s="10">
        <f t="shared" si="0"/>
        <v>-4020</v>
      </c>
      <c r="O4" s="10">
        <f t="shared" si="0"/>
        <v>-4020</v>
      </c>
      <c r="P4" s="10">
        <f t="shared" si="0"/>
        <v>-4020</v>
      </c>
      <c r="Q4" s="10">
        <f t="shared" si="0"/>
        <v>-4020</v>
      </c>
      <c r="R4" s="10">
        <f t="shared" si="0"/>
        <v>-4020</v>
      </c>
      <c r="S4" s="10">
        <f t="shared" si="0"/>
        <v>-4020</v>
      </c>
      <c r="T4" s="10">
        <f t="shared" si="0"/>
        <v>-4020</v>
      </c>
      <c r="U4" s="10">
        <f t="shared" si="0"/>
        <v>-4020</v>
      </c>
      <c r="V4" s="10">
        <f t="shared" si="0"/>
        <v>-4020</v>
      </c>
      <c r="W4" s="10">
        <f t="shared" si="0"/>
        <v>-4020</v>
      </c>
      <c r="X4" s="10">
        <f t="shared" si="1"/>
        <v>-4020</v>
      </c>
      <c r="Y4" s="10">
        <f t="shared" si="1"/>
        <v>-4020</v>
      </c>
      <c r="Z4" s="10">
        <f t="shared" si="1"/>
        <v>-4020</v>
      </c>
      <c r="AA4" s="10">
        <f t="shared" si="1"/>
        <v>-4020</v>
      </c>
      <c r="AB4" s="10">
        <f t="shared" si="1"/>
        <v>-4020</v>
      </c>
      <c r="AC4" s="10">
        <f t="shared" si="1"/>
        <v>-4020</v>
      </c>
      <c r="AD4" s="10">
        <f t="shared" si="1"/>
        <v>-4020</v>
      </c>
      <c r="AE4" s="10">
        <f t="shared" si="1"/>
        <v>-4020</v>
      </c>
      <c r="AF4" s="10">
        <f t="shared" si="1"/>
        <v>-4020</v>
      </c>
      <c r="AG4" s="10">
        <f t="shared" si="1"/>
        <v>-4020</v>
      </c>
      <c r="AH4" s="10">
        <f t="shared" si="1"/>
        <v>-4020</v>
      </c>
    </row>
    <row r="5" spans="1:34" s="10" customFormat="1">
      <c r="C5" s="9">
        <v>3</v>
      </c>
      <c r="D5" s="9">
        <v>9470</v>
      </c>
      <c r="E5" s="10">
        <f t="shared" si="2"/>
        <v>-4020</v>
      </c>
      <c r="F5" s="10">
        <f t="shared" si="3"/>
        <v>-4020</v>
      </c>
      <c r="G5" s="10">
        <f t="shared" si="4"/>
        <v>-4020</v>
      </c>
      <c r="H5" s="10">
        <f t="shared" si="0"/>
        <v>-4020</v>
      </c>
      <c r="I5" s="10">
        <f t="shared" si="0"/>
        <v>-4020</v>
      </c>
      <c r="J5" s="10">
        <f t="shared" si="0"/>
        <v>-4020</v>
      </c>
      <c r="K5" s="10">
        <f t="shared" si="0"/>
        <v>-4020</v>
      </c>
      <c r="L5" s="10">
        <f t="shared" si="0"/>
        <v>-4020</v>
      </c>
      <c r="M5" s="10">
        <f t="shared" si="0"/>
        <v>-4020</v>
      </c>
      <c r="N5" s="10">
        <f t="shared" si="0"/>
        <v>-4020</v>
      </c>
      <c r="O5" s="10">
        <f t="shared" si="0"/>
        <v>-4020</v>
      </c>
      <c r="P5" s="10">
        <f t="shared" si="0"/>
        <v>-4020</v>
      </c>
      <c r="Q5" s="10">
        <f t="shared" si="0"/>
        <v>-4020</v>
      </c>
      <c r="R5" s="10">
        <f t="shared" si="0"/>
        <v>-4020</v>
      </c>
      <c r="S5" s="10">
        <f t="shared" si="0"/>
        <v>-4020</v>
      </c>
      <c r="T5" s="10">
        <f t="shared" si="0"/>
        <v>-4020</v>
      </c>
      <c r="U5" s="10">
        <f t="shared" si="0"/>
        <v>-4020</v>
      </c>
      <c r="V5" s="10">
        <f t="shared" si="0"/>
        <v>-4020</v>
      </c>
      <c r="W5" s="10">
        <f t="shared" si="0"/>
        <v>-4020</v>
      </c>
      <c r="X5" s="10">
        <f t="shared" si="1"/>
        <v>-4020</v>
      </c>
      <c r="Y5" s="10">
        <f t="shared" si="1"/>
        <v>-4020</v>
      </c>
      <c r="Z5" s="10">
        <f t="shared" si="1"/>
        <v>-4020</v>
      </c>
      <c r="AA5" s="10">
        <f t="shared" si="1"/>
        <v>-4020</v>
      </c>
      <c r="AB5" s="10">
        <f t="shared" si="1"/>
        <v>-4020</v>
      </c>
      <c r="AC5" s="10">
        <f t="shared" si="1"/>
        <v>-4020</v>
      </c>
      <c r="AD5" s="10">
        <f t="shared" si="1"/>
        <v>-4020</v>
      </c>
      <c r="AE5" s="10">
        <f t="shared" si="1"/>
        <v>-4020</v>
      </c>
      <c r="AF5" s="10">
        <f t="shared" si="1"/>
        <v>-4020</v>
      </c>
      <c r="AG5" s="10">
        <f t="shared" si="1"/>
        <v>-4020</v>
      </c>
      <c r="AH5" s="10">
        <f t="shared" si="1"/>
        <v>-4020</v>
      </c>
    </row>
    <row r="6" spans="1:34" s="10" customFormat="1">
      <c r="C6" s="9">
        <v>4</v>
      </c>
      <c r="D6" s="9">
        <v>13688</v>
      </c>
      <c r="E6" s="10">
        <f t="shared" si="2"/>
        <v>-4020</v>
      </c>
      <c r="F6" s="10">
        <f t="shared" si="3"/>
        <v>-4020</v>
      </c>
      <c r="G6" s="10">
        <f t="shared" si="4"/>
        <v>-4020</v>
      </c>
      <c r="H6" s="10">
        <f t="shared" si="0"/>
        <v>-4020</v>
      </c>
      <c r="I6" s="10">
        <f t="shared" si="0"/>
        <v>-4020</v>
      </c>
      <c r="J6" s="10">
        <f t="shared" si="0"/>
        <v>-4020</v>
      </c>
      <c r="K6" s="10">
        <f t="shared" si="0"/>
        <v>-4020</v>
      </c>
      <c r="L6" s="10">
        <f t="shared" si="0"/>
        <v>-4020</v>
      </c>
      <c r="M6" s="10">
        <f t="shared" si="0"/>
        <v>-4020</v>
      </c>
      <c r="N6" s="10">
        <f t="shared" si="0"/>
        <v>-4020</v>
      </c>
      <c r="O6" s="10">
        <f t="shared" si="0"/>
        <v>-4020</v>
      </c>
      <c r="P6" s="10">
        <f t="shared" si="0"/>
        <v>-4020</v>
      </c>
      <c r="Q6" s="10">
        <f t="shared" si="0"/>
        <v>-4020</v>
      </c>
      <c r="R6" s="10">
        <f t="shared" si="0"/>
        <v>-4020</v>
      </c>
      <c r="S6" s="10">
        <f t="shared" si="0"/>
        <v>-4020</v>
      </c>
      <c r="T6" s="10">
        <f t="shared" si="0"/>
        <v>-4020</v>
      </c>
      <c r="U6" s="10">
        <f t="shared" si="0"/>
        <v>-4020</v>
      </c>
      <c r="V6" s="10">
        <f t="shared" si="0"/>
        <v>-4020</v>
      </c>
      <c r="W6" s="10">
        <f t="shared" si="0"/>
        <v>-4020</v>
      </c>
      <c r="X6" s="10">
        <f t="shared" si="1"/>
        <v>-4020</v>
      </c>
      <c r="Y6" s="10">
        <f t="shared" si="1"/>
        <v>-4020</v>
      </c>
      <c r="Z6" s="10">
        <f t="shared" si="1"/>
        <v>-4020</v>
      </c>
      <c r="AA6" s="10">
        <f t="shared" si="1"/>
        <v>-4020</v>
      </c>
      <c r="AB6" s="10">
        <f t="shared" si="1"/>
        <v>-4020</v>
      </c>
      <c r="AC6" s="10">
        <f t="shared" si="1"/>
        <v>-4020</v>
      </c>
      <c r="AD6" s="10">
        <f t="shared" si="1"/>
        <v>-4020</v>
      </c>
      <c r="AE6" s="10">
        <f t="shared" si="1"/>
        <v>-4020</v>
      </c>
      <c r="AF6" s="10">
        <f t="shared" si="1"/>
        <v>-4020</v>
      </c>
      <c r="AG6" s="10">
        <f t="shared" si="1"/>
        <v>-4020</v>
      </c>
      <c r="AH6" s="10">
        <f t="shared" si="1"/>
        <v>-4020</v>
      </c>
    </row>
    <row r="7" spans="1:34" s="10" customFormat="1">
      <c r="C7" s="9">
        <v>5</v>
      </c>
      <c r="D7" s="9">
        <v>18467</v>
      </c>
      <c r="E7" s="10">
        <f t="shared" si="2"/>
        <v>-4020</v>
      </c>
      <c r="F7" s="10">
        <f t="shared" si="3"/>
        <v>-4020</v>
      </c>
      <c r="G7" s="10">
        <f t="shared" si="4"/>
        <v>-4020</v>
      </c>
      <c r="H7" s="10">
        <f t="shared" si="0"/>
        <v>-4020</v>
      </c>
      <c r="I7" s="10">
        <f t="shared" si="0"/>
        <v>-4020</v>
      </c>
      <c r="J7" s="10">
        <f t="shared" si="0"/>
        <v>-4020</v>
      </c>
      <c r="K7" s="10">
        <f t="shared" si="0"/>
        <v>-4020</v>
      </c>
      <c r="L7" s="10">
        <f t="shared" si="0"/>
        <v>-4020</v>
      </c>
      <c r="M7" s="10">
        <f t="shared" si="0"/>
        <v>-4020</v>
      </c>
      <c r="N7" s="10">
        <f t="shared" si="0"/>
        <v>-4020</v>
      </c>
      <c r="O7" s="10">
        <f t="shared" si="0"/>
        <v>-4020</v>
      </c>
      <c r="P7" s="10">
        <f t="shared" si="0"/>
        <v>-4020</v>
      </c>
      <c r="Q7" s="10">
        <f t="shared" si="0"/>
        <v>-4020</v>
      </c>
      <c r="R7" s="10">
        <f t="shared" si="0"/>
        <v>-4020</v>
      </c>
      <c r="S7" s="10">
        <f t="shared" si="0"/>
        <v>-4020</v>
      </c>
      <c r="T7" s="10">
        <f t="shared" si="0"/>
        <v>-4020</v>
      </c>
      <c r="U7" s="10">
        <f t="shared" si="0"/>
        <v>-4020</v>
      </c>
      <c r="V7" s="10">
        <f t="shared" si="0"/>
        <v>-4020</v>
      </c>
      <c r="W7" s="10">
        <f t="shared" si="0"/>
        <v>-4020</v>
      </c>
      <c r="X7" s="10">
        <f t="shared" si="1"/>
        <v>-4020</v>
      </c>
      <c r="Y7" s="10">
        <f t="shared" si="1"/>
        <v>-4020</v>
      </c>
      <c r="Z7" s="10">
        <f t="shared" si="1"/>
        <v>-4020</v>
      </c>
      <c r="AA7" s="10">
        <f t="shared" si="1"/>
        <v>-4020</v>
      </c>
      <c r="AB7" s="10">
        <f t="shared" si="1"/>
        <v>-4020</v>
      </c>
      <c r="AC7" s="10">
        <f t="shared" si="1"/>
        <v>-4020</v>
      </c>
      <c r="AD7" s="10">
        <f t="shared" si="1"/>
        <v>-4020</v>
      </c>
      <c r="AE7" s="10">
        <f t="shared" si="1"/>
        <v>-4020</v>
      </c>
      <c r="AF7" s="10">
        <f t="shared" si="1"/>
        <v>-4020</v>
      </c>
      <c r="AG7" s="10">
        <f t="shared" si="1"/>
        <v>-4020</v>
      </c>
      <c r="AH7" s="10">
        <f t="shared" si="1"/>
        <v>-4020</v>
      </c>
    </row>
    <row r="8" spans="1:34" s="10" customFormat="1">
      <c r="C8" s="9">
        <v>6</v>
      </c>
      <c r="D8" s="9">
        <v>23837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</row>
    <row r="9" spans="1:34" s="10" customFormat="1">
      <c r="C9" s="9">
        <v>7</v>
      </c>
      <c r="D9" s="9">
        <v>23831</v>
      </c>
      <c r="E9" s="10">
        <f>$B$2+$D9</f>
        <v>24791</v>
      </c>
      <c r="F9" s="10">
        <f>$B$2</f>
        <v>960</v>
      </c>
      <c r="G9" s="10">
        <v>960</v>
      </c>
      <c r="H9" s="10">
        <v>960</v>
      </c>
      <c r="I9" s="10">
        <v>960</v>
      </c>
      <c r="J9" s="10">
        <v>960</v>
      </c>
      <c r="K9" s="10">
        <v>960</v>
      </c>
      <c r="L9" s="10">
        <v>960</v>
      </c>
      <c r="M9" s="10">
        <v>960</v>
      </c>
      <c r="N9" s="10">
        <v>960</v>
      </c>
      <c r="O9" s="10">
        <v>960</v>
      </c>
      <c r="P9" s="10">
        <v>960</v>
      </c>
      <c r="Q9" s="10">
        <v>960</v>
      </c>
      <c r="R9" s="10">
        <v>960</v>
      </c>
      <c r="S9" s="10">
        <v>960</v>
      </c>
      <c r="T9" s="10">
        <v>960</v>
      </c>
      <c r="U9" s="10">
        <v>960</v>
      </c>
      <c r="V9" s="10">
        <v>960</v>
      </c>
      <c r="W9" s="10">
        <v>960</v>
      </c>
      <c r="X9" s="10">
        <v>960</v>
      </c>
      <c r="Y9" s="10">
        <v>960</v>
      </c>
      <c r="Z9" s="10">
        <v>960</v>
      </c>
      <c r="AA9" s="10">
        <v>960</v>
      </c>
      <c r="AB9" s="10">
        <v>960</v>
      </c>
      <c r="AC9" s="10">
        <v>960</v>
      </c>
      <c r="AD9" s="10">
        <v>960</v>
      </c>
      <c r="AE9" s="10">
        <v>960</v>
      </c>
      <c r="AF9" s="10">
        <v>960</v>
      </c>
      <c r="AG9" s="10">
        <v>960</v>
      </c>
      <c r="AH9" s="10">
        <v>960</v>
      </c>
    </row>
    <row r="10" spans="1:34" s="10" customFormat="1">
      <c r="C10" s="9">
        <v>8</v>
      </c>
      <c r="D10" s="9">
        <v>23824</v>
      </c>
      <c r="F10" s="10">
        <f>$B$2+$D10</f>
        <v>24784</v>
      </c>
      <c r="G10" s="10">
        <v>960</v>
      </c>
      <c r="H10" s="10">
        <v>960</v>
      </c>
      <c r="I10" s="10">
        <v>960</v>
      </c>
      <c r="J10" s="10">
        <v>960</v>
      </c>
      <c r="K10" s="10">
        <v>960</v>
      </c>
      <c r="L10" s="10">
        <v>960</v>
      </c>
      <c r="M10" s="10">
        <v>960</v>
      </c>
      <c r="N10" s="10">
        <v>960</v>
      </c>
      <c r="O10" s="10">
        <v>960</v>
      </c>
      <c r="P10" s="10">
        <v>960</v>
      </c>
      <c r="Q10" s="10">
        <v>960</v>
      </c>
      <c r="R10" s="10">
        <v>960</v>
      </c>
      <c r="S10" s="10">
        <v>960</v>
      </c>
      <c r="T10" s="10">
        <v>960</v>
      </c>
      <c r="U10" s="10">
        <v>960</v>
      </c>
      <c r="V10" s="10">
        <v>960</v>
      </c>
      <c r="W10" s="10">
        <v>960</v>
      </c>
      <c r="X10" s="10">
        <v>960</v>
      </c>
      <c r="Y10" s="10">
        <v>960</v>
      </c>
      <c r="Z10" s="10">
        <v>960</v>
      </c>
      <c r="AA10" s="10">
        <v>960</v>
      </c>
      <c r="AB10" s="10">
        <v>960</v>
      </c>
      <c r="AC10" s="10">
        <v>960</v>
      </c>
      <c r="AD10" s="10">
        <v>960</v>
      </c>
      <c r="AE10" s="10">
        <v>960</v>
      </c>
      <c r="AF10" s="10">
        <v>960</v>
      </c>
      <c r="AG10" s="10">
        <v>960</v>
      </c>
      <c r="AH10" s="10">
        <v>960</v>
      </c>
    </row>
    <row r="11" spans="1:34" s="10" customFormat="1">
      <c r="C11" s="9">
        <v>9</v>
      </c>
      <c r="D11" s="9">
        <v>23816</v>
      </c>
      <c r="G11" s="10">
        <f>$B$2+$D11</f>
        <v>24776</v>
      </c>
      <c r="H11" s="10">
        <v>960</v>
      </c>
      <c r="I11" s="10">
        <v>960</v>
      </c>
      <c r="J11" s="10">
        <v>960</v>
      </c>
      <c r="K11" s="10">
        <v>960</v>
      </c>
      <c r="L11" s="10">
        <v>960</v>
      </c>
      <c r="M11" s="10">
        <v>960</v>
      </c>
      <c r="N11" s="10">
        <v>960</v>
      </c>
      <c r="O11" s="10">
        <v>960</v>
      </c>
      <c r="P11" s="10">
        <v>960</v>
      </c>
      <c r="Q11" s="10">
        <v>960</v>
      </c>
      <c r="R11" s="10">
        <v>960</v>
      </c>
      <c r="S11" s="10">
        <v>960</v>
      </c>
      <c r="T11" s="10">
        <v>960</v>
      </c>
      <c r="U11" s="10">
        <v>960</v>
      </c>
      <c r="V11" s="10">
        <v>960</v>
      </c>
      <c r="W11" s="10">
        <v>960</v>
      </c>
      <c r="X11" s="10">
        <v>960</v>
      </c>
      <c r="Y11" s="10">
        <v>960</v>
      </c>
      <c r="Z11" s="10">
        <v>960</v>
      </c>
      <c r="AA11" s="10">
        <v>960</v>
      </c>
      <c r="AB11" s="10">
        <v>960</v>
      </c>
      <c r="AC11" s="10">
        <v>960</v>
      </c>
      <c r="AD11" s="10">
        <v>960</v>
      </c>
      <c r="AE11" s="10">
        <v>960</v>
      </c>
      <c r="AF11" s="10">
        <v>960</v>
      </c>
      <c r="AG11" s="10">
        <v>960</v>
      </c>
      <c r="AH11" s="10">
        <v>960</v>
      </c>
    </row>
    <row r="12" spans="1:34" s="10" customFormat="1">
      <c r="C12" s="9">
        <v>10</v>
      </c>
      <c r="D12" s="9">
        <v>23809</v>
      </c>
      <c r="H12" s="10">
        <f>$B$2+$D12</f>
        <v>24769</v>
      </c>
      <c r="I12" s="10">
        <v>960</v>
      </c>
      <c r="J12" s="10">
        <v>960</v>
      </c>
      <c r="K12" s="10">
        <v>960</v>
      </c>
      <c r="L12" s="10">
        <v>960</v>
      </c>
      <c r="M12" s="10">
        <v>960</v>
      </c>
      <c r="N12" s="10">
        <v>960</v>
      </c>
      <c r="O12" s="10">
        <v>960</v>
      </c>
      <c r="P12" s="10">
        <v>960</v>
      </c>
      <c r="Q12" s="10">
        <v>960</v>
      </c>
      <c r="R12" s="10">
        <v>960</v>
      </c>
      <c r="S12" s="10">
        <v>960</v>
      </c>
      <c r="T12" s="10">
        <v>960</v>
      </c>
      <c r="U12" s="10">
        <v>960</v>
      </c>
      <c r="V12" s="10">
        <v>960</v>
      </c>
      <c r="W12" s="10">
        <v>960</v>
      </c>
      <c r="X12" s="10">
        <v>960</v>
      </c>
      <c r="Y12" s="10">
        <v>960</v>
      </c>
      <c r="Z12" s="10">
        <v>960</v>
      </c>
      <c r="AA12" s="10">
        <v>960</v>
      </c>
      <c r="AB12" s="10">
        <v>960</v>
      </c>
      <c r="AC12" s="10">
        <v>960</v>
      </c>
      <c r="AD12" s="10">
        <v>960</v>
      </c>
      <c r="AE12" s="10">
        <v>960</v>
      </c>
      <c r="AF12" s="10">
        <v>960</v>
      </c>
      <c r="AG12" s="10">
        <v>960</v>
      </c>
      <c r="AH12" s="10">
        <v>960</v>
      </c>
    </row>
    <row r="13" spans="1:34" s="10" customFormat="1">
      <c r="C13" s="9">
        <v>11</v>
      </c>
      <c r="D13" s="9">
        <v>23801</v>
      </c>
      <c r="I13" s="10">
        <f>$B$2+$D13</f>
        <v>24761</v>
      </c>
      <c r="J13" s="10">
        <v>960</v>
      </c>
      <c r="K13" s="10">
        <v>960</v>
      </c>
      <c r="L13" s="10">
        <v>960</v>
      </c>
      <c r="M13" s="10">
        <v>960</v>
      </c>
      <c r="N13" s="10">
        <v>960</v>
      </c>
      <c r="O13" s="10">
        <v>960</v>
      </c>
      <c r="P13" s="10">
        <v>960</v>
      </c>
      <c r="Q13" s="10">
        <v>960</v>
      </c>
      <c r="R13" s="10">
        <v>960</v>
      </c>
      <c r="S13" s="10">
        <v>960</v>
      </c>
      <c r="T13" s="10">
        <v>960</v>
      </c>
      <c r="U13" s="10">
        <v>960</v>
      </c>
      <c r="V13" s="10">
        <v>960</v>
      </c>
      <c r="W13" s="10">
        <v>960</v>
      </c>
      <c r="X13" s="10">
        <v>960</v>
      </c>
      <c r="Y13" s="10">
        <v>960</v>
      </c>
      <c r="Z13" s="10">
        <v>960</v>
      </c>
      <c r="AA13" s="10">
        <v>960</v>
      </c>
      <c r="AB13" s="10">
        <v>960</v>
      </c>
      <c r="AC13" s="10">
        <v>960</v>
      </c>
      <c r="AD13" s="10">
        <v>960</v>
      </c>
      <c r="AE13" s="10">
        <v>960</v>
      </c>
      <c r="AF13" s="10">
        <v>960</v>
      </c>
      <c r="AG13" s="10">
        <v>960</v>
      </c>
      <c r="AH13" s="10">
        <v>960</v>
      </c>
    </row>
    <row r="14" spans="1:34" s="10" customFormat="1">
      <c r="C14" s="9">
        <v>12</v>
      </c>
      <c r="D14" s="9">
        <v>23792</v>
      </c>
      <c r="J14" s="10">
        <f>$B$2+$D14</f>
        <v>24752</v>
      </c>
      <c r="K14" s="10">
        <v>960</v>
      </c>
      <c r="L14" s="10">
        <v>960</v>
      </c>
      <c r="M14" s="10">
        <v>960</v>
      </c>
      <c r="N14" s="10">
        <v>960</v>
      </c>
      <c r="O14" s="10">
        <v>960</v>
      </c>
      <c r="P14" s="10">
        <v>960</v>
      </c>
      <c r="Q14" s="10">
        <v>960</v>
      </c>
      <c r="R14" s="10">
        <v>960</v>
      </c>
      <c r="S14" s="10">
        <v>960</v>
      </c>
      <c r="T14" s="10">
        <v>960</v>
      </c>
      <c r="U14" s="10">
        <v>960</v>
      </c>
      <c r="V14" s="10">
        <v>960</v>
      </c>
      <c r="W14" s="10">
        <v>960</v>
      </c>
      <c r="X14" s="10">
        <v>960</v>
      </c>
      <c r="Y14" s="10">
        <v>960</v>
      </c>
      <c r="Z14" s="10">
        <v>960</v>
      </c>
      <c r="AA14" s="10">
        <v>960</v>
      </c>
      <c r="AB14" s="10">
        <v>960</v>
      </c>
      <c r="AC14" s="10">
        <v>960</v>
      </c>
      <c r="AD14" s="10">
        <v>960</v>
      </c>
      <c r="AE14" s="10">
        <v>960</v>
      </c>
      <c r="AF14" s="10">
        <v>960</v>
      </c>
      <c r="AG14" s="10">
        <v>960</v>
      </c>
      <c r="AH14" s="10">
        <v>960</v>
      </c>
    </row>
    <row r="15" spans="1:34" s="10" customFormat="1">
      <c r="C15" s="9">
        <v>13</v>
      </c>
      <c r="D15" s="9">
        <v>23784</v>
      </c>
      <c r="K15" s="10">
        <f>$B$2+$D15</f>
        <v>24744</v>
      </c>
      <c r="L15" s="10">
        <v>960</v>
      </c>
      <c r="M15" s="10">
        <v>960</v>
      </c>
      <c r="N15" s="10">
        <v>960</v>
      </c>
      <c r="O15" s="10">
        <v>960</v>
      </c>
      <c r="P15" s="10">
        <v>960</v>
      </c>
      <c r="Q15" s="10">
        <v>960</v>
      </c>
      <c r="R15" s="10">
        <v>960</v>
      </c>
      <c r="S15" s="10">
        <v>960</v>
      </c>
      <c r="T15" s="10">
        <v>960</v>
      </c>
      <c r="U15" s="10">
        <v>960</v>
      </c>
      <c r="V15" s="10">
        <v>960</v>
      </c>
      <c r="W15" s="10">
        <v>960</v>
      </c>
      <c r="X15" s="10">
        <v>960</v>
      </c>
      <c r="Y15" s="10">
        <v>960</v>
      </c>
      <c r="Z15" s="10">
        <v>960</v>
      </c>
      <c r="AA15" s="10">
        <v>960</v>
      </c>
      <c r="AB15" s="10">
        <v>960</v>
      </c>
      <c r="AC15" s="10">
        <v>960</v>
      </c>
      <c r="AD15" s="10">
        <v>960</v>
      </c>
      <c r="AE15" s="10">
        <v>960</v>
      </c>
      <c r="AF15" s="10">
        <v>960</v>
      </c>
      <c r="AG15" s="10">
        <v>960</v>
      </c>
      <c r="AH15" s="10">
        <v>960</v>
      </c>
    </row>
    <row r="16" spans="1:34" s="10" customFormat="1">
      <c r="C16" s="9">
        <v>14</v>
      </c>
      <c r="D16" s="9">
        <v>23776</v>
      </c>
      <c r="L16" s="10">
        <f>$B$2+$D16</f>
        <v>24736</v>
      </c>
      <c r="M16" s="10">
        <v>960</v>
      </c>
      <c r="N16" s="10">
        <v>960</v>
      </c>
      <c r="O16" s="10">
        <v>960</v>
      </c>
      <c r="P16" s="10">
        <v>960</v>
      </c>
      <c r="Q16" s="10">
        <v>960</v>
      </c>
      <c r="R16" s="10">
        <v>960</v>
      </c>
      <c r="S16" s="10">
        <v>960</v>
      </c>
      <c r="T16" s="10">
        <v>960</v>
      </c>
      <c r="U16" s="10">
        <v>960</v>
      </c>
      <c r="V16" s="10">
        <v>960</v>
      </c>
      <c r="W16" s="10">
        <v>960</v>
      </c>
      <c r="X16" s="10">
        <v>960</v>
      </c>
      <c r="Y16" s="10">
        <v>960</v>
      </c>
      <c r="Z16" s="10">
        <v>960</v>
      </c>
      <c r="AA16" s="10">
        <v>960</v>
      </c>
      <c r="AB16" s="10">
        <v>960</v>
      </c>
      <c r="AC16" s="10">
        <v>960</v>
      </c>
      <c r="AD16" s="10">
        <v>960</v>
      </c>
      <c r="AE16" s="10">
        <v>960</v>
      </c>
      <c r="AF16" s="10">
        <v>960</v>
      </c>
      <c r="AG16" s="10">
        <v>960</v>
      </c>
      <c r="AH16" s="10">
        <v>960</v>
      </c>
    </row>
    <row r="17" spans="3:34" s="10" customFormat="1">
      <c r="C17" s="9">
        <v>15</v>
      </c>
      <c r="D17" s="9">
        <v>23766</v>
      </c>
      <c r="M17" s="10">
        <f>$B$2+$D17</f>
        <v>24726</v>
      </c>
      <c r="N17" s="10">
        <v>960</v>
      </c>
      <c r="O17" s="10">
        <v>960</v>
      </c>
      <c r="P17" s="10">
        <v>960</v>
      </c>
      <c r="Q17" s="10">
        <v>960</v>
      </c>
      <c r="R17" s="10">
        <v>960</v>
      </c>
      <c r="S17" s="10">
        <v>960</v>
      </c>
      <c r="T17" s="10">
        <v>960</v>
      </c>
      <c r="U17" s="10">
        <v>960</v>
      </c>
      <c r="V17" s="10">
        <v>960</v>
      </c>
      <c r="W17" s="10">
        <v>960</v>
      </c>
      <c r="X17" s="10">
        <v>960</v>
      </c>
      <c r="Y17" s="10">
        <v>960</v>
      </c>
      <c r="Z17" s="10">
        <v>960</v>
      </c>
      <c r="AA17" s="10">
        <v>960</v>
      </c>
      <c r="AB17" s="10">
        <v>960</v>
      </c>
      <c r="AC17" s="10">
        <v>960</v>
      </c>
      <c r="AD17" s="10">
        <v>960</v>
      </c>
      <c r="AE17" s="10">
        <v>960</v>
      </c>
      <c r="AF17" s="10">
        <v>960</v>
      </c>
      <c r="AG17" s="10">
        <v>960</v>
      </c>
      <c r="AH17" s="10">
        <v>960</v>
      </c>
    </row>
    <row r="18" spans="3:34" s="10" customFormat="1">
      <c r="C18" s="9">
        <v>16</v>
      </c>
      <c r="D18" s="9">
        <v>23756</v>
      </c>
      <c r="N18" s="10">
        <f>$B$2+$D18</f>
        <v>24716</v>
      </c>
      <c r="O18" s="10">
        <v>960</v>
      </c>
      <c r="P18" s="10">
        <v>960</v>
      </c>
      <c r="Q18" s="10">
        <v>960</v>
      </c>
      <c r="R18" s="10">
        <v>960</v>
      </c>
      <c r="S18" s="10">
        <v>960</v>
      </c>
      <c r="T18" s="10">
        <v>960</v>
      </c>
      <c r="U18" s="10">
        <v>960</v>
      </c>
      <c r="V18" s="10">
        <v>960</v>
      </c>
      <c r="W18" s="10">
        <v>960</v>
      </c>
      <c r="X18" s="10">
        <v>960</v>
      </c>
      <c r="Y18" s="10">
        <v>960</v>
      </c>
      <c r="Z18" s="10">
        <v>960</v>
      </c>
      <c r="AA18" s="10">
        <v>960</v>
      </c>
      <c r="AB18" s="10">
        <v>960</v>
      </c>
      <c r="AC18" s="10">
        <v>960</v>
      </c>
      <c r="AD18" s="10">
        <v>960</v>
      </c>
      <c r="AE18" s="10">
        <v>960</v>
      </c>
      <c r="AF18" s="10">
        <v>960</v>
      </c>
      <c r="AG18" s="10">
        <v>960</v>
      </c>
      <c r="AH18" s="10">
        <v>960</v>
      </c>
    </row>
    <row r="19" spans="3:34" s="10" customFormat="1">
      <c r="C19" s="9">
        <v>17</v>
      </c>
      <c r="D19" s="9">
        <v>23746</v>
      </c>
      <c r="O19" s="10">
        <f>$B$2+$D19</f>
        <v>24706</v>
      </c>
      <c r="P19" s="10">
        <v>960</v>
      </c>
      <c r="Q19" s="10">
        <v>960</v>
      </c>
      <c r="R19" s="10">
        <v>960</v>
      </c>
      <c r="S19" s="10">
        <v>960</v>
      </c>
      <c r="T19" s="10">
        <v>960</v>
      </c>
      <c r="U19" s="10">
        <v>960</v>
      </c>
      <c r="V19" s="10">
        <v>960</v>
      </c>
      <c r="W19" s="10">
        <v>960</v>
      </c>
      <c r="X19" s="10">
        <v>960</v>
      </c>
      <c r="Y19" s="10">
        <v>960</v>
      </c>
      <c r="Z19" s="10">
        <v>960</v>
      </c>
      <c r="AA19" s="10">
        <v>960</v>
      </c>
      <c r="AB19" s="10">
        <v>960</v>
      </c>
      <c r="AC19" s="10">
        <v>960</v>
      </c>
      <c r="AD19" s="10">
        <v>960</v>
      </c>
      <c r="AE19" s="10">
        <v>960</v>
      </c>
      <c r="AF19" s="10">
        <v>960</v>
      </c>
      <c r="AG19" s="10">
        <v>960</v>
      </c>
      <c r="AH19" s="10">
        <v>960</v>
      </c>
    </row>
    <row r="20" spans="3:34" s="10" customFormat="1">
      <c r="C20" s="9">
        <v>18</v>
      </c>
      <c r="D20" s="9">
        <v>23736</v>
      </c>
      <c r="P20" s="10">
        <f>$B$2+$D20</f>
        <v>24696</v>
      </c>
      <c r="Q20" s="10">
        <v>960</v>
      </c>
      <c r="R20" s="10">
        <v>960</v>
      </c>
      <c r="S20" s="10">
        <v>960</v>
      </c>
      <c r="T20" s="10">
        <v>960</v>
      </c>
      <c r="U20" s="10">
        <v>960</v>
      </c>
      <c r="V20" s="10">
        <v>960</v>
      </c>
      <c r="W20" s="10">
        <v>960</v>
      </c>
      <c r="X20" s="10">
        <v>960</v>
      </c>
      <c r="Y20" s="10">
        <v>960</v>
      </c>
      <c r="Z20" s="10">
        <v>960</v>
      </c>
      <c r="AA20" s="10">
        <v>960</v>
      </c>
      <c r="AB20" s="10">
        <v>960</v>
      </c>
      <c r="AC20" s="10">
        <v>960</v>
      </c>
      <c r="AD20" s="10">
        <v>960</v>
      </c>
      <c r="AE20" s="10">
        <v>960</v>
      </c>
      <c r="AF20" s="10">
        <v>960</v>
      </c>
      <c r="AG20" s="10">
        <v>960</v>
      </c>
      <c r="AH20" s="10">
        <v>960</v>
      </c>
    </row>
    <row r="21" spans="3:34" s="10" customFormat="1">
      <c r="C21" s="9">
        <v>19</v>
      </c>
      <c r="D21" s="9">
        <v>23725</v>
      </c>
      <c r="Q21" s="10">
        <f>$B$2+$D21</f>
        <v>24685</v>
      </c>
      <c r="R21" s="10">
        <v>960</v>
      </c>
      <c r="S21" s="10">
        <v>960</v>
      </c>
      <c r="T21" s="10">
        <v>960</v>
      </c>
      <c r="U21" s="10">
        <v>960</v>
      </c>
      <c r="V21" s="10">
        <v>960</v>
      </c>
      <c r="W21" s="10">
        <v>960</v>
      </c>
      <c r="X21" s="10">
        <v>960</v>
      </c>
      <c r="Y21" s="10">
        <v>960</v>
      </c>
      <c r="Z21" s="10">
        <v>960</v>
      </c>
      <c r="AA21" s="10">
        <v>960</v>
      </c>
      <c r="AB21" s="10">
        <v>960</v>
      </c>
      <c r="AC21" s="10">
        <v>960</v>
      </c>
      <c r="AD21" s="10">
        <v>960</v>
      </c>
      <c r="AE21" s="10">
        <v>960</v>
      </c>
      <c r="AF21" s="10">
        <v>960</v>
      </c>
      <c r="AG21" s="10">
        <v>960</v>
      </c>
      <c r="AH21" s="10">
        <v>960</v>
      </c>
    </row>
    <row r="22" spans="3:34" s="10" customFormat="1">
      <c r="C22" s="9">
        <v>20</v>
      </c>
      <c r="D22" s="9">
        <v>23713</v>
      </c>
      <c r="R22" s="10">
        <f>$B$2+$D22</f>
        <v>24673</v>
      </c>
      <c r="S22" s="10">
        <v>960</v>
      </c>
      <c r="T22" s="10">
        <v>960</v>
      </c>
      <c r="U22" s="10">
        <v>960</v>
      </c>
      <c r="V22" s="10">
        <v>960</v>
      </c>
      <c r="W22" s="10">
        <v>960</v>
      </c>
      <c r="X22" s="10">
        <v>960</v>
      </c>
      <c r="Y22" s="10">
        <v>960</v>
      </c>
      <c r="Z22" s="10">
        <v>960</v>
      </c>
      <c r="AA22" s="10">
        <v>960</v>
      </c>
      <c r="AB22" s="10">
        <v>960</v>
      </c>
      <c r="AC22" s="10">
        <v>960</v>
      </c>
      <c r="AD22" s="10">
        <v>960</v>
      </c>
      <c r="AE22" s="10">
        <v>960</v>
      </c>
      <c r="AF22" s="10">
        <v>960</v>
      </c>
      <c r="AG22" s="10">
        <v>960</v>
      </c>
      <c r="AH22" s="10">
        <v>960</v>
      </c>
    </row>
    <row r="23" spans="3:34" s="10" customFormat="1">
      <c r="C23" s="9">
        <v>21</v>
      </c>
      <c r="D23" s="9">
        <v>23702</v>
      </c>
      <c r="S23" s="10">
        <f>$B$2+$D23</f>
        <v>24662</v>
      </c>
      <c r="T23" s="10">
        <v>960</v>
      </c>
      <c r="U23" s="10">
        <v>960</v>
      </c>
      <c r="V23" s="10">
        <v>960</v>
      </c>
      <c r="W23" s="10">
        <v>960</v>
      </c>
      <c r="X23" s="10">
        <v>960</v>
      </c>
      <c r="Y23" s="10">
        <v>960</v>
      </c>
      <c r="Z23" s="10">
        <v>960</v>
      </c>
      <c r="AA23" s="10">
        <v>960</v>
      </c>
      <c r="AB23" s="10">
        <v>960</v>
      </c>
      <c r="AC23" s="10">
        <v>960</v>
      </c>
      <c r="AD23" s="10">
        <v>960</v>
      </c>
      <c r="AE23" s="10">
        <v>960</v>
      </c>
      <c r="AF23" s="10">
        <v>960</v>
      </c>
      <c r="AG23" s="10">
        <v>960</v>
      </c>
      <c r="AH23" s="10">
        <v>960</v>
      </c>
    </row>
    <row r="24" spans="3:34" s="10" customFormat="1">
      <c r="C24" s="9">
        <v>22</v>
      </c>
      <c r="D24" s="9">
        <v>23689</v>
      </c>
      <c r="T24" s="10">
        <f>$B$2+$D24</f>
        <v>24649</v>
      </c>
      <c r="U24" s="10">
        <v>960</v>
      </c>
      <c r="V24" s="10">
        <v>960</v>
      </c>
      <c r="W24" s="10">
        <v>960</v>
      </c>
      <c r="X24" s="10">
        <v>960</v>
      </c>
      <c r="Y24" s="10">
        <v>960</v>
      </c>
      <c r="Z24" s="10">
        <v>960</v>
      </c>
      <c r="AA24" s="10">
        <v>960</v>
      </c>
      <c r="AB24" s="10">
        <v>960</v>
      </c>
      <c r="AC24" s="10">
        <v>960</v>
      </c>
      <c r="AD24" s="10">
        <v>960</v>
      </c>
      <c r="AE24" s="10">
        <v>960</v>
      </c>
      <c r="AF24" s="10">
        <v>960</v>
      </c>
      <c r="AG24" s="10">
        <v>960</v>
      </c>
      <c r="AH24" s="10">
        <v>960</v>
      </c>
    </row>
    <row r="25" spans="3:34" s="10" customFormat="1">
      <c r="C25" s="9">
        <v>23</v>
      </c>
      <c r="D25" s="9">
        <v>23677</v>
      </c>
      <c r="U25" s="10">
        <f>$B$2+$D25</f>
        <v>24637</v>
      </c>
      <c r="V25" s="10">
        <v>960</v>
      </c>
      <c r="W25" s="10">
        <v>960</v>
      </c>
      <c r="X25" s="10">
        <v>960</v>
      </c>
      <c r="Y25" s="10">
        <v>960</v>
      </c>
      <c r="Z25" s="10">
        <v>960</v>
      </c>
      <c r="AA25" s="10">
        <v>960</v>
      </c>
      <c r="AB25" s="10">
        <v>960</v>
      </c>
      <c r="AC25" s="10">
        <v>960</v>
      </c>
      <c r="AD25" s="10">
        <v>960</v>
      </c>
      <c r="AE25" s="10">
        <v>960</v>
      </c>
      <c r="AF25" s="10">
        <v>960</v>
      </c>
      <c r="AG25" s="10">
        <v>960</v>
      </c>
      <c r="AH25" s="10">
        <v>960</v>
      </c>
    </row>
    <row r="26" spans="3:34" s="10" customFormat="1">
      <c r="C26" s="9">
        <v>24</v>
      </c>
      <c r="D26" s="9">
        <v>23664</v>
      </c>
      <c r="V26" s="10">
        <f>$B$2+$D26</f>
        <v>24624</v>
      </c>
      <c r="W26" s="10">
        <v>960</v>
      </c>
      <c r="X26" s="10">
        <v>960</v>
      </c>
      <c r="Y26" s="10">
        <v>960</v>
      </c>
      <c r="Z26" s="10">
        <v>960</v>
      </c>
      <c r="AA26" s="10">
        <v>960</v>
      </c>
      <c r="AB26" s="10">
        <v>960</v>
      </c>
      <c r="AC26" s="10">
        <v>960</v>
      </c>
      <c r="AD26" s="10">
        <v>960</v>
      </c>
      <c r="AE26" s="10">
        <v>960</v>
      </c>
      <c r="AF26" s="10">
        <v>960</v>
      </c>
      <c r="AG26" s="10">
        <v>960</v>
      </c>
      <c r="AH26" s="10">
        <v>960</v>
      </c>
    </row>
    <row r="27" spans="3:34" s="10" customFormat="1">
      <c r="C27" s="9">
        <v>25</v>
      </c>
      <c r="D27" s="9">
        <v>23650</v>
      </c>
      <c r="W27" s="10">
        <f>$B$2+$D27</f>
        <v>24610</v>
      </c>
      <c r="X27" s="10">
        <v>960</v>
      </c>
      <c r="Y27" s="10">
        <v>960</v>
      </c>
      <c r="Z27" s="10">
        <v>960</v>
      </c>
      <c r="AA27" s="10">
        <v>960</v>
      </c>
      <c r="AB27" s="10">
        <v>960</v>
      </c>
      <c r="AC27" s="10">
        <v>960</v>
      </c>
      <c r="AD27" s="10">
        <v>960</v>
      </c>
      <c r="AE27" s="10">
        <v>960</v>
      </c>
      <c r="AF27" s="10">
        <v>960</v>
      </c>
      <c r="AG27" s="10">
        <v>960</v>
      </c>
      <c r="AH27" s="10">
        <v>960</v>
      </c>
    </row>
    <row r="28" spans="3:34" s="10" customFormat="1">
      <c r="C28" s="9">
        <v>26</v>
      </c>
      <c r="D28" s="9">
        <v>23635</v>
      </c>
      <c r="X28" s="10">
        <f>$B$2+$D28</f>
        <v>24595</v>
      </c>
      <c r="Y28" s="10">
        <v>960</v>
      </c>
      <c r="Z28" s="10">
        <v>960</v>
      </c>
      <c r="AA28" s="10">
        <v>960</v>
      </c>
      <c r="AB28" s="10">
        <v>960</v>
      </c>
      <c r="AC28" s="10">
        <v>960</v>
      </c>
      <c r="AD28" s="10">
        <v>960</v>
      </c>
      <c r="AE28" s="10">
        <v>960</v>
      </c>
      <c r="AF28" s="10">
        <v>960</v>
      </c>
      <c r="AG28" s="10">
        <v>960</v>
      </c>
      <c r="AH28" s="10">
        <v>960</v>
      </c>
    </row>
    <row r="29" spans="3:34" s="10" customFormat="1">
      <c r="C29" s="9">
        <v>27</v>
      </c>
      <c r="D29" s="9">
        <v>23621</v>
      </c>
      <c r="Y29" s="10">
        <f>$B$2+$D29</f>
        <v>24581</v>
      </c>
      <c r="Z29" s="10">
        <v>960</v>
      </c>
      <c r="AA29" s="10">
        <v>960</v>
      </c>
      <c r="AB29" s="10">
        <v>960</v>
      </c>
      <c r="AC29" s="10">
        <v>960</v>
      </c>
      <c r="AD29" s="10">
        <v>960</v>
      </c>
      <c r="AE29" s="10">
        <v>960</v>
      </c>
      <c r="AF29" s="10">
        <v>960</v>
      </c>
      <c r="AG29" s="10">
        <v>960</v>
      </c>
      <c r="AH29" s="10">
        <v>960</v>
      </c>
    </row>
    <row r="30" spans="3:34" s="10" customFormat="1">
      <c r="C30" s="9">
        <v>28</v>
      </c>
      <c r="D30" s="9">
        <v>23605</v>
      </c>
      <c r="Z30" s="10">
        <f>$B$2+$D30</f>
        <v>24565</v>
      </c>
      <c r="AA30" s="10">
        <v>960</v>
      </c>
      <c r="AB30" s="10">
        <v>960</v>
      </c>
      <c r="AC30" s="10">
        <v>960</v>
      </c>
      <c r="AD30" s="10">
        <v>960</v>
      </c>
      <c r="AE30" s="10">
        <v>960</v>
      </c>
      <c r="AF30" s="10">
        <v>960</v>
      </c>
      <c r="AG30" s="10">
        <v>960</v>
      </c>
      <c r="AH30" s="10">
        <v>960</v>
      </c>
    </row>
    <row r="31" spans="3:34" s="10" customFormat="1">
      <c r="C31" s="9">
        <v>29</v>
      </c>
      <c r="D31" s="9">
        <v>23588</v>
      </c>
      <c r="AA31" s="10">
        <f>$B$2+$D31</f>
        <v>24548</v>
      </c>
      <c r="AB31" s="10">
        <v>960</v>
      </c>
      <c r="AC31" s="10">
        <v>960</v>
      </c>
      <c r="AD31" s="10">
        <v>960</v>
      </c>
      <c r="AE31" s="10">
        <v>960</v>
      </c>
      <c r="AF31" s="10">
        <v>960</v>
      </c>
      <c r="AG31" s="10">
        <v>960</v>
      </c>
      <c r="AH31" s="10">
        <v>960</v>
      </c>
    </row>
    <row r="32" spans="3:34" s="10" customFormat="1">
      <c r="C32" s="9">
        <v>30</v>
      </c>
      <c r="D32" s="9">
        <v>23572</v>
      </c>
      <c r="AB32" s="10">
        <f>$B$2+$D32</f>
        <v>24532</v>
      </c>
      <c r="AC32" s="10">
        <v>960</v>
      </c>
      <c r="AD32" s="10">
        <v>960</v>
      </c>
      <c r="AE32" s="10">
        <v>960</v>
      </c>
      <c r="AF32" s="10">
        <v>960</v>
      </c>
      <c r="AG32" s="10">
        <v>960</v>
      </c>
      <c r="AH32" s="10">
        <v>960</v>
      </c>
    </row>
    <row r="33" spans="3:34" s="10" customFormat="1">
      <c r="C33" s="9">
        <v>31</v>
      </c>
      <c r="D33" s="9">
        <v>23554</v>
      </c>
      <c r="AC33" s="10">
        <f>$B$2+$D33</f>
        <v>24514</v>
      </c>
      <c r="AD33" s="10">
        <v>960</v>
      </c>
      <c r="AE33" s="10">
        <v>960</v>
      </c>
      <c r="AF33" s="10">
        <v>960</v>
      </c>
      <c r="AG33" s="10">
        <v>960</v>
      </c>
      <c r="AH33" s="10">
        <v>960</v>
      </c>
    </row>
    <row r="34" spans="3:34" s="10" customFormat="1">
      <c r="C34" s="9">
        <v>32</v>
      </c>
      <c r="D34" s="9">
        <v>23536</v>
      </c>
      <c r="AD34" s="10">
        <f>$B$2+$D34</f>
        <v>24496</v>
      </c>
      <c r="AE34" s="10">
        <v>960</v>
      </c>
      <c r="AF34" s="10">
        <v>960</v>
      </c>
      <c r="AG34" s="10">
        <v>960</v>
      </c>
      <c r="AH34" s="10">
        <v>960</v>
      </c>
    </row>
    <row r="35" spans="3:34" s="10" customFormat="1">
      <c r="C35" s="9">
        <v>33</v>
      </c>
      <c r="D35" s="9">
        <v>23516</v>
      </c>
      <c r="AE35" s="10">
        <f>$B$2+$D35</f>
        <v>24476</v>
      </c>
      <c r="AF35" s="10">
        <v>960</v>
      </c>
      <c r="AG35" s="10">
        <v>960</v>
      </c>
      <c r="AH35" s="10">
        <v>960</v>
      </c>
    </row>
    <row r="36" spans="3:34" s="10" customFormat="1">
      <c r="C36" s="9">
        <v>34</v>
      </c>
      <c r="D36" s="9">
        <v>23496</v>
      </c>
      <c r="AF36" s="10">
        <f>$B$2+$D36</f>
        <v>24456</v>
      </c>
      <c r="AG36" s="10">
        <v>960</v>
      </c>
      <c r="AH36" s="10">
        <v>960</v>
      </c>
    </row>
    <row r="37" spans="3:34" s="10" customFormat="1">
      <c r="C37" s="9">
        <v>35</v>
      </c>
      <c r="D37" s="9">
        <v>23476</v>
      </c>
      <c r="AG37" s="10">
        <f>$B$2+$D37</f>
        <v>24436</v>
      </c>
      <c r="AH37" s="10">
        <v>960</v>
      </c>
    </row>
    <row r="38" spans="3:34" s="10" customFormat="1">
      <c r="C38" s="9">
        <v>36</v>
      </c>
      <c r="D38" s="9">
        <v>23454</v>
      </c>
      <c r="AH38" s="10">
        <f>$B$2+$D38</f>
        <v>24414</v>
      </c>
    </row>
    <row r="39" spans="3:34" s="10" customFormat="1">
      <c r="C39" s="9">
        <v>37</v>
      </c>
      <c r="D39" s="9">
        <v>23431</v>
      </c>
    </row>
    <row r="40" spans="3:34" s="10" customFormat="1">
      <c r="C40" s="9">
        <v>38</v>
      </c>
      <c r="D40" s="9">
        <v>23407</v>
      </c>
    </row>
    <row r="41" spans="3:34" s="10" customFormat="1">
      <c r="C41" s="9">
        <v>39</v>
      </c>
      <c r="D41" s="9">
        <v>23382</v>
      </c>
    </row>
    <row r="42" spans="3:34" s="10" customFormat="1">
      <c r="C42" s="9">
        <v>40</v>
      </c>
      <c r="D42" s="9">
        <v>23357</v>
      </c>
    </row>
    <row r="43" spans="3:34" s="10" customFormat="1">
      <c r="C43" s="9">
        <v>41</v>
      </c>
      <c r="D43" s="9">
        <v>23329</v>
      </c>
    </row>
    <row r="44" spans="3:34" s="10" customFormat="1">
      <c r="C44" s="9">
        <v>42</v>
      </c>
      <c r="D44" s="9">
        <v>23302</v>
      </c>
    </row>
    <row r="45" spans="3:34" s="10" customFormat="1">
      <c r="C45" s="9">
        <v>43</v>
      </c>
      <c r="D45" s="9">
        <v>23272</v>
      </c>
    </row>
    <row r="46" spans="3:34">
      <c r="C46" s="9">
        <v>44</v>
      </c>
      <c r="D46" s="9">
        <v>23240</v>
      </c>
    </row>
    <row r="47" spans="3:34">
      <c r="C47" s="9">
        <v>45</v>
      </c>
      <c r="D47" s="9">
        <v>23208</v>
      </c>
    </row>
    <row r="48" spans="3:34">
      <c r="C48" s="9">
        <v>46</v>
      </c>
      <c r="D48" s="9">
        <v>23174</v>
      </c>
    </row>
    <row r="49" spans="3:4">
      <c r="C49" s="9">
        <v>47</v>
      </c>
      <c r="D49" s="9">
        <v>23140</v>
      </c>
    </row>
    <row r="50" spans="3:4">
      <c r="C50" s="9">
        <v>48</v>
      </c>
      <c r="D50" s="9">
        <v>23102</v>
      </c>
    </row>
    <row r="51" spans="3:4">
      <c r="C51" s="9">
        <v>49</v>
      </c>
      <c r="D51" s="9">
        <v>23064</v>
      </c>
    </row>
    <row r="52" spans="3:4">
      <c r="C52" s="9">
        <v>50</v>
      </c>
      <c r="D52" s="9">
        <v>23024</v>
      </c>
    </row>
    <row r="53" spans="3:4">
      <c r="C53" s="9">
        <v>51</v>
      </c>
      <c r="D53" s="9">
        <v>22982</v>
      </c>
    </row>
    <row r="54" spans="3:4">
      <c r="C54" s="9">
        <v>52</v>
      </c>
      <c r="D54" s="9">
        <v>22938</v>
      </c>
    </row>
    <row r="55" spans="3:4">
      <c r="C55" s="9">
        <v>53</v>
      </c>
      <c r="D55" s="9">
        <v>22891</v>
      </c>
    </row>
    <row r="56" spans="3:4">
      <c r="C56" s="9">
        <v>54</v>
      </c>
      <c r="D56" s="9">
        <v>22843</v>
      </c>
    </row>
    <row r="57" spans="3:4">
      <c r="C57" s="9">
        <v>55</v>
      </c>
      <c r="D57" s="9">
        <v>22792</v>
      </c>
    </row>
    <row r="58" spans="3:4">
      <c r="C58" s="9">
        <v>56</v>
      </c>
      <c r="D58" s="9">
        <v>22739</v>
      </c>
    </row>
    <row r="59" spans="3:4">
      <c r="C59" s="9">
        <v>57</v>
      </c>
      <c r="D59" s="9">
        <v>22682</v>
      </c>
    </row>
    <row r="60" spans="3:4">
      <c r="C60" s="9">
        <v>58</v>
      </c>
      <c r="D60" s="9">
        <v>22624</v>
      </c>
    </row>
    <row r="61" spans="3:4">
      <c r="C61" s="9">
        <v>59</v>
      </c>
      <c r="D61" s="9">
        <v>22562</v>
      </c>
    </row>
    <row r="62" spans="3:4">
      <c r="C62" s="9">
        <v>60</v>
      </c>
      <c r="D62" s="9">
        <v>22498</v>
      </c>
    </row>
    <row r="63" spans="3:4">
      <c r="C63" s="9">
        <v>61</v>
      </c>
      <c r="D63" s="9">
        <v>22429</v>
      </c>
    </row>
    <row r="64" spans="3:4">
      <c r="C64" s="9">
        <v>62</v>
      </c>
      <c r="D64" s="9">
        <v>22357</v>
      </c>
    </row>
    <row r="65" spans="3:4">
      <c r="C65" s="9">
        <v>63</v>
      </c>
      <c r="D65" s="9">
        <v>22282</v>
      </c>
    </row>
    <row r="66" spans="3:4">
      <c r="C66" s="9">
        <v>64</v>
      </c>
      <c r="D66" s="9">
        <v>22202</v>
      </c>
    </row>
    <row r="67" spans="3:4">
      <c r="C67" s="9">
        <v>65</v>
      </c>
      <c r="D67" s="9">
        <v>22118</v>
      </c>
    </row>
    <row r="68" spans="3:4">
      <c r="C68" s="9">
        <v>66</v>
      </c>
      <c r="D68" s="9">
        <v>22030</v>
      </c>
    </row>
    <row r="69" spans="3:4">
      <c r="C69" s="9">
        <v>67</v>
      </c>
      <c r="D69" s="9">
        <v>21936</v>
      </c>
    </row>
    <row r="70" spans="3:4">
      <c r="C70" s="9">
        <v>68</v>
      </c>
      <c r="D70" s="9">
        <v>21838</v>
      </c>
    </row>
    <row r="71" spans="3:4">
      <c r="C71" s="9">
        <v>69</v>
      </c>
      <c r="D71" s="9">
        <v>21733</v>
      </c>
    </row>
    <row r="72" spans="3:4">
      <c r="C72" s="9">
        <v>70</v>
      </c>
      <c r="D72" s="9">
        <v>21623</v>
      </c>
    </row>
    <row r="73" spans="3:4">
      <c r="C73" s="9">
        <v>71</v>
      </c>
      <c r="D73" s="9">
        <v>21506</v>
      </c>
    </row>
    <row r="74" spans="3:4">
      <c r="C74" s="9">
        <v>72</v>
      </c>
      <c r="D74" s="9">
        <v>21384</v>
      </c>
    </row>
    <row r="75" spans="3:4">
      <c r="C75" s="9">
        <v>73</v>
      </c>
      <c r="D75" s="9">
        <v>21253</v>
      </c>
    </row>
    <row r="76" spans="3:4">
      <c r="C76" s="9">
        <v>74</v>
      </c>
      <c r="D76" s="9">
        <v>21115</v>
      </c>
    </row>
    <row r="77" spans="3:4">
      <c r="C77" s="9">
        <v>75</v>
      </c>
      <c r="D77" s="9">
        <v>20969</v>
      </c>
    </row>
    <row r="78" spans="3:4">
      <c r="C78" s="9">
        <v>76</v>
      </c>
      <c r="D78" s="9">
        <v>20814</v>
      </c>
    </row>
    <row r="79" spans="3:4">
      <c r="C79" s="9">
        <v>77</v>
      </c>
      <c r="D79" s="9">
        <v>20650</v>
      </c>
    </row>
    <row r="80" spans="3:4">
      <c r="C80" s="9">
        <v>78</v>
      </c>
      <c r="D80" s="9">
        <v>20474</v>
      </c>
    </row>
    <row r="81" spans="3:4">
      <c r="C81" s="9">
        <v>79</v>
      </c>
      <c r="D81" s="9">
        <v>20288</v>
      </c>
    </row>
    <row r="82" spans="3:4">
      <c r="C82" s="9">
        <v>80</v>
      </c>
      <c r="D82" s="9">
        <v>20092</v>
      </c>
    </row>
    <row r="83" spans="3:4">
      <c r="C83" s="9">
        <v>81</v>
      </c>
      <c r="D83" s="9">
        <v>19883</v>
      </c>
    </row>
    <row r="84" spans="3:4">
      <c r="C84" s="9">
        <v>82</v>
      </c>
      <c r="D84" s="9">
        <v>19660</v>
      </c>
    </row>
    <row r="85" spans="3:4">
      <c r="C85" s="9">
        <v>83</v>
      </c>
      <c r="D85" s="9">
        <v>19423</v>
      </c>
    </row>
    <row r="86" spans="3:4">
      <c r="C86" s="9">
        <v>84</v>
      </c>
      <c r="D86" s="9">
        <v>19172</v>
      </c>
    </row>
    <row r="87" spans="3:4">
      <c r="C87" s="9">
        <v>85</v>
      </c>
      <c r="D87" s="9">
        <v>18906</v>
      </c>
    </row>
    <row r="88" spans="3:4">
      <c r="C88" s="9">
        <v>86</v>
      </c>
      <c r="D88" s="9">
        <v>18622</v>
      </c>
    </row>
    <row r="89" spans="3:4">
      <c r="C89" s="9">
        <v>87</v>
      </c>
      <c r="D89" s="9">
        <v>18320</v>
      </c>
    </row>
    <row r="90" spans="3:4">
      <c r="C90" s="9">
        <v>88</v>
      </c>
      <c r="D90" s="9">
        <v>18001</v>
      </c>
    </row>
    <row r="91" spans="3:4">
      <c r="C91" s="9">
        <v>89</v>
      </c>
      <c r="D91" s="9">
        <v>17662</v>
      </c>
    </row>
    <row r="92" spans="3:4">
      <c r="C92" s="9">
        <v>90</v>
      </c>
      <c r="D92" s="9">
        <v>17302</v>
      </c>
    </row>
    <row r="93" spans="3:4">
      <c r="C93" s="9">
        <v>91</v>
      </c>
      <c r="D93" s="9">
        <v>16920</v>
      </c>
    </row>
    <row r="94" spans="3:4">
      <c r="C94" s="9">
        <v>92</v>
      </c>
      <c r="D94" s="9">
        <v>16516</v>
      </c>
    </row>
    <row r="95" spans="3:4">
      <c r="C95" s="9">
        <v>93</v>
      </c>
      <c r="D95" s="9">
        <v>16088</v>
      </c>
    </row>
    <row r="96" spans="3:4">
      <c r="C96" s="9">
        <v>94</v>
      </c>
      <c r="D96" s="9">
        <v>15637</v>
      </c>
    </row>
    <row r="97" spans="3:4">
      <c r="C97" s="9">
        <v>95</v>
      </c>
      <c r="D97" s="9">
        <v>15162</v>
      </c>
    </row>
    <row r="98" spans="3:4">
      <c r="C98" s="9">
        <v>96</v>
      </c>
      <c r="D98" s="9">
        <v>14662</v>
      </c>
    </row>
    <row r="99" spans="3:4">
      <c r="C99" s="9">
        <v>97</v>
      </c>
      <c r="D99" s="9">
        <v>14135</v>
      </c>
    </row>
    <row r="100" spans="3:4">
      <c r="C100" s="9">
        <v>98</v>
      </c>
      <c r="D100" s="9">
        <v>13583</v>
      </c>
    </row>
    <row r="101" spans="3:4">
      <c r="C101" s="9">
        <v>99</v>
      </c>
      <c r="D101" s="9">
        <v>13003</v>
      </c>
    </row>
    <row r="102" spans="3:4">
      <c r="C102" s="9">
        <v>100</v>
      </c>
      <c r="D102" s="9">
        <v>12398</v>
      </c>
    </row>
    <row r="103" spans="3:4">
      <c r="C103" s="9">
        <v>101</v>
      </c>
      <c r="D103" s="9">
        <v>11767</v>
      </c>
    </row>
    <row r="104" spans="3:4">
      <c r="C104" s="9">
        <v>102</v>
      </c>
      <c r="D104" s="9">
        <v>11040</v>
      </c>
    </row>
    <row r="105" spans="3:4">
      <c r="C105" s="9"/>
    </row>
    <row r="106" spans="3:4">
      <c r="C106" s="9"/>
    </row>
    <row r="107" spans="3:4">
      <c r="C107" s="9"/>
    </row>
    <row r="108" spans="3:4">
      <c r="C108" s="9"/>
    </row>
    <row r="109" spans="3:4">
      <c r="C109" s="9"/>
    </row>
    <row r="110" spans="3:4">
      <c r="C110" s="9"/>
    </row>
    <row r="111" spans="3:4">
      <c r="C111" s="9"/>
    </row>
    <row r="112" spans="3:4">
      <c r="C112" s="9"/>
    </row>
    <row r="113" spans="3:3">
      <c r="C113" s="9"/>
    </row>
    <row r="114" spans="3:3">
      <c r="C114" s="9"/>
    </row>
    <row r="115" spans="3:3">
      <c r="C115" s="9"/>
    </row>
    <row r="116" spans="3:3">
      <c r="C116" s="9"/>
    </row>
    <row r="117" spans="3:3">
      <c r="C117" s="9"/>
    </row>
    <row r="118" spans="3:3">
      <c r="C118" s="9"/>
    </row>
    <row r="119" spans="3:3">
      <c r="C119" s="9"/>
    </row>
    <row r="120" spans="3:3">
      <c r="C120" s="9"/>
    </row>
  </sheetData>
  <phoneticPr fontId="5" type="noConversion"/>
  <pageMargins left="0.7" right="0.7" top="0.75" bottom="0.75" header="0.3" footer="0.3"/>
  <pageSetup paperSize="9" orientation="portrait" horizontalDpi="1200" verticalDpi="12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50BA2-AB5F-47CE-93E2-5270B10C6D10}">
  <dimension ref="A1:N23"/>
  <sheetViews>
    <sheetView topLeftCell="A4" workbookViewId="0">
      <selection activeCell="E18" sqref="E18"/>
    </sheetView>
  </sheetViews>
  <sheetFormatPr defaultRowHeight="15.5"/>
  <cols>
    <col min="1" max="1" width="17.1796875" style="5" customWidth="1"/>
    <col min="2" max="2" width="19.7265625" style="5" customWidth="1"/>
    <col min="3" max="3" width="15.54296875" style="5" customWidth="1"/>
    <col min="4" max="4" width="10.453125" style="5" customWidth="1"/>
    <col min="5" max="5" width="11.90625" style="5" customWidth="1"/>
    <col min="6" max="7" width="10.81640625" style="5" customWidth="1"/>
    <col min="8" max="8" width="12.1796875" style="5" customWidth="1"/>
    <col min="9" max="9" width="14.6328125" style="5" customWidth="1"/>
    <col min="10" max="10" width="17.08984375" style="5" customWidth="1"/>
    <col min="11" max="11" width="14.81640625" style="5" customWidth="1"/>
    <col min="12" max="12" width="16.36328125" style="5" customWidth="1"/>
    <col min="13" max="13" width="10.81640625" style="5" customWidth="1"/>
    <col min="14" max="14" width="12.1796875" style="5" customWidth="1"/>
    <col min="15" max="15" width="8.7265625" style="5"/>
    <col min="16" max="16" width="17.26953125" style="5" customWidth="1"/>
    <col min="17" max="17" width="8.54296875" style="5" customWidth="1"/>
    <col min="18" max="16384" width="8.7265625" style="5"/>
  </cols>
  <sheetData>
    <row r="1" spans="1:14">
      <c r="A1" s="109" t="s">
        <v>13</v>
      </c>
      <c r="B1" s="109"/>
      <c r="C1" s="109"/>
      <c r="I1" s="109" t="s">
        <v>13</v>
      </c>
      <c r="J1" s="109"/>
      <c r="K1" s="109"/>
    </row>
    <row r="2" spans="1:14">
      <c r="A2" s="5" t="s">
        <v>12</v>
      </c>
      <c r="B2" s="24">
        <v>10000</v>
      </c>
      <c r="I2" s="5" t="s">
        <v>12</v>
      </c>
      <c r="J2" s="24">
        <v>10000</v>
      </c>
    </row>
    <row r="3" spans="1:14">
      <c r="A3" s="5" t="s">
        <v>11</v>
      </c>
      <c r="B3" s="23">
        <v>7.0000000000000007E-2</v>
      </c>
      <c r="I3" s="5" t="s">
        <v>11</v>
      </c>
      <c r="J3" s="23">
        <v>7.0000000000000007E-2</v>
      </c>
    </row>
    <row r="4" spans="1:14">
      <c r="A4" s="5" t="s">
        <v>10</v>
      </c>
      <c r="B4" s="5">
        <v>6</v>
      </c>
      <c r="I4" s="5" t="s">
        <v>10</v>
      </c>
      <c r="J4" s="5">
        <v>10</v>
      </c>
    </row>
    <row r="5" spans="1:14">
      <c r="A5" s="5" t="s">
        <v>9</v>
      </c>
      <c r="B5" s="22">
        <f>PMT(B3,B4,-B2,0,0)</f>
        <v>2097.9579975832812</v>
      </c>
      <c r="I5" s="5" t="s">
        <v>9</v>
      </c>
      <c r="J5" s="22">
        <f>PMT(J3,J4,-J2,0,0)</f>
        <v>1423.7750272736473</v>
      </c>
    </row>
    <row r="7" spans="1:14" ht="16" thickBot="1"/>
    <row r="8" spans="1:14" ht="62.5" thickBot="1">
      <c r="B8" s="21" t="s">
        <v>8</v>
      </c>
      <c r="C8" s="20" t="s">
        <v>7</v>
      </c>
      <c r="D8" s="20" t="s">
        <v>6</v>
      </c>
      <c r="E8" s="19" t="s">
        <v>5</v>
      </c>
      <c r="F8" s="18" t="s">
        <v>4</v>
      </c>
      <c r="G8" s="38"/>
      <c r="J8" s="30" t="s">
        <v>8</v>
      </c>
      <c r="K8" s="31" t="s">
        <v>7</v>
      </c>
      <c r="L8" s="31" t="s">
        <v>6</v>
      </c>
      <c r="M8" s="32" t="s">
        <v>5</v>
      </c>
      <c r="N8" s="33" t="s">
        <v>4</v>
      </c>
    </row>
    <row r="9" spans="1:14">
      <c r="B9" s="17">
        <v>1</v>
      </c>
      <c r="C9" s="16">
        <f>B2</f>
        <v>10000</v>
      </c>
      <c r="D9" s="16">
        <f t="shared" ref="D9:D14" si="0">B$5</f>
        <v>2097.9579975832812</v>
      </c>
      <c r="E9" s="16">
        <f t="shared" ref="E9:E14" si="1">C9*B$3</f>
        <v>700.00000000000011</v>
      </c>
      <c r="F9" s="15">
        <f t="shared" ref="F9:F14" si="2">D9-E9</f>
        <v>1397.9579975832812</v>
      </c>
      <c r="G9" s="29"/>
      <c r="J9" s="26">
        <v>1</v>
      </c>
      <c r="K9" s="27">
        <f>J2</f>
        <v>10000</v>
      </c>
      <c r="L9" s="27">
        <f t="shared" ref="L9:L19" si="3">J$5</f>
        <v>1423.7750272736473</v>
      </c>
      <c r="M9" s="27">
        <f t="shared" ref="M9:M19" si="4">K9*J$3</f>
        <v>700.00000000000011</v>
      </c>
      <c r="N9" s="28">
        <f t="shared" ref="N9:N14" si="5">L9-M9</f>
        <v>723.7750272736472</v>
      </c>
    </row>
    <row r="10" spans="1:14">
      <c r="B10" s="17">
        <v>2</v>
      </c>
      <c r="C10" s="16">
        <f>C9-F9</f>
        <v>8602.0420024167179</v>
      </c>
      <c r="D10" s="16">
        <f t="shared" si="0"/>
        <v>2097.9579975832812</v>
      </c>
      <c r="E10" s="16">
        <f t="shared" si="1"/>
        <v>602.14294016917029</v>
      </c>
      <c r="F10" s="15">
        <f t="shared" si="2"/>
        <v>1495.8150574141109</v>
      </c>
      <c r="G10" s="29"/>
      <c r="J10" s="17">
        <v>2</v>
      </c>
      <c r="K10" s="29">
        <f>K9-N9</f>
        <v>9276.2249727263534</v>
      </c>
      <c r="L10" s="29">
        <f t="shared" si="3"/>
        <v>1423.7750272736473</v>
      </c>
      <c r="M10" s="29">
        <f t="shared" si="4"/>
        <v>649.33574809084485</v>
      </c>
      <c r="N10" s="15">
        <f t="shared" si="5"/>
        <v>774.43927918280247</v>
      </c>
    </row>
    <row r="11" spans="1:14">
      <c r="B11" s="17">
        <v>3</v>
      </c>
      <c r="C11" s="16">
        <f>C10-F10</f>
        <v>7106.226945002607</v>
      </c>
      <c r="D11" s="16">
        <f t="shared" si="0"/>
        <v>2097.9579975832812</v>
      </c>
      <c r="E11" s="16">
        <f t="shared" si="1"/>
        <v>497.43588615018251</v>
      </c>
      <c r="F11" s="15">
        <f t="shared" si="2"/>
        <v>1600.5221114330986</v>
      </c>
      <c r="J11" s="17">
        <v>3</v>
      </c>
      <c r="K11" s="29">
        <f>K10-N10</f>
        <v>8501.7856935435502</v>
      </c>
      <c r="L11" s="29">
        <f t="shared" si="3"/>
        <v>1423.7750272736473</v>
      </c>
      <c r="M11" s="29">
        <f t="shared" si="4"/>
        <v>595.12499854804855</v>
      </c>
      <c r="N11" s="15">
        <f t="shared" si="5"/>
        <v>828.65002872559876</v>
      </c>
    </row>
    <row r="12" spans="1:14">
      <c r="B12" s="17">
        <v>4</v>
      </c>
      <c r="C12" s="16">
        <f>C11-F11</f>
        <v>5505.7048335695081</v>
      </c>
      <c r="D12" s="16">
        <f t="shared" si="0"/>
        <v>2097.9579975832812</v>
      </c>
      <c r="E12" s="16">
        <f t="shared" si="1"/>
        <v>385.39933834986562</v>
      </c>
      <c r="F12" s="15">
        <f t="shared" si="2"/>
        <v>1712.5586592334157</v>
      </c>
      <c r="G12" s="37">
        <f>CUMIPMT(B3,B4,B2,1,4,0)</f>
        <v>-2184.978164669219</v>
      </c>
      <c r="H12" s="37">
        <f>CUMPRINC(B3,B4,B2,1,4,0)</f>
        <v>-6206.8538256639058</v>
      </c>
      <c r="J12" s="17">
        <v>4</v>
      </c>
      <c r="K12" s="29">
        <f>K11-N11</f>
        <v>7673.1356648179517</v>
      </c>
      <c r="L12" s="29">
        <f t="shared" si="3"/>
        <v>1423.7750272736473</v>
      </c>
      <c r="M12" s="29">
        <f t="shared" si="4"/>
        <v>537.11949653725662</v>
      </c>
      <c r="N12" s="15">
        <f t="shared" si="5"/>
        <v>886.65553073639069</v>
      </c>
    </row>
    <row r="13" spans="1:14">
      <c r="B13" s="17">
        <v>5</v>
      </c>
      <c r="C13" s="16">
        <f>C12-F12</f>
        <v>3793.1461743360924</v>
      </c>
      <c r="D13" s="16">
        <f t="shared" si="0"/>
        <v>2097.9579975832812</v>
      </c>
      <c r="E13" s="16">
        <f t="shared" si="1"/>
        <v>265.52023220352652</v>
      </c>
      <c r="F13" s="15">
        <f t="shared" si="2"/>
        <v>1832.4377653797546</v>
      </c>
      <c r="G13" s="29"/>
      <c r="J13" s="17">
        <v>5</v>
      </c>
      <c r="K13" s="29">
        <f>K12-N12</f>
        <v>6786.4801340815611</v>
      </c>
      <c r="L13" s="29">
        <f t="shared" si="3"/>
        <v>1423.7750272736473</v>
      </c>
      <c r="M13" s="29">
        <f t="shared" si="4"/>
        <v>475.05360938570931</v>
      </c>
      <c r="N13" s="15">
        <f t="shared" si="5"/>
        <v>948.72141788793806</v>
      </c>
    </row>
    <row r="14" spans="1:14" ht="16" thickBot="1">
      <c r="B14" s="14">
        <v>6</v>
      </c>
      <c r="C14" s="13">
        <f>C13-F13</f>
        <v>1960.7084089563377</v>
      </c>
      <c r="D14" s="13">
        <f t="shared" si="0"/>
        <v>2097.9579975832812</v>
      </c>
      <c r="E14" s="13">
        <f t="shared" si="1"/>
        <v>137.24958862694365</v>
      </c>
      <c r="F14" s="12">
        <f t="shared" si="2"/>
        <v>1960.7084089563375</v>
      </c>
      <c r="G14" s="29"/>
      <c r="J14" s="17">
        <v>6</v>
      </c>
      <c r="K14" s="29">
        <f>K13-N13</f>
        <v>5837.7587161936226</v>
      </c>
      <c r="L14" s="29">
        <f t="shared" si="3"/>
        <v>1423.7750272736473</v>
      </c>
      <c r="M14" s="29">
        <f t="shared" si="4"/>
        <v>408.64311013355365</v>
      </c>
      <c r="N14" s="15">
        <f t="shared" si="5"/>
        <v>1015.1319171400937</v>
      </c>
    </row>
    <row r="15" spans="1:14">
      <c r="J15" s="34">
        <v>7</v>
      </c>
      <c r="K15" s="29">
        <f t="shared" ref="K15:K19" si="6">K14-N14</f>
        <v>4822.6267990535289</v>
      </c>
      <c r="L15" s="29">
        <f t="shared" si="3"/>
        <v>1423.7750272736473</v>
      </c>
      <c r="M15" s="29">
        <f t="shared" si="4"/>
        <v>337.58387593374704</v>
      </c>
      <c r="N15" s="15">
        <f t="shared" ref="N15:N19" si="7">L15-M15</f>
        <v>1086.1911513399002</v>
      </c>
    </row>
    <row r="16" spans="1:14">
      <c r="B16" s="25">
        <v>3</v>
      </c>
      <c r="E16" s="22">
        <f>IPMT(B3,B11,B4,B2)</f>
        <v>-497.43588615018245</v>
      </c>
      <c r="F16" s="22">
        <f>PPMT(B3,B11,B4,B2)</f>
        <v>-1600.5221114330986</v>
      </c>
      <c r="G16" s="22"/>
      <c r="J16" s="34">
        <v>8</v>
      </c>
      <c r="K16" s="29">
        <f t="shared" si="6"/>
        <v>3736.4356477136289</v>
      </c>
      <c r="L16" s="29">
        <f t="shared" si="3"/>
        <v>1423.7750272736473</v>
      </c>
      <c r="M16" s="29">
        <f t="shared" si="4"/>
        <v>261.55049533995407</v>
      </c>
      <c r="N16" s="15">
        <f t="shared" si="7"/>
        <v>1162.2245319336932</v>
      </c>
    </row>
    <row r="17" spans="1:14">
      <c r="J17" s="34">
        <v>9</v>
      </c>
      <c r="K17" s="29">
        <f t="shared" si="6"/>
        <v>2574.2111157799354</v>
      </c>
      <c r="L17" s="29">
        <f t="shared" si="3"/>
        <v>1423.7750272736473</v>
      </c>
      <c r="M17" s="29">
        <f t="shared" si="4"/>
        <v>180.19477810459549</v>
      </c>
      <c r="N17" s="15">
        <f t="shared" si="7"/>
        <v>1243.5802491690517</v>
      </c>
    </row>
    <row r="18" spans="1:14">
      <c r="E18" s="42">
        <f>SUM(E9:E14)</f>
        <v>2587.7479854996886</v>
      </c>
      <c r="J18" s="34">
        <v>10</v>
      </c>
      <c r="K18" s="29">
        <f t="shared" si="6"/>
        <v>1330.6308666108837</v>
      </c>
      <c r="L18" s="29">
        <f t="shared" si="3"/>
        <v>1423.7750272736473</v>
      </c>
      <c r="M18" s="29">
        <f t="shared" si="4"/>
        <v>93.144160662761863</v>
      </c>
      <c r="N18" s="15">
        <f t="shared" si="7"/>
        <v>1330.6308666108855</v>
      </c>
    </row>
    <row r="19" spans="1:14" ht="16" thickBot="1">
      <c r="J19" s="35"/>
      <c r="K19" s="13">
        <f t="shared" si="6"/>
        <v>-1.8189894035458565E-12</v>
      </c>
      <c r="L19" s="13">
        <f t="shared" si="3"/>
        <v>1423.7750272736473</v>
      </c>
      <c r="M19" s="13">
        <f t="shared" si="4"/>
        <v>-1.2732925824820997E-13</v>
      </c>
      <c r="N19" s="12">
        <f t="shared" si="7"/>
        <v>1423.7750272736475</v>
      </c>
    </row>
    <row r="23" spans="1:14">
      <c r="A23" s="36"/>
    </row>
  </sheetData>
  <mergeCells count="2">
    <mergeCell ref="A1:C1"/>
    <mergeCell ref="I1:K1"/>
  </mergeCells>
  <phoneticPr fontId="5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4D84C-6437-49B8-A5DC-2B2A4B27135F}">
  <dimension ref="A1:H16"/>
  <sheetViews>
    <sheetView zoomScale="85" zoomScaleNormal="85" workbookViewId="0">
      <selection activeCell="H12" sqref="H12"/>
    </sheetView>
  </sheetViews>
  <sheetFormatPr defaultRowHeight="15.5"/>
  <cols>
    <col min="1" max="1" width="17.1796875" style="5" customWidth="1"/>
    <col min="2" max="2" width="19.7265625" style="5" customWidth="1"/>
    <col min="3" max="3" width="15.54296875" style="5" customWidth="1"/>
    <col min="4" max="4" width="10.453125" style="5" customWidth="1"/>
    <col min="5" max="5" width="11.90625" style="5" customWidth="1"/>
    <col min="6" max="7" width="10.81640625" style="5" customWidth="1"/>
    <col min="8" max="8" width="12.1796875" style="5" customWidth="1"/>
    <col min="9" max="9" width="14.6328125" style="5" customWidth="1"/>
    <col min="10" max="10" width="17.08984375" style="5" customWidth="1"/>
    <col min="11" max="11" width="14.81640625" style="5" customWidth="1"/>
    <col min="12" max="12" width="16.36328125" style="5" customWidth="1"/>
    <col min="13" max="13" width="10.81640625" style="5" customWidth="1"/>
    <col min="14" max="14" width="12.1796875" style="5" customWidth="1"/>
    <col min="15" max="15" width="8.7265625" style="5"/>
    <col min="16" max="16" width="17.26953125" style="5" customWidth="1"/>
    <col min="17" max="17" width="8.54296875" style="5" customWidth="1"/>
    <col min="18" max="16384" width="8.7265625" style="5"/>
  </cols>
  <sheetData>
    <row r="1" spans="1:8" ht="17">
      <c r="A1" s="109" t="s">
        <v>13</v>
      </c>
      <c r="B1" s="109"/>
      <c r="C1" s="109"/>
      <c r="D1" s="47" t="s">
        <v>14</v>
      </c>
    </row>
    <row r="2" spans="1:8" ht="17">
      <c r="A2" s="5" t="s">
        <v>12</v>
      </c>
      <c r="B2" s="24">
        <v>10000</v>
      </c>
      <c r="D2" s="36" t="s">
        <v>17</v>
      </c>
    </row>
    <row r="3" spans="1:8" ht="17">
      <c r="A3" s="5" t="s">
        <v>11</v>
      </c>
      <c r="B3" s="4">
        <f>RATE(B4,B5,-B2,0,0)</f>
        <v>2.2442198951838445E-2</v>
      </c>
      <c r="D3" s="39" t="s">
        <v>15</v>
      </c>
    </row>
    <row r="4" spans="1:8" ht="17">
      <c r="A4" s="5" t="s">
        <v>10</v>
      </c>
      <c r="B4" s="5">
        <v>6</v>
      </c>
      <c r="D4" s="36" t="s">
        <v>16</v>
      </c>
    </row>
    <row r="5" spans="1:8">
      <c r="A5" s="5" t="s">
        <v>9</v>
      </c>
      <c r="B5" s="22">
        <v>1800</v>
      </c>
    </row>
    <row r="7" spans="1:8" ht="16" thickBot="1"/>
    <row r="8" spans="1:8" ht="62.5" thickBot="1">
      <c r="B8" s="21" t="s">
        <v>8</v>
      </c>
      <c r="C8" s="20" t="s">
        <v>7</v>
      </c>
      <c r="D8" s="20" t="s">
        <v>6</v>
      </c>
      <c r="E8" s="19" t="s">
        <v>5</v>
      </c>
      <c r="F8" s="18" t="s">
        <v>4</v>
      </c>
      <c r="G8" s="38"/>
    </row>
    <row r="9" spans="1:8">
      <c r="B9" s="17">
        <v>1</v>
      </c>
      <c r="C9" s="16">
        <f>B2</f>
        <v>10000</v>
      </c>
      <c r="D9" s="16">
        <f t="shared" ref="D9:D14" si="0">B$5</f>
        <v>1800</v>
      </c>
      <c r="E9" s="16">
        <f t="shared" ref="E9:E14" si="1">C9*B$3</f>
        <v>224.42198951838444</v>
      </c>
      <c r="F9" s="15">
        <f t="shared" ref="F9:F14" si="2">D9-E9</f>
        <v>1575.5780104816156</v>
      </c>
      <c r="G9" s="29"/>
    </row>
    <row r="10" spans="1:8">
      <c r="B10" s="17">
        <v>2</v>
      </c>
      <c r="C10" s="16">
        <f>C9-F9</f>
        <v>8424.4219895183851</v>
      </c>
      <c r="D10" s="16">
        <f t="shared" si="0"/>
        <v>1800</v>
      </c>
      <c r="E10" s="16">
        <f t="shared" si="1"/>
        <v>189.06255434301426</v>
      </c>
      <c r="F10" s="15">
        <f t="shared" si="2"/>
        <v>1610.9374456569858</v>
      </c>
      <c r="G10" s="29"/>
    </row>
    <row r="11" spans="1:8">
      <c r="B11" s="17">
        <v>3</v>
      </c>
      <c r="C11" s="16">
        <f>C10-F10</f>
        <v>6813.4845438613993</v>
      </c>
      <c r="D11" s="16">
        <f t="shared" si="0"/>
        <v>1800</v>
      </c>
      <c r="E11" s="16">
        <f t="shared" si="1"/>
        <v>152.90957568861373</v>
      </c>
      <c r="F11" s="15">
        <f t="shared" si="2"/>
        <v>1647.0904243113862</v>
      </c>
    </row>
    <row r="12" spans="1:8">
      <c r="B12" s="17">
        <v>4</v>
      </c>
      <c r="C12" s="16">
        <f>C11-F11</f>
        <v>5166.3941195500129</v>
      </c>
      <c r="D12" s="16">
        <f t="shared" si="0"/>
        <v>1800</v>
      </c>
      <c r="E12" s="16">
        <f t="shared" si="1"/>
        <v>115.9452446945496</v>
      </c>
      <c r="F12" s="15">
        <f t="shared" si="2"/>
        <v>1684.0547553054505</v>
      </c>
      <c r="G12" s="37">
        <f>CUMIPMT(B3,B4,B2,1,4,0)</f>
        <v>-682.33936424455715</v>
      </c>
      <c r="H12" s="37">
        <f>CUMPRINC(B3,B4,B2,1,4,0)</f>
        <v>-6517.6606357555756</v>
      </c>
    </row>
    <row r="13" spans="1:8">
      <c r="B13" s="17">
        <v>5</v>
      </c>
      <c r="C13" s="16">
        <f>C12-F12</f>
        <v>3482.3393642445626</v>
      </c>
      <c r="D13" s="16">
        <f t="shared" si="0"/>
        <v>1800</v>
      </c>
      <c r="E13" s="16">
        <f t="shared" si="1"/>
        <v>78.15135283019508</v>
      </c>
      <c r="F13" s="15">
        <f t="shared" si="2"/>
        <v>1721.848647169805</v>
      </c>
      <c r="G13" s="29"/>
    </row>
    <row r="14" spans="1:8" ht="16" thickBot="1">
      <c r="B14" s="14">
        <v>6</v>
      </c>
      <c r="C14" s="13">
        <f>C13-F13</f>
        <v>1760.4907170747576</v>
      </c>
      <c r="D14" s="13">
        <f t="shared" si="0"/>
        <v>1800</v>
      </c>
      <c r="E14" s="13">
        <f t="shared" si="1"/>
        <v>39.509282925456439</v>
      </c>
      <c r="F14" s="12">
        <f t="shared" si="2"/>
        <v>1760.4907170745435</v>
      </c>
      <c r="G14" s="29"/>
    </row>
    <row r="16" spans="1:8">
      <c r="B16" s="25">
        <v>3</v>
      </c>
      <c r="E16" s="22">
        <f>IPMT(B3,B11,B4,B2)</f>
        <v>-152.90957568861216</v>
      </c>
      <c r="F16" s="22">
        <f>PPMT(B3,B11,B4,B2)</f>
        <v>-1647.0904243114212</v>
      </c>
      <c r="G16" s="22"/>
    </row>
  </sheetData>
  <mergeCells count="1">
    <mergeCell ref="A1:C1"/>
  </mergeCells>
  <phoneticPr fontId="5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332A8-9110-4C73-9041-2D778C3E7F17}">
  <dimension ref="A1:M82"/>
  <sheetViews>
    <sheetView tabSelected="1" workbookViewId="0">
      <selection activeCell="H8" sqref="H8"/>
    </sheetView>
  </sheetViews>
  <sheetFormatPr defaultRowHeight="15.5"/>
  <cols>
    <col min="1" max="1" width="17.90625" style="5" customWidth="1"/>
    <col min="2" max="2" width="13.90625" style="5" customWidth="1"/>
    <col min="3" max="3" width="15.26953125" style="5" customWidth="1"/>
    <col min="4" max="4" width="11" style="5" customWidth="1"/>
    <col min="5" max="5" width="10.26953125" style="5" customWidth="1"/>
    <col min="6" max="6" width="11.7265625" style="5" customWidth="1"/>
    <col min="7" max="10" width="8.7265625" style="5"/>
    <col min="11" max="11" width="17.90625" style="5" customWidth="1"/>
    <col min="12" max="12" width="11.81640625" style="5" customWidth="1"/>
    <col min="13" max="13" width="10.36328125" style="5" customWidth="1"/>
    <col min="14" max="16384" width="8.7265625" style="5"/>
  </cols>
  <sheetData>
    <row r="1" spans="1:13">
      <c r="A1" s="109" t="s">
        <v>13</v>
      </c>
      <c r="B1" s="109"/>
      <c r="C1" s="109"/>
    </row>
    <row r="2" spans="1:13">
      <c r="A2" s="5" t="s">
        <v>12</v>
      </c>
      <c r="B2" s="24">
        <v>10000</v>
      </c>
    </row>
    <row r="3" spans="1:13">
      <c r="A3" s="5" t="s">
        <v>11</v>
      </c>
      <c r="B3" s="23">
        <v>7.0000000000000007E-2</v>
      </c>
    </row>
    <row r="4" spans="1:13">
      <c r="A4" s="5" t="s">
        <v>10</v>
      </c>
      <c r="B4" s="5">
        <v>6</v>
      </c>
    </row>
    <row r="5" spans="1:13">
      <c r="A5" s="5" t="s">
        <v>18</v>
      </c>
      <c r="B5" s="22">
        <f>PMT(B3/12,B4*12,-B2,0,0)</f>
        <v>170.49006471969619</v>
      </c>
    </row>
    <row r="7" spans="1:13" ht="16" thickBot="1"/>
    <row r="8" spans="1:13" ht="62.5" thickBot="1">
      <c r="B8" s="21" t="s">
        <v>19</v>
      </c>
      <c r="C8" s="20" t="s">
        <v>7</v>
      </c>
      <c r="D8" s="20" t="s">
        <v>6</v>
      </c>
      <c r="E8" s="19" t="s">
        <v>5</v>
      </c>
      <c r="F8" s="18" t="s">
        <v>4</v>
      </c>
      <c r="G8" s="46" t="s">
        <v>20</v>
      </c>
      <c r="H8" s="45">
        <f>IRR(H9:H80,72)</f>
        <v>5.4960860638193498E-3</v>
      </c>
      <c r="I8" s="44">
        <f>H8*12</f>
        <v>6.5953032765832198E-2</v>
      </c>
      <c r="J8" s="43"/>
      <c r="K8" s="48" t="s">
        <v>21</v>
      </c>
    </row>
    <row r="9" spans="1:13" ht="17">
      <c r="B9" s="26">
        <v>1</v>
      </c>
      <c r="C9" s="27">
        <f>B2</f>
        <v>10000</v>
      </c>
      <c r="D9" s="27">
        <f t="shared" ref="D9:D72" si="0">B$5</f>
        <v>170.49006471969619</v>
      </c>
      <c r="E9" s="27">
        <f>C9*B$3/12</f>
        <v>58.333333333333343</v>
      </c>
      <c r="F9" s="28">
        <f t="shared" ref="F9:F72" si="1">D9-E9</f>
        <v>112.15673138636285</v>
      </c>
      <c r="G9" s="41">
        <v>0</v>
      </c>
      <c r="H9" s="24">
        <f>-B2</f>
        <v>-10000</v>
      </c>
      <c r="K9" s="5" t="s">
        <v>22</v>
      </c>
      <c r="L9" s="42">
        <f>SUM(固定付款!E9:E14)</f>
        <v>2587.7479854996886</v>
      </c>
      <c r="M9" s="42"/>
    </row>
    <row r="10" spans="1:13" ht="17">
      <c r="B10" s="17">
        <v>2</v>
      </c>
      <c r="C10" s="29">
        <f>C9-F9</f>
        <v>9887.8432686136366</v>
      </c>
      <c r="D10" s="29">
        <f t="shared" si="0"/>
        <v>170.49006471969619</v>
      </c>
      <c r="E10" s="29">
        <f t="shared" ref="E10:E73" si="2">C10*B$3/12</f>
        <v>57.679085733579548</v>
      </c>
      <c r="F10" s="15">
        <f t="shared" si="1"/>
        <v>112.81097898611665</v>
      </c>
      <c r="G10" s="41">
        <v>1</v>
      </c>
      <c r="H10" s="22">
        <f>B$5</f>
        <v>170.49006471969619</v>
      </c>
      <c r="K10" s="5" t="s">
        <v>23</v>
      </c>
      <c r="L10" s="42">
        <f>SUM(E9:E80)</f>
        <v>2275.2846598181254</v>
      </c>
    </row>
    <row r="11" spans="1:13">
      <c r="B11" s="17">
        <v>3</v>
      </c>
      <c r="C11" s="29">
        <f>C10-F10</f>
        <v>9775.0322896275193</v>
      </c>
      <c r="D11" s="29">
        <f t="shared" si="0"/>
        <v>170.49006471969619</v>
      </c>
      <c r="E11" s="29">
        <f t="shared" si="2"/>
        <v>57.021021689493864</v>
      </c>
      <c r="F11" s="15">
        <f t="shared" si="1"/>
        <v>113.46904303020233</v>
      </c>
      <c r="G11" s="41">
        <v>2</v>
      </c>
      <c r="H11" s="22">
        <f t="shared" ref="H11:H74" si="3">B$5</f>
        <v>170.49006471969619</v>
      </c>
    </row>
    <row r="12" spans="1:13">
      <c r="B12" s="17">
        <v>4</v>
      </c>
      <c r="C12" s="29">
        <f>C11-F11</f>
        <v>9661.5632465973176</v>
      </c>
      <c r="D12" s="29">
        <f t="shared" si="0"/>
        <v>170.49006471969619</v>
      </c>
      <c r="E12" s="29">
        <f t="shared" si="2"/>
        <v>56.359118938484357</v>
      </c>
      <c r="F12" s="15">
        <f t="shared" si="1"/>
        <v>114.13094578121184</v>
      </c>
      <c r="G12" s="41">
        <v>3</v>
      </c>
      <c r="H12" s="22">
        <f t="shared" si="3"/>
        <v>170.49006471969619</v>
      </c>
      <c r="K12" s="37">
        <f>CUMIPMT(B3,B4,B2,1,4,0)</f>
        <v>-2184.978164669219</v>
      </c>
      <c r="L12" s="37">
        <f>CUMPRINC(B3,B4,B2,1,4,0)</f>
        <v>-6206.8538256639058</v>
      </c>
    </row>
    <row r="13" spans="1:13">
      <c r="B13" s="17">
        <v>5</v>
      </c>
      <c r="C13" s="29">
        <f>C12-F12</f>
        <v>9547.4323008161064</v>
      </c>
      <c r="D13" s="29">
        <f t="shared" si="0"/>
        <v>170.49006471969619</v>
      </c>
      <c r="E13" s="29">
        <f t="shared" si="2"/>
        <v>55.693355088093959</v>
      </c>
      <c r="F13" s="15">
        <f t="shared" si="1"/>
        <v>114.79670963160223</v>
      </c>
      <c r="G13" s="41">
        <v>4</v>
      </c>
      <c r="H13" s="22">
        <f t="shared" si="3"/>
        <v>170.49006471969619</v>
      </c>
    </row>
    <row r="14" spans="1:13">
      <c r="B14" s="17">
        <v>6</v>
      </c>
      <c r="C14" s="29">
        <f>C13-F13</f>
        <v>9432.6355911845039</v>
      </c>
      <c r="D14" s="29">
        <f t="shared" si="0"/>
        <v>170.49006471969619</v>
      </c>
      <c r="E14" s="29">
        <f t="shared" si="2"/>
        <v>55.023707615242948</v>
      </c>
      <c r="F14" s="15">
        <f t="shared" si="1"/>
        <v>115.46635710445324</v>
      </c>
      <c r="G14" s="41">
        <v>5</v>
      </c>
      <c r="H14" s="22">
        <f t="shared" si="3"/>
        <v>170.49006471969619</v>
      </c>
    </row>
    <row r="15" spans="1:13">
      <c r="B15" s="17">
        <v>7</v>
      </c>
      <c r="C15" s="29">
        <f t="shared" ref="C15:C78" si="4">C14-F14</f>
        <v>9317.169234080051</v>
      </c>
      <c r="D15" s="29">
        <f t="shared" si="0"/>
        <v>170.49006471969619</v>
      </c>
      <c r="E15" s="29">
        <f t="shared" si="2"/>
        <v>54.350153865466972</v>
      </c>
      <c r="F15" s="15">
        <f t="shared" si="1"/>
        <v>116.13991085422921</v>
      </c>
      <c r="G15" s="41">
        <v>6</v>
      </c>
      <c r="H15" s="22">
        <f t="shared" si="3"/>
        <v>170.49006471969619</v>
      </c>
    </row>
    <row r="16" spans="1:13">
      <c r="B16" s="17">
        <v>8</v>
      </c>
      <c r="C16" s="29">
        <f t="shared" si="4"/>
        <v>9201.0293232258209</v>
      </c>
      <c r="D16" s="29">
        <f t="shared" si="0"/>
        <v>170.49006471969619</v>
      </c>
      <c r="E16" s="29">
        <f t="shared" si="2"/>
        <v>53.672671052150626</v>
      </c>
      <c r="F16" s="15">
        <f t="shared" si="1"/>
        <v>116.81739366754556</v>
      </c>
      <c r="G16" s="41">
        <v>7</v>
      </c>
      <c r="H16" s="22">
        <f t="shared" si="3"/>
        <v>170.49006471969619</v>
      </c>
    </row>
    <row r="17" spans="2:8">
      <c r="B17" s="17">
        <v>9</v>
      </c>
      <c r="C17" s="29">
        <f t="shared" si="4"/>
        <v>9084.2119295582761</v>
      </c>
      <c r="D17" s="29">
        <f t="shared" si="0"/>
        <v>170.49006471969619</v>
      </c>
      <c r="E17" s="29">
        <f t="shared" si="2"/>
        <v>52.991236255756611</v>
      </c>
      <c r="F17" s="15">
        <f t="shared" si="1"/>
        <v>117.49882846393959</v>
      </c>
      <c r="G17" s="41">
        <v>8</v>
      </c>
      <c r="H17" s="22">
        <f t="shared" si="3"/>
        <v>170.49006471969619</v>
      </c>
    </row>
    <row r="18" spans="2:8">
      <c r="B18" s="17">
        <v>10</v>
      </c>
      <c r="C18" s="29">
        <f t="shared" si="4"/>
        <v>8966.7131010943358</v>
      </c>
      <c r="D18" s="29">
        <f t="shared" si="0"/>
        <v>170.49006471969619</v>
      </c>
      <c r="E18" s="29">
        <f t="shared" si="2"/>
        <v>52.305826423050299</v>
      </c>
      <c r="F18" s="15">
        <f t="shared" si="1"/>
        <v>118.1842382966459</v>
      </c>
      <c r="G18" s="41">
        <v>9</v>
      </c>
      <c r="H18" s="22">
        <f t="shared" si="3"/>
        <v>170.49006471969619</v>
      </c>
    </row>
    <row r="19" spans="2:8">
      <c r="B19" s="17">
        <v>11</v>
      </c>
      <c r="C19" s="29">
        <f t="shared" si="4"/>
        <v>8848.5288627976897</v>
      </c>
      <c r="D19" s="29">
        <f t="shared" si="0"/>
        <v>170.49006471969619</v>
      </c>
      <c r="E19" s="29">
        <f t="shared" si="2"/>
        <v>51.616418366319863</v>
      </c>
      <c r="F19" s="15">
        <f t="shared" si="1"/>
        <v>118.87364635337633</v>
      </c>
      <c r="G19" s="41">
        <v>10</v>
      </c>
      <c r="H19" s="22">
        <f t="shared" si="3"/>
        <v>170.49006471969619</v>
      </c>
    </row>
    <row r="20" spans="2:8">
      <c r="B20" s="17">
        <v>12</v>
      </c>
      <c r="C20" s="29">
        <f t="shared" si="4"/>
        <v>8729.6552164443128</v>
      </c>
      <c r="D20" s="29">
        <f t="shared" si="0"/>
        <v>170.49006471969619</v>
      </c>
      <c r="E20" s="29">
        <f t="shared" si="2"/>
        <v>50.922988762591835</v>
      </c>
      <c r="F20" s="15">
        <f t="shared" si="1"/>
        <v>119.56707595710435</v>
      </c>
      <c r="G20" s="41">
        <v>11</v>
      </c>
      <c r="H20" s="22">
        <f t="shared" si="3"/>
        <v>170.49006471969619</v>
      </c>
    </row>
    <row r="21" spans="2:8">
      <c r="B21" s="17">
        <v>13</v>
      </c>
      <c r="C21" s="29">
        <f t="shared" si="4"/>
        <v>8610.0881404872089</v>
      </c>
      <c r="D21" s="29">
        <f t="shared" si="0"/>
        <v>170.49006471969619</v>
      </c>
      <c r="E21" s="29">
        <f t="shared" si="2"/>
        <v>50.225514152842059</v>
      </c>
      <c r="F21" s="15">
        <f t="shared" si="1"/>
        <v>120.26455056685413</v>
      </c>
      <c r="G21" s="41">
        <v>12</v>
      </c>
      <c r="H21" s="22">
        <f t="shared" si="3"/>
        <v>170.49006471969619</v>
      </c>
    </row>
    <row r="22" spans="2:8">
      <c r="B22" s="17">
        <v>14</v>
      </c>
      <c r="C22" s="29">
        <f t="shared" si="4"/>
        <v>8489.8235899203555</v>
      </c>
      <c r="D22" s="29">
        <f t="shared" si="0"/>
        <v>170.49006471969619</v>
      </c>
      <c r="E22" s="29">
        <f t="shared" si="2"/>
        <v>49.523970941202073</v>
      </c>
      <c r="F22" s="15">
        <f t="shared" si="1"/>
        <v>120.96609377849413</v>
      </c>
      <c r="G22" s="41">
        <v>13</v>
      </c>
      <c r="H22" s="22">
        <f t="shared" si="3"/>
        <v>170.49006471969619</v>
      </c>
    </row>
    <row r="23" spans="2:8">
      <c r="B23" s="17">
        <v>15</v>
      </c>
      <c r="C23" s="29">
        <f t="shared" si="4"/>
        <v>8368.8574961418617</v>
      </c>
      <c r="D23" s="29">
        <f t="shared" si="0"/>
        <v>170.49006471969619</v>
      </c>
      <c r="E23" s="29">
        <f t="shared" si="2"/>
        <v>48.818335394160869</v>
      </c>
      <c r="F23" s="15">
        <f t="shared" si="1"/>
        <v>121.67172932553532</v>
      </c>
      <c r="G23" s="41">
        <v>14</v>
      </c>
      <c r="H23" s="22">
        <f t="shared" si="3"/>
        <v>170.49006471969619</v>
      </c>
    </row>
    <row r="24" spans="2:8">
      <c r="B24" s="17">
        <v>16</v>
      </c>
      <c r="C24" s="29">
        <f t="shared" si="4"/>
        <v>8247.1857668163266</v>
      </c>
      <c r="D24" s="29">
        <f t="shared" si="0"/>
        <v>170.49006471969619</v>
      </c>
      <c r="E24" s="29">
        <f t="shared" si="2"/>
        <v>48.10858363976191</v>
      </c>
      <c r="F24" s="15">
        <f t="shared" si="1"/>
        <v>122.38148107993428</v>
      </c>
      <c r="G24" s="41">
        <v>15</v>
      </c>
      <c r="H24" s="22">
        <f t="shared" si="3"/>
        <v>170.49006471969619</v>
      </c>
    </row>
    <row r="25" spans="2:8">
      <c r="B25" s="17">
        <v>17</v>
      </c>
      <c r="C25" s="29">
        <f t="shared" si="4"/>
        <v>8124.8042857363926</v>
      </c>
      <c r="D25" s="29">
        <f t="shared" si="0"/>
        <v>170.49006471969619</v>
      </c>
      <c r="E25" s="29">
        <f t="shared" si="2"/>
        <v>47.39469166679563</v>
      </c>
      <c r="F25" s="15">
        <f t="shared" si="1"/>
        <v>123.09537305290056</v>
      </c>
      <c r="G25" s="41">
        <v>16</v>
      </c>
      <c r="H25" s="22">
        <f t="shared" si="3"/>
        <v>170.49006471969619</v>
      </c>
    </row>
    <row r="26" spans="2:8">
      <c r="B26" s="17">
        <v>18</v>
      </c>
      <c r="C26" s="29">
        <f t="shared" si="4"/>
        <v>8001.7089126834917</v>
      </c>
      <c r="D26" s="29">
        <f t="shared" si="0"/>
        <v>170.49006471969619</v>
      </c>
      <c r="E26" s="29">
        <f t="shared" si="2"/>
        <v>46.676635323987036</v>
      </c>
      <c r="F26" s="15">
        <f t="shared" si="1"/>
        <v>123.81342939570916</v>
      </c>
      <c r="G26" s="41">
        <v>17</v>
      </c>
      <c r="H26" s="22">
        <f t="shared" si="3"/>
        <v>170.49006471969619</v>
      </c>
    </row>
    <row r="27" spans="2:8">
      <c r="B27" s="17">
        <v>19</v>
      </c>
      <c r="C27" s="29">
        <f t="shared" si="4"/>
        <v>7877.8954832877826</v>
      </c>
      <c r="D27" s="29">
        <f t="shared" si="0"/>
        <v>170.49006471969619</v>
      </c>
      <c r="E27" s="29">
        <f t="shared" si="2"/>
        <v>45.954390319178735</v>
      </c>
      <c r="F27" s="15">
        <f t="shared" si="1"/>
        <v>124.53567440051745</v>
      </c>
      <c r="G27" s="41">
        <v>18</v>
      </c>
      <c r="H27" s="22">
        <f t="shared" si="3"/>
        <v>170.49006471969619</v>
      </c>
    </row>
    <row r="28" spans="2:8">
      <c r="B28" s="17">
        <v>20</v>
      </c>
      <c r="C28" s="29">
        <f t="shared" si="4"/>
        <v>7753.359808887265</v>
      </c>
      <c r="D28" s="29">
        <f t="shared" si="0"/>
        <v>170.49006471969619</v>
      </c>
      <c r="E28" s="29">
        <f t="shared" si="2"/>
        <v>45.227932218509046</v>
      </c>
      <c r="F28" s="15">
        <f t="shared" si="1"/>
        <v>125.26213250118715</v>
      </c>
      <c r="G28" s="41">
        <v>19</v>
      </c>
      <c r="H28" s="22">
        <f t="shared" si="3"/>
        <v>170.49006471969619</v>
      </c>
    </row>
    <row r="29" spans="2:8">
      <c r="B29" s="17">
        <v>21</v>
      </c>
      <c r="C29" s="29">
        <f t="shared" si="4"/>
        <v>7628.0976763860781</v>
      </c>
      <c r="D29" s="29">
        <f t="shared" si="0"/>
        <v>170.49006471969619</v>
      </c>
      <c r="E29" s="29">
        <f t="shared" si="2"/>
        <v>44.497236445585457</v>
      </c>
      <c r="F29" s="15">
        <f t="shared" si="1"/>
        <v>125.99282827411074</v>
      </c>
      <c r="G29" s="41">
        <v>20</v>
      </c>
      <c r="H29" s="22">
        <f t="shared" si="3"/>
        <v>170.49006471969619</v>
      </c>
    </row>
    <row r="30" spans="2:8">
      <c r="B30" s="17">
        <v>22</v>
      </c>
      <c r="C30" s="29">
        <f t="shared" si="4"/>
        <v>7502.1048481119669</v>
      </c>
      <c r="D30" s="29">
        <f t="shared" si="0"/>
        <v>170.49006471969619</v>
      </c>
      <c r="E30" s="29">
        <f t="shared" si="2"/>
        <v>43.762278280653142</v>
      </c>
      <c r="F30" s="15">
        <f t="shared" si="1"/>
        <v>126.72778643904306</v>
      </c>
      <c r="G30" s="41">
        <v>21</v>
      </c>
      <c r="H30" s="22">
        <f t="shared" si="3"/>
        <v>170.49006471969619</v>
      </c>
    </row>
    <row r="31" spans="2:8">
      <c r="B31" s="17">
        <v>23</v>
      </c>
      <c r="C31" s="29">
        <f t="shared" si="4"/>
        <v>7375.3770616729234</v>
      </c>
      <c r="D31" s="29">
        <f t="shared" si="0"/>
        <v>170.49006471969619</v>
      </c>
      <c r="E31" s="29">
        <f t="shared" si="2"/>
        <v>43.023032859758729</v>
      </c>
      <c r="F31" s="15">
        <f t="shared" si="1"/>
        <v>127.46703185993746</v>
      </c>
      <c r="G31" s="41">
        <v>22</v>
      </c>
      <c r="H31" s="22">
        <f t="shared" si="3"/>
        <v>170.49006471969619</v>
      </c>
    </row>
    <row r="32" spans="2:8">
      <c r="B32" s="17">
        <v>24</v>
      </c>
      <c r="C32" s="29">
        <f t="shared" si="4"/>
        <v>7247.9100298129861</v>
      </c>
      <c r="D32" s="29">
        <f t="shared" si="0"/>
        <v>170.49006471969619</v>
      </c>
      <c r="E32" s="29">
        <f t="shared" si="2"/>
        <v>42.279475173909091</v>
      </c>
      <c r="F32" s="15">
        <f t="shared" si="1"/>
        <v>128.21058954578712</v>
      </c>
      <c r="G32" s="41">
        <v>23</v>
      </c>
      <c r="H32" s="22">
        <f t="shared" si="3"/>
        <v>170.49006471969619</v>
      </c>
    </row>
    <row r="33" spans="2:8">
      <c r="B33" s="17">
        <v>25</v>
      </c>
      <c r="C33" s="29">
        <f t="shared" si="4"/>
        <v>7119.699440267199</v>
      </c>
      <c r="D33" s="29">
        <f t="shared" si="0"/>
        <v>170.49006471969619</v>
      </c>
      <c r="E33" s="29">
        <f t="shared" si="2"/>
        <v>41.531580068225331</v>
      </c>
      <c r="F33" s="15">
        <f t="shared" si="1"/>
        <v>128.95848465147085</v>
      </c>
      <c r="G33" s="41">
        <v>24</v>
      </c>
      <c r="H33" s="22">
        <f t="shared" si="3"/>
        <v>170.49006471969619</v>
      </c>
    </row>
    <row r="34" spans="2:8">
      <c r="B34" s="17">
        <v>26</v>
      </c>
      <c r="C34" s="29">
        <f t="shared" si="4"/>
        <v>6990.7409556157281</v>
      </c>
      <c r="D34" s="29">
        <f t="shared" si="0"/>
        <v>170.49006471969619</v>
      </c>
      <c r="E34" s="29">
        <f t="shared" si="2"/>
        <v>40.779322241091755</v>
      </c>
      <c r="F34" s="15">
        <f t="shared" si="1"/>
        <v>129.71074247860443</v>
      </c>
      <c r="G34" s="41">
        <v>25</v>
      </c>
      <c r="H34" s="22">
        <f t="shared" si="3"/>
        <v>170.49006471969619</v>
      </c>
    </row>
    <row r="35" spans="2:8">
      <c r="B35" s="17">
        <v>27</v>
      </c>
      <c r="C35" s="29">
        <f t="shared" si="4"/>
        <v>6861.0302131371236</v>
      </c>
      <c r="D35" s="29">
        <f t="shared" si="0"/>
        <v>170.49006471969619</v>
      </c>
      <c r="E35" s="29">
        <f t="shared" si="2"/>
        <v>40.022676243299891</v>
      </c>
      <c r="F35" s="15">
        <f t="shared" si="1"/>
        <v>130.46738847639631</v>
      </c>
      <c r="G35" s="41">
        <v>26</v>
      </c>
      <c r="H35" s="22">
        <f t="shared" si="3"/>
        <v>170.49006471969619</v>
      </c>
    </row>
    <row r="36" spans="2:8">
      <c r="B36" s="17">
        <v>28</v>
      </c>
      <c r="C36" s="29">
        <f t="shared" si="4"/>
        <v>6730.5628246607275</v>
      </c>
      <c r="D36" s="29">
        <f t="shared" si="0"/>
        <v>170.49006471969619</v>
      </c>
      <c r="E36" s="29">
        <f t="shared" si="2"/>
        <v>39.26161647718758</v>
      </c>
      <c r="F36" s="15">
        <f t="shared" si="1"/>
        <v>131.22844824250862</v>
      </c>
      <c r="G36" s="41">
        <v>27</v>
      </c>
      <c r="H36" s="22">
        <f t="shared" si="3"/>
        <v>170.49006471969619</v>
      </c>
    </row>
    <row r="37" spans="2:8">
      <c r="B37" s="17">
        <v>29</v>
      </c>
      <c r="C37" s="29">
        <f t="shared" si="4"/>
        <v>6599.3343764182191</v>
      </c>
      <c r="D37" s="29">
        <f t="shared" si="0"/>
        <v>170.49006471969619</v>
      </c>
      <c r="E37" s="29">
        <f t="shared" si="2"/>
        <v>38.496117195772946</v>
      </c>
      <c r="F37" s="15">
        <f t="shared" si="1"/>
        <v>131.99394752392325</v>
      </c>
      <c r="G37" s="41">
        <v>28</v>
      </c>
      <c r="H37" s="22">
        <f t="shared" si="3"/>
        <v>170.49006471969619</v>
      </c>
    </row>
    <row r="38" spans="2:8">
      <c r="B38" s="17">
        <v>30</v>
      </c>
      <c r="C38" s="29">
        <f t="shared" si="4"/>
        <v>6467.3404288942957</v>
      </c>
      <c r="D38" s="29">
        <f t="shared" si="0"/>
        <v>170.49006471969619</v>
      </c>
      <c r="E38" s="29">
        <f t="shared" si="2"/>
        <v>37.726152501883398</v>
      </c>
      <c r="F38" s="15">
        <f t="shared" si="1"/>
        <v>132.76391221781279</v>
      </c>
      <c r="G38" s="41">
        <v>29</v>
      </c>
      <c r="H38" s="22">
        <f t="shared" si="3"/>
        <v>170.49006471969619</v>
      </c>
    </row>
    <row r="39" spans="2:8">
      <c r="B39" s="17">
        <v>31</v>
      </c>
      <c r="C39" s="29">
        <f t="shared" si="4"/>
        <v>6334.5765166764832</v>
      </c>
      <c r="D39" s="29">
        <f t="shared" si="0"/>
        <v>170.49006471969619</v>
      </c>
      <c r="E39" s="29">
        <f t="shared" si="2"/>
        <v>36.951696347279487</v>
      </c>
      <c r="F39" s="15">
        <f t="shared" si="1"/>
        <v>133.5383683724167</v>
      </c>
      <c r="G39" s="41">
        <v>30</v>
      </c>
      <c r="H39" s="22">
        <f t="shared" si="3"/>
        <v>170.49006471969619</v>
      </c>
    </row>
    <row r="40" spans="2:8">
      <c r="B40" s="17">
        <v>32</v>
      </c>
      <c r="C40" s="29">
        <f t="shared" si="4"/>
        <v>6201.0381483040665</v>
      </c>
      <c r="D40" s="29">
        <f t="shared" si="0"/>
        <v>170.49006471969619</v>
      </c>
      <c r="E40" s="29">
        <f t="shared" si="2"/>
        <v>36.172722531773722</v>
      </c>
      <c r="F40" s="15">
        <f t="shared" si="1"/>
        <v>134.31734218792246</v>
      </c>
      <c r="G40" s="41">
        <v>31</v>
      </c>
      <c r="H40" s="22">
        <f t="shared" si="3"/>
        <v>170.49006471969619</v>
      </c>
    </row>
    <row r="41" spans="2:8">
      <c r="B41" s="17">
        <v>33</v>
      </c>
      <c r="C41" s="29">
        <f t="shared" si="4"/>
        <v>6066.7208061161436</v>
      </c>
      <c r="D41" s="29">
        <f t="shared" si="0"/>
        <v>170.49006471969619</v>
      </c>
      <c r="E41" s="29">
        <f t="shared" si="2"/>
        <v>35.389204702344173</v>
      </c>
      <c r="F41" s="15">
        <f t="shared" si="1"/>
        <v>135.10086001735203</v>
      </c>
      <c r="G41" s="41">
        <v>32</v>
      </c>
      <c r="H41" s="22">
        <f t="shared" si="3"/>
        <v>170.49006471969619</v>
      </c>
    </row>
    <row r="42" spans="2:8">
      <c r="B42" s="17">
        <v>34</v>
      </c>
      <c r="C42" s="29">
        <f t="shared" si="4"/>
        <v>5931.6199460987918</v>
      </c>
      <c r="D42" s="29">
        <f t="shared" si="0"/>
        <v>170.49006471969619</v>
      </c>
      <c r="E42" s="29">
        <f t="shared" si="2"/>
        <v>34.601116352242954</v>
      </c>
      <c r="F42" s="15">
        <f t="shared" si="1"/>
        <v>135.88894836745322</v>
      </c>
      <c r="G42" s="41">
        <v>33</v>
      </c>
      <c r="H42" s="22">
        <f t="shared" si="3"/>
        <v>170.49006471969619</v>
      </c>
    </row>
    <row r="43" spans="2:8">
      <c r="B43" s="17">
        <v>35</v>
      </c>
      <c r="C43" s="29">
        <f t="shared" si="4"/>
        <v>5795.7309977313389</v>
      </c>
      <c r="D43" s="29">
        <f t="shared" si="0"/>
        <v>170.49006471969619</v>
      </c>
      <c r="E43" s="29">
        <f t="shared" si="2"/>
        <v>33.808430820099481</v>
      </c>
      <c r="F43" s="15">
        <f t="shared" si="1"/>
        <v>136.6816338995967</v>
      </c>
      <c r="G43" s="41">
        <v>34</v>
      </c>
      <c r="H43" s="22">
        <f t="shared" si="3"/>
        <v>170.49006471969619</v>
      </c>
    </row>
    <row r="44" spans="2:8">
      <c r="B44" s="17">
        <v>36</v>
      </c>
      <c r="C44" s="29">
        <f t="shared" si="4"/>
        <v>5659.0493638317421</v>
      </c>
      <c r="D44" s="29">
        <f t="shared" si="0"/>
        <v>170.49006471969619</v>
      </c>
      <c r="E44" s="29">
        <f t="shared" si="2"/>
        <v>33.011121289018497</v>
      </c>
      <c r="F44" s="15">
        <f t="shared" si="1"/>
        <v>137.4789434306777</v>
      </c>
      <c r="G44" s="41">
        <v>35</v>
      </c>
      <c r="H44" s="22">
        <f t="shared" si="3"/>
        <v>170.49006471969619</v>
      </c>
    </row>
    <row r="45" spans="2:8">
      <c r="B45" s="17">
        <v>37</v>
      </c>
      <c r="C45" s="29">
        <f t="shared" si="4"/>
        <v>5521.5704204010644</v>
      </c>
      <c r="D45" s="29">
        <f t="shared" si="0"/>
        <v>170.49006471969619</v>
      </c>
      <c r="E45" s="29">
        <f t="shared" si="2"/>
        <v>32.209160785672879</v>
      </c>
      <c r="F45" s="15">
        <f t="shared" si="1"/>
        <v>138.28090393402331</v>
      </c>
      <c r="G45" s="41">
        <v>36</v>
      </c>
      <c r="H45" s="22">
        <f t="shared" si="3"/>
        <v>170.49006471969619</v>
      </c>
    </row>
    <row r="46" spans="2:8">
      <c r="B46" s="17">
        <v>38</v>
      </c>
      <c r="C46" s="29">
        <f t="shared" si="4"/>
        <v>5383.2895164670408</v>
      </c>
      <c r="D46" s="29">
        <f t="shared" si="0"/>
        <v>170.49006471969619</v>
      </c>
      <c r="E46" s="29">
        <f t="shared" si="2"/>
        <v>31.402522179391074</v>
      </c>
      <c r="F46" s="15">
        <f t="shared" si="1"/>
        <v>139.08754254030512</v>
      </c>
      <c r="G46" s="41">
        <v>37</v>
      </c>
      <c r="H46" s="22">
        <f t="shared" si="3"/>
        <v>170.49006471969619</v>
      </c>
    </row>
    <row r="47" spans="2:8">
      <c r="B47" s="17">
        <v>39</v>
      </c>
      <c r="C47" s="29">
        <f t="shared" si="4"/>
        <v>5244.2019739267353</v>
      </c>
      <c r="D47" s="29">
        <f t="shared" si="0"/>
        <v>170.49006471969619</v>
      </c>
      <c r="E47" s="29">
        <f t="shared" si="2"/>
        <v>30.59117818123929</v>
      </c>
      <c r="F47" s="15">
        <f t="shared" si="1"/>
        <v>139.89888653845691</v>
      </c>
      <c r="G47" s="41">
        <v>38</v>
      </c>
      <c r="H47" s="22">
        <f t="shared" si="3"/>
        <v>170.49006471969619</v>
      </c>
    </row>
    <row r="48" spans="2:8">
      <c r="B48" s="17">
        <v>40</v>
      </c>
      <c r="C48" s="29">
        <f t="shared" si="4"/>
        <v>5104.3030873882781</v>
      </c>
      <c r="D48" s="29">
        <f t="shared" si="0"/>
        <v>170.49006471969619</v>
      </c>
      <c r="E48" s="29">
        <f t="shared" si="2"/>
        <v>29.775101343098289</v>
      </c>
      <c r="F48" s="15">
        <f t="shared" si="1"/>
        <v>140.71496337659789</v>
      </c>
      <c r="G48" s="41">
        <v>39</v>
      </c>
      <c r="H48" s="22">
        <f t="shared" si="3"/>
        <v>170.49006471969619</v>
      </c>
    </row>
    <row r="49" spans="2:8">
      <c r="B49" s="17">
        <v>41</v>
      </c>
      <c r="C49" s="29">
        <f t="shared" si="4"/>
        <v>4963.5881240116805</v>
      </c>
      <c r="D49" s="29">
        <f t="shared" si="0"/>
        <v>170.49006471969619</v>
      </c>
      <c r="E49" s="29">
        <f t="shared" si="2"/>
        <v>28.954264056734804</v>
      </c>
      <c r="F49" s="15">
        <f t="shared" si="1"/>
        <v>141.53580066296138</v>
      </c>
      <c r="G49" s="41">
        <v>40</v>
      </c>
      <c r="H49" s="22">
        <f t="shared" si="3"/>
        <v>170.49006471969619</v>
      </c>
    </row>
    <row r="50" spans="2:8">
      <c r="B50" s="17">
        <v>42</v>
      </c>
      <c r="C50" s="29">
        <f t="shared" si="4"/>
        <v>4822.0523233487193</v>
      </c>
      <c r="D50" s="29">
        <f t="shared" si="0"/>
        <v>170.49006471969619</v>
      </c>
      <c r="E50" s="29">
        <f t="shared" si="2"/>
        <v>28.128638552867532</v>
      </c>
      <c r="F50" s="15">
        <f t="shared" si="1"/>
        <v>142.36142616682866</v>
      </c>
      <c r="G50" s="41">
        <v>41</v>
      </c>
      <c r="H50" s="22">
        <f t="shared" si="3"/>
        <v>170.49006471969619</v>
      </c>
    </row>
    <row r="51" spans="2:8">
      <c r="B51" s="17">
        <v>43</v>
      </c>
      <c r="C51" s="29">
        <f t="shared" si="4"/>
        <v>4679.6908971818903</v>
      </c>
      <c r="D51" s="29">
        <f t="shared" si="0"/>
        <v>170.49006471969619</v>
      </c>
      <c r="E51" s="29">
        <f t="shared" si="2"/>
        <v>27.298196900227694</v>
      </c>
      <c r="F51" s="15">
        <f t="shared" si="1"/>
        <v>143.19186781946848</v>
      </c>
      <c r="G51" s="41">
        <v>42</v>
      </c>
      <c r="H51" s="22">
        <f t="shared" si="3"/>
        <v>170.49006471969619</v>
      </c>
    </row>
    <row r="52" spans="2:8">
      <c r="B52" s="17">
        <v>44</v>
      </c>
      <c r="C52" s="29">
        <f t="shared" si="4"/>
        <v>4536.4990293624214</v>
      </c>
      <c r="D52" s="29">
        <f t="shared" si="0"/>
        <v>170.49006471969619</v>
      </c>
      <c r="E52" s="29">
        <f t="shared" si="2"/>
        <v>26.462911004614128</v>
      </c>
      <c r="F52" s="15">
        <f t="shared" si="1"/>
        <v>144.02715371508208</v>
      </c>
      <c r="G52" s="41">
        <v>43</v>
      </c>
      <c r="H52" s="22">
        <f t="shared" si="3"/>
        <v>170.49006471969619</v>
      </c>
    </row>
    <row r="53" spans="2:8">
      <c r="B53" s="17">
        <v>45</v>
      </c>
      <c r="C53" s="29">
        <f t="shared" si="4"/>
        <v>4392.4718756473394</v>
      </c>
      <c r="D53" s="29">
        <f t="shared" si="0"/>
        <v>170.49006471969619</v>
      </c>
      <c r="E53" s="29">
        <f t="shared" si="2"/>
        <v>25.622752607942815</v>
      </c>
      <c r="F53" s="15">
        <f t="shared" si="1"/>
        <v>144.86731211175339</v>
      </c>
      <c r="G53" s="41">
        <v>44</v>
      </c>
      <c r="H53" s="22">
        <f t="shared" si="3"/>
        <v>170.49006471969619</v>
      </c>
    </row>
    <row r="54" spans="2:8">
      <c r="B54" s="17">
        <v>46</v>
      </c>
      <c r="C54" s="29">
        <f t="shared" si="4"/>
        <v>4247.6045635355858</v>
      </c>
      <c r="D54" s="29">
        <f t="shared" si="0"/>
        <v>170.49006471969619</v>
      </c>
      <c r="E54" s="29">
        <f t="shared" si="2"/>
        <v>24.777693287290919</v>
      </c>
      <c r="F54" s="15">
        <f t="shared" si="1"/>
        <v>145.71237143240526</v>
      </c>
      <c r="G54" s="41">
        <v>45</v>
      </c>
      <c r="H54" s="22">
        <f t="shared" si="3"/>
        <v>170.49006471969619</v>
      </c>
    </row>
    <row r="55" spans="2:8">
      <c r="B55" s="17">
        <v>47</v>
      </c>
      <c r="C55" s="29">
        <f t="shared" si="4"/>
        <v>4101.8921921031806</v>
      </c>
      <c r="D55" s="29">
        <f t="shared" si="0"/>
        <v>170.49006471969619</v>
      </c>
      <c r="E55" s="29">
        <f t="shared" si="2"/>
        <v>23.92770445393522</v>
      </c>
      <c r="F55" s="15">
        <f t="shared" si="1"/>
        <v>146.56236026576096</v>
      </c>
      <c r="G55" s="41">
        <v>46</v>
      </c>
      <c r="H55" s="22">
        <f t="shared" si="3"/>
        <v>170.49006471969619</v>
      </c>
    </row>
    <row r="56" spans="2:8">
      <c r="B56" s="17">
        <v>48</v>
      </c>
      <c r="C56" s="29">
        <f t="shared" si="4"/>
        <v>3955.3298318374195</v>
      </c>
      <c r="D56" s="29">
        <f t="shared" si="0"/>
        <v>170.49006471969619</v>
      </c>
      <c r="E56" s="29">
        <f t="shared" si="2"/>
        <v>23.072757352384951</v>
      </c>
      <c r="F56" s="15">
        <f t="shared" si="1"/>
        <v>147.41730736731125</v>
      </c>
      <c r="G56" s="41">
        <v>47</v>
      </c>
      <c r="H56" s="22">
        <f t="shared" si="3"/>
        <v>170.49006471969619</v>
      </c>
    </row>
    <row r="57" spans="2:8">
      <c r="B57" s="17">
        <v>49</v>
      </c>
      <c r="C57" s="29">
        <f t="shared" si="4"/>
        <v>3807.9125244701081</v>
      </c>
      <c r="D57" s="29">
        <f t="shared" si="0"/>
        <v>170.49006471969619</v>
      </c>
      <c r="E57" s="29">
        <f t="shared" si="2"/>
        <v>22.212823059408965</v>
      </c>
      <c r="F57" s="15">
        <f t="shared" si="1"/>
        <v>148.27724166028722</v>
      </c>
      <c r="G57" s="41">
        <v>48</v>
      </c>
      <c r="H57" s="22">
        <f t="shared" si="3"/>
        <v>170.49006471969619</v>
      </c>
    </row>
    <row r="58" spans="2:8">
      <c r="B58" s="17">
        <v>50</v>
      </c>
      <c r="C58" s="29">
        <f t="shared" si="4"/>
        <v>3659.6352828098211</v>
      </c>
      <c r="D58" s="29">
        <f t="shared" si="0"/>
        <v>170.49006471969619</v>
      </c>
      <c r="E58" s="29">
        <f t="shared" si="2"/>
        <v>21.347872483057291</v>
      </c>
      <c r="F58" s="15">
        <f t="shared" si="1"/>
        <v>149.14219223663889</v>
      </c>
      <c r="G58" s="41">
        <v>49</v>
      </c>
      <c r="H58" s="22">
        <f t="shared" si="3"/>
        <v>170.49006471969619</v>
      </c>
    </row>
    <row r="59" spans="2:8">
      <c r="B59" s="17">
        <v>51</v>
      </c>
      <c r="C59" s="29">
        <f t="shared" si="4"/>
        <v>3510.4930905731821</v>
      </c>
      <c r="D59" s="29">
        <f t="shared" si="0"/>
        <v>170.49006471969619</v>
      </c>
      <c r="E59" s="29">
        <f t="shared" si="2"/>
        <v>20.477876361676898</v>
      </c>
      <c r="F59" s="15">
        <f t="shared" si="1"/>
        <v>150.0121883580193</v>
      </c>
      <c r="G59" s="41">
        <v>50</v>
      </c>
      <c r="H59" s="22">
        <f t="shared" si="3"/>
        <v>170.49006471969619</v>
      </c>
    </row>
    <row r="60" spans="2:8">
      <c r="B60" s="17">
        <v>52</v>
      </c>
      <c r="C60" s="29">
        <f t="shared" si="4"/>
        <v>3360.480902215163</v>
      </c>
      <c r="D60" s="29">
        <f t="shared" si="0"/>
        <v>170.49006471969619</v>
      </c>
      <c r="E60" s="29">
        <f t="shared" si="2"/>
        <v>19.602805262921787</v>
      </c>
      <c r="F60" s="15">
        <f t="shared" si="1"/>
        <v>150.88725945677442</v>
      </c>
      <c r="G60" s="41">
        <v>51</v>
      </c>
      <c r="H60" s="22">
        <f t="shared" si="3"/>
        <v>170.49006471969619</v>
      </c>
    </row>
    <row r="61" spans="2:8">
      <c r="B61" s="17">
        <v>53</v>
      </c>
      <c r="C61" s="29">
        <f t="shared" si="4"/>
        <v>3209.5936427583888</v>
      </c>
      <c r="D61" s="29">
        <f t="shared" si="0"/>
        <v>170.49006471969619</v>
      </c>
      <c r="E61" s="29">
        <f t="shared" si="2"/>
        <v>18.722629582757268</v>
      </c>
      <c r="F61" s="15">
        <f t="shared" si="1"/>
        <v>151.76743513693893</v>
      </c>
      <c r="G61" s="41">
        <v>52</v>
      </c>
      <c r="H61" s="22">
        <f t="shared" si="3"/>
        <v>170.49006471969619</v>
      </c>
    </row>
    <row r="62" spans="2:8">
      <c r="B62" s="17">
        <v>54</v>
      </c>
      <c r="C62" s="29">
        <f t="shared" si="4"/>
        <v>3057.8262076214501</v>
      </c>
      <c r="D62" s="29">
        <f t="shared" si="0"/>
        <v>170.49006471969619</v>
      </c>
      <c r="E62" s="29">
        <f t="shared" si="2"/>
        <v>17.83731954445846</v>
      </c>
      <c r="F62" s="15">
        <f t="shared" si="1"/>
        <v>152.65274517523773</v>
      </c>
      <c r="G62" s="41">
        <v>53</v>
      </c>
      <c r="H62" s="22">
        <f t="shared" si="3"/>
        <v>170.49006471969619</v>
      </c>
    </row>
    <row r="63" spans="2:8">
      <c r="B63" s="17">
        <v>55</v>
      </c>
      <c r="C63" s="29">
        <f t="shared" si="4"/>
        <v>2905.1734624462124</v>
      </c>
      <c r="D63" s="29">
        <f t="shared" si="0"/>
        <v>170.49006471969619</v>
      </c>
      <c r="E63" s="29">
        <f t="shared" si="2"/>
        <v>16.946845197602908</v>
      </c>
      <c r="F63" s="15">
        <f t="shared" si="1"/>
        <v>153.5432195220933</v>
      </c>
      <c r="G63" s="41">
        <v>54</v>
      </c>
      <c r="H63" s="22">
        <f t="shared" si="3"/>
        <v>170.49006471969619</v>
      </c>
    </row>
    <row r="64" spans="2:8">
      <c r="B64" s="17">
        <v>56</v>
      </c>
      <c r="C64" s="29">
        <f t="shared" si="4"/>
        <v>2751.6302429241191</v>
      </c>
      <c r="D64" s="29">
        <f t="shared" si="0"/>
        <v>170.49006471969619</v>
      </c>
      <c r="E64" s="29">
        <f t="shared" si="2"/>
        <v>16.051176417057363</v>
      </c>
      <c r="F64" s="15">
        <f t="shared" si="1"/>
        <v>154.43888830263882</v>
      </c>
      <c r="G64" s="41">
        <v>55</v>
      </c>
      <c r="H64" s="22">
        <f t="shared" si="3"/>
        <v>170.49006471969619</v>
      </c>
    </row>
    <row r="65" spans="2:8">
      <c r="B65" s="17">
        <v>57</v>
      </c>
      <c r="C65" s="29">
        <f t="shared" si="4"/>
        <v>2597.1913546214801</v>
      </c>
      <c r="D65" s="29">
        <f t="shared" si="0"/>
        <v>170.49006471969619</v>
      </c>
      <c r="E65" s="29">
        <f t="shared" si="2"/>
        <v>15.150282901958635</v>
      </c>
      <c r="F65" s="15">
        <f t="shared" si="1"/>
        <v>155.33978181773756</v>
      </c>
      <c r="G65" s="41">
        <v>56</v>
      </c>
      <c r="H65" s="22">
        <f t="shared" si="3"/>
        <v>170.49006471969619</v>
      </c>
    </row>
    <row r="66" spans="2:8">
      <c r="B66" s="17">
        <v>58</v>
      </c>
      <c r="C66" s="29">
        <f t="shared" si="4"/>
        <v>2441.8515728037423</v>
      </c>
      <c r="D66" s="29">
        <f t="shared" si="0"/>
        <v>170.49006471969619</v>
      </c>
      <c r="E66" s="29">
        <f t="shared" si="2"/>
        <v>14.244134174688497</v>
      </c>
      <c r="F66" s="15">
        <f t="shared" si="1"/>
        <v>156.2459305450077</v>
      </c>
      <c r="G66" s="41">
        <v>57</v>
      </c>
      <c r="H66" s="22">
        <f t="shared" si="3"/>
        <v>170.49006471969619</v>
      </c>
    </row>
    <row r="67" spans="2:8">
      <c r="B67" s="17">
        <v>59</v>
      </c>
      <c r="C67" s="29">
        <f t="shared" si="4"/>
        <v>2285.6056422587344</v>
      </c>
      <c r="D67" s="29">
        <f t="shared" si="0"/>
        <v>170.49006471969619</v>
      </c>
      <c r="E67" s="29">
        <f t="shared" si="2"/>
        <v>13.332699579842618</v>
      </c>
      <c r="F67" s="15">
        <f t="shared" si="1"/>
        <v>157.15736513985357</v>
      </c>
      <c r="G67" s="41">
        <v>58</v>
      </c>
      <c r="H67" s="22">
        <f t="shared" si="3"/>
        <v>170.49006471969619</v>
      </c>
    </row>
    <row r="68" spans="2:8">
      <c r="B68" s="17">
        <v>60</v>
      </c>
      <c r="C68" s="29">
        <f t="shared" si="4"/>
        <v>2128.4482771188809</v>
      </c>
      <c r="D68" s="29">
        <f t="shared" si="0"/>
        <v>170.49006471969619</v>
      </c>
      <c r="E68" s="29">
        <f t="shared" si="2"/>
        <v>12.415948283193472</v>
      </c>
      <c r="F68" s="15">
        <f t="shared" si="1"/>
        <v>158.07411643650272</v>
      </c>
      <c r="G68" s="41">
        <v>59</v>
      </c>
      <c r="H68" s="22">
        <f t="shared" si="3"/>
        <v>170.49006471969619</v>
      </c>
    </row>
    <row r="69" spans="2:8">
      <c r="B69" s="17">
        <v>61</v>
      </c>
      <c r="C69" s="29">
        <f t="shared" si="4"/>
        <v>1970.3741606823783</v>
      </c>
      <c r="D69" s="29">
        <f t="shared" si="0"/>
        <v>170.49006471969619</v>
      </c>
      <c r="E69" s="29">
        <f t="shared" si="2"/>
        <v>11.493849270647209</v>
      </c>
      <c r="F69" s="15">
        <f t="shared" si="1"/>
        <v>158.99621544904898</v>
      </c>
      <c r="G69" s="41">
        <v>60</v>
      </c>
      <c r="H69" s="22">
        <f t="shared" si="3"/>
        <v>170.49006471969619</v>
      </c>
    </row>
    <row r="70" spans="2:8">
      <c r="B70" s="17">
        <v>62</v>
      </c>
      <c r="C70" s="29">
        <f t="shared" si="4"/>
        <v>1811.3779452333292</v>
      </c>
      <c r="D70" s="29">
        <f t="shared" si="0"/>
        <v>170.49006471969619</v>
      </c>
      <c r="E70" s="29">
        <f t="shared" si="2"/>
        <v>10.566371347194421</v>
      </c>
      <c r="F70" s="15">
        <f t="shared" si="1"/>
        <v>159.92369337250176</v>
      </c>
      <c r="G70" s="41">
        <v>61</v>
      </c>
      <c r="H70" s="22">
        <f t="shared" si="3"/>
        <v>170.49006471969619</v>
      </c>
    </row>
    <row r="71" spans="2:8">
      <c r="B71" s="17">
        <v>63</v>
      </c>
      <c r="C71" s="29">
        <f t="shared" si="4"/>
        <v>1651.4542518608275</v>
      </c>
      <c r="D71" s="29">
        <f t="shared" si="0"/>
        <v>170.49006471969619</v>
      </c>
      <c r="E71" s="29">
        <f t="shared" si="2"/>
        <v>9.6334831358548279</v>
      </c>
      <c r="F71" s="15">
        <f t="shared" si="1"/>
        <v>160.85658158384138</v>
      </c>
      <c r="G71" s="41">
        <v>62</v>
      </c>
      <c r="H71" s="22">
        <f t="shared" si="3"/>
        <v>170.49006471969619</v>
      </c>
    </row>
    <row r="72" spans="2:8">
      <c r="B72" s="17">
        <v>64</v>
      </c>
      <c r="C72" s="29">
        <f t="shared" si="4"/>
        <v>1490.5976702769863</v>
      </c>
      <c r="D72" s="29">
        <f t="shared" si="0"/>
        <v>170.49006471969619</v>
      </c>
      <c r="E72" s="29">
        <f t="shared" si="2"/>
        <v>8.695153076615755</v>
      </c>
      <c r="F72" s="15">
        <f t="shared" si="1"/>
        <v>161.79491164308044</v>
      </c>
      <c r="G72" s="41">
        <v>63</v>
      </c>
      <c r="H72" s="22">
        <f t="shared" si="3"/>
        <v>170.49006471969619</v>
      </c>
    </row>
    <row r="73" spans="2:8">
      <c r="B73" s="17">
        <v>65</v>
      </c>
      <c r="C73" s="29">
        <f t="shared" si="4"/>
        <v>1328.8027586339058</v>
      </c>
      <c r="D73" s="29">
        <f t="shared" ref="D73:D80" si="5">B$5</f>
        <v>170.49006471969619</v>
      </c>
      <c r="E73" s="29">
        <f t="shared" si="2"/>
        <v>7.7513494253644515</v>
      </c>
      <c r="F73" s="15">
        <f t="shared" ref="F73:F80" si="6">D73-E73</f>
        <v>162.73871529433174</v>
      </c>
      <c r="G73" s="41">
        <v>64</v>
      </c>
      <c r="H73" s="22">
        <f t="shared" si="3"/>
        <v>170.49006471969619</v>
      </c>
    </row>
    <row r="74" spans="2:8">
      <c r="B74" s="17">
        <v>66</v>
      </c>
      <c r="C74" s="29">
        <f t="shared" si="4"/>
        <v>1166.064043339574</v>
      </c>
      <c r="D74" s="29">
        <f t="shared" si="5"/>
        <v>170.49006471969619</v>
      </c>
      <c r="E74" s="29">
        <f t="shared" ref="E74:E80" si="7">C74*B$3/12</f>
        <v>6.8020402528141828</v>
      </c>
      <c r="F74" s="15">
        <f t="shared" si="6"/>
        <v>163.68802446688201</v>
      </c>
      <c r="G74" s="41">
        <v>65</v>
      </c>
      <c r="H74" s="22">
        <f t="shared" si="3"/>
        <v>170.49006471969619</v>
      </c>
    </row>
    <row r="75" spans="2:8">
      <c r="B75" s="17">
        <v>67</v>
      </c>
      <c r="C75" s="29">
        <f t="shared" si="4"/>
        <v>1002.376018872692</v>
      </c>
      <c r="D75" s="29">
        <f t="shared" si="5"/>
        <v>170.49006471969619</v>
      </c>
      <c r="E75" s="29">
        <f t="shared" si="7"/>
        <v>5.8471934434240369</v>
      </c>
      <c r="F75" s="15">
        <f t="shared" si="6"/>
        <v>164.64287127627216</v>
      </c>
      <c r="G75" s="41">
        <v>66</v>
      </c>
      <c r="H75" s="22">
        <f t="shared" ref="H75:H80" si="8">B$5</f>
        <v>170.49006471969619</v>
      </c>
    </row>
    <row r="76" spans="2:8">
      <c r="B76" s="17">
        <v>68</v>
      </c>
      <c r="C76" s="29">
        <f t="shared" si="4"/>
        <v>837.73314759641994</v>
      </c>
      <c r="D76" s="29">
        <f t="shared" si="5"/>
        <v>170.49006471969619</v>
      </c>
      <c r="E76" s="29">
        <f t="shared" si="7"/>
        <v>4.8867766943124495</v>
      </c>
      <c r="F76" s="15">
        <f t="shared" si="6"/>
        <v>165.60328802538373</v>
      </c>
      <c r="G76" s="41">
        <v>67</v>
      </c>
      <c r="H76" s="22">
        <f t="shared" si="8"/>
        <v>170.49006471969619</v>
      </c>
    </row>
    <row r="77" spans="2:8">
      <c r="B77" s="17">
        <v>69</v>
      </c>
      <c r="C77" s="29">
        <f t="shared" si="4"/>
        <v>672.12985957103615</v>
      </c>
      <c r="D77" s="29">
        <f t="shared" si="5"/>
        <v>170.49006471969619</v>
      </c>
      <c r="E77" s="29">
        <f t="shared" si="7"/>
        <v>3.9207575141643782</v>
      </c>
      <c r="F77" s="15">
        <f t="shared" si="6"/>
        <v>166.56930720553183</v>
      </c>
      <c r="G77" s="41">
        <v>68</v>
      </c>
      <c r="H77" s="22">
        <f t="shared" si="8"/>
        <v>170.49006471969619</v>
      </c>
    </row>
    <row r="78" spans="2:8">
      <c r="B78" s="17">
        <v>70</v>
      </c>
      <c r="C78" s="29">
        <f t="shared" si="4"/>
        <v>505.56055236550435</v>
      </c>
      <c r="D78" s="29">
        <f t="shared" si="5"/>
        <v>170.49006471969619</v>
      </c>
      <c r="E78" s="29">
        <f t="shared" si="7"/>
        <v>2.9491032221321092</v>
      </c>
      <c r="F78" s="15">
        <f t="shared" si="6"/>
        <v>167.54096149756407</v>
      </c>
      <c r="G78" s="41">
        <v>69</v>
      </c>
      <c r="H78" s="22">
        <f t="shared" si="8"/>
        <v>170.49006471969619</v>
      </c>
    </row>
    <row r="79" spans="2:8">
      <c r="B79" s="17">
        <v>71</v>
      </c>
      <c r="C79" s="29">
        <f t="shared" ref="C79:C80" si="9">C78-F78</f>
        <v>338.01959086794028</v>
      </c>
      <c r="D79" s="29">
        <f t="shared" si="5"/>
        <v>170.49006471969619</v>
      </c>
      <c r="E79" s="29">
        <f t="shared" si="7"/>
        <v>1.9717809467296519</v>
      </c>
      <c r="F79" s="15">
        <f t="shared" si="6"/>
        <v>168.51828377296653</v>
      </c>
      <c r="G79" s="41">
        <v>70</v>
      </c>
      <c r="H79" s="22">
        <f t="shared" si="8"/>
        <v>170.49006471969619</v>
      </c>
    </row>
    <row r="80" spans="2:8" ht="16" thickBot="1">
      <c r="B80" s="14">
        <v>72</v>
      </c>
      <c r="C80" s="13">
        <f t="shared" si="9"/>
        <v>169.50130709497375</v>
      </c>
      <c r="D80" s="13">
        <f t="shared" si="5"/>
        <v>170.49006471969619</v>
      </c>
      <c r="E80" s="13">
        <f t="shared" si="7"/>
        <v>0.98875762472068029</v>
      </c>
      <c r="F80" s="12">
        <f t="shared" si="6"/>
        <v>169.50130709497552</v>
      </c>
      <c r="G80" s="41">
        <v>71</v>
      </c>
      <c r="H80" s="22">
        <f t="shared" si="8"/>
        <v>170.49006471969619</v>
      </c>
    </row>
    <row r="82" spans="5:5">
      <c r="E82" s="42">
        <f>SUM(E9:E80)</f>
        <v>2275.2846598181254</v>
      </c>
    </row>
  </sheetData>
  <mergeCells count="1">
    <mergeCell ref="A1:C1"/>
  </mergeCells>
  <phoneticPr fontId="5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64AA3-4335-4A0D-912B-9CAD155C55AE}">
  <dimension ref="A1:K8"/>
  <sheetViews>
    <sheetView workbookViewId="0">
      <selection activeCell="F10" sqref="F10"/>
    </sheetView>
  </sheetViews>
  <sheetFormatPr defaultRowHeight="15.5"/>
  <cols>
    <col min="1" max="2" width="11.81640625" style="5" customWidth="1"/>
    <col min="3" max="3" width="10" style="5" bestFit="1" customWidth="1"/>
    <col min="4" max="4" width="10.81640625" style="5" customWidth="1"/>
    <col min="5" max="5" width="11.36328125" style="5" customWidth="1"/>
    <col min="6" max="6" width="11.1796875" style="5" customWidth="1"/>
    <col min="7" max="7" width="11.6328125" style="5" customWidth="1"/>
    <col min="8" max="8" width="12.1796875" style="5" customWidth="1"/>
    <col min="9" max="9" width="11.08984375" style="5" customWidth="1"/>
    <col min="10" max="16384" width="8.7265625" style="5"/>
  </cols>
  <sheetData>
    <row r="1" spans="1:11" ht="16.5">
      <c r="A1" s="5" t="s">
        <v>24</v>
      </c>
      <c r="B1" s="24">
        <v>1000000</v>
      </c>
      <c r="K1" s="5" t="s">
        <v>28</v>
      </c>
    </row>
    <row r="2" spans="1:11" ht="17">
      <c r="A2" s="5" t="s">
        <v>25</v>
      </c>
      <c r="B2" s="4">
        <v>2.9100000000000001E-2</v>
      </c>
      <c r="K2" s="5" t="s">
        <v>29</v>
      </c>
    </row>
    <row r="3" spans="1:11" ht="16.5">
      <c r="A3" s="5" t="s">
        <v>26</v>
      </c>
      <c r="B3" s="5">
        <v>7</v>
      </c>
      <c r="K3" s="5" t="s">
        <v>30</v>
      </c>
    </row>
    <row r="4" spans="1:11" ht="17" thickBot="1">
      <c r="A4" s="5" t="s">
        <v>27</v>
      </c>
      <c r="B4" s="58">
        <f>PMT(B2/12,B3*12,-B1,0,0)</f>
        <v>13172.776808908395</v>
      </c>
    </row>
    <row r="5" spans="1:11" ht="16" thickBot="1">
      <c r="C5" s="66">
        <f>B4</f>
        <v>13172.776808908395</v>
      </c>
      <c r="D5" s="49">
        <v>2</v>
      </c>
      <c r="E5" s="49">
        <v>3</v>
      </c>
      <c r="F5" s="49">
        <v>4</v>
      </c>
      <c r="G5" s="49">
        <v>5</v>
      </c>
      <c r="H5" s="49">
        <v>6</v>
      </c>
      <c r="I5" s="50">
        <v>7</v>
      </c>
    </row>
    <row r="6" spans="1:11">
      <c r="C6" s="51">
        <v>1000000</v>
      </c>
      <c r="D6" s="53">
        <f t="dataTable" ref="D6:I8" dt2D="1" dtr="1" r1="B3" r2="B1"/>
        <v>42941.413456872084</v>
      </c>
      <c r="E6" s="53">
        <v>29041.563023635867</v>
      </c>
      <c r="F6" s="53">
        <v>22094.572287148349</v>
      </c>
      <c r="G6" s="53">
        <v>17928.724041896527</v>
      </c>
      <c r="H6" s="53">
        <v>15153.44555688929</v>
      </c>
      <c r="I6" s="54">
        <v>13172.776808908395</v>
      </c>
    </row>
    <row r="7" spans="1:11">
      <c r="C7" s="51">
        <v>2000000</v>
      </c>
      <c r="D7" s="53">
        <v>85882.826913744168</v>
      </c>
      <c r="E7" s="53">
        <v>58083.126047271733</v>
      </c>
      <c r="F7" s="53">
        <v>44189.144574296697</v>
      </c>
      <c r="G7" s="53">
        <v>35857.448083793053</v>
      </c>
      <c r="H7" s="53">
        <v>30306.89111377858</v>
      </c>
      <c r="I7" s="54">
        <v>26345.553617816789</v>
      </c>
    </row>
    <row r="8" spans="1:11" ht="16" thickBot="1">
      <c r="C8" s="52">
        <v>3000000</v>
      </c>
      <c r="D8" s="55">
        <v>128824.24037061627</v>
      </c>
      <c r="E8" s="55">
        <v>87124.689070907596</v>
      </c>
      <c r="F8" s="55">
        <v>66283.716861445035</v>
      </c>
      <c r="G8" s="55">
        <v>53786.172125689569</v>
      </c>
      <c r="H8" s="55">
        <v>45460.336670667872</v>
      </c>
      <c r="I8" s="56">
        <v>39518.330426725188</v>
      </c>
    </row>
  </sheetData>
  <phoneticPr fontId="5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410D9-31CD-4346-B16C-900F43863708}">
  <dimension ref="A1:E62"/>
  <sheetViews>
    <sheetView zoomScaleNormal="100" workbookViewId="0">
      <selection activeCell="I8" sqref="I8"/>
    </sheetView>
  </sheetViews>
  <sheetFormatPr defaultRowHeight="15.5"/>
  <cols>
    <col min="1" max="2" width="11.81640625" style="5" customWidth="1"/>
    <col min="3" max="3" width="10" style="5" bestFit="1" customWidth="1"/>
    <col min="4" max="4" width="10.81640625" style="5" customWidth="1"/>
    <col min="5" max="5" width="13.36328125" style="5" customWidth="1"/>
    <col min="6" max="6" width="11.1796875" style="5" customWidth="1"/>
    <col min="7" max="7" width="11.6328125" style="5" customWidth="1"/>
    <col min="8" max="8" width="12.1796875" style="5" customWidth="1"/>
    <col min="9" max="9" width="11.08984375" style="5" customWidth="1"/>
    <col min="10" max="16384" width="8.7265625" style="5"/>
  </cols>
  <sheetData>
    <row r="1" spans="1:5" ht="17" thickBot="1">
      <c r="A1" s="5" t="s">
        <v>24</v>
      </c>
      <c r="B1" s="24">
        <v>400000</v>
      </c>
      <c r="C1" s="40" t="s">
        <v>20</v>
      </c>
      <c r="D1" s="4">
        <f>IRR(D2:D62)</f>
        <v>2.913672130664624E-3</v>
      </c>
      <c r="E1" s="4">
        <f>D1*12</f>
        <v>3.4964065567975489E-2</v>
      </c>
    </row>
    <row r="2" spans="1:5" ht="16.5">
      <c r="A2" s="5" t="s">
        <v>25</v>
      </c>
      <c r="B2" s="4">
        <v>3.1399999999999997E-2</v>
      </c>
      <c r="C2" s="59">
        <v>0</v>
      </c>
      <c r="D2" s="62">
        <f>-(B1-B5)</f>
        <v>-396500</v>
      </c>
      <c r="E2" s="4">
        <f>RATE(B3*12,B4,D2,0,0)*12</f>
        <v>3.4964065567975031E-2</v>
      </c>
    </row>
    <row r="3" spans="1:5" ht="16.5">
      <c r="A3" s="5" t="s">
        <v>26</v>
      </c>
      <c r="B3" s="5">
        <v>5</v>
      </c>
      <c r="C3" s="60">
        <v>1</v>
      </c>
      <c r="D3" s="63">
        <f>B$4</f>
        <v>7212.3888268566916</v>
      </c>
    </row>
    <row r="4" spans="1:5" ht="16.5">
      <c r="A4" s="5" t="s">
        <v>27</v>
      </c>
      <c r="B4" s="65">
        <f>PMT(B2/12,B3*12,-B1,0,0)</f>
        <v>7212.3888268566916</v>
      </c>
      <c r="C4" s="60">
        <v>2</v>
      </c>
      <c r="D4" s="63">
        <f t="shared" ref="D4:D62" si="0">B$4</f>
        <v>7212.3888268566916</v>
      </c>
    </row>
    <row r="5" spans="1:5" ht="16.5">
      <c r="A5" s="57" t="s">
        <v>31</v>
      </c>
      <c r="B5" s="65">
        <v>3500</v>
      </c>
      <c r="C5" s="60">
        <v>3</v>
      </c>
      <c r="D5" s="63">
        <f t="shared" si="0"/>
        <v>7212.3888268566916</v>
      </c>
    </row>
    <row r="6" spans="1:5">
      <c r="C6" s="60">
        <v>4</v>
      </c>
      <c r="D6" s="63">
        <f t="shared" si="0"/>
        <v>7212.3888268566916</v>
      </c>
    </row>
    <row r="7" spans="1:5">
      <c r="C7" s="60">
        <v>5</v>
      </c>
      <c r="D7" s="63">
        <f t="shared" si="0"/>
        <v>7212.3888268566916</v>
      </c>
    </row>
    <row r="8" spans="1:5">
      <c r="C8" s="60">
        <v>5</v>
      </c>
      <c r="D8" s="63">
        <f t="shared" si="0"/>
        <v>7212.3888268566916</v>
      </c>
    </row>
    <row r="9" spans="1:5">
      <c r="C9" s="60">
        <v>6</v>
      </c>
      <c r="D9" s="63">
        <f t="shared" si="0"/>
        <v>7212.3888268566916</v>
      </c>
    </row>
    <row r="10" spans="1:5">
      <c r="C10" s="60">
        <v>7</v>
      </c>
      <c r="D10" s="63">
        <f t="shared" si="0"/>
        <v>7212.3888268566916</v>
      </c>
    </row>
    <row r="11" spans="1:5">
      <c r="C11" s="60">
        <v>8</v>
      </c>
      <c r="D11" s="63">
        <f t="shared" si="0"/>
        <v>7212.3888268566916</v>
      </c>
    </row>
    <row r="12" spans="1:5">
      <c r="C12" s="60">
        <v>9</v>
      </c>
      <c r="D12" s="63">
        <f t="shared" si="0"/>
        <v>7212.3888268566916</v>
      </c>
    </row>
    <row r="13" spans="1:5">
      <c r="C13" s="60">
        <v>10</v>
      </c>
      <c r="D13" s="63">
        <f t="shared" si="0"/>
        <v>7212.3888268566916</v>
      </c>
    </row>
    <row r="14" spans="1:5">
      <c r="C14" s="60">
        <v>11</v>
      </c>
      <c r="D14" s="63">
        <f t="shared" si="0"/>
        <v>7212.3888268566916</v>
      </c>
    </row>
    <row r="15" spans="1:5">
      <c r="C15" s="60">
        <v>12</v>
      </c>
      <c r="D15" s="63">
        <f t="shared" si="0"/>
        <v>7212.3888268566916</v>
      </c>
    </row>
    <row r="16" spans="1:5">
      <c r="C16" s="60">
        <v>13</v>
      </c>
      <c r="D16" s="63">
        <f t="shared" si="0"/>
        <v>7212.3888268566916</v>
      </c>
    </row>
    <row r="17" spans="3:4">
      <c r="C17" s="60">
        <v>14</v>
      </c>
      <c r="D17" s="63">
        <f t="shared" si="0"/>
        <v>7212.3888268566916</v>
      </c>
    </row>
    <row r="18" spans="3:4">
      <c r="C18" s="60">
        <v>15</v>
      </c>
      <c r="D18" s="63">
        <f t="shared" si="0"/>
        <v>7212.3888268566916</v>
      </c>
    </row>
    <row r="19" spans="3:4">
      <c r="C19" s="60">
        <v>16</v>
      </c>
      <c r="D19" s="63">
        <f t="shared" si="0"/>
        <v>7212.3888268566916</v>
      </c>
    </row>
    <row r="20" spans="3:4">
      <c r="C20" s="60">
        <v>17</v>
      </c>
      <c r="D20" s="63">
        <f t="shared" si="0"/>
        <v>7212.3888268566916</v>
      </c>
    </row>
    <row r="21" spans="3:4">
      <c r="C21" s="60">
        <v>18</v>
      </c>
      <c r="D21" s="63">
        <f t="shared" si="0"/>
        <v>7212.3888268566916</v>
      </c>
    </row>
    <row r="22" spans="3:4">
      <c r="C22" s="60">
        <v>19</v>
      </c>
      <c r="D22" s="63">
        <f t="shared" si="0"/>
        <v>7212.3888268566916</v>
      </c>
    </row>
    <row r="23" spans="3:4">
      <c r="C23" s="60">
        <v>20</v>
      </c>
      <c r="D23" s="63">
        <f t="shared" si="0"/>
        <v>7212.3888268566916</v>
      </c>
    </row>
    <row r="24" spans="3:4">
      <c r="C24" s="60">
        <v>21</v>
      </c>
      <c r="D24" s="63">
        <f t="shared" si="0"/>
        <v>7212.3888268566916</v>
      </c>
    </row>
    <row r="25" spans="3:4">
      <c r="C25" s="60">
        <v>22</v>
      </c>
      <c r="D25" s="63">
        <f t="shared" si="0"/>
        <v>7212.3888268566916</v>
      </c>
    </row>
    <row r="26" spans="3:4">
      <c r="C26" s="60">
        <v>23</v>
      </c>
      <c r="D26" s="63">
        <f t="shared" si="0"/>
        <v>7212.3888268566916</v>
      </c>
    </row>
    <row r="27" spans="3:4">
      <c r="C27" s="60">
        <v>24</v>
      </c>
      <c r="D27" s="63">
        <f t="shared" si="0"/>
        <v>7212.3888268566916</v>
      </c>
    </row>
    <row r="28" spans="3:4">
      <c r="C28" s="60">
        <v>25</v>
      </c>
      <c r="D28" s="63">
        <f t="shared" si="0"/>
        <v>7212.3888268566916</v>
      </c>
    </row>
    <row r="29" spans="3:4">
      <c r="C29" s="60">
        <v>26</v>
      </c>
      <c r="D29" s="63">
        <f t="shared" si="0"/>
        <v>7212.3888268566916</v>
      </c>
    </row>
    <row r="30" spans="3:4">
      <c r="C30" s="60">
        <v>27</v>
      </c>
      <c r="D30" s="63">
        <f t="shared" si="0"/>
        <v>7212.3888268566916</v>
      </c>
    </row>
    <row r="31" spans="3:4">
      <c r="C31" s="60">
        <v>28</v>
      </c>
      <c r="D31" s="63">
        <f t="shared" si="0"/>
        <v>7212.3888268566916</v>
      </c>
    </row>
    <row r="32" spans="3:4">
      <c r="C32" s="60">
        <v>29</v>
      </c>
      <c r="D32" s="63">
        <f t="shared" si="0"/>
        <v>7212.3888268566916</v>
      </c>
    </row>
    <row r="33" spans="3:4">
      <c r="C33" s="60">
        <v>30</v>
      </c>
      <c r="D33" s="63">
        <f t="shared" si="0"/>
        <v>7212.3888268566916</v>
      </c>
    </row>
    <row r="34" spans="3:4">
      <c r="C34" s="60">
        <v>31</v>
      </c>
      <c r="D34" s="63">
        <f t="shared" si="0"/>
        <v>7212.3888268566916</v>
      </c>
    </row>
    <row r="35" spans="3:4">
      <c r="C35" s="60">
        <v>32</v>
      </c>
      <c r="D35" s="63">
        <f t="shared" si="0"/>
        <v>7212.3888268566916</v>
      </c>
    </row>
    <row r="36" spans="3:4">
      <c r="C36" s="60">
        <v>33</v>
      </c>
      <c r="D36" s="63">
        <f t="shared" si="0"/>
        <v>7212.3888268566916</v>
      </c>
    </row>
    <row r="37" spans="3:4">
      <c r="C37" s="60">
        <v>34</v>
      </c>
      <c r="D37" s="63">
        <f t="shared" si="0"/>
        <v>7212.3888268566916</v>
      </c>
    </row>
    <row r="38" spans="3:4">
      <c r="C38" s="60">
        <v>35</v>
      </c>
      <c r="D38" s="63">
        <f t="shared" si="0"/>
        <v>7212.3888268566916</v>
      </c>
    </row>
    <row r="39" spans="3:4">
      <c r="C39" s="60">
        <v>36</v>
      </c>
      <c r="D39" s="63">
        <f t="shared" si="0"/>
        <v>7212.3888268566916</v>
      </c>
    </row>
    <row r="40" spans="3:4">
      <c r="C40" s="60">
        <v>37</v>
      </c>
      <c r="D40" s="63">
        <f t="shared" si="0"/>
        <v>7212.3888268566916</v>
      </c>
    </row>
    <row r="41" spans="3:4">
      <c r="C41" s="60">
        <v>38</v>
      </c>
      <c r="D41" s="63">
        <f t="shared" si="0"/>
        <v>7212.3888268566916</v>
      </c>
    </row>
    <row r="42" spans="3:4">
      <c r="C42" s="60">
        <v>39</v>
      </c>
      <c r="D42" s="63">
        <f t="shared" si="0"/>
        <v>7212.3888268566916</v>
      </c>
    </row>
    <row r="43" spans="3:4">
      <c r="C43" s="60">
        <v>40</v>
      </c>
      <c r="D43" s="63">
        <f t="shared" si="0"/>
        <v>7212.3888268566916</v>
      </c>
    </row>
    <row r="44" spans="3:4">
      <c r="C44" s="60">
        <v>41</v>
      </c>
      <c r="D44" s="63">
        <f t="shared" si="0"/>
        <v>7212.3888268566916</v>
      </c>
    </row>
    <row r="45" spans="3:4">
      <c r="C45" s="60">
        <v>42</v>
      </c>
      <c r="D45" s="63">
        <f t="shared" si="0"/>
        <v>7212.3888268566916</v>
      </c>
    </row>
    <row r="46" spans="3:4">
      <c r="C46" s="60">
        <v>43</v>
      </c>
      <c r="D46" s="63">
        <f t="shared" si="0"/>
        <v>7212.3888268566916</v>
      </c>
    </row>
    <row r="47" spans="3:4">
      <c r="C47" s="60">
        <v>44</v>
      </c>
      <c r="D47" s="63">
        <f t="shared" si="0"/>
        <v>7212.3888268566916</v>
      </c>
    </row>
    <row r="48" spans="3:4">
      <c r="C48" s="60">
        <v>45</v>
      </c>
      <c r="D48" s="63">
        <f t="shared" si="0"/>
        <v>7212.3888268566916</v>
      </c>
    </row>
    <row r="49" spans="3:4">
      <c r="C49" s="60">
        <v>46</v>
      </c>
      <c r="D49" s="63">
        <f t="shared" si="0"/>
        <v>7212.3888268566916</v>
      </c>
    </row>
    <row r="50" spans="3:4">
      <c r="C50" s="60">
        <v>47</v>
      </c>
      <c r="D50" s="63">
        <f t="shared" si="0"/>
        <v>7212.3888268566916</v>
      </c>
    </row>
    <row r="51" spans="3:4">
      <c r="C51" s="60">
        <v>48</v>
      </c>
      <c r="D51" s="63">
        <f t="shared" si="0"/>
        <v>7212.3888268566916</v>
      </c>
    </row>
    <row r="52" spans="3:4">
      <c r="C52" s="60">
        <v>49</v>
      </c>
      <c r="D52" s="63">
        <f t="shared" si="0"/>
        <v>7212.3888268566916</v>
      </c>
    </row>
    <row r="53" spans="3:4">
      <c r="C53" s="60">
        <v>50</v>
      </c>
      <c r="D53" s="63">
        <f t="shared" si="0"/>
        <v>7212.3888268566916</v>
      </c>
    </row>
    <row r="54" spans="3:4">
      <c r="C54" s="60">
        <v>51</v>
      </c>
      <c r="D54" s="63">
        <f t="shared" si="0"/>
        <v>7212.3888268566916</v>
      </c>
    </row>
    <row r="55" spans="3:4">
      <c r="C55" s="60">
        <v>52</v>
      </c>
      <c r="D55" s="63">
        <f t="shared" si="0"/>
        <v>7212.3888268566916</v>
      </c>
    </row>
    <row r="56" spans="3:4">
      <c r="C56" s="60">
        <v>53</v>
      </c>
      <c r="D56" s="63">
        <f t="shared" si="0"/>
        <v>7212.3888268566916</v>
      </c>
    </row>
    <row r="57" spans="3:4">
      <c r="C57" s="60">
        <v>54</v>
      </c>
      <c r="D57" s="63">
        <f t="shared" si="0"/>
        <v>7212.3888268566916</v>
      </c>
    </row>
    <row r="58" spans="3:4">
      <c r="C58" s="60">
        <v>55</v>
      </c>
      <c r="D58" s="63">
        <f t="shared" si="0"/>
        <v>7212.3888268566916</v>
      </c>
    </row>
    <row r="59" spans="3:4">
      <c r="C59" s="60">
        <v>56</v>
      </c>
      <c r="D59" s="63">
        <f t="shared" si="0"/>
        <v>7212.3888268566916</v>
      </c>
    </row>
    <row r="60" spans="3:4">
      <c r="C60" s="60">
        <v>57</v>
      </c>
      <c r="D60" s="63">
        <f t="shared" si="0"/>
        <v>7212.3888268566916</v>
      </c>
    </row>
    <row r="61" spans="3:4">
      <c r="C61" s="60">
        <v>58</v>
      </c>
      <c r="D61" s="63">
        <f t="shared" si="0"/>
        <v>7212.3888268566916</v>
      </c>
    </row>
    <row r="62" spans="3:4" ht="16" thickBot="1">
      <c r="C62" s="61">
        <v>59</v>
      </c>
      <c r="D62" s="64">
        <f t="shared" si="0"/>
        <v>7212.3888268566916</v>
      </c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A1F9E-AE8A-4D5B-A005-4B7F5B71E23C}">
  <dimension ref="A1:K86"/>
  <sheetViews>
    <sheetView workbookViewId="0">
      <selection activeCell="E10" sqref="E10"/>
    </sheetView>
  </sheetViews>
  <sheetFormatPr defaultRowHeight="15.5"/>
  <cols>
    <col min="1" max="1" width="14.08984375" style="5" customWidth="1"/>
    <col min="2" max="2" width="13.90625" style="5" customWidth="1"/>
    <col min="3" max="3" width="10" style="5" bestFit="1" customWidth="1"/>
    <col min="4" max="4" width="10.81640625" style="5" customWidth="1"/>
    <col min="5" max="5" width="11.36328125" style="5" customWidth="1"/>
    <col min="6" max="6" width="11.1796875" style="5" customWidth="1"/>
    <col min="7" max="7" width="11.6328125" style="5" customWidth="1"/>
    <col min="8" max="8" width="12.1796875" style="5" customWidth="1"/>
    <col min="9" max="9" width="13.08984375" style="5" customWidth="1"/>
    <col min="10" max="10" width="9" style="5" bestFit="1" customWidth="1"/>
    <col min="11" max="16384" width="8.7265625" style="5"/>
  </cols>
  <sheetData>
    <row r="1" spans="1:11" ht="17" thickBot="1">
      <c r="A1" s="73" t="s">
        <v>33</v>
      </c>
      <c r="I1" s="78" t="s">
        <v>20</v>
      </c>
      <c r="J1" s="4">
        <f>IRR(J2:J86)</f>
        <v>2.5138811854223952E-3</v>
      </c>
      <c r="K1" s="81">
        <f>J1*12</f>
        <v>3.0166574225068743E-2</v>
      </c>
    </row>
    <row r="2" spans="1:11" ht="16.5">
      <c r="A2" s="57" t="s">
        <v>32</v>
      </c>
      <c r="B2" s="24">
        <v>300000</v>
      </c>
      <c r="I2" s="59">
        <v>0</v>
      </c>
      <c r="J2" s="62">
        <f>-B2+B13</f>
        <v>-297112</v>
      </c>
    </row>
    <row r="3" spans="1:11" ht="16.5">
      <c r="A3" s="5" t="s">
        <v>25</v>
      </c>
      <c r="B3" s="4">
        <v>1.8800000000000001E-2</v>
      </c>
      <c r="I3" s="60">
        <v>1</v>
      </c>
      <c r="J3" s="63">
        <f>B$5</f>
        <v>3814.3742768828552</v>
      </c>
    </row>
    <row r="4" spans="1:11" ht="17" thickBot="1">
      <c r="A4" s="5" t="s">
        <v>26</v>
      </c>
      <c r="B4" s="5">
        <v>7</v>
      </c>
      <c r="I4" s="60">
        <v>2</v>
      </c>
      <c r="J4" s="63">
        <f t="shared" ref="J4:J5" si="0">B$5</f>
        <v>3814.3742768828552</v>
      </c>
    </row>
    <row r="5" spans="1:11" ht="17" thickBot="1">
      <c r="A5" s="57" t="s">
        <v>34</v>
      </c>
      <c r="B5" s="79">
        <f>PMT(B3/12,B4*12,-B2,0,0)</f>
        <v>3814.3742768828552</v>
      </c>
      <c r="D5" s="67" t="s">
        <v>35</v>
      </c>
      <c r="E5" s="68" t="s">
        <v>36</v>
      </c>
      <c r="F5" s="68" t="s">
        <v>37</v>
      </c>
      <c r="G5" s="68" t="s">
        <v>38</v>
      </c>
      <c r="H5" s="68" t="s">
        <v>39</v>
      </c>
      <c r="I5" s="60">
        <v>3</v>
      </c>
      <c r="J5" s="63">
        <f t="shared" si="0"/>
        <v>3814.3742768828552</v>
      </c>
    </row>
    <row r="6" spans="1:11" ht="16.5">
      <c r="A6" s="57"/>
      <c r="C6" s="5">
        <v>1</v>
      </c>
      <c r="D6" s="70">
        <f>B2</f>
        <v>300000</v>
      </c>
      <c r="E6" s="71">
        <f>B$5</f>
        <v>3814.3742768828552</v>
      </c>
      <c r="F6" s="71">
        <f>D6*B$3/12</f>
        <v>470</v>
      </c>
      <c r="G6" s="71">
        <f>E6-F6</f>
        <v>3344.3742768828552</v>
      </c>
      <c r="H6" s="75">
        <f>D6-G6</f>
        <v>296655.62572311715</v>
      </c>
      <c r="I6" s="60">
        <v>4</v>
      </c>
      <c r="J6" s="63">
        <f>B$11</f>
        <v>3932.7317792412528</v>
      </c>
    </row>
    <row r="7" spans="1:11" ht="17">
      <c r="A7" s="74" t="s">
        <v>41</v>
      </c>
      <c r="C7" s="5">
        <v>2</v>
      </c>
      <c r="D7" s="69">
        <f>H6</f>
        <v>296655.62572311715</v>
      </c>
      <c r="E7" s="53">
        <f>B$5</f>
        <v>3814.3742768828552</v>
      </c>
      <c r="F7" s="53">
        <f>D7*B$3/12</f>
        <v>464.76048029955018</v>
      </c>
      <c r="G7" s="53">
        <f>E7-F7</f>
        <v>3349.613796583305</v>
      </c>
      <c r="H7" s="76">
        <f>D7-G7</f>
        <v>293306.01192653383</v>
      </c>
      <c r="I7" s="60">
        <v>5</v>
      </c>
      <c r="J7" s="63">
        <f t="shared" ref="J7:J70" si="1">B$11</f>
        <v>3932.7317792412528</v>
      </c>
    </row>
    <row r="8" spans="1:11" ht="17" thickBot="1">
      <c r="A8" s="57" t="s">
        <v>32</v>
      </c>
      <c r="B8" s="24">
        <f>H8</f>
        <v>289951.15040166921</v>
      </c>
      <c r="C8" s="5">
        <v>3</v>
      </c>
      <c r="D8" s="72">
        <f>H7</f>
        <v>293306.01192653383</v>
      </c>
      <c r="E8" s="55">
        <f>B$5</f>
        <v>3814.3742768828552</v>
      </c>
      <c r="F8" s="55">
        <f>D8*B$3/12</f>
        <v>459.51275201823637</v>
      </c>
      <c r="G8" s="55">
        <f>E8-F8</f>
        <v>3354.8615248646188</v>
      </c>
      <c r="H8" s="77">
        <f>D8-G8</f>
        <v>289951.15040166921</v>
      </c>
      <c r="I8" s="60">
        <v>6</v>
      </c>
      <c r="J8" s="63">
        <f t="shared" si="1"/>
        <v>3932.7317792412528</v>
      </c>
    </row>
    <row r="9" spans="1:11" ht="16.5">
      <c r="A9" s="5" t="s">
        <v>25</v>
      </c>
      <c r="B9" s="4">
        <v>2.8000000000000001E-2</v>
      </c>
      <c r="I9" s="60">
        <v>7</v>
      </c>
      <c r="J9" s="63">
        <f t="shared" si="1"/>
        <v>3932.7317792412528</v>
      </c>
    </row>
    <row r="10" spans="1:11" ht="16.5">
      <c r="A10" s="5" t="s">
        <v>26</v>
      </c>
      <c r="B10" s="5">
        <v>6.75</v>
      </c>
      <c r="I10" s="60">
        <v>8</v>
      </c>
      <c r="J10" s="63">
        <f t="shared" si="1"/>
        <v>3932.7317792412528</v>
      </c>
    </row>
    <row r="11" spans="1:11" ht="16.5">
      <c r="A11" s="57" t="s">
        <v>34</v>
      </c>
      <c r="B11" s="80">
        <f>PMT(B9/12,B10*12,-B8,0,0)</f>
        <v>3932.7317792412528</v>
      </c>
      <c r="I11" s="60">
        <v>9</v>
      </c>
      <c r="J11" s="63">
        <f t="shared" si="1"/>
        <v>3932.7317792412528</v>
      </c>
    </row>
    <row r="12" spans="1:11">
      <c r="I12" s="60">
        <v>10</v>
      </c>
      <c r="J12" s="63">
        <f t="shared" si="1"/>
        <v>3932.7317792412528</v>
      </c>
    </row>
    <row r="13" spans="1:11" ht="16.5">
      <c r="A13" s="82" t="s">
        <v>40</v>
      </c>
      <c r="B13" s="83">
        <v>2888</v>
      </c>
      <c r="I13" s="60">
        <v>11</v>
      </c>
      <c r="J13" s="63">
        <f t="shared" si="1"/>
        <v>3932.7317792412528</v>
      </c>
    </row>
    <row r="14" spans="1:11">
      <c r="I14" s="60">
        <v>12</v>
      </c>
      <c r="J14" s="63">
        <f t="shared" si="1"/>
        <v>3932.7317792412528</v>
      </c>
    </row>
    <row r="15" spans="1:11">
      <c r="I15" s="60">
        <v>13</v>
      </c>
      <c r="J15" s="63">
        <f t="shared" si="1"/>
        <v>3932.7317792412528</v>
      </c>
    </row>
    <row r="16" spans="1:11">
      <c r="I16" s="60">
        <v>14</v>
      </c>
      <c r="J16" s="63">
        <f t="shared" si="1"/>
        <v>3932.7317792412528</v>
      </c>
    </row>
    <row r="17" spans="9:10">
      <c r="I17" s="60">
        <v>15</v>
      </c>
      <c r="J17" s="63">
        <f t="shared" si="1"/>
        <v>3932.7317792412528</v>
      </c>
    </row>
    <row r="18" spans="9:10">
      <c r="I18" s="60">
        <v>16</v>
      </c>
      <c r="J18" s="63">
        <f t="shared" si="1"/>
        <v>3932.7317792412528</v>
      </c>
    </row>
    <row r="19" spans="9:10">
      <c r="I19" s="60">
        <v>17</v>
      </c>
      <c r="J19" s="63">
        <f t="shared" si="1"/>
        <v>3932.7317792412528</v>
      </c>
    </row>
    <row r="20" spans="9:10">
      <c r="I20" s="60">
        <v>18</v>
      </c>
      <c r="J20" s="63">
        <f t="shared" si="1"/>
        <v>3932.7317792412528</v>
      </c>
    </row>
    <row r="21" spans="9:10">
      <c r="I21" s="60">
        <v>19</v>
      </c>
      <c r="J21" s="63">
        <f t="shared" si="1"/>
        <v>3932.7317792412528</v>
      </c>
    </row>
    <row r="22" spans="9:10">
      <c r="I22" s="60">
        <v>20</v>
      </c>
      <c r="J22" s="63">
        <f t="shared" si="1"/>
        <v>3932.7317792412528</v>
      </c>
    </row>
    <row r="23" spans="9:10">
      <c r="I23" s="60">
        <v>21</v>
      </c>
      <c r="J23" s="63">
        <f t="shared" si="1"/>
        <v>3932.7317792412528</v>
      </c>
    </row>
    <row r="24" spans="9:10">
      <c r="I24" s="60">
        <v>22</v>
      </c>
      <c r="J24" s="63">
        <f t="shared" si="1"/>
        <v>3932.7317792412528</v>
      </c>
    </row>
    <row r="25" spans="9:10">
      <c r="I25" s="60">
        <v>23</v>
      </c>
      <c r="J25" s="63">
        <f t="shared" si="1"/>
        <v>3932.7317792412528</v>
      </c>
    </row>
    <row r="26" spans="9:10">
      <c r="I26" s="60">
        <v>24</v>
      </c>
      <c r="J26" s="63">
        <f t="shared" si="1"/>
        <v>3932.7317792412528</v>
      </c>
    </row>
    <row r="27" spans="9:10">
      <c r="I27" s="60">
        <v>25</v>
      </c>
      <c r="J27" s="63">
        <f t="shared" si="1"/>
        <v>3932.7317792412528</v>
      </c>
    </row>
    <row r="28" spans="9:10">
      <c r="I28" s="60">
        <v>26</v>
      </c>
      <c r="J28" s="63">
        <f t="shared" si="1"/>
        <v>3932.7317792412528</v>
      </c>
    </row>
    <row r="29" spans="9:10">
      <c r="I29" s="60">
        <v>27</v>
      </c>
      <c r="J29" s="63">
        <f t="shared" si="1"/>
        <v>3932.7317792412528</v>
      </c>
    </row>
    <row r="30" spans="9:10">
      <c r="I30" s="60">
        <v>28</v>
      </c>
      <c r="J30" s="63">
        <f t="shared" si="1"/>
        <v>3932.7317792412528</v>
      </c>
    </row>
    <row r="31" spans="9:10">
      <c r="I31" s="60">
        <v>29</v>
      </c>
      <c r="J31" s="63">
        <f t="shared" si="1"/>
        <v>3932.7317792412528</v>
      </c>
    </row>
    <row r="32" spans="9:10">
      <c r="I32" s="60">
        <v>30</v>
      </c>
      <c r="J32" s="63">
        <f t="shared" si="1"/>
        <v>3932.7317792412528</v>
      </c>
    </row>
    <row r="33" spans="9:10">
      <c r="I33" s="60">
        <v>31</v>
      </c>
      <c r="J33" s="63">
        <f t="shared" si="1"/>
        <v>3932.7317792412528</v>
      </c>
    </row>
    <row r="34" spans="9:10">
      <c r="I34" s="60">
        <v>32</v>
      </c>
      <c r="J34" s="63">
        <f t="shared" si="1"/>
        <v>3932.7317792412528</v>
      </c>
    </row>
    <row r="35" spans="9:10">
      <c r="I35" s="60">
        <v>33</v>
      </c>
      <c r="J35" s="63">
        <f t="shared" si="1"/>
        <v>3932.7317792412528</v>
      </c>
    </row>
    <row r="36" spans="9:10">
      <c r="I36" s="60">
        <v>34</v>
      </c>
      <c r="J36" s="63">
        <f t="shared" si="1"/>
        <v>3932.7317792412528</v>
      </c>
    </row>
    <row r="37" spans="9:10">
      <c r="I37" s="60">
        <v>35</v>
      </c>
      <c r="J37" s="63">
        <f t="shared" si="1"/>
        <v>3932.7317792412528</v>
      </c>
    </row>
    <row r="38" spans="9:10">
      <c r="I38" s="60">
        <v>36</v>
      </c>
      <c r="J38" s="63">
        <f t="shared" si="1"/>
        <v>3932.7317792412528</v>
      </c>
    </row>
    <row r="39" spans="9:10">
      <c r="I39" s="60">
        <v>37</v>
      </c>
      <c r="J39" s="63">
        <f t="shared" si="1"/>
        <v>3932.7317792412528</v>
      </c>
    </row>
    <row r="40" spans="9:10">
      <c r="I40" s="60">
        <v>38</v>
      </c>
      <c r="J40" s="63">
        <f t="shared" si="1"/>
        <v>3932.7317792412528</v>
      </c>
    </row>
    <row r="41" spans="9:10">
      <c r="I41" s="60">
        <v>39</v>
      </c>
      <c r="J41" s="63">
        <f t="shared" si="1"/>
        <v>3932.7317792412528</v>
      </c>
    </row>
    <row r="42" spans="9:10">
      <c r="I42" s="60">
        <v>40</v>
      </c>
      <c r="J42" s="63">
        <f t="shared" si="1"/>
        <v>3932.7317792412528</v>
      </c>
    </row>
    <row r="43" spans="9:10">
      <c r="I43" s="60">
        <v>41</v>
      </c>
      <c r="J43" s="63">
        <f t="shared" si="1"/>
        <v>3932.7317792412528</v>
      </c>
    </row>
    <row r="44" spans="9:10">
      <c r="I44" s="60">
        <v>42</v>
      </c>
      <c r="J44" s="63">
        <f t="shared" si="1"/>
        <v>3932.7317792412528</v>
      </c>
    </row>
    <row r="45" spans="9:10">
      <c r="I45" s="60">
        <v>43</v>
      </c>
      <c r="J45" s="63">
        <f t="shared" si="1"/>
        <v>3932.7317792412528</v>
      </c>
    </row>
    <row r="46" spans="9:10">
      <c r="I46" s="60">
        <v>44</v>
      </c>
      <c r="J46" s="63">
        <f t="shared" si="1"/>
        <v>3932.7317792412528</v>
      </c>
    </row>
    <row r="47" spans="9:10">
      <c r="I47" s="60">
        <v>45</v>
      </c>
      <c r="J47" s="63">
        <f t="shared" si="1"/>
        <v>3932.7317792412528</v>
      </c>
    </row>
    <row r="48" spans="9:10">
      <c r="I48" s="60">
        <v>46</v>
      </c>
      <c r="J48" s="63">
        <f t="shared" si="1"/>
        <v>3932.7317792412528</v>
      </c>
    </row>
    <row r="49" spans="9:10">
      <c r="I49" s="60">
        <v>47</v>
      </c>
      <c r="J49" s="63">
        <f t="shared" si="1"/>
        <v>3932.7317792412528</v>
      </c>
    </row>
    <row r="50" spans="9:10">
      <c r="I50" s="60">
        <v>48</v>
      </c>
      <c r="J50" s="63">
        <f t="shared" si="1"/>
        <v>3932.7317792412528</v>
      </c>
    </row>
    <row r="51" spans="9:10">
      <c r="I51" s="60">
        <v>49</v>
      </c>
      <c r="J51" s="63">
        <f t="shared" si="1"/>
        <v>3932.7317792412528</v>
      </c>
    </row>
    <row r="52" spans="9:10">
      <c r="I52" s="60">
        <v>50</v>
      </c>
      <c r="J52" s="63">
        <f t="shared" si="1"/>
        <v>3932.7317792412528</v>
      </c>
    </row>
    <row r="53" spans="9:10">
      <c r="I53" s="60">
        <v>51</v>
      </c>
      <c r="J53" s="63">
        <f t="shared" si="1"/>
        <v>3932.7317792412528</v>
      </c>
    </row>
    <row r="54" spans="9:10">
      <c r="I54" s="60">
        <v>52</v>
      </c>
      <c r="J54" s="63">
        <f t="shared" si="1"/>
        <v>3932.7317792412528</v>
      </c>
    </row>
    <row r="55" spans="9:10">
      <c r="I55" s="60">
        <v>53</v>
      </c>
      <c r="J55" s="63">
        <f t="shared" si="1"/>
        <v>3932.7317792412528</v>
      </c>
    </row>
    <row r="56" spans="9:10">
      <c r="I56" s="60">
        <v>54</v>
      </c>
      <c r="J56" s="63">
        <f t="shared" si="1"/>
        <v>3932.7317792412528</v>
      </c>
    </row>
    <row r="57" spans="9:10">
      <c r="I57" s="60">
        <v>55</v>
      </c>
      <c r="J57" s="63">
        <f t="shared" si="1"/>
        <v>3932.7317792412528</v>
      </c>
    </row>
    <row r="58" spans="9:10">
      <c r="I58" s="60">
        <v>56</v>
      </c>
      <c r="J58" s="63">
        <f t="shared" si="1"/>
        <v>3932.7317792412528</v>
      </c>
    </row>
    <row r="59" spans="9:10">
      <c r="I59" s="60">
        <v>57</v>
      </c>
      <c r="J59" s="63">
        <f t="shared" si="1"/>
        <v>3932.7317792412528</v>
      </c>
    </row>
    <row r="60" spans="9:10">
      <c r="I60" s="60">
        <v>58</v>
      </c>
      <c r="J60" s="63">
        <f t="shared" si="1"/>
        <v>3932.7317792412528</v>
      </c>
    </row>
    <row r="61" spans="9:10">
      <c r="I61" s="60">
        <v>59</v>
      </c>
      <c r="J61" s="63">
        <f t="shared" si="1"/>
        <v>3932.7317792412528</v>
      </c>
    </row>
    <row r="62" spans="9:10">
      <c r="I62" s="60">
        <v>60</v>
      </c>
      <c r="J62" s="63">
        <f t="shared" si="1"/>
        <v>3932.7317792412528</v>
      </c>
    </row>
    <row r="63" spans="9:10">
      <c r="I63" s="60">
        <v>61</v>
      </c>
      <c r="J63" s="63">
        <f t="shared" si="1"/>
        <v>3932.7317792412528</v>
      </c>
    </row>
    <row r="64" spans="9:10">
      <c r="I64" s="60">
        <v>62</v>
      </c>
      <c r="J64" s="63">
        <f t="shared" si="1"/>
        <v>3932.7317792412528</v>
      </c>
    </row>
    <row r="65" spans="9:10">
      <c r="I65" s="60">
        <v>63</v>
      </c>
      <c r="J65" s="63">
        <f t="shared" si="1"/>
        <v>3932.7317792412528</v>
      </c>
    </row>
    <row r="66" spans="9:10">
      <c r="I66" s="60">
        <v>64</v>
      </c>
      <c r="J66" s="63">
        <f t="shared" si="1"/>
        <v>3932.7317792412528</v>
      </c>
    </row>
    <row r="67" spans="9:10">
      <c r="I67" s="60">
        <v>65</v>
      </c>
      <c r="J67" s="63">
        <f t="shared" si="1"/>
        <v>3932.7317792412528</v>
      </c>
    </row>
    <row r="68" spans="9:10">
      <c r="I68" s="60">
        <v>66</v>
      </c>
      <c r="J68" s="63">
        <f t="shared" si="1"/>
        <v>3932.7317792412528</v>
      </c>
    </row>
    <row r="69" spans="9:10">
      <c r="I69" s="60">
        <v>67</v>
      </c>
      <c r="J69" s="63">
        <f t="shared" si="1"/>
        <v>3932.7317792412528</v>
      </c>
    </row>
    <row r="70" spans="9:10">
      <c r="I70" s="60">
        <v>68</v>
      </c>
      <c r="J70" s="63">
        <f t="shared" si="1"/>
        <v>3932.7317792412528</v>
      </c>
    </row>
    <row r="71" spans="9:10">
      <c r="I71" s="60">
        <v>69</v>
      </c>
      <c r="J71" s="63">
        <f t="shared" ref="J71:J86" si="2">B$11</f>
        <v>3932.7317792412528</v>
      </c>
    </row>
    <row r="72" spans="9:10">
      <c r="I72" s="60">
        <v>70</v>
      </c>
      <c r="J72" s="63">
        <f t="shared" si="2"/>
        <v>3932.7317792412528</v>
      </c>
    </row>
    <row r="73" spans="9:10">
      <c r="I73" s="60">
        <v>71</v>
      </c>
      <c r="J73" s="63">
        <f t="shared" si="2"/>
        <v>3932.7317792412528</v>
      </c>
    </row>
    <row r="74" spans="9:10">
      <c r="I74" s="60">
        <v>72</v>
      </c>
      <c r="J74" s="63">
        <f t="shared" si="2"/>
        <v>3932.7317792412528</v>
      </c>
    </row>
    <row r="75" spans="9:10">
      <c r="I75" s="60">
        <v>73</v>
      </c>
      <c r="J75" s="63">
        <f t="shared" si="2"/>
        <v>3932.7317792412528</v>
      </c>
    </row>
    <row r="76" spans="9:10">
      <c r="I76" s="60">
        <v>74</v>
      </c>
      <c r="J76" s="63">
        <f t="shared" si="2"/>
        <v>3932.7317792412528</v>
      </c>
    </row>
    <row r="77" spans="9:10">
      <c r="I77" s="60">
        <v>75</v>
      </c>
      <c r="J77" s="63">
        <f t="shared" si="2"/>
        <v>3932.7317792412528</v>
      </c>
    </row>
    <row r="78" spans="9:10">
      <c r="I78" s="60">
        <v>76</v>
      </c>
      <c r="J78" s="63">
        <f t="shared" si="2"/>
        <v>3932.7317792412528</v>
      </c>
    </row>
    <row r="79" spans="9:10">
      <c r="I79" s="60">
        <v>77</v>
      </c>
      <c r="J79" s="63">
        <f t="shared" si="2"/>
        <v>3932.7317792412528</v>
      </c>
    </row>
    <row r="80" spans="9:10">
      <c r="I80" s="60">
        <v>78</v>
      </c>
      <c r="J80" s="63">
        <f t="shared" si="2"/>
        <v>3932.7317792412528</v>
      </c>
    </row>
    <row r="81" spans="9:10">
      <c r="I81" s="60">
        <v>79</v>
      </c>
      <c r="J81" s="63">
        <f t="shared" si="2"/>
        <v>3932.7317792412528</v>
      </c>
    </row>
    <row r="82" spans="9:10">
      <c r="I82" s="60">
        <v>80</v>
      </c>
      <c r="J82" s="63">
        <f t="shared" si="2"/>
        <v>3932.7317792412528</v>
      </c>
    </row>
    <row r="83" spans="9:10">
      <c r="I83" s="60">
        <v>81</v>
      </c>
      <c r="J83" s="63">
        <f t="shared" si="2"/>
        <v>3932.7317792412528</v>
      </c>
    </row>
    <row r="84" spans="9:10">
      <c r="I84" s="60">
        <v>82</v>
      </c>
      <c r="J84" s="63">
        <f t="shared" si="2"/>
        <v>3932.7317792412528</v>
      </c>
    </row>
    <row r="85" spans="9:10">
      <c r="I85" s="60">
        <v>83</v>
      </c>
      <c r="J85" s="63">
        <f t="shared" si="2"/>
        <v>3932.7317792412528</v>
      </c>
    </row>
    <row r="86" spans="9:10" ht="16" thickBot="1">
      <c r="I86" s="61">
        <v>84</v>
      </c>
      <c r="J86" s="64">
        <f t="shared" si="2"/>
        <v>3932.7317792412528</v>
      </c>
    </row>
  </sheetData>
  <phoneticPr fontId="5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D0F38-613C-46A3-8046-BEFE88F68FAE}">
  <dimension ref="A1:C13"/>
  <sheetViews>
    <sheetView workbookViewId="0">
      <selection activeCell="B11" sqref="B11"/>
    </sheetView>
  </sheetViews>
  <sheetFormatPr defaultRowHeight="17"/>
  <cols>
    <col min="1" max="1" width="14" customWidth="1"/>
    <col min="2" max="2" width="13.6328125" customWidth="1"/>
    <col min="3" max="3" width="16" customWidth="1"/>
  </cols>
  <sheetData>
    <row r="1" spans="1:3">
      <c r="A1" t="s">
        <v>42</v>
      </c>
    </row>
    <row r="2" spans="1:3" ht="17.5" thickBot="1">
      <c r="A2" t="s">
        <v>58</v>
      </c>
    </row>
    <row r="3" spans="1:3" ht="17.5" thickBot="1">
      <c r="A3" s="91" t="s">
        <v>43</v>
      </c>
      <c r="B3" s="92" t="s">
        <v>44</v>
      </c>
      <c r="C3" s="93" t="s">
        <v>45</v>
      </c>
    </row>
    <row r="4" spans="1:3">
      <c r="A4" s="85" t="s">
        <v>46</v>
      </c>
      <c r="B4" s="86" t="s">
        <v>50</v>
      </c>
      <c r="C4" s="87" t="s">
        <v>51</v>
      </c>
    </row>
    <row r="5" spans="1:3">
      <c r="A5" s="85" t="s">
        <v>49</v>
      </c>
      <c r="B5" s="86" t="s">
        <v>50</v>
      </c>
      <c r="C5" s="87" t="s">
        <v>52</v>
      </c>
    </row>
    <row r="6" spans="1:3">
      <c r="A6" s="85" t="s">
        <v>48</v>
      </c>
      <c r="B6" s="86" t="s">
        <v>50</v>
      </c>
      <c r="C6" s="87" t="s">
        <v>53</v>
      </c>
    </row>
    <row r="7" spans="1:3" ht="17.5" thickBot="1">
      <c r="A7" s="88" t="s">
        <v>47</v>
      </c>
      <c r="B7" s="89" t="s">
        <v>50</v>
      </c>
      <c r="C7" s="90" t="s">
        <v>54</v>
      </c>
    </row>
    <row r="8" spans="1:3">
      <c r="A8" t="s">
        <v>59</v>
      </c>
    </row>
    <row r="10" spans="1:3">
      <c r="A10" s="94" t="s">
        <v>44</v>
      </c>
      <c r="B10" s="84">
        <v>100000</v>
      </c>
    </row>
    <row r="11" spans="1:3">
      <c r="A11" s="94" t="s">
        <v>55</v>
      </c>
      <c r="B11" s="95">
        <f>RATE(B12*12,B13,-B10,0,0)*12</f>
        <v>6.1941836553452756E-2</v>
      </c>
    </row>
    <row r="12" spans="1:3">
      <c r="A12" s="94" t="s">
        <v>56</v>
      </c>
      <c r="B12">
        <v>3</v>
      </c>
    </row>
    <row r="13" spans="1:3">
      <c r="A13" s="94" t="s">
        <v>57</v>
      </c>
      <c r="B13" s="84">
        <v>3051</v>
      </c>
    </row>
  </sheetData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793D9-0E17-4804-943B-2EEC92167142}">
  <dimension ref="A1:J7"/>
  <sheetViews>
    <sheetView workbookViewId="0">
      <selection activeCell="F6" sqref="F6"/>
    </sheetView>
  </sheetViews>
  <sheetFormatPr defaultRowHeight="15.5"/>
  <cols>
    <col min="1" max="1" width="14.7265625" style="5" customWidth="1"/>
    <col min="2" max="2" width="10.1796875" style="5" customWidth="1"/>
    <col min="3" max="3" width="8.7265625" style="5"/>
    <col min="4" max="4" width="12.08984375" style="5" customWidth="1"/>
    <col min="5" max="5" width="14.26953125" style="5" customWidth="1"/>
    <col min="6" max="6" width="9.81640625" style="5" customWidth="1"/>
    <col min="7" max="7" width="11" style="5" customWidth="1"/>
    <col min="8" max="8" width="12.36328125" style="5" customWidth="1"/>
    <col min="9" max="16384" width="8.7265625" style="5"/>
  </cols>
  <sheetData>
    <row r="1" spans="1:10" ht="17.5" thickBot="1">
      <c r="A1" s="101" t="s">
        <v>60</v>
      </c>
      <c r="B1" s="24">
        <v>450000</v>
      </c>
      <c r="C1" s="104" t="s">
        <v>65</v>
      </c>
      <c r="D1" s="105" t="s">
        <v>66</v>
      </c>
      <c r="E1" s="105" t="s">
        <v>67</v>
      </c>
      <c r="F1" s="105" t="s">
        <v>37</v>
      </c>
      <c r="G1" s="105" t="s">
        <v>68</v>
      </c>
      <c r="H1" s="106" t="s">
        <v>39</v>
      </c>
      <c r="I1" s="103"/>
      <c r="J1" s="103" t="s">
        <v>72</v>
      </c>
    </row>
    <row r="2" spans="1:10" ht="17">
      <c r="A2" s="102" t="s">
        <v>61</v>
      </c>
      <c r="B2" s="23">
        <v>7.0000000000000007E-2</v>
      </c>
      <c r="C2" s="98">
        <v>1</v>
      </c>
      <c r="D2" s="76">
        <f>B1</f>
        <v>450000</v>
      </c>
      <c r="E2" s="76">
        <f>B$5</f>
        <v>96706.281895480337</v>
      </c>
      <c r="F2" s="96">
        <f>MAX(D2-B$4,0)*B$2</f>
        <v>10500.000000000002</v>
      </c>
      <c r="G2" s="76">
        <f>E2-F2</f>
        <v>86206.281895480337</v>
      </c>
      <c r="H2" s="97">
        <f>D2-G2</f>
        <v>363793.71810451965</v>
      </c>
      <c r="I2" s="103"/>
      <c r="J2" s="103" t="s">
        <v>73</v>
      </c>
    </row>
    <row r="3" spans="1:10" ht="17">
      <c r="A3" s="102" t="s">
        <v>62</v>
      </c>
      <c r="B3" s="5">
        <v>5</v>
      </c>
      <c r="C3" s="98">
        <v>2</v>
      </c>
      <c r="D3" s="76">
        <f>H2</f>
        <v>363793.71810451965</v>
      </c>
      <c r="E3" s="76">
        <f t="shared" ref="E3:E6" si="0">B$5</f>
        <v>96706.281895480337</v>
      </c>
      <c r="F3" s="96">
        <f>MAX(D3-B$4,0)*B$2</f>
        <v>4465.5602673163758</v>
      </c>
      <c r="G3" s="76">
        <f t="shared" ref="G3:G6" si="1">E3-F3</f>
        <v>92240.721628163956</v>
      </c>
      <c r="H3" s="97">
        <f t="shared" ref="H3:H6" si="2">D3-G3</f>
        <v>271552.99647635571</v>
      </c>
    </row>
    <row r="4" spans="1:10" ht="17">
      <c r="A4" s="102" t="s">
        <v>63</v>
      </c>
      <c r="B4" s="24">
        <v>300000</v>
      </c>
      <c r="C4" s="98">
        <v>3</v>
      </c>
      <c r="D4" s="76">
        <f t="shared" ref="D4:D6" si="3">H3</f>
        <v>271552.99647635571</v>
      </c>
      <c r="E4" s="76">
        <f t="shared" si="0"/>
        <v>96706.281895480337</v>
      </c>
      <c r="F4" s="53">
        <f>MAX(D4-B$4,0)*B$2</f>
        <v>0</v>
      </c>
      <c r="G4" s="76">
        <f t="shared" si="1"/>
        <v>96706.281895480337</v>
      </c>
      <c r="H4" s="97">
        <f t="shared" si="2"/>
        <v>174846.71458087536</v>
      </c>
      <c r="J4" s="107" t="s">
        <v>70</v>
      </c>
    </row>
    <row r="5" spans="1:10" ht="17">
      <c r="A5" s="102" t="s">
        <v>64</v>
      </c>
      <c r="B5" s="24">
        <v>96706.281895480337</v>
      </c>
      <c r="C5" s="98">
        <v>4</v>
      </c>
      <c r="D5" s="76">
        <f t="shared" si="3"/>
        <v>174846.71458087536</v>
      </c>
      <c r="E5" s="76">
        <f t="shared" si="0"/>
        <v>96706.281895480337</v>
      </c>
      <c r="F5" s="53">
        <f>D5*B$2</f>
        <v>12239.270020661275</v>
      </c>
      <c r="G5" s="76">
        <f t="shared" si="1"/>
        <v>84467.011874819058</v>
      </c>
      <c r="H5" s="97">
        <f t="shared" si="2"/>
        <v>90379.702706056298</v>
      </c>
      <c r="J5" s="103" t="s">
        <v>71</v>
      </c>
    </row>
    <row r="6" spans="1:10" ht="17.5" thickBot="1">
      <c r="A6" s="108" t="s">
        <v>69</v>
      </c>
      <c r="B6" s="4">
        <f>RATE(B3,B5,-B1)</f>
        <v>2.4444612109159335E-2</v>
      </c>
      <c r="C6" s="99">
        <v>5</v>
      </c>
      <c r="D6" s="77">
        <f t="shared" si="3"/>
        <v>90379.702706056298</v>
      </c>
      <c r="E6" s="77">
        <f t="shared" si="0"/>
        <v>96706.281895480337</v>
      </c>
      <c r="F6" s="55">
        <f>D6*B$2</f>
        <v>6326.5791894239419</v>
      </c>
      <c r="G6" s="77">
        <f t="shared" si="1"/>
        <v>90379.7027060564</v>
      </c>
      <c r="H6" s="100">
        <f t="shared" si="2"/>
        <v>0</v>
      </c>
    </row>
    <row r="7" spans="1:10" ht="17">
      <c r="A7" s="102"/>
    </row>
  </sheetData>
  <phoneticPr fontId="5" type="noConversion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6C869-0C40-441E-A955-42CE5B22510F}">
  <dimension ref="A1:J63"/>
  <sheetViews>
    <sheetView workbookViewId="0">
      <selection activeCell="H7" sqref="H7"/>
    </sheetView>
  </sheetViews>
  <sheetFormatPr defaultRowHeight="15.5"/>
  <cols>
    <col min="1" max="1" width="14.7265625" style="5" customWidth="1"/>
    <col min="2" max="2" width="10.1796875" style="5" customWidth="1"/>
    <col min="3" max="3" width="8.7265625" style="5"/>
    <col min="4" max="4" width="12.08984375" style="5" customWidth="1"/>
    <col min="5" max="5" width="14.26953125" style="5" customWidth="1"/>
    <col min="6" max="6" width="9.81640625" style="5" customWidth="1"/>
    <col min="7" max="7" width="11" style="5" customWidth="1"/>
    <col min="8" max="8" width="12.36328125" style="5" customWidth="1"/>
    <col min="9" max="16384" width="8.7265625" style="5"/>
  </cols>
  <sheetData>
    <row r="1" spans="1:10" ht="17.5" thickBot="1">
      <c r="A1" s="101" t="s">
        <v>60</v>
      </c>
      <c r="B1" s="24">
        <v>450000</v>
      </c>
      <c r="C1" s="104" t="s">
        <v>65</v>
      </c>
      <c r="D1" s="105" t="s">
        <v>66</v>
      </c>
      <c r="E1" s="105" t="s">
        <v>75</v>
      </c>
      <c r="F1" s="105" t="s">
        <v>37</v>
      </c>
      <c r="G1" s="105" t="s">
        <v>68</v>
      </c>
      <c r="H1" s="106" t="s">
        <v>39</v>
      </c>
      <c r="I1" s="103"/>
      <c r="J1" s="103" t="s">
        <v>72</v>
      </c>
    </row>
    <row r="2" spans="1:10" ht="17">
      <c r="A2" s="102" t="s">
        <v>61</v>
      </c>
      <c r="B2" s="23">
        <f>7%</f>
        <v>7.0000000000000007E-2</v>
      </c>
      <c r="C2" s="98">
        <v>1</v>
      </c>
      <c r="D2" s="76">
        <f>B1</f>
        <v>450000</v>
      </c>
      <c r="E2" s="76">
        <f>B$5</f>
        <v>7876.4396222072273</v>
      </c>
      <c r="F2" s="53">
        <f>MAX(D2-B$4,0)*(B$2/12)</f>
        <v>875</v>
      </c>
      <c r="G2" s="76">
        <f>E2-F2</f>
        <v>7001.4396222072273</v>
      </c>
      <c r="H2" s="97">
        <f>D2-G2</f>
        <v>442998.56037779275</v>
      </c>
      <c r="I2" s="103"/>
      <c r="J2" s="103" t="s">
        <v>74</v>
      </c>
    </row>
    <row r="3" spans="1:10" ht="17">
      <c r="A3" s="102" t="s">
        <v>62</v>
      </c>
      <c r="B3" s="5">
        <f>5</f>
        <v>5</v>
      </c>
      <c r="C3" s="98">
        <v>2</v>
      </c>
      <c r="D3" s="76">
        <f>H2</f>
        <v>442998.56037779275</v>
      </c>
      <c r="E3" s="76">
        <f t="shared" ref="E3:E61" si="0">B$5</f>
        <v>7876.4396222072273</v>
      </c>
      <c r="F3" s="53">
        <f t="shared" ref="F3:F37" si="1">MAX(D3-B$4,0)*(B$2/12)</f>
        <v>834.15826887045773</v>
      </c>
      <c r="G3" s="76">
        <f t="shared" ref="G3:G61" si="2">E3-F3</f>
        <v>7042.2813533367698</v>
      </c>
      <c r="H3" s="97">
        <f t="shared" ref="H3:H61" si="3">D3-G3</f>
        <v>435956.27902445599</v>
      </c>
    </row>
    <row r="4" spans="1:10" ht="17">
      <c r="A4" s="102" t="s">
        <v>63</v>
      </c>
      <c r="B4" s="24">
        <v>300000</v>
      </c>
      <c r="C4" s="98">
        <v>3</v>
      </c>
      <c r="D4" s="76">
        <f t="shared" ref="D4:D61" si="4">H3</f>
        <v>435956.27902445599</v>
      </c>
      <c r="E4" s="76">
        <f t="shared" si="0"/>
        <v>7876.4396222072273</v>
      </c>
      <c r="F4" s="53">
        <f t="shared" si="1"/>
        <v>793.07829430932668</v>
      </c>
      <c r="G4" s="76">
        <f t="shared" si="2"/>
        <v>7083.361327897901</v>
      </c>
      <c r="H4" s="97">
        <f t="shared" si="3"/>
        <v>428872.91769655811</v>
      </c>
      <c r="J4" s="107" t="s">
        <v>70</v>
      </c>
    </row>
    <row r="5" spans="1:10" ht="17">
      <c r="A5" s="102" t="s">
        <v>76</v>
      </c>
      <c r="B5" s="24">
        <v>7876.4396222072273</v>
      </c>
      <c r="C5" s="98">
        <v>4</v>
      </c>
      <c r="D5" s="76">
        <f t="shared" si="4"/>
        <v>428872.91769655811</v>
      </c>
      <c r="E5" s="76">
        <f t="shared" si="0"/>
        <v>7876.4396222072273</v>
      </c>
      <c r="F5" s="53">
        <f t="shared" si="1"/>
        <v>751.75868656325565</v>
      </c>
      <c r="G5" s="76">
        <f t="shared" si="2"/>
        <v>7124.6809356439717</v>
      </c>
      <c r="H5" s="97">
        <f t="shared" si="3"/>
        <v>421748.23676091415</v>
      </c>
      <c r="J5" s="103" t="s">
        <v>77</v>
      </c>
    </row>
    <row r="6" spans="1:10" ht="17">
      <c r="A6" s="108" t="s">
        <v>69</v>
      </c>
      <c r="B6" s="4">
        <f>RATE(B3,B5*12,-B1)</f>
        <v>1.6549573212799078E-2</v>
      </c>
      <c r="C6" s="98">
        <v>5</v>
      </c>
      <c r="D6" s="76">
        <f t="shared" si="4"/>
        <v>421748.23676091415</v>
      </c>
      <c r="E6" s="76">
        <f t="shared" si="0"/>
        <v>7876.4396222072273</v>
      </c>
      <c r="F6" s="53">
        <f t="shared" si="1"/>
        <v>710.1980477719992</v>
      </c>
      <c r="G6" s="76">
        <f t="shared" si="2"/>
        <v>7166.2415744352284</v>
      </c>
      <c r="H6" s="97">
        <f t="shared" si="3"/>
        <v>414581.99518647895</v>
      </c>
    </row>
    <row r="7" spans="1:10" ht="17">
      <c r="A7" s="102"/>
      <c r="C7" s="98">
        <v>6</v>
      </c>
      <c r="D7" s="76">
        <f t="shared" si="4"/>
        <v>414581.99518647895</v>
      </c>
      <c r="E7" s="76">
        <f t="shared" si="0"/>
        <v>7876.4396222072273</v>
      </c>
      <c r="F7" s="53">
        <f t="shared" si="1"/>
        <v>668.39497192112719</v>
      </c>
      <c r="G7" s="76">
        <f t="shared" si="2"/>
        <v>7208.0446502861005</v>
      </c>
      <c r="H7" s="97">
        <f t="shared" si="3"/>
        <v>407373.95053619286</v>
      </c>
    </row>
    <row r="8" spans="1:10">
      <c r="C8" s="98">
        <v>7</v>
      </c>
      <c r="D8" s="76">
        <f t="shared" si="4"/>
        <v>407373.95053619286</v>
      </c>
      <c r="E8" s="76">
        <f t="shared" si="0"/>
        <v>7876.4396222072273</v>
      </c>
      <c r="F8" s="53">
        <f t="shared" si="1"/>
        <v>626.34804479445836</v>
      </c>
      <c r="G8" s="76">
        <f t="shared" si="2"/>
        <v>7250.0915774127689</v>
      </c>
      <c r="H8" s="97">
        <f t="shared" si="3"/>
        <v>400123.85895878007</v>
      </c>
    </row>
    <row r="9" spans="1:10">
      <c r="C9" s="98">
        <v>8</v>
      </c>
      <c r="D9" s="76">
        <f t="shared" si="4"/>
        <v>400123.85895878007</v>
      </c>
      <c r="E9" s="76">
        <f t="shared" si="0"/>
        <v>7876.4396222072273</v>
      </c>
      <c r="F9" s="53">
        <f t="shared" si="1"/>
        <v>584.05584392621711</v>
      </c>
      <c r="G9" s="76">
        <f t="shared" si="2"/>
        <v>7292.3837782810106</v>
      </c>
      <c r="H9" s="97">
        <f t="shared" si="3"/>
        <v>392831.47518049908</v>
      </c>
    </row>
    <row r="10" spans="1:10">
      <c r="C10" s="98">
        <v>9</v>
      </c>
      <c r="D10" s="76">
        <f t="shared" si="4"/>
        <v>392831.47518049908</v>
      </c>
      <c r="E10" s="76">
        <f t="shared" si="0"/>
        <v>7876.4396222072273</v>
      </c>
      <c r="F10" s="53">
        <f t="shared" si="1"/>
        <v>541.51693855291137</v>
      </c>
      <c r="G10" s="76">
        <f t="shared" si="2"/>
        <v>7334.9226836543157</v>
      </c>
      <c r="H10" s="97">
        <f t="shared" si="3"/>
        <v>385496.55249684479</v>
      </c>
    </row>
    <row r="11" spans="1:10">
      <c r="C11" s="98">
        <v>10</v>
      </c>
      <c r="D11" s="76">
        <f t="shared" si="4"/>
        <v>385496.55249684479</v>
      </c>
      <c r="E11" s="76">
        <f t="shared" si="0"/>
        <v>7876.4396222072273</v>
      </c>
      <c r="F11" s="53">
        <f t="shared" si="1"/>
        <v>498.72988956492793</v>
      </c>
      <c r="G11" s="76">
        <f t="shared" si="2"/>
        <v>7377.7097326422991</v>
      </c>
      <c r="H11" s="97">
        <f t="shared" si="3"/>
        <v>378118.84276420251</v>
      </c>
    </row>
    <row r="12" spans="1:10">
      <c r="C12" s="98">
        <v>11</v>
      </c>
      <c r="D12" s="76">
        <f t="shared" si="4"/>
        <v>378118.84276420251</v>
      </c>
      <c r="E12" s="76">
        <f t="shared" si="0"/>
        <v>7876.4396222072273</v>
      </c>
      <c r="F12" s="53">
        <f t="shared" si="1"/>
        <v>455.69324945784797</v>
      </c>
      <c r="G12" s="76">
        <f t="shared" si="2"/>
        <v>7420.7463727493796</v>
      </c>
      <c r="H12" s="97">
        <f t="shared" si="3"/>
        <v>370698.09639145312</v>
      </c>
    </row>
    <row r="13" spans="1:10">
      <c r="C13" s="98">
        <v>12</v>
      </c>
      <c r="D13" s="76">
        <f t="shared" si="4"/>
        <v>370698.09639145312</v>
      </c>
      <c r="E13" s="76">
        <f t="shared" si="0"/>
        <v>7876.4396222072273</v>
      </c>
      <c r="F13" s="53">
        <f t="shared" si="1"/>
        <v>412.40556228347651</v>
      </c>
      <c r="G13" s="76">
        <f t="shared" si="2"/>
        <v>7464.0340599237506</v>
      </c>
      <c r="H13" s="97">
        <f t="shared" si="3"/>
        <v>363234.06233152939</v>
      </c>
    </row>
    <row r="14" spans="1:10">
      <c r="C14" s="98">
        <v>13</v>
      </c>
      <c r="D14" s="76">
        <f t="shared" si="4"/>
        <v>363234.06233152939</v>
      </c>
      <c r="E14" s="76">
        <f t="shared" si="0"/>
        <v>7876.4396222072273</v>
      </c>
      <c r="F14" s="53">
        <f t="shared" si="1"/>
        <v>368.86536360058813</v>
      </c>
      <c r="G14" s="76">
        <f t="shared" si="2"/>
        <v>7507.574258606639</v>
      </c>
      <c r="H14" s="97">
        <f t="shared" si="3"/>
        <v>355726.48807292274</v>
      </c>
    </row>
    <row r="15" spans="1:10">
      <c r="C15" s="98">
        <v>14</v>
      </c>
      <c r="D15" s="76">
        <f t="shared" si="4"/>
        <v>355726.48807292274</v>
      </c>
      <c r="E15" s="76">
        <f t="shared" si="0"/>
        <v>7876.4396222072273</v>
      </c>
      <c r="F15" s="53">
        <f t="shared" si="1"/>
        <v>325.07118042538269</v>
      </c>
      <c r="G15" s="76">
        <f t="shared" si="2"/>
        <v>7551.3684417818449</v>
      </c>
      <c r="H15" s="97">
        <f t="shared" si="3"/>
        <v>348175.1196311409</v>
      </c>
    </row>
    <row r="16" spans="1:10">
      <c r="C16" s="98">
        <v>15</v>
      </c>
      <c r="D16" s="76">
        <f t="shared" si="4"/>
        <v>348175.1196311409</v>
      </c>
      <c r="E16" s="76">
        <f t="shared" si="0"/>
        <v>7876.4396222072273</v>
      </c>
      <c r="F16" s="53">
        <f t="shared" si="1"/>
        <v>281.02153118165529</v>
      </c>
      <c r="G16" s="76">
        <f t="shared" si="2"/>
        <v>7595.4180910255718</v>
      </c>
      <c r="H16" s="97">
        <f t="shared" si="3"/>
        <v>340579.70154011535</v>
      </c>
    </row>
    <row r="17" spans="3:8">
      <c r="C17" s="98">
        <v>16</v>
      </c>
      <c r="D17" s="76">
        <f t="shared" si="4"/>
        <v>340579.70154011535</v>
      </c>
      <c r="E17" s="76">
        <f t="shared" si="0"/>
        <v>7876.4396222072273</v>
      </c>
      <c r="F17" s="53">
        <f t="shared" si="1"/>
        <v>236.71492565067288</v>
      </c>
      <c r="G17" s="76">
        <f t="shared" si="2"/>
        <v>7639.7246965565546</v>
      </c>
      <c r="H17" s="97">
        <f t="shared" si="3"/>
        <v>332939.97684355878</v>
      </c>
    </row>
    <row r="18" spans="3:8">
      <c r="C18" s="98">
        <v>17</v>
      </c>
      <c r="D18" s="76">
        <f t="shared" si="4"/>
        <v>332939.97684355878</v>
      </c>
      <c r="E18" s="76">
        <f t="shared" si="0"/>
        <v>7876.4396222072273</v>
      </c>
      <c r="F18" s="53">
        <f t="shared" si="1"/>
        <v>192.14986492075954</v>
      </c>
      <c r="G18" s="76">
        <f t="shared" si="2"/>
        <v>7684.2897572864676</v>
      </c>
      <c r="H18" s="97">
        <f t="shared" si="3"/>
        <v>325255.68708627229</v>
      </c>
    </row>
    <row r="19" spans="3:8">
      <c r="C19" s="98">
        <v>18</v>
      </c>
      <c r="D19" s="76">
        <f t="shared" si="4"/>
        <v>325255.68708627229</v>
      </c>
      <c r="E19" s="76">
        <f t="shared" si="0"/>
        <v>7876.4396222072273</v>
      </c>
      <c r="F19" s="53">
        <f t="shared" si="1"/>
        <v>147.32484133658835</v>
      </c>
      <c r="G19" s="76">
        <f t="shared" si="2"/>
        <v>7729.1147808706392</v>
      </c>
      <c r="H19" s="97">
        <f t="shared" si="3"/>
        <v>317526.57230540167</v>
      </c>
    </row>
    <row r="20" spans="3:8">
      <c r="C20" s="98">
        <v>19</v>
      </c>
      <c r="D20" s="76">
        <f t="shared" si="4"/>
        <v>317526.57230540167</v>
      </c>
      <c r="E20" s="76">
        <f t="shared" si="0"/>
        <v>7876.4396222072273</v>
      </c>
      <c r="F20" s="53">
        <f t="shared" si="1"/>
        <v>102.23833844817642</v>
      </c>
      <c r="G20" s="76">
        <f t="shared" si="2"/>
        <v>7774.201283759051</v>
      </c>
      <c r="H20" s="97">
        <f t="shared" si="3"/>
        <v>309752.37102164264</v>
      </c>
    </row>
    <row r="21" spans="3:8">
      <c r="C21" s="98">
        <v>20</v>
      </c>
      <c r="D21" s="76">
        <f t="shared" si="4"/>
        <v>309752.37102164264</v>
      </c>
      <c r="E21" s="76">
        <f t="shared" si="0"/>
        <v>7876.4396222072273</v>
      </c>
      <c r="F21" s="53">
        <f t="shared" si="1"/>
        <v>56.888830959582073</v>
      </c>
      <c r="G21" s="76">
        <f t="shared" si="2"/>
        <v>7819.5507912476451</v>
      </c>
      <c r="H21" s="97">
        <f t="shared" si="3"/>
        <v>301932.82023039501</v>
      </c>
    </row>
    <row r="22" spans="3:8">
      <c r="C22" s="98">
        <v>21</v>
      </c>
      <c r="D22" s="76">
        <f t="shared" si="4"/>
        <v>301932.82023039501</v>
      </c>
      <c r="E22" s="76">
        <f t="shared" si="0"/>
        <v>7876.4396222072273</v>
      </c>
      <c r="F22" s="53">
        <f t="shared" si="1"/>
        <v>11.274784677304222</v>
      </c>
      <c r="G22" s="76">
        <f t="shared" si="2"/>
        <v>7865.1648375299228</v>
      </c>
      <c r="H22" s="97">
        <f t="shared" si="3"/>
        <v>294067.65539286507</v>
      </c>
    </row>
    <row r="23" spans="3:8">
      <c r="C23" s="98">
        <v>22</v>
      </c>
      <c r="D23" s="76">
        <f t="shared" si="4"/>
        <v>294067.65539286507</v>
      </c>
      <c r="E23" s="76">
        <f t="shared" si="0"/>
        <v>7876.4396222072273</v>
      </c>
      <c r="F23" s="53">
        <f t="shared" si="1"/>
        <v>0</v>
      </c>
      <c r="G23" s="76">
        <f t="shared" si="2"/>
        <v>7876.4396222072273</v>
      </c>
      <c r="H23" s="97">
        <f t="shared" si="3"/>
        <v>286191.21577065781</v>
      </c>
    </row>
    <row r="24" spans="3:8">
      <c r="C24" s="98">
        <v>23</v>
      </c>
      <c r="D24" s="76">
        <f t="shared" si="4"/>
        <v>286191.21577065781</v>
      </c>
      <c r="E24" s="76">
        <f t="shared" si="0"/>
        <v>7876.4396222072273</v>
      </c>
      <c r="F24" s="53">
        <f t="shared" si="1"/>
        <v>0</v>
      </c>
      <c r="G24" s="76">
        <f t="shared" si="2"/>
        <v>7876.4396222072273</v>
      </c>
      <c r="H24" s="97">
        <f t="shared" si="3"/>
        <v>278314.77614845056</v>
      </c>
    </row>
    <row r="25" spans="3:8">
      <c r="C25" s="98">
        <v>24</v>
      </c>
      <c r="D25" s="76">
        <f t="shared" si="4"/>
        <v>278314.77614845056</v>
      </c>
      <c r="E25" s="76">
        <f t="shared" si="0"/>
        <v>7876.4396222072273</v>
      </c>
      <c r="F25" s="53">
        <f t="shared" si="1"/>
        <v>0</v>
      </c>
      <c r="G25" s="76">
        <f t="shared" si="2"/>
        <v>7876.4396222072273</v>
      </c>
      <c r="H25" s="97">
        <f t="shared" si="3"/>
        <v>270438.33652624331</v>
      </c>
    </row>
    <row r="26" spans="3:8">
      <c r="C26" s="98">
        <v>25</v>
      </c>
      <c r="D26" s="76">
        <f t="shared" si="4"/>
        <v>270438.33652624331</v>
      </c>
      <c r="E26" s="76">
        <f t="shared" si="0"/>
        <v>7876.4396222072273</v>
      </c>
      <c r="F26" s="53">
        <f t="shared" si="1"/>
        <v>0</v>
      </c>
      <c r="G26" s="76">
        <f t="shared" si="2"/>
        <v>7876.4396222072273</v>
      </c>
      <c r="H26" s="97">
        <f t="shared" si="3"/>
        <v>262561.89690403605</v>
      </c>
    </row>
    <row r="27" spans="3:8">
      <c r="C27" s="98">
        <v>26</v>
      </c>
      <c r="D27" s="76">
        <f t="shared" si="4"/>
        <v>262561.89690403605</v>
      </c>
      <c r="E27" s="76">
        <f t="shared" si="0"/>
        <v>7876.4396222072273</v>
      </c>
      <c r="F27" s="53">
        <f t="shared" si="1"/>
        <v>0</v>
      </c>
      <c r="G27" s="76">
        <f t="shared" si="2"/>
        <v>7876.4396222072273</v>
      </c>
      <c r="H27" s="97">
        <f t="shared" si="3"/>
        <v>254685.45728182883</v>
      </c>
    </row>
    <row r="28" spans="3:8">
      <c r="C28" s="98">
        <v>27</v>
      </c>
      <c r="D28" s="76">
        <f t="shared" si="4"/>
        <v>254685.45728182883</v>
      </c>
      <c r="E28" s="76">
        <f t="shared" si="0"/>
        <v>7876.4396222072273</v>
      </c>
      <c r="F28" s="53">
        <f t="shared" si="1"/>
        <v>0</v>
      </c>
      <c r="G28" s="76">
        <f t="shared" si="2"/>
        <v>7876.4396222072273</v>
      </c>
      <c r="H28" s="97">
        <f t="shared" si="3"/>
        <v>246809.0176596216</v>
      </c>
    </row>
    <row r="29" spans="3:8">
      <c r="C29" s="98">
        <v>28</v>
      </c>
      <c r="D29" s="76">
        <f t="shared" si="4"/>
        <v>246809.0176596216</v>
      </c>
      <c r="E29" s="76">
        <f t="shared" si="0"/>
        <v>7876.4396222072273</v>
      </c>
      <c r="F29" s="53">
        <f t="shared" si="1"/>
        <v>0</v>
      </c>
      <c r="G29" s="76">
        <f t="shared" si="2"/>
        <v>7876.4396222072273</v>
      </c>
      <c r="H29" s="97">
        <f t="shared" si="3"/>
        <v>238932.57803741438</v>
      </c>
    </row>
    <row r="30" spans="3:8">
      <c r="C30" s="98">
        <v>29</v>
      </c>
      <c r="D30" s="76">
        <f t="shared" si="4"/>
        <v>238932.57803741438</v>
      </c>
      <c r="E30" s="76">
        <f t="shared" si="0"/>
        <v>7876.4396222072273</v>
      </c>
      <c r="F30" s="53">
        <f t="shared" si="1"/>
        <v>0</v>
      </c>
      <c r="G30" s="76">
        <f t="shared" si="2"/>
        <v>7876.4396222072273</v>
      </c>
      <c r="H30" s="97">
        <f t="shared" si="3"/>
        <v>231056.13841520716</v>
      </c>
    </row>
    <row r="31" spans="3:8">
      <c r="C31" s="98">
        <v>30</v>
      </c>
      <c r="D31" s="76">
        <f t="shared" si="4"/>
        <v>231056.13841520716</v>
      </c>
      <c r="E31" s="76">
        <f t="shared" si="0"/>
        <v>7876.4396222072273</v>
      </c>
      <c r="F31" s="53">
        <f t="shared" si="1"/>
        <v>0</v>
      </c>
      <c r="G31" s="76">
        <f t="shared" si="2"/>
        <v>7876.4396222072273</v>
      </c>
      <c r="H31" s="97">
        <f t="shared" si="3"/>
        <v>223179.69879299993</v>
      </c>
    </row>
    <row r="32" spans="3:8">
      <c r="C32" s="98">
        <v>31</v>
      </c>
      <c r="D32" s="76">
        <f t="shared" si="4"/>
        <v>223179.69879299993</v>
      </c>
      <c r="E32" s="76">
        <f t="shared" si="0"/>
        <v>7876.4396222072273</v>
      </c>
      <c r="F32" s="53">
        <f t="shared" si="1"/>
        <v>0</v>
      </c>
      <c r="G32" s="76">
        <f t="shared" si="2"/>
        <v>7876.4396222072273</v>
      </c>
      <c r="H32" s="97">
        <f t="shared" si="3"/>
        <v>215303.25917079271</v>
      </c>
    </row>
    <row r="33" spans="3:8">
      <c r="C33" s="98">
        <v>32</v>
      </c>
      <c r="D33" s="76">
        <f t="shared" si="4"/>
        <v>215303.25917079271</v>
      </c>
      <c r="E33" s="76">
        <f t="shared" si="0"/>
        <v>7876.4396222072273</v>
      </c>
      <c r="F33" s="53">
        <f t="shared" si="1"/>
        <v>0</v>
      </c>
      <c r="G33" s="76">
        <f t="shared" si="2"/>
        <v>7876.4396222072273</v>
      </c>
      <c r="H33" s="97">
        <f t="shared" si="3"/>
        <v>207426.81954858548</v>
      </c>
    </row>
    <row r="34" spans="3:8">
      <c r="C34" s="98">
        <v>33</v>
      </c>
      <c r="D34" s="76">
        <f t="shared" si="4"/>
        <v>207426.81954858548</v>
      </c>
      <c r="E34" s="76">
        <f t="shared" si="0"/>
        <v>7876.4396222072273</v>
      </c>
      <c r="F34" s="53">
        <f t="shared" si="1"/>
        <v>0</v>
      </c>
      <c r="G34" s="76">
        <f t="shared" si="2"/>
        <v>7876.4396222072273</v>
      </c>
      <c r="H34" s="97">
        <f t="shared" si="3"/>
        <v>199550.37992637826</v>
      </c>
    </row>
    <row r="35" spans="3:8">
      <c r="C35" s="98">
        <v>34</v>
      </c>
      <c r="D35" s="76">
        <f t="shared" si="4"/>
        <v>199550.37992637826</v>
      </c>
      <c r="E35" s="76">
        <f t="shared" si="0"/>
        <v>7876.4396222072273</v>
      </c>
      <c r="F35" s="53">
        <f t="shared" si="1"/>
        <v>0</v>
      </c>
      <c r="G35" s="76">
        <f t="shared" si="2"/>
        <v>7876.4396222072273</v>
      </c>
      <c r="H35" s="97">
        <f t="shared" si="3"/>
        <v>191673.94030417103</v>
      </c>
    </row>
    <row r="36" spans="3:8">
      <c r="C36" s="98">
        <v>35</v>
      </c>
      <c r="D36" s="76">
        <f t="shared" si="4"/>
        <v>191673.94030417103</v>
      </c>
      <c r="E36" s="76">
        <f t="shared" si="0"/>
        <v>7876.4396222072273</v>
      </c>
      <c r="F36" s="53">
        <f t="shared" si="1"/>
        <v>0</v>
      </c>
      <c r="G36" s="76">
        <f t="shared" si="2"/>
        <v>7876.4396222072273</v>
      </c>
      <c r="H36" s="97">
        <f t="shared" si="3"/>
        <v>183797.50068196381</v>
      </c>
    </row>
    <row r="37" spans="3:8">
      <c r="C37" s="98">
        <v>36</v>
      </c>
      <c r="D37" s="76">
        <f t="shared" si="4"/>
        <v>183797.50068196381</v>
      </c>
      <c r="E37" s="76">
        <f t="shared" si="0"/>
        <v>7876.4396222072273</v>
      </c>
      <c r="F37" s="53">
        <f t="shared" si="1"/>
        <v>0</v>
      </c>
      <c r="G37" s="76">
        <f t="shared" si="2"/>
        <v>7876.4396222072273</v>
      </c>
      <c r="H37" s="97">
        <f t="shared" si="3"/>
        <v>175921.06105975658</v>
      </c>
    </row>
    <row r="38" spans="3:8">
      <c r="C38" s="98">
        <v>37</v>
      </c>
      <c r="D38" s="76">
        <f t="shared" si="4"/>
        <v>175921.06105975658</v>
      </c>
      <c r="E38" s="76">
        <f t="shared" si="0"/>
        <v>7876.4396222072273</v>
      </c>
      <c r="F38" s="53">
        <f>D38*B$2/12</f>
        <v>1026.2061895152467</v>
      </c>
      <c r="G38" s="76">
        <f t="shared" si="2"/>
        <v>6850.2334326919809</v>
      </c>
      <c r="H38" s="97">
        <f t="shared" si="3"/>
        <v>169070.8276270646</v>
      </c>
    </row>
    <row r="39" spans="3:8">
      <c r="C39" s="98">
        <v>38</v>
      </c>
      <c r="D39" s="76">
        <f t="shared" si="4"/>
        <v>169070.8276270646</v>
      </c>
      <c r="E39" s="76">
        <f t="shared" si="0"/>
        <v>7876.4396222072273</v>
      </c>
      <c r="F39" s="53">
        <f t="shared" ref="F39:F61" si="5">D39*B$2/12</f>
        <v>986.24649449121034</v>
      </c>
      <c r="G39" s="76">
        <f t="shared" si="2"/>
        <v>6890.1931277160165</v>
      </c>
      <c r="H39" s="97">
        <f t="shared" si="3"/>
        <v>162180.63449934858</v>
      </c>
    </row>
    <row r="40" spans="3:8">
      <c r="C40" s="98">
        <v>39</v>
      </c>
      <c r="D40" s="76">
        <f t="shared" si="4"/>
        <v>162180.63449934858</v>
      </c>
      <c r="E40" s="76">
        <f t="shared" si="0"/>
        <v>7876.4396222072273</v>
      </c>
      <c r="F40" s="53">
        <f t="shared" si="5"/>
        <v>946.05370124620015</v>
      </c>
      <c r="G40" s="76">
        <f t="shared" si="2"/>
        <v>6930.3859209610273</v>
      </c>
      <c r="H40" s="97">
        <f t="shared" si="3"/>
        <v>155250.24857838755</v>
      </c>
    </row>
    <row r="41" spans="3:8">
      <c r="C41" s="98">
        <v>40</v>
      </c>
      <c r="D41" s="76">
        <f t="shared" si="4"/>
        <v>155250.24857838755</v>
      </c>
      <c r="E41" s="76">
        <f t="shared" si="0"/>
        <v>7876.4396222072273</v>
      </c>
      <c r="F41" s="53">
        <f t="shared" si="5"/>
        <v>905.62645004059414</v>
      </c>
      <c r="G41" s="76">
        <f t="shared" si="2"/>
        <v>6970.8131721666332</v>
      </c>
      <c r="H41" s="97">
        <f t="shared" si="3"/>
        <v>148279.4354062209</v>
      </c>
    </row>
    <row r="42" spans="3:8">
      <c r="C42" s="98">
        <v>41</v>
      </c>
      <c r="D42" s="76">
        <f t="shared" si="4"/>
        <v>148279.4354062209</v>
      </c>
      <c r="E42" s="76">
        <f t="shared" si="0"/>
        <v>7876.4396222072273</v>
      </c>
      <c r="F42" s="53">
        <f t="shared" si="5"/>
        <v>864.96337320295527</v>
      </c>
      <c r="G42" s="76">
        <f t="shared" si="2"/>
        <v>7011.4762490042722</v>
      </c>
      <c r="H42" s="97">
        <f t="shared" si="3"/>
        <v>141267.95915721662</v>
      </c>
    </row>
    <row r="43" spans="3:8">
      <c r="C43" s="98">
        <v>42</v>
      </c>
      <c r="D43" s="76">
        <f t="shared" si="4"/>
        <v>141267.95915721662</v>
      </c>
      <c r="E43" s="76">
        <f t="shared" si="0"/>
        <v>7876.4396222072273</v>
      </c>
      <c r="F43" s="53">
        <f t="shared" si="5"/>
        <v>824.06309508376364</v>
      </c>
      <c r="G43" s="76">
        <f t="shared" si="2"/>
        <v>7052.3765271234633</v>
      </c>
      <c r="H43" s="97">
        <f t="shared" si="3"/>
        <v>134215.58263009315</v>
      </c>
    </row>
    <row r="44" spans="3:8">
      <c r="C44" s="98">
        <v>43</v>
      </c>
      <c r="D44" s="76">
        <f t="shared" si="4"/>
        <v>134215.58263009315</v>
      </c>
      <c r="E44" s="76">
        <f t="shared" si="0"/>
        <v>7876.4396222072273</v>
      </c>
      <c r="F44" s="53">
        <f t="shared" si="5"/>
        <v>782.92423200887686</v>
      </c>
      <c r="G44" s="76">
        <f t="shared" si="2"/>
        <v>7093.5153901983504</v>
      </c>
      <c r="H44" s="97">
        <f t="shared" si="3"/>
        <v>127122.06723989479</v>
      </c>
    </row>
    <row r="45" spans="3:8">
      <c r="C45" s="98">
        <v>44</v>
      </c>
      <c r="D45" s="76">
        <f t="shared" si="4"/>
        <v>127122.06723989479</v>
      </c>
      <c r="E45" s="76">
        <f t="shared" si="0"/>
        <v>7876.4396222072273</v>
      </c>
      <c r="F45" s="53">
        <f t="shared" si="5"/>
        <v>741.54539223271968</v>
      </c>
      <c r="G45" s="76">
        <f t="shared" si="2"/>
        <v>7134.8942299745077</v>
      </c>
      <c r="H45" s="97">
        <f t="shared" si="3"/>
        <v>119987.17300992028</v>
      </c>
    </row>
    <row r="46" spans="3:8">
      <c r="C46" s="98">
        <v>45</v>
      </c>
      <c r="D46" s="76">
        <f t="shared" si="4"/>
        <v>119987.17300992028</v>
      </c>
      <c r="E46" s="76">
        <f t="shared" si="0"/>
        <v>7876.4396222072273</v>
      </c>
      <c r="F46" s="53">
        <f t="shared" si="5"/>
        <v>699.92517589120177</v>
      </c>
      <c r="G46" s="76">
        <f t="shared" si="2"/>
        <v>7176.5144463160259</v>
      </c>
      <c r="H46" s="97">
        <f t="shared" si="3"/>
        <v>112810.65856360426</v>
      </c>
    </row>
    <row r="47" spans="3:8">
      <c r="C47" s="98">
        <v>46</v>
      </c>
      <c r="D47" s="76">
        <f t="shared" si="4"/>
        <v>112810.65856360426</v>
      </c>
      <c r="E47" s="76">
        <f t="shared" si="0"/>
        <v>7876.4396222072273</v>
      </c>
      <c r="F47" s="53">
        <f t="shared" si="5"/>
        <v>658.06217495435828</v>
      </c>
      <c r="G47" s="76">
        <f t="shared" si="2"/>
        <v>7218.3774472528694</v>
      </c>
      <c r="H47" s="97">
        <f t="shared" si="3"/>
        <v>105592.28111635138</v>
      </c>
    </row>
    <row r="48" spans="3:8">
      <c r="C48" s="98">
        <v>47</v>
      </c>
      <c r="D48" s="76">
        <f t="shared" si="4"/>
        <v>105592.28111635138</v>
      </c>
      <c r="E48" s="76">
        <f t="shared" si="0"/>
        <v>7876.4396222072273</v>
      </c>
      <c r="F48" s="53">
        <f t="shared" si="5"/>
        <v>615.95497317871639</v>
      </c>
      <c r="G48" s="76">
        <f t="shared" si="2"/>
        <v>7260.4846490285108</v>
      </c>
      <c r="H48" s="97">
        <f t="shared" si="3"/>
        <v>98331.796467322871</v>
      </c>
    </row>
    <row r="49" spans="3:8">
      <c r="C49" s="98">
        <v>48</v>
      </c>
      <c r="D49" s="76">
        <f t="shared" si="4"/>
        <v>98331.796467322871</v>
      </c>
      <c r="E49" s="76">
        <f t="shared" si="0"/>
        <v>7876.4396222072273</v>
      </c>
      <c r="F49" s="53">
        <f t="shared" si="5"/>
        <v>573.60214605938347</v>
      </c>
      <c r="G49" s="76">
        <f t="shared" si="2"/>
        <v>7302.8374761478435</v>
      </c>
      <c r="H49" s="97">
        <f t="shared" si="3"/>
        <v>91028.958991175023</v>
      </c>
    </row>
    <row r="50" spans="3:8">
      <c r="C50" s="98">
        <v>49</v>
      </c>
      <c r="D50" s="76">
        <f t="shared" si="4"/>
        <v>91028.958991175023</v>
      </c>
      <c r="E50" s="76">
        <f t="shared" si="0"/>
        <v>7876.4396222072273</v>
      </c>
      <c r="F50" s="53">
        <f t="shared" si="5"/>
        <v>531.00226078185437</v>
      </c>
      <c r="G50" s="76">
        <f t="shared" si="2"/>
        <v>7345.4373614253727</v>
      </c>
      <c r="H50" s="97">
        <f t="shared" si="3"/>
        <v>83683.521629749652</v>
      </c>
    </row>
    <row r="51" spans="3:8">
      <c r="C51" s="98">
        <v>50</v>
      </c>
      <c r="D51" s="76">
        <f t="shared" si="4"/>
        <v>83683.521629749652</v>
      </c>
      <c r="E51" s="76">
        <f t="shared" si="0"/>
        <v>7876.4396222072273</v>
      </c>
      <c r="F51" s="53">
        <f t="shared" si="5"/>
        <v>488.15387617353969</v>
      </c>
      <c r="G51" s="76">
        <f t="shared" si="2"/>
        <v>7388.2857460336872</v>
      </c>
      <c r="H51" s="97">
        <f t="shared" si="3"/>
        <v>76295.23588371597</v>
      </c>
    </row>
    <row r="52" spans="3:8">
      <c r="C52" s="98">
        <v>51</v>
      </c>
      <c r="D52" s="76">
        <f t="shared" si="4"/>
        <v>76295.23588371597</v>
      </c>
      <c r="E52" s="76">
        <f t="shared" si="0"/>
        <v>7876.4396222072273</v>
      </c>
      <c r="F52" s="53">
        <f t="shared" si="5"/>
        <v>445.0555426550099</v>
      </c>
      <c r="G52" s="76">
        <f t="shared" si="2"/>
        <v>7431.3840795522174</v>
      </c>
      <c r="H52" s="97">
        <f t="shared" si="3"/>
        <v>68863.851804163758</v>
      </c>
    </row>
    <row r="53" spans="3:8">
      <c r="C53" s="98">
        <v>52</v>
      </c>
      <c r="D53" s="76">
        <f t="shared" si="4"/>
        <v>68863.851804163758</v>
      </c>
      <c r="E53" s="76">
        <f t="shared" si="0"/>
        <v>7876.4396222072273</v>
      </c>
      <c r="F53" s="53">
        <f t="shared" si="5"/>
        <v>401.70580219095524</v>
      </c>
      <c r="G53" s="76">
        <f t="shared" si="2"/>
        <v>7474.7338200162721</v>
      </c>
      <c r="H53" s="97">
        <f t="shared" si="3"/>
        <v>61389.117984147488</v>
      </c>
    </row>
    <row r="54" spans="3:8">
      <c r="C54" s="98">
        <v>53</v>
      </c>
      <c r="D54" s="76">
        <f t="shared" si="4"/>
        <v>61389.117984147488</v>
      </c>
      <c r="E54" s="76">
        <f t="shared" si="0"/>
        <v>7876.4396222072273</v>
      </c>
      <c r="F54" s="53">
        <f t="shared" si="5"/>
        <v>358.10318824086039</v>
      </c>
      <c r="G54" s="76">
        <f t="shared" si="2"/>
        <v>7518.3364339663667</v>
      </c>
      <c r="H54" s="97">
        <f t="shared" si="3"/>
        <v>53870.78155018112</v>
      </c>
    </row>
    <row r="55" spans="3:8">
      <c r="C55" s="98">
        <v>54</v>
      </c>
      <c r="D55" s="76">
        <f t="shared" si="4"/>
        <v>53870.78155018112</v>
      </c>
      <c r="E55" s="76">
        <f t="shared" si="0"/>
        <v>7876.4396222072273</v>
      </c>
      <c r="F55" s="53">
        <f t="shared" si="5"/>
        <v>314.24622570938988</v>
      </c>
      <c r="G55" s="76">
        <f t="shared" si="2"/>
        <v>7562.1933964978371</v>
      </c>
      <c r="H55" s="97">
        <f t="shared" si="3"/>
        <v>46308.588153683282</v>
      </c>
    </row>
    <row r="56" spans="3:8">
      <c r="C56" s="98">
        <v>55</v>
      </c>
      <c r="D56" s="76">
        <f t="shared" si="4"/>
        <v>46308.588153683282</v>
      </c>
      <c r="E56" s="76">
        <f t="shared" si="0"/>
        <v>7876.4396222072273</v>
      </c>
      <c r="F56" s="53">
        <f t="shared" si="5"/>
        <v>270.13343089648583</v>
      </c>
      <c r="G56" s="76">
        <f t="shared" si="2"/>
        <v>7606.3061913107413</v>
      </c>
      <c r="H56" s="97">
        <f t="shared" si="3"/>
        <v>38702.281962372537</v>
      </c>
    </row>
    <row r="57" spans="3:8">
      <c r="C57" s="98">
        <v>56</v>
      </c>
      <c r="D57" s="76">
        <f t="shared" si="4"/>
        <v>38702.281962372537</v>
      </c>
      <c r="E57" s="76">
        <f t="shared" si="0"/>
        <v>7876.4396222072273</v>
      </c>
      <c r="F57" s="53">
        <f t="shared" si="5"/>
        <v>225.76331144717315</v>
      </c>
      <c r="G57" s="76">
        <f t="shared" si="2"/>
        <v>7650.6763107600545</v>
      </c>
      <c r="H57" s="97">
        <f t="shared" si="3"/>
        <v>31051.605651612481</v>
      </c>
    </row>
    <row r="58" spans="3:8">
      <c r="C58" s="98">
        <v>57</v>
      </c>
      <c r="D58" s="76">
        <f t="shared" si="4"/>
        <v>31051.605651612481</v>
      </c>
      <c r="E58" s="76">
        <f t="shared" si="0"/>
        <v>7876.4396222072273</v>
      </c>
      <c r="F58" s="53">
        <f t="shared" si="5"/>
        <v>181.13436630107284</v>
      </c>
      <c r="G58" s="76">
        <f t="shared" si="2"/>
        <v>7695.3052559061543</v>
      </c>
      <c r="H58" s="97">
        <f t="shared" si="3"/>
        <v>23356.300395706327</v>
      </c>
    </row>
    <row r="59" spans="3:8">
      <c r="C59" s="98">
        <v>58</v>
      </c>
      <c r="D59" s="76">
        <f t="shared" si="4"/>
        <v>23356.300395706327</v>
      </c>
      <c r="E59" s="76">
        <f t="shared" si="0"/>
        <v>7876.4396222072273</v>
      </c>
      <c r="F59" s="53">
        <f t="shared" si="5"/>
        <v>136.24508564162025</v>
      </c>
      <c r="G59" s="76">
        <f t="shared" si="2"/>
        <v>7740.1945365656075</v>
      </c>
      <c r="H59" s="97">
        <f t="shared" si="3"/>
        <v>15616.10585914072</v>
      </c>
    </row>
    <row r="60" spans="3:8">
      <c r="C60" s="98">
        <v>59</v>
      </c>
      <c r="D60" s="76">
        <f t="shared" si="4"/>
        <v>15616.10585914072</v>
      </c>
      <c r="E60" s="76">
        <f t="shared" si="0"/>
        <v>7876.4396222072273</v>
      </c>
      <c r="F60" s="53">
        <f t="shared" si="5"/>
        <v>91.093950844987546</v>
      </c>
      <c r="G60" s="76">
        <f t="shared" si="2"/>
        <v>7785.34567136224</v>
      </c>
      <c r="H60" s="97">
        <f t="shared" si="3"/>
        <v>7830.76018777848</v>
      </c>
    </row>
    <row r="61" spans="3:8" ht="16" thickBot="1">
      <c r="C61" s="99">
        <v>60</v>
      </c>
      <c r="D61" s="77">
        <f t="shared" si="4"/>
        <v>7830.76018777848</v>
      </c>
      <c r="E61" s="77">
        <f t="shared" si="0"/>
        <v>7876.4396222072273</v>
      </c>
      <c r="F61" s="55">
        <f t="shared" si="5"/>
        <v>45.6794344287078</v>
      </c>
      <c r="G61" s="77">
        <f t="shared" si="2"/>
        <v>7830.7601877785191</v>
      </c>
      <c r="H61" s="100">
        <f t="shared" si="3"/>
        <v>-3.9108272176235914E-11</v>
      </c>
    </row>
    <row r="62" spans="3:8">
      <c r="D62" s="76"/>
      <c r="G62" s="76"/>
    </row>
    <row r="63" spans="3:8">
      <c r="D63" s="76"/>
      <c r="G63" s="76"/>
    </row>
  </sheetData>
  <phoneticPr fontId="5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年金保險</vt:lpstr>
      <vt:lpstr>固定付款</vt:lpstr>
      <vt:lpstr>固定付款 (2)</vt:lpstr>
      <vt:lpstr>月繳固定付款</vt:lpstr>
      <vt:lpstr>信用貸款</vt:lpstr>
      <vt:lpstr>信用貸款 (2)</vt:lpstr>
      <vt:lpstr>信用貸款 (3)</vt:lpstr>
      <vt:lpstr>貸款</vt:lpstr>
      <vt:lpstr>汽車貸款(年)</vt:lpstr>
      <vt:lpstr>汽車貸款 (月)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2022-03-15T03:57:12Z</dcterms:created>
  <dcterms:modified xsi:type="dcterms:W3CDTF">2022-03-29T03:24:11Z</dcterms:modified>
</cp:coreProperties>
</file>