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unamurbe.sharepoint.com/sites/ProjetPleMecatechOPTIMIS/Documents partages/General/Touch-Haptic prototype/EICS-LBR/Support_Material/"/>
    </mc:Choice>
  </mc:AlternateContent>
  <xr:revisionPtr revIDLastSave="6587" documentId="11_3718B231E6527064E73EACE8B26A31A9FE98B116" xr6:coauthVersionLast="47" xr6:coauthVersionMax="47" xr10:uidLastSave="{A7C6EABE-E4CF-1041-8172-C35B44F16E90}"/>
  <bookViews>
    <workbookView xWindow="0" yWindow="1400" windowWidth="30240" windowHeight="17580" xr2:uid="{00000000-000D-0000-FFFF-FFFF00000000}"/>
  </bookViews>
  <sheets>
    <sheet name="Participants" sheetId="1" r:id="rId1"/>
    <sheet name="Elicited Gestures" sheetId="2" r:id="rId2"/>
    <sheet name="Fig 7" sheetId="5" state="hidden" r:id="rId3"/>
    <sheet name="RefVsGe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1" l="1"/>
  <c r="Y266" i="2"/>
  <c r="AG102" i="2"/>
  <c r="AG101" i="2"/>
  <c r="W32" i="1"/>
  <c r="Y58" i="2"/>
  <c r="X58" i="2"/>
  <c r="Y179" i="2"/>
  <c r="X179" i="2"/>
  <c r="Y150" i="2"/>
  <c r="X150" i="2"/>
  <c r="Y87" i="2"/>
  <c r="X87" i="2"/>
  <c r="A34" i="2"/>
  <c r="AM5" i="2" s="1"/>
  <c r="Y92" i="2" l="1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92" i="2"/>
  <c r="AH14" i="1" l="1"/>
  <c r="F44" i="1" a="1"/>
  <c r="F44" i="1" s="1"/>
  <c r="E45" i="1" a="1"/>
  <c r="E45" i="1" s="1"/>
  <c r="E46" i="1" a="1"/>
  <c r="E46" i="1" s="1"/>
  <c r="E44" i="1" a="1"/>
  <c r="E44" i="1" s="1"/>
  <c r="F45" i="1" a="1"/>
  <c r="F45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D44" i="1" a="1"/>
  <c r="D44" i="1" s="1"/>
  <c r="D48" i="1" a="1"/>
  <c r="D48" i="1" s="1"/>
  <c r="D47" i="1" a="1"/>
  <c r="D47" i="1" s="1"/>
  <c r="D46" i="1" a="1"/>
  <c r="D46" i="1" s="1"/>
  <c r="D45" i="1" a="1"/>
  <c r="D45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E50" i="1" a="1"/>
  <c r="E50" i="1" s="1"/>
  <c r="E49" i="1" a="1"/>
  <c r="E49" i="1" s="1"/>
  <c r="E48" i="1" a="1"/>
  <c r="E48" i="1" s="1"/>
  <c r="E47" i="1" a="1"/>
  <c r="E47" i="1" s="1"/>
  <c r="Y27" i="2" l="1"/>
  <c r="Y26" i="2"/>
  <c r="AG12" i="1"/>
  <c r="AG13" i="1"/>
  <c r="AG14" i="1"/>
  <c r="AG15" i="1"/>
  <c r="AG11" i="1"/>
  <c r="AF11" i="1"/>
  <c r="AL9" i="1"/>
  <c r="AL8" i="1"/>
  <c r="AH12" i="1"/>
  <c r="AH13" i="1"/>
  <c r="AH15" i="1"/>
  <c r="AH11" i="1"/>
  <c r="AF15" i="1" l="1"/>
  <c r="AF12" i="1"/>
  <c r="AF13" i="1"/>
  <c r="AF14" i="1"/>
  <c r="AI21" i="2" l="1"/>
  <c r="AI5" i="2"/>
  <c r="AL5" i="2"/>
  <c r="AJ5" i="2"/>
  <c r="W246" i="2" l="1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G270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F270" i="2"/>
  <c r="E270" i="2"/>
  <c r="D270" i="2"/>
  <c r="C270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Y193" i="2"/>
  <c r="Y6" i="2"/>
  <c r="X77" i="2"/>
  <c r="X79" i="2"/>
  <c r="AA281" i="2" l="1"/>
  <c r="AA270" i="2"/>
  <c r="X279" i="2"/>
  <c r="Y282" i="2"/>
  <c r="Z266" i="2"/>
  <c r="AA269" i="2"/>
  <c r="Z276" i="2"/>
  <c r="AA279" i="2"/>
  <c r="X226" i="2"/>
  <c r="X227" i="2"/>
  <c r="AA280" i="2"/>
  <c r="AA271" i="2"/>
  <c r="AA273" i="2"/>
  <c r="AA283" i="2"/>
  <c r="AA261" i="2"/>
  <c r="Y272" i="2"/>
  <c r="Y262" i="2"/>
  <c r="AA263" i="2"/>
  <c r="AA274" i="2"/>
  <c r="AA284" i="2"/>
  <c r="AA266" i="2"/>
  <c r="Y267" i="2"/>
  <c r="Y277" i="2"/>
  <c r="AA264" i="2"/>
  <c r="AA265" i="2"/>
  <c r="AA275" i="2"/>
  <c r="X223" i="2"/>
  <c r="AA276" i="2"/>
  <c r="X224" i="2"/>
  <c r="AA268" i="2"/>
  <c r="AA278" i="2"/>
  <c r="Z262" i="2"/>
  <c r="X265" i="2"/>
  <c r="Z267" i="2"/>
  <c r="X270" i="2"/>
  <c r="Z272" i="2"/>
  <c r="X275" i="2"/>
  <c r="Z277" i="2"/>
  <c r="X280" i="2"/>
  <c r="Z282" i="2"/>
  <c r="AA262" i="2"/>
  <c r="Y265" i="2"/>
  <c r="AA267" i="2"/>
  <c r="Y270" i="2"/>
  <c r="AA272" i="2"/>
  <c r="Y275" i="2"/>
  <c r="AA277" i="2"/>
  <c r="Y280" i="2"/>
  <c r="AA282" i="2"/>
  <c r="X263" i="2"/>
  <c r="Z265" i="2"/>
  <c r="X268" i="2"/>
  <c r="Z270" i="2"/>
  <c r="X273" i="2"/>
  <c r="Z275" i="2"/>
  <c r="X278" i="2"/>
  <c r="Z280" i="2"/>
  <c r="X283" i="2"/>
  <c r="Y263" i="2"/>
  <c r="Y268" i="2"/>
  <c r="Y273" i="2"/>
  <c r="Y278" i="2"/>
  <c r="Y283" i="2"/>
  <c r="X261" i="2"/>
  <c r="Z263" i="2"/>
  <c r="X266" i="2"/>
  <c r="Z268" i="2"/>
  <c r="X271" i="2"/>
  <c r="Z273" i="2"/>
  <c r="X276" i="2"/>
  <c r="Z278" i="2"/>
  <c r="X281" i="2"/>
  <c r="Z283" i="2"/>
  <c r="Y261" i="2"/>
  <c r="Y271" i="2"/>
  <c r="Y276" i="2"/>
  <c r="Y281" i="2"/>
  <c r="Z261" i="2"/>
  <c r="X269" i="2"/>
  <c r="Z271" i="2"/>
  <c r="X274" i="2"/>
  <c r="Z281" i="2"/>
  <c r="X284" i="2"/>
  <c r="X264" i="2"/>
  <c r="Y264" i="2"/>
  <c r="Y269" i="2"/>
  <c r="Y274" i="2"/>
  <c r="Y279" i="2"/>
  <c r="Y284" i="2"/>
  <c r="X262" i="2"/>
  <c r="Z264" i="2"/>
  <c r="X267" i="2"/>
  <c r="Z269" i="2"/>
  <c r="X272" i="2"/>
  <c r="Z274" i="2"/>
  <c r="X277" i="2"/>
  <c r="Z279" i="2"/>
  <c r="X282" i="2"/>
  <c r="Z284" i="2"/>
  <c r="AK8" i="1"/>
  <c r="X7" i="2"/>
  <c r="Y7" i="2" s="1"/>
  <c r="X8" i="2"/>
  <c r="Y8" i="2" s="1"/>
  <c r="X9" i="2"/>
  <c r="Y9" i="2" s="1"/>
  <c r="X10" i="2"/>
  <c r="Y10" i="2" s="1"/>
  <c r="X11" i="2"/>
  <c r="Y11" i="2" s="1"/>
  <c r="X12" i="2"/>
  <c r="Y12" i="2" s="1"/>
  <c r="X13" i="2"/>
  <c r="Y13" i="2" s="1"/>
  <c r="X14" i="2"/>
  <c r="Y14" i="2" s="1"/>
  <c r="X15" i="2"/>
  <c r="Y15" i="2" s="1"/>
  <c r="X16" i="2"/>
  <c r="Y16" i="2" s="1"/>
  <c r="X17" i="2"/>
  <c r="Y17" i="2" s="1"/>
  <c r="X18" i="2"/>
  <c r="Y18" i="2" s="1"/>
  <c r="X19" i="2"/>
  <c r="Y19" i="2" s="1"/>
  <c r="X20" i="2"/>
  <c r="Y20" i="2" s="1"/>
  <c r="X21" i="2"/>
  <c r="Y21" i="2" s="1"/>
  <c r="X22" i="2"/>
  <c r="Y22" i="2" s="1"/>
  <c r="X23" i="2"/>
  <c r="Y23" i="2" s="1"/>
  <c r="X24" i="2"/>
  <c r="Y24" i="2" s="1"/>
  <c r="X25" i="2"/>
  <c r="Y25" i="2" s="1"/>
  <c r="X26" i="2"/>
  <c r="X27" i="2"/>
  <c r="X28" i="2"/>
  <c r="Y28" i="2" s="1"/>
  <c r="X5" i="2"/>
  <c r="Y5" i="2" s="1"/>
  <c r="X6" i="2"/>
  <c r="U150" i="2"/>
  <c r="Y50" i="2"/>
  <c r="AI20" i="2"/>
  <c r="AI6" i="2"/>
  <c r="X50" i="2"/>
  <c r="C121" i="2"/>
  <c r="C120" i="2"/>
  <c r="C119" i="2"/>
  <c r="C118" i="2"/>
  <c r="C117" i="2"/>
  <c r="X73" i="2"/>
  <c r="AB192" i="2" l="1"/>
  <c r="X146" i="2"/>
  <c r="X133" i="2"/>
  <c r="X39" i="2"/>
  <c r="X38" i="2"/>
  <c r="X37" i="2"/>
  <c r="X36" i="2"/>
  <c r="X35" i="2"/>
  <c r="P119" i="2"/>
  <c r="F118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D118" i="2"/>
  <c r="E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Q119" i="2"/>
  <c r="R119" i="2"/>
  <c r="S119" i="2"/>
  <c r="T119" i="2"/>
  <c r="U119" i="2"/>
  <c r="V119" i="2"/>
  <c r="W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C116" i="2"/>
  <c r="AA106" i="2"/>
  <c r="AA102" i="2"/>
  <c r="AC103" i="2"/>
  <c r="AC93" i="2"/>
  <c r="AC94" i="2"/>
  <c r="AC95" i="2"/>
  <c r="AC96" i="2"/>
  <c r="AC97" i="2"/>
  <c r="AC98" i="2"/>
  <c r="AC99" i="2"/>
  <c r="AC100" i="2"/>
  <c r="AC101" i="2"/>
  <c r="AC102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92" i="2"/>
  <c r="AA92" i="2"/>
  <c r="AB92" i="2"/>
  <c r="C179" i="2"/>
  <c r="C215" i="2"/>
  <c r="C214" i="2"/>
  <c r="X159" i="2"/>
  <c r="AA184" i="2"/>
  <c r="AB184" i="2"/>
  <c r="AC184" i="2"/>
  <c r="AD184" i="2"/>
  <c r="AE184" i="2"/>
  <c r="AF184" i="2"/>
  <c r="AA185" i="2"/>
  <c r="AB185" i="2"/>
  <c r="AC185" i="2"/>
  <c r="AD185" i="2"/>
  <c r="AE185" i="2"/>
  <c r="AF185" i="2"/>
  <c r="AA186" i="2"/>
  <c r="AB186" i="2"/>
  <c r="AC186" i="2"/>
  <c r="AD186" i="2"/>
  <c r="AE186" i="2"/>
  <c r="AF186" i="2"/>
  <c r="AA187" i="2"/>
  <c r="AB187" i="2"/>
  <c r="AC187" i="2"/>
  <c r="AD187" i="2"/>
  <c r="AE187" i="2"/>
  <c r="AF187" i="2"/>
  <c r="AA188" i="2"/>
  <c r="AB188" i="2"/>
  <c r="AC188" i="2"/>
  <c r="AD188" i="2"/>
  <c r="AE188" i="2"/>
  <c r="AF188" i="2"/>
  <c r="AA189" i="2"/>
  <c r="AB189" i="2"/>
  <c r="AC189" i="2"/>
  <c r="AD189" i="2"/>
  <c r="AE189" i="2"/>
  <c r="AF189" i="2"/>
  <c r="AA190" i="2"/>
  <c r="AB190" i="2"/>
  <c r="AC190" i="2"/>
  <c r="AD190" i="2"/>
  <c r="AE190" i="2"/>
  <c r="AF190" i="2"/>
  <c r="AA191" i="2"/>
  <c r="AB191" i="2"/>
  <c r="AC191" i="2"/>
  <c r="AD191" i="2"/>
  <c r="AE191" i="2"/>
  <c r="AF191" i="2"/>
  <c r="AA192" i="2"/>
  <c r="AC192" i="2"/>
  <c r="AD192" i="2"/>
  <c r="AE192" i="2"/>
  <c r="AF192" i="2"/>
  <c r="AA193" i="2"/>
  <c r="AB193" i="2"/>
  <c r="AC193" i="2"/>
  <c r="AD193" i="2"/>
  <c r="AE193" i="2"/>
  <c r="AF193" i="2"/>
  <c r="AA194" i="2"/>
  <c r="AB194" i="2"/>
  <c r="AC194" i="2"/>
  <c r="AD194" i="2"/>
  <c r="AE194" i="2"/>
  <c r="AF194" i="2"/>
  <c r="AA195" i="2"/>
  <c r="AB195" i="2"/>
  <c r="AC195" i="2"/>
  <c r="AD195" i="2"/>
  <c r="AE195" i="2"/>
  <c r="AF195" i="2"/>
  <c r="AA196" i="2"/>
  <c r="AB196" i="2"/>
  <c r="AC196" i="2"/>
  <c r="AD196" i="2"/>
  <c r="AE196" i="2"/>
  <c r="AF196" i="2"/>
  <c r="AA197" i="2"/>
  <c r="AB197" i="2"/>
  <c r="AC197" i="2"/>
  <c r="AD197" i="2"/>
  <c r="AE197" i="2"/>
  <c r="AF197" i="2"/>
  <c r="AA198" i="2"/>
  <c r="AB198" i="2"/>
  <c r="AC198" i="2"/>
  <c r="AD198" i="2"/>
  <c r="AE198" i="2"/>
  <c r="AF198" i="2"/>
  <c r="AA199" i="2"/>
  <c r="AB199" i="2"/>
  <c r="AC199" i="2"/>
  <c r="AD199" i="2"/>
  <c r="AE199" i="2"/>
  <c r="AF199" i="2"/>
  <c r="AA200" i="2"/>
  <c r="AB200" i="2"/>
  <c r="AC200" i="2"/>
  <c r="AD200" i="2"/>
  <c r="AE200" i="2"/>
  <c r="AF200" i="2"/>
  <c r="AA201" i="2"/>
  <c r="AB201" i="2"/>
  <c r="AC201" i="2"/>
  <c r="AD201" i="2"/>
  <c r="AE201" i="2"/>
  <c r="AF201" i="2"/>
  <c r="AA202" i="2"/>
  <c r="AB202" i="2"/>
  <c r="AC202" i="2"/>
  <c r="AD202" i="2"/>
  <c r="AE202" i="2"/>
  <c r="AF202" i="2"/>
  <c r="AA203" i="2"/>
  <c r="AB203" i="2"/>
  <c r="AC203" i="2"/>
  <c r="AD203" i="2"/>
  <c r="AE203" i="2"/>
  <c r="AF203" i="2"/>
  <c r="AA204" i="2"/>
  <c r="AB204" i="2"/>
  <c r="AC204" i="2"/>
  <c r="AD204" i="2"/>
  <c r="AE204" i="2"/>
  <c r="AF204" i="2"/>
  <c r="AA205" i="2"/>
  <c r="AB205" i="2"/>
  <c r="AC205" i="2"/>
  <c r="AD205" i="2"/>
  <c r="AE205" i="2"/>
  <c r="AF205" i="2"/>
  <c r="AA206" i="2"/>
  <c r="AB206" i="2"/>
  <c r="AC206" i="2"/>
  <c r="AD206" i="2"/>
  <c r="AE206" i="2"/>
  <c r="AF206" i="2"/>
  <c r="AA207" i="2"/>
  <c r="AB207" i="2"/>
  <c r="AC207" i="2"/>
  <c r="AD207" i="2"/>
  <c r="AE207" i="2"/>
  <c r="AF207" i="2"/>
  <c r="Z189" i="2"/>
  <c r="Z185" i="2"/>
  <c r="Z186" i="2"/>
  <c r="Z187" i="2"/>
  <c r="Z188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184" i="2"/>
  <c r="R210" i="2"/>
  <c r="Y187" i="2"/>
  <c r="Y192" i="2"/>
  <c r="X184" i="2"/>
  <c r="X187" i="2"/>
  <c r="S213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S210" i="2"/>
  <c r="T210" i="2"/>
  <c r="U210" i="2"/>
  <c r="V210" i="2"/>
  <c r="W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T213" i="2"/>
  <c r="U213" i="2"/>
  <c r="V213" i="2"/>
  <c r="W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O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P209" i="2"/>
  <c r="Q209" i="2"/>
  <c r="R209" i="2"/>
  <c r="S209" i="2"/>
  <c r="T209" i="2"/>
  <c r="U209" i="2"/>
  <c r="V209" i="2"/>
  <c r="W209" i="2"/>
  <c r="F208" i="2"/>
  <c r="E208" i="2"/>
  <c r="D208" i="2"/>
  <c r="C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V217" i="2" s="1"/>
  <c r="W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1" i="2"/>
  <c r="Y190" i="2"/>
  <c r="Y189" i="2"/>
  <c r="Y188" i="2"/>
  <c r="Y186" i="2"/>
  <c r="Y185" i="2"/>
  <c r="Y184" i="2"/>
  <c r="X185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6" i="2"/>
  <c r="Y55" i="2"/>
  <c r="X57" i="2"/>
  <c r="X56" i="2"/>
  <c r="Y147" i="2"/>
  <c r="Z147" i="2" s="1"/>
  <c r="Y176" i="2"/>
  <c r="Z176" i="2" s="1"/>
  <c r="X177" i="2"/>
  <c r="X155" i="2"/>
  <c r="Y178" i="2"/>
  <c r="Z178" i="2" s="1"/>
  <c r="X178" i="2"/>
  <c r="Y177" i="2"/>
  <c r="Z177" i="2" s="1"/>
  <c r="X176" i="2"/>
  <c r="Y175" i="2"/>
  <c r="Z175" i="2" s="1"/>
  <c r="X175" i="2"/>
  <c r="Y174" i="2"/>
  <c r="Z174" i="2" s="1"/>
  <c r="X174" i="2"/>
  <c r="Y173" i="2"/>
  <c r="Z173" i="2" s="1"/>
  <c r="X173" i="2"/>
  <c r="Y172" i="2"/>
  <c r="Z172" i="2" s="1"/>
  <c r="X172" i="2"/>
  <c r="Y171" i="2"/>
  <c r="Z171" i="2" s="1"/>
  <c r="X171" i="2"/>
  <c r="Y170" i="2"/>
  <c r="Z170" i="2" s="1"/>
  <c r="X170" i="2"/>
  <c r="Y169" i="2"/>
  <c r="Z169" i="2" s="1"/>
  <c r="X169" i="2"/>
  <c r="Y168" i="2"/>
  <c r="Z168" i="2" s="1"/>
  <c r="X168" i="2"/>
  <c r="Y167" i="2"/>
  <c r="Z167" i="2" s="1"/>
  <c r="X167" i="2"/>
  <c r="Y166" i="2"/>
  <c r="Z166" i="2" s="1"/>
  <c r="X166" i="2"/>
  <c r="Y165" i="2"/>
  <c r="Z165" i="2" s="1"/>
  <c r="X165" i="2"/>
  <c r="Y164" i="2"/>
  <c r="Z164" i="2" s="1"/>
  <c r="X164" i="2"/>
  <c r="Y163" i="2"/>
  <c r="Z163" i="2" s="1"/>
  <c r="X163" i="2"/>
  <c r="Y162" i="2"/>
  <c r="Z162" i="2" s="1"/>
  <c r="X162" i="2"/>
  <c r="Y161" i="2"/>
  <c r="Z161" i="2" s="1"/>
  <c r="X161" i="2"/>
  <c r="Y160" i="2"/>
  <c r="Z160" i="2" s="1"/>
  <c r="X160" i="2"/>
  <c r="Y159" i="2"/>
  <c r="Z159" i="2" s="1"/>
  <c r="Y158" i="2"/>
  <c r="Z158" i="2" s="1"/>
  <c r="X158" i="2"/>
  <c r="Y157" i="2"/>
  <c r="Z157" i="2" s="1"/>
  <c r="X157" i="2"/>
  <c r="Y156" i="2"/>
  <c r="Z156" i="2" s="1"/>
  <c r="X156" i="2"/>
  <c r="Y155" i="2"/>
  <c r="Z155" i="2" s="1"/>
  <c r="X149" i="2"/>
  <c r="X148" i="2"/>
  <c r="X126" i="2"/>
  <c r="X127" i="2"/>
  <c r="Y149" i="2"/>
  <c r="Z149" i="2" s="1"/>
  <c r="Y148" i="2"/>
  <c r="Z148" i="2" s="1"/>
  <c r="X147" i="2"/>
  <c r="Y146" i="2"/>
  <c r="Z146" i="2" s="1"/>
  <c r="Y145" i="2"/>
  <c r="Z145" i="2" s="1"/>
  <c r="X145" i="2"/>
  <c r="Y144" i="2"/>
  <c r="Z144" i="2" s="1"/>
  <c r="X144" i="2"/>
  <c r="Y143" i="2"/>
  <c r="Z143" i="2" s="1"/>
  <c r="X143" i="2"/>
  <c r="Y142" i="2"/>
  <c r="Z142" i="2" s="1"/>
  <c r="X142" i="2"/>
  <c r="Y141" i="2"/>
  <c r="Z141" i="2" s="1"/>
  <c r="X141" i="2"/>
  <c r="Y140" i="2"/>
  <c r="Z140" i="2" s="1"/>
  <c r="X140" i="2"/>
  <c r="Y139" i="2"/>
  <c r="Z139" i="2" s="1"/>
  <c r="X139" i="2"/>
  <c r="Y138" i="2"/>
  <c r="Z138" i="2" s="1"/>
  <c r="X138" i="2"/>
  <c r="Y137" i="2"/>
  <c r="Z137" i="2" s="1"/>
  <c r="X137" i="2"/>
  <c r="Y136" i="2"/>
  <c r="Z136" i="2" s="1"/>
  <c r="X136" i="2"/>
  <c r="Y135" i="2"/>
  <c r="Z135" i="2" s="1"/>
  <c r="X135" i="2"/>
  <c r="Y134" i="2"/>
  <c r="Z134" i="2" s="1"/>
  <c r="X134" i="2"/>
  <c r="Y133" i="2"/>
  <c r="Z133" i="2" s="1"/>
  <c r="Y132" i="2"/>
  <c r="Z132" i="2" s="1"/>
  <c r="X132" i="2"/>
  <c r="Y131" i="2"/>
  <c r="Z131" i="2" s="1"/>
  <c r="X131" i="2"/>
  <c r="Y130" i="2"/>
  <c r="Z130" i="2" s="1"/>
  <c r="X130" i="2"/>
  <c r="Y129" i="2"/>
  <c r="Z129" i="2" s="1"/>
  <c r="X129" i="2"/>
  <c r="Y128" i="2"/>
  <c r="Z128" i="2" s="1"/>
  <c r="X128" i="2"/>
  <c r="Y127" i="2"/>
  <c r="Z127" i="2" s="1"/>
  <c r="Y126" i="2"/>
  <c r="Z126" i="2" s="1"/>
  <c r="Y86" i="2"/>
  <c r="X86" i="2"/>
  <c r="Y85" i="2"/>
  <c r="X85" i="2"/>
  <c r="Y84" i="2"/>
  <c r="X84" i="2"/>
  <c r="Y83" i="2"/>
  <c r="X83" i="2"/>
  <c r="Y82" i="2"/>
  <c r="X82" i="2"/>
  <c r="Y81" i="2"/>
  <c r="X81" i="2"/>
  <c r="Y80" i="2"/>
  <c r="X80" i="2"/>
  <c r="Y79" i="2"/>
  <c r="Y78" i="2"/>
  <c r="X78" i="2"/>
  <c r="Y77" i="2"/>
  <c r="Y76" i="2"/>
  <c r="X76" i="2"/>
  <c r="Y75" i="2"/>
  <c r="X75" i="2"/>
  <c r="Y74" i="2"/>
  <c r="X74" i="2"/>
  <c r="Y73" i="2"/>
  <c r="Y72" i="2"/>
  <c r="X72" i="2"/>
  <c r="Y71" i="2"/>
  <c r="X71" i="2"/>
  <c r="Y70" i="2"/>
  <c r="X70" i="2"/>
  <c r="Y69" i="2"/>
  <c r="X69" i="2"/>
  <c r="Y68" i="2"/>
  <c r="X68" i="2"/>
  <c r="Y67" i="2"/>
  <c r="X67" i="2"/>
  <c r="Y66" i="2"/>
  <c r="X66" i="2"/>
  <c r="Y65" i="2"/>
  <c r="X65" i="2"/>
  <c r="Y64" i="2"/>
  <c r="X64" i="2"/>
  <c r="Y63" i="2"/>
  <c r="X63" i="2"/>
  <c r="X40" i="2"/>
  <c r="Y57" i="2"/>
  <c r="Y56" i="2"/>
  <c r="X55" i="2"/>
  <c r="Y54" i="2"/>
  <c r="X54" i="2"/>
  <c r="Y53" i="2"/>
  <c r="X53" i="2"/>
  <c r="Y52" i="2"/>
  <c r="X52" i="2"/>
  <c r="Y51" i="2"/>
  <c r="X51" i="2"/>
  <c r="Y49" i="2"/>
  <c r="X49" i="2"/>
  <c r="Y48" i="2"/>
  <c r="X48" i="2"/>
  <c r="Y47" i="2"/>
  <c r="X47" i="2"/>
  <c r="Y46" i="2"/>
  <c r="X46" i="2"/>
  <c r="Y45" i="2"/>
  <c r="X45" i="2"/>
  <c r="Y44" i="2"/>
  <c r="X44" i="2"/>
  <c r="Y43" i="2"/>
  <c r="X43" i="2"/>
  <c r="Y42" i="2"/>
  <c r="X42" i="2"/>
  <c r="Y41" i="2"/>
  <c r="X41" i="2"/>
  <c r="Y40" i="2"/>
  <c r="Y39" i="2"/>
  <c r="Y38" i="2"/>
  <c r="Y37" i="2"/>
  <c r="Y36" i="2"/>
  <c r="Z36" i="2" s="1"/>
  <c r="Y35" i="2"/>
  <c r="Y34" i="2"/>
  <c r="X34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AA115" i="2"/>
  <c r="Z115" i="2"/>
  <c r="Y115" i="2"/>
  <c r="AA114" i="2"/>
  <c r="Z114" i="2"/>
  <c r="Y114" i="2"/>
  <c r="AA113" i="2"/>
  <c r="Z113" i="2"/>
  <c r="AA112" i="2"/>
  <c r="Z112" i="2"/>
  <c r="AA111" i="2"/>
  <c r="Z111" i="2"/>
  <c r="AA110" i="2"/>
  <c r="Z110" i="2"/>
  <c r="AA109" i="2"/>
  <c r="Z109" i="2"/>
  <c r="AA108" i="2"/>
  <c r="Z108" i="2"/>
  <c r="AA107" i="2"/>
  <c r="Z107" i="2"/>
  <c r="Z106" i="2"/>
  <c r="AA105" i="2"/>
  <c r="Z105" i="2"/>
  <c r="AA104" i="2"/>
  <c r="Z104" i="2"/>
  <c r="AA103" i="2"/>
  <c r="Z103" i="2"/>
  <c r="Z102" i="2"/>
  <c r="AB101" i="2"/>
  <c r="AA101" i="2"/>
  <c r="Z101" i="2"/>
  <c r="AB100" i="2"/>
  <c r="AA100" i="2"/>
  <c r="Z100" i="2"/>
  <c r="AB99" i="2"/>
  <c r="AA99" i="2"/>
  <c r="Z99" i="2"/>
  <c r="AB98" i="2"/>
  <c r="AA98" i="2"/>
  <c r="Z98" i="2"/>
  <c r="AB97" i="2"/>
  <c r="AA97" i="2"/>
  <c r="Z97" i="2"/>
  <c r="AB96" i="2"/>
  <c r="AA96" i="2"/>
  <c r="Z96" i="2"/>
  <c r="AB95" i="2"/>
  <c r="AA95" i="2"/>
  <c r="Z95" i="2"/>
  <c r="AB94" i="2"/>
  <c r="AA94" i="2"/>
  <c r="Z94" i="2"/>
  <c r="AB93" i="2"/>
  <c r="AA93" i="2"/>
  <c r="Z93" i="2"/>
  <c r="Z92" i="2"/>
  <c r="AK5" i="2"/>
  <c r="B207" i="2"/>
  <c r="B206" i="2"/>
  <c r="B205" i="2"/>
  <c r="B204" i="2"/>
  <c r="B203" i="2"/>
  <c r="B202" i="2"/>
  <c r="B201" i="2"/>
  <c r="B200" i="2"/>
  <c r="U217" i="2" l="1"/>
  <c r="S217" i="2"/>
  <c r="R217" i="2"/>
  <c r="Q217" i="2"/>
  <c r="P217" i="2"/>
  <c r="T217" i="2"/>
  <c r="W217" i="2"/>
  <c r="O217" i="2"/>
  <c r="N217" i="2"/>
  <c r="M217" i="2"/>
  <c r="L217" i="2"/>
  <c r="K217" i="2"/>
  <c r="J217" i="2"/>
  <c r="I217" i="2"/>
  <c r="H217" i="2"/>
  <c r="G217" i="2"/>
  <c r="F217" i="2"/>
  <c r="E217" i="2"/>
  <c r="AG189" i="2"/>
  <c r="AG200" i="2"/>
  <c r="AG202" i="2"/>
  <c r="AG207" i="2"/>
  <c r="AG191" i="2"/>
  <c r="AG188" i="2"/>
  <c r="AG187" i="2"/>
  <c r="AG190" i="2"/>
  <c r="AG198" i="2"/>
  <c r="D217" i="2"/>
  <c r="AG185" i="2"/>
  <c r="AG204" i="2"/>
  <c r="AG206" i="2"/>
  <c r="AG186" i="2"/>
  <c r="AG203" i="2"/>
  <c r="AG193" i="2"/>
  <c r="AG195" i="2"/>
  <c r="AG201" i="2"/>
  <c r="AG197" i="2"/>
  <c r="AG205" i="2"/>
  <c r="AG192" i="2"/>
  <c r="AG196" i="2"/>
  <c r="AD208" i="2"/>
  <c r="C217" i="2"/>
  <c r="AG199" i="2"/>
  <c r="AE208" i="2"/>
  <c r="AA208" i="2"/>
  <c r="AG194" i="2"/>
  <c r="AF208" i="2"/>
  <c r="AG184" i="2"/>
  <c r="AB208" i="2"/>
  <c r="AC208" i="2"/>
  <c r="Y116" i="2"/>
  <c r="AB116" i="2"/>
  <c r="Y208" i="2"/>
  <c r="X208" i="2"/>
  <c r="Z208" i="2" l="1"/>
  <c r="AG208" i="2" l="1"/>
  <c r="AM185" i="2" s="1"/>
  <c r="AK26" i="1"/>
  <c r="AK25" i="1"/>
  <c r="AK27" i="1"/>
  <c r="AK24" i="1"/>
  <c r="AM184" i="2" l="1"/>
  <c r="AM190" i="2"/>
  <c r="AM186" i="2"/>
  <c r="AM189" i="2"/>
  <c r="AM188" i="2"/>
  <c r="AM191" i="2"/>
  <c r="AM183" i="2"/>
  <c r="AM187" i="2"/>
  <c r="AA240" i="2"/>
  <c r="Z240" i="2"/>
  <c r="Y240" i="2"/>
  <c r="X240" i="2"/>
  <c r="Y244" i="2"/>
  <c r="Z244" i="2"/>
  <c r="X244" i="2"/>
  <c r="AA244" i="2"/>
  <c r="Y242" i="2"/>
  <c r="X242" i="2"/>
  <c r="AA242" i="2"/>
  <c r="Z242" i="2"/>
  <c r="X241" i="2"/>
  <c r="Y241" i="2"/>
  <c r="AA241" i="2"/>
  <c r="Z241" i="2"/>
  <c r="Y243" i="2"/>
  <c r="X243" i="2"/>
  <c r="Z243" i="2"/>
  <c r="AA243" i="2"/>
  <c r="Z79" i="2"/>
  <c r="Z80" i="2"/>
  <c r="Z81" i="2"/>
  <c r="Z82" i="2"/>
  <c r="Z83" i="2"/>
  <c r="AJ21" i="2"/>
  <c r="AL21" i="2" s="1"/>
  <c r="AJ22" i="2"/>
  <c r="AL22" i="2" s="1"/>
  <c r="AJ23" i="2"/>
  <c r="AL23" i="2" s="1"/>
  <c r="AJ24" i="2"/>
  <c r="AL24" i="2" s="1"/>
  <c r="AJ25" i="2"/>
  <c r="AL25" i="2" s="1"/>
  <c r="AJ13" i="2"/>
  <c r="AI16" i="2"/>
  <c r="AI22" i="2"/>
  <c r="AI23" i="2"/>
  <c r="AI24" i="2"/>
  <c r="AI25" i="2"/>
  <c r="Z55" i="2"/>
  <c r="Z50" i="2"/>
  <c r="Z51" i="2"/>
  <c r="Z52" i="2"/>
  <c r="Z53" i="2"/>
  <c r="Z54" i="2"/>
  <c r="A80" i="2"/>
  <c r="A201" i="2" s="1"/>
  <c r="A81" i="2"/>
  <c r="A202" i="2" s="1"/>
  <c r="A82" i="2"/>
  <c r="A203" i="2" s="1"/>
  <c r="A83" i="2"/>
  <c r="A204" i="2" s="1"/>
  <c r="A84" i="2"/>
  <c r="A205" i="2" s="1"/>
  <c r="A79" i="2"/>
  <c r="A200" i="2" s="1"/>
  <c r="A51" i="2"/>
  <c r="AM22" i="2" s="1"/>
  <c r="A52" i="2"/>
  <c r="AM23" i="2" s="1"/>
  <c r="A53" i="2"/>
  <c r="AM24" i="2" s="1"/>
  <c r="A54" i="2"/>
  <c r="AM25" i="2" s="1"/>
  <c r="A55" i="2"/>
  <c r="AM26" i="2" s="1"/>
  <c r="A50" i="2"/>
  <c r="AM21" i="2" s="1"/>
  <c r="A240" i="2"/>
  <c r="A241" i="2"/>
  <c r="A242" i="2"/>
  <c r="A243" i="2"/>
  <c r="A244" i="2"/>
  <c r="A109" i="2"/>
  <c r="A110" i="2"/>
  <c r="A111" i="2"/>
  <c r="A112" i="2"/>
  <c r="A113" i="2"/>
  <c r="AM192" i="2" l="1"/>
  <c r="AK21" i="2"/>
  <c r="AK23" i="2"/>
  <c r="AK25" i="2"/>
  <c r="AK24" i="2"/>
  <c r="AB244" i="2"/>
  <c r="AB243" i="2"/>
  <c r="AB240" i="2"/>
  <c r="AB242" i="2"/>
  <c r="AB241" i="2"/>
  <c r="AK22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B178" i="2"/>
  <c r="B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A278" i="2"/>
  <c r="A279" i="2"/>
  <c r="A280" i="2"/>
  <c r="A281" i="2"/>
  <c r="A282" i="2"/>
  <c r="A283" i="2"/>
  <c r="A284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29" i="2"/>
  <c r="A128" i="2"/>
  <c r="A127" i="2"/>
  <c r="A126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27" i="2"/>
  <c r="B126" i="2"/>
  <c r="W150" i="2"/>
  <c r="V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58" i="2"/>
  <c r="A262" i="2" l="1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61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5" i="2"/>
  <c r="A246" i="2"/>
  <c r="A223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14" i="2"/>
  <c r="A115" i="2"/>
  <c r="A92" i="2"/>
  <c r="C248" i="2" l="1"/>
  <c r="Z237" i="2"/>
  <c r="AA237" i="2"/>
  <c r="Y237" i="2"/>
  <c r="X237" i="2"/>
  <c r="Y227" i="2"/>
  <c r="Z227" i="2"/>
  <c r="AA227" i="2"/>
  <c r="Z226" i="2"/>
  <c r="AA226" i="2"/>
  <c r="Y226" i="2"/>
  <c r="AA235" i="2"/>
  <c r="X235" i="2"/>
  <c r="Z235" i="2"/>
  <c r="Y235" i="2"/>
  <c r="Y233" i="2"/>
  <c r="X233" i="2"/>
  <c r="AA233" i="2"/>
  <c r="Z233" i="2"/>
  <c r="Z224" i="2"/>
  <c r="AA224" i="2"/>
  <c r="Y224" i="2"/>
  <c r="Z236" i="2"/>
  <c r="AA236" i="2"/>
  <c r="Y236" i="2"/>
  <c r="X236" i="2"/>
  <c r="AA246" i="2"/>
  <c r="Y246" i="2"/>
  <c r="X246" i="2"/>
  <c r="Z246" i="2"/>
  <c r="AA231" i="2"/>
  <c r="Z231" i="2"/>
  <c r="X231" i="2"/>
  <c r="Y231" i="2"/>
  <c r="AA245" i="2"/>
  <c r="Z245" i="2"/>
  <c r="Y245" i="2"/>
  <c r="X245" i="2"/>
  <c r="AA230" i="2"/>
  <c r="X230" i="2"/>
  <c r="Z230" i="2"/>
  <c r="Y230" i="2"/>
  <c r="AA225" i="2"/>
  <c r="Z225" i="2"/>
  <c r="Y225" i="2"/>
  <c r="X225" i="2"/>
  <c r="AA234" i="2"/>
  <c r="Y234" i="2"/>
  <c r="Z234" i="2"/>
  <c r="X234" i="2"/>
  <c r="Y223" i="2"/>
  <c r="AA223" i="2"/>
  <c r="Z223" i="2"/>
  <c r="X232" i="2"/>
  <c r="AA232" i="2"/>
  <c r="Y232" i="2"/>
  <c r="Z232" i="2"/>
  <c r="Z239" i="2"/>
  <c r="AA239" i="2"/>
  <c r="Y239" i="2"/>
  <c r="X239" i="2"/>
  <c r="Y229" i="2"/>
  <c r="AA229" i="2"/>
  <c r="Z229" i="2"/>
  <c r="X229" i="2"/>
  <c r="Y238" i="2"/>
  <c r="X238" i="2"/>
  <c r="Z238" i="2"/>
  <c r="AA238" i="2"/>
  <c r="Y228" i="2"/>
  <c r="Z228" i="2"/>
  <c r="X228" i="2"/>
  <c r="AA228" i="2"/>
  <c r="C247" i="2"/>
  <c r="AJ6" i="2"/>
  <c r="AK6" i="2" s="1"/>
  <c r="AJ7" i="2"/>
  <c r="AK7" i="2" s="1"/>
  <c r="AJ8" i="2"/>
  <c r="AL8" i="2" s="1"/>
  <c r="AJ9" i="2"/>
  <c r="AK9" i="2" s="1"/>
  <c r="AJ10" i="2"/>
  <c r="AK10" i="2" s="1"/>
  <c r="AJ11" i="2"/>
  <c r="AK11" i="2" s="1"/>
  <c r="AJ12" i="2"/>
  <c r="AL12" i="2" s="1"/>
  <c r="AL13" i="2"/>
  <c r="AJ14" i="2"/>
  <c r="AL14" i="2" s="1"/>
  <c r="AJ15" i="2"/>
  <c r="AL15" i="2" s="1"/>
  <c r="AJ16" i="2"/>
  <c r="AL16" i="2" s="1"/>
  <c r="AJ17" i="2"/>
  <c r="AK17" i="2" s="1"/>
  <c r="AJ18" i="2"/>
  <c r="AK18" i="2" s="1"/>
  <c r="AJ19" i="2"/>
  <c r="AL19" i="2" s="1"/>
  <c r="AJ20" i="2"/>
  <c r="AL20" i="2" s="1"/>
  <c r="AJ26" i="2"/>
  <c r="AL26" i="2" s="1"/>
  <c r="AJ27" i="2"/>
  <c r="AK27" i="2" s="1"/>
  <c r="AJ28" i="2"/>
  <c r="AL28" i="2" s="1"/>
  <c r="AI7" i="2"/>
  <c r="AI8" i="2"/>
  <c r="AI9" i="2"/>
  <c r="AI10" i="2"/>
  <c r="AI11" i="2"/>
  <c r="AI12" i="2"/>
  <c r="AI13" i="2"/>
  <c r="AI14" i="2"/>
  <c r="AI15" i="2"/>
  <c r="AI17" i="2"/>
  <c r="AI18" i="2"/>
  <c r="AI19" i="2"/>
  <c r="AI26" i="2"/>
  <c r="AI27" i="2"/>
  <c r="AI28" i="2"/>
  <c r="AQ24" i="2" l="1"/>
  <c r="AT24" i="2"/>
  <c r="AQ25" i="2"/>
  <c r="AQ23" i="2"/>
  <c r="AT26" i="2"/>
  <c r="AQ26" i="2"/>
  <c r="AQ22" i="2"/>
  <c r="AT25" i="2"/>
  <c r="AK16" i="2"/>
  <c r="AS10" i="2" s="1"/>
  <c r="AL7" i="2"/>
  <c r="AT10" i="2" s="1"/>
  <c r="AK28" i="2"/>
  <c r="AK19" i="2"/>
  <c r="AS21" i="2" s="1"/>
  <c r="AK14" i="2"/>
  <c r="AS11" i="2" s="1"/>
  <c r="AL6" i="2"/>
  <c r="AL27" i="2"/>
  <c r="AT12" i="2" s="1"/>
  <c r="AL11" i="2"/>
  <c r="AT9" i="2" s="1"/>
  <c r="AT13" i="2"/>
  <c r="AL10" i="2"/>
  <c r="AT22" i="2" s="1"/>
  <c r="AQ19" i="2"/>
  <c r="AQ11" i="2"/>
  <c r="AQ12" i="2"/>
  <c r="AQ18" i="2"/>
  <c r="AQ10" i="2"/>
  <c r="AS8" i="2"/>
  <c r="AQ17" i="2"/>
  <c r="AQ9" i="2"/>
  <c r="AS15" i="2"/>
  <c r="AT18" i="2"/>
  <c r="AK15" i="2"/>
  <c r="AS14" i="2" s="1"/>
  <c r="AQ5" i="2"/>
  <c r="AQ16" i="2"/>
  <c r="AQ8" i="2"/>
  <c r="AL18" i="2"/>
  <c r="AT17" i="2" s="1"/>
  <c r="AQ28" i="2"/>
  <c r="AQ15" i="2"/>
  <c r="AQ7" i="2"/>
  <c r="AT16" i="2"/>
  <c r="AQ27" i="2"/>
  <c r="AQ14" i="2"/>
  <c r="AQ6" i="2"/>
  <c r="AS20" i="2"/>
  <c r="AT28" i="2"/>
  <c r="AT7" i="2"/>
  <c r="AQ20" i="2"/>
  <c r="AS5" i="2"/>
  <c r="AK8" i="2"/>
  <c r="AS7" i="2" s="1"/>
  <c r="AQ21" i="2"/>
  <c r="AQ13" i="2"/>
  <c r="AT27" i="2"/>
  <c r="AT14" i="2"/>
  <c r="AL17" i="2"/>
  <c r="AT20" i="2" s="1"/>
  <c r="AL9" i="2"/>
  <c r="AT15" i="2" s="1"/>
  <c r="AK26" i="2"/>
  <c r="AS19" i="2" s="1"/>
  <c r="AK13" i="2"/>
  <c r="AK20" i="2"/>
  <c r="AS18" i="2" s="1"/>
  <c r="AK12" i="2"/>
  <c r="AS28" i="2" s="1"/>
  <c r="AS16" i="2" l="1"/>
  <c r="AT23" i="2"/>
  <c r="AT21" i="2"/>
  <c r="AS9" i="2"/>
  <c r="AT11" i="2"/>
  <c r="AS13" i="2"/>
  <c r="AS17" i="2"/>
  <c r="AS12" i="2"/>
  <c r="AS6" i="2"/>
  <c r="AT19" i="2"/>
  <c r="AT8" i="2"/>
  <c r="AS22" i="2"/>
  <c r="AT6" i="2"/>
  <c r="AT5" i="2"/>
  <c r="AS27" i="2"/>
  <c r="AS25" i="2"/>
  <c r="AS24" i="2"/>
  <c r="AS23" i="2"/>
  <c r="AS26" i="2"/>
  <c r="AK21" i="1" l="1"/>
  <c r="D285" i="2" l="1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C288" i="2"/>
  <c r="C287" i="2"/>
  <c r="C286" i="2"/>
  <c r="C285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C250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C249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122" i="2" l="1"/>
  <c r="D122" i="2"/>
  <c r="N122" i="2"/>
  <c r="J122" i="2"/>
  <c r="U122" i="2"/>
  <c r="I122" i="2"/>
  <c r="H122" i="2"/>
  <c r="G122" i="2"/>
  <c r="W122" i="2"/>
  <c r="V122" i="2"/>
  <c r="K122" i="2"/>
  <c r="T122" i="2"/>
  <c r="R122" i="2"/>
  <c r="Q122" i="2"/>
  <c r="P122" i="2"/>
  <c r="F122" i="2"/>
  <c r="M122" i="2"/>
  <c r="L122" i="2"/>
  <c r="S122" i="2"/>
  <c r="O122" i="2"/>
  <c r="E122" i="2"/>
  <c r="AB225" i="2"/>
  <c r="AB229" i="2"/>
  <c r="AB233" i="2"/>
  <c r="AB237" i="2"/>
  <c r="AB226" i="2"/>
  <c r="AB230" i="2"/>
  <c r="AB234" i="2"/>
  <c r="AB246" i="2"/>
  <c r="AB224" i="2"/>
  <c r="AB228" i="2"/>
  <c r="AB232" i="2"/>
  <c r="AB236" i="2"/>
  <c r="AB245" i="2"/>
  <c r="AB238" i="2"/>
  <c r="AB231" i="2"/>
  <c r="AB235" i="2"/>
  <c r="AB239" i="2"/>
  <c r="AB227" i="2"/>
  <c r="AB223" i="2"/>
  <c r="H251" i="2"/>
  <c r="P251" i="2"/>
  <c r="I251" i="2"/>
  <c r="Q251" i="2"/>
  <c r="C251" i="2"/>
  <c r="K251" i="2"/>
  <c r="S251" i="2"/>
  <c r="D251" i="2"/>
  <c r="L251" i="2"/>
  <c r="T251" i="2"/>
  <c r="E251" i="2"/>
  <c r="M251" i="2"/>
  <c r="U251" i="2"/>
  <c r="J251" i="2"/>
  <c r="F251" i="2"/>
  <c r="N251" i="2"/>
  <c r="G251" i="2"/>
  <c r="O251" i="2"/>
  <c r="W251" i="2"/>
  <c r="R251" i="2"/>
  <c r="V251" i="2"/>
  <c r="M289" i="2"/>
  <c r="V289" i="2"/>
  <c r="W289" i="2"/>
  <c r="O289" i="2"/>
  <c r="G289" i="2"/>
  <c r="U289" i="2"/>
  <c r="Q289" i="2"/>
  <c r="N289" i="2"/>
  <c r="F289" i="2"/>
  <c r="E289" i="2"/>
  <c r="I289" i="2"/>
  <c r="H289" i="2"/>
  <c r="P289" i="2"/>
  <c r="J289" i="2"/>
  <c r="C289" i="2"/>
  <c r="K289" i="2"/>
  <c r="S289" i="2"/>
  <c r="R289" i="2"/>
  <c r="D289" i="2"/>
  <c r="L289" i="2"/>
  <c r="T289" i="2"/>
  <c r="Y247" i="2"/>
  <c r="Z247" i="2"/>
  <c r="X24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C8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84" i="2"/>
  <c r="Z85" i="2"/>
  <c r="Z86" i="2"/>
  <c r="Z35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6" i="2"/>
  <c r="Z57" i="2"/>
  <c r="AA247" i="2" l="1"/>
  <c r="Z34" i="2"/>
  <c r="AB247" i="2" l="1"/>
  <c r="AP224" i="2" s="1"/>
  <c r="O33" i="2"/>
  <c r="O154" i="2" s="1"/>
  <c r="N33" i="2"/>
  <c r="N154" i="2" s="1"/>
  <c r="M33" i="2"/>
  <c r="M154" i="2" s="1"/>
  <c r="L33" i="2"/>
  <c r="L154" i="2" s="1"/>
  <c r="K33" i="2"/>
  <c r="K154" i="2" s="1"/>
  <c r="J33" i="2"/>
  <c r="J154" i="2" s="1"/>
  <c r="I33" i="2"/>
  <c r="I154" i="2" s="1"/>
  <c r="H33" i="2"/>
  <c r="H154" i="2" s="1"/>
  <c r="G33" i="2"/>
  <c r="G154" i="2" s="1"/>
  <c r="F33" i="2"/>
  <c r="F154" i="2" s="1"/>
  <c r="E33" i="2"/>
  <c r="E154" i="2" s="1"/>
  <c r="D33" i="2"/>
  <c r="D154" i="2" s="1"/>
  <c r="C33" i="2"/>
  <c r="C154" i="2" s="1"/>
  <c r="AP227" i="2" l="1"/>
  <c r="AP226" i="2"/>
  <c r="AP225" i="2"/>
  <c r="A64" i="2"/>
  <c r="A185" i="2" s="1"/>
  <c r="B64" i="2"/>
  <c r="B185" i="2" s="1"/>
  <c r="A65" i="2"/>
  <c r="A186" i="2" s="1"/>
  <c r="B65" i="2"/>
  <c r="B186" i="2" s="1"/>
  <c r="A66" i="2"/>
  <c r="A187" i="2" s="1"/>
  <c r="B66" i="2"/>
  <c r="B187" i="2" s="1"/>
  <c r="A67" i="2"/>
  <c r="A188" i="2" s="1"/>
  <c r="B67" i="2"/>
  <c r="B188" i="2" s="1"/>
  <c r="A68" i="2"/>
  <c r="A189" i="2" s="1"/>
  <c r="B68" i="2"/>
  <c r="B189" i="2" s="1"/>
  <c r="A69" i="2"/>
  <c r="A190" i="2" s="1"/>
  <c r="B69" i="2"/>
  <c r="B190" i="2" s="1"/>
  <c r="A70" i="2"/>
  <c r="A191" i="2" s="1"/>
  <c r="B70" i="2"/>
  <c r="B191" i="2" s="1"/>
  <c r="A71" i="2"/>
  <c r="A192" i="2" s="1"/>
  <c r="B71" i="2"/>
  <c r="B192" i="2" s="1"/>
  <c r="A72" i="2"/>
  <c r="A193" i="2" s="1"/>
  <c r="B72" i="2"/>
  <c r="B193" i="2" s="1"/>
  <c r="A73" i="2"/>
  <c r="A194" i="2" s="1"/>
  <c r="B73" i="2"/>
  <c r="B194" i="2" s="1"/>
  <c r="A74" i="2"/>
  <c r="A195" i="2" s="1"/>
  <c r="B74" i="2"/>
  <c r="B195" i="2" s="1"/>
  <c r="A75" i="2"/>
  <c r="A196" i="2" s="1"/>
  <c r="B75" i="2"/>
  <c r="B196" i="2" s="1"/>
  <c r="A76" i="2"/>
  <c r="A197" i="2" s="1"/>
  <c r="B76" i="2"/>
  <c r="B197" i="2" s="1"/>
  <c r="A77" i="2"/>
  <c r="A198" i="2" s="1"/>
  <c r="B77" i="2"/>
  <c r="B198" i="2" s="1"/>
  <c r="A78" i="2"/>
  <c r="A199" i="2" s="1"/>
  <c r="B78" i="2"/>
  <c r="B199" i="2" s="1"/>
  <c r="A85" i="2"/>
  <c r="A206" i="2" s="1"/>
  <c r="A86" i="2"/>
  <c r="A207" i="2" s="1"/>
  <c r="B63" i="2"/>
  <c r="B184" i="2" s="1"/>
  <c r="A63" i="2"/>
  <c r="A184" i="2" s="1"/>
  <c r="C62" i="2"/>
  <c r="C183" i="2" s="1"/>
  <c r="D62" i="2"/>
  <c r="D183" i="2" s="1"/>
  <c r="E62" i="2"/>
  <c r="E183" i="2" s="1"/>
  <c r="F62" i="2"/>
  <c r="F183" i="2" s="1"/>
  <c r="G62" i="2"/>
  <c r="G183" i="2" s="1"/>
  <c r="H62" i="2"/>
  <c r="H183" i="2" s="1"/>
  <c r="I62" i="2"/>
  <c r="I183" i="2" s="1"/>
  <c r="J62" i="2"/>
  <c r="J183" i="2" s="1"/>
  <c r="K62" i="2"/>
  <c r="K183" i="2" s="1"/>
  <c r="L62" i="2"/>
  <c r="L183" i="2" s="1"/>
  <c r="M62" i="2"/>
  <c r="M183" i="2" s="1"/>
  <c r="N62" i="2"/>
  <c r="N183" i="2" s="1"/>
  <c r="O62" i="2"/>
  <c r="O183" i="2" s="1"/>
  <c r="P62" i="2"/>
  <c r="P183" i="2" s="1"/>
  <c r="Q62" i="2"/>
  <c r="Q183" i="2" s="1"/>
  <c r="R62" i="2"/>
  <c r="R183" i="2" s="1"/>
  <c r="S62" i="2"/>
  <c r="S183" i="2" s="1"/>
  <c r="T62" i="2"/>
  <c r="T183" i="2" s="1"/>
  <c r="U62" i="2"/>
  <c r="U183" i="2" s="1"/>
  <c r="V62" i="2"/>
  <c r="V183" i="2" s="1"/>
  <c r="W62" i="2"/>
  <c r="W183" i="2" s="1"/>
  <c r="B62" i="2"/>
  <c r="B183" i="2" s="1"/>
  <c r="A35" i="2"/>
  <c r="B35" i="2"/>
  <c r="B156" i="2" s="1"/>
  <c r="A36" i="2"/>
  <c r="B36" i="2"/>
  <c r="B157" i="2" s="1"/>
  <c r="A37" i="2"/>
  <c r="AM8" i="2" s="1"/>
  <c r="B37" i="2"/>
  <c r="B158" i="2" s="1"/>
  <c r="A38" i="2"/>
  <c r="B38" i="2"/>
  <c r="B159" i="2" s="1"/>
  <c r="A39" i="2"/>
  <c r="B39" i="2"/>
  <c r="B160" i="2" s="1"/>
  <c r="A40" i="2"/>
  <c r="B40" i="2"/>
  <c r="B161" i="2" s="1"/>
  <c r="A41" i="2"/>
  <c r="B41" i="2"/>
  <c r="B162" i="2" s="1"/>
  <c r="A42" i="2"/>
  <c r="B42" i="2"/>
  <c r="B163" i="2" s="1"/>
  <c r="A43" i="2"/>
  <c r="B43" i="2"/>
  <c r="B164" i="2" s="1"/>
  <c r="A44" i="2"/>
  <c r="B44" i="2"/>
  <c r="B165" i="2" s="1"/>
  <c r="A45" i="2"/>
  <c r="B45" i="2"/>
  <c r="B166" i="2" s="1"/>
  <c r="A46" i="2"/>
  <c r="B46" i="2"/>
  <c r="B167" i="2" s="1"/>
  <c r="A47" i="2"/>
  <c r="B47" i="2"/>
  <c r="B168" i="2" s="1"/>
  <c r="A48" i="2"/>
  <c r="B48" i="2"/>
  <c r="B169" i="2" s="1"/>
  <c r="A49" i="2"/>
  <c r="B49" i="2"/>
  <c r="B170" i="2" s="1"/>
  <c r="A56" i="2"/>
  <c r="A57" i="2"/>
  <c r="B34" i="2"/>
  <c r="B155" i="2" s="1"/>
  <c r="P33" i="2"/>
  <c r="P154" i="2" s="1"/>
  <c r="Q33" i="2"/>
  <c r="Q154" i="2" s="1"/>
  <c r="R33" i="2"/>
  <c r="R154" i="2" s="1"/>
  <c r="S33" i="2"/>
  <c r="S154" i="2" s="1"/>
  <c r="T33" i="2"/>
  <c r="T154" i="2" s="1"/>
  <c r="U33" i="2"/>
  <c r="U154" i="2" s="1"/>
  <c r="V33" i="2"/>
  <c r="V154" i="2" s="1"/>
  <c r="W33" i="2"/>
  <c r="W154" i="2" s="1"/>
  <c r="B33" i="2"/>
  <c r="B154" i="2" s="1"/>
  <c r="AM28" i="2" l="1"/>
  <c r="A178" i="2"/>
  <c r="AM27" i="2"/>
  <c r="AR12" i="2" s="1"/>
  <c r="A177" i="2"/>
  <c r="AM20" i="2"/>
  <c r="AR18" i="2" s="1"/>
  <c r="A170" i="2"/>
  <c r="AM19" i="2"/>
  <c r="AR21" i="2" s="1"/>
  <c r="A169" i="2"/>
  <c r="AM18" i="2"/>
  <c r="A168" i="2"/>
  <c r="AM17" i="2"/>
  <c r="A167" i="2"/>
  <c r="AM16" i="2"/>
  <c r="A166" i="2"/>
  <c r="AM15" i="2"/>
  <c r="AR14" i="2" s="1"/>
  <c r="A165" i="2"/>
  <c r="AM14" i="2"/>
  <c r="AR11" i="2" s="1"/>
  <c r="A164" i="2"/>
  <c r="AM13" i="2"/>
  <c r="AR13" i="2" s="1"/>
  <c r="A163" i="2"/>
  <c r="AM12" i="2"/>
  <c r="A162" i="2"/>
  <c r="AM11" i="2"/>
  <c r="AR9" i="2" s="1"/>
  <c r="A161" i="2"/>
  <c r="AM10" i="2"/>
  <c r="AR8" i="2" s="1"/>
  <c r="A160" i="2"/>
  <c r="AM9" i="2"/>
  <c r="A159" i="2"/>
  <c r="AR7" i="2"/>
  <c r="A158" i="2"/>
  <c r="AM7" i="2"/>
  <c r="AR10" i="2" s="1"/>
  <c r="A157" i="2"/>
  <c r="AM6" i="2"/>
  <c r="A156" i="2"/>
  <c r="A155" i="2"/>
  <c r="AR27" i="2" l="1"/>
  <c r="AR6" i="2"/>
  <c r="AR20" i="2"/>
  <c r="AR5" i="2"/>
  <c r="AR17" i="2"/>
  <c r="AR15" i="2"/>
  <c r="AR19" i="2"/>
  <c r="AR22" i="2"/>
  <c r="AR16" i="2"/>
  <c r="AR25" i="2"/>
  <c r="AR26" i="2"/>
  <c r="AR24" i="2"/>
  <c r="AR28" i="2"/>
  <c r="AR23" i="2"/>
  <c r="AK17" i="1"/>
  <c r="AK16" i="1"/>
  <c r="C55" i="1" l="1"/>
  <c r="C54" i="1"/>
  <c r="C53" i="1"/>
  <c r="G50" i="1"/>
  <c r="G49" i="1"/>
  <c r="G48" i="1"/>
  <c r="G47" i="1"/>
  <c r="G46" i="1"/>
  <c r="G45" i="1"/>
  <c r="G44" i="1"/>
  <c r="D50" i="1"/>
  <c r="D49" i="1"/>
  <c r="C50" i="1"/>
  <c r="BA13" i="1"/>
  <c r="BA12" i="1"/>
  <c r="BA11" i="1"/>
  <c r="BA10" i="1"/>
  <c r="BA9" i="1"/>
  <c r="BA8" i="1"/>
  <c r="AZ13" i="1"/>
  <c r="AZ12" i="1"/>
  <c r="AZ11" i="1"/>
  <c r="AZ10" i="1"/>
  <c r="AZ9" i="1"/>
  <c r="AZ8" i="1"/>
  <c r="AW13" i="1"/>
  <c r="AW12" i="1"/>
  <c r="AW11" i="1"/>
  <c r="AW10" i="1"/>
  <c r="AW9" i="1"/>
  <c r="AW8" i="1"/>
  <c r="AK20" i="1"/>
  <c r="AK19" i="1"/>
  <c r="AK18" i="1"/>
  <c r="AK11" i="1"/>
  <c r="AK10" i="1"/>
  <c r="AK9" i="1"/>
  <c r="AK7" i="1"/>
  <c r="AK6" i="1"/>
  <c r="C56" i="1" l="1"/>
  <c r="AK22" i="1"/>
  <c r="F51" i="1" l="1"/>
  <c r="E51" i="1"/>
  <c r="D51" i="1"/>
  <c r="C51" i="1"/>
  <c r="G51" i="1"/>
  <c r="AW14" i="1" l="1"/>
  <c r="BB13" i="1"/>
  <c r="BB12" i="1"/>
  <c r="BB11" i="1"/>
  <c r="BB10" i="1"/>
  <c r="BB9" i="1"/>
  <c r="BB8" i="1"/>
  <c r="AK12" i="1"/>
  <c r="AX8" i="1"/>
  <c r="AX9" i="1" l="1"/>
  <c r="AY8" i="1"/>
  <c r="AY9" i="1" l="1"/>
  <c r="AX10" i="1"/>
  <c r="AK13" i="1"/>
  <c r="AX11" i="1" l="1"/>
  <c r="AY10" i="1"/>
  <c r="AX12" i="1" l="1"/>
  <c r="AY11" i="1"/>
  <c r="AY12" i="1" l="1"/>
  <c r="AX13" i="1"/>
  <c r="AY13" i="1" s="1"/>
  <c r="AD97" i="2"/>
  <c r="AD102" i="2"/>
  <c r="AD99" i="2"/>
  <c r="AD115" i="2"/>
  <c r="AD108" i="2"/>
  <c r="AD110" i="2"/>
  <c r="AD104" i="2" l="1"/>
  <c r="AD106" i="2"/>
  <c r="AD112" i="2"/>
  <c r="AD98" i="2"/>
  <c r="AA116" i="2"/>
  <c r="AC116" i="2"/>
  <c r="AD101" i="2"/>
  <c r="AD103" i="2"/>
  <c r="AD92" i="2"/>
  <c r="AD94" i="2"/>
  <c r="AD111" i="2"/>
  <c r="X116" i="2"/>
  <c r="AD96" i="2"/>
  <c r="Z116" i="2"/>
  <c r="AD105" i="2"/>
  <c r="AD113" i="2"/>
  <c r="AD100" i="2"/>
  <c r="AD109" i="2"/>
  <c r="AD107" i="2"/>
  <c r="AD114" i="2"/>
  <c r="AD93" i="2"/>
  <c r="AD95" i="2"/>
  <c r="AD116" i="2" l="1"/>
  <c r="AG96" i="2" s="1"/>
  <c r="AG95" i="2" l="1"/>
  <c r="AG97" i="2"/>
  <c r="AG94" i="2"/>
  <c r="AG93" i="2"/>
  <c r="AG98" i="2"/>
  <c r="AG99" i="2" l="1"/>
  <c r="Y285" i="2"/>
  <c r="X285" i="2"/>
  <c r="AB277" i="2"/>
  <c r="AA285" i="2"/>
  <c r="Z285" i="2"/>
  <c r="AB262" i="2"/>
  <c r="AB283" i="2"/>
  <c r="AB269" i="2"/>
  <c r="AB263" i="2"/>
  <c r="AB267" i="2"/>
  <c r="AB264" i="2"/>
  <c r="AB273" i="2"/>
  <c r="AB268" i="2"/>
  <c r="AB281" i="2"/>
  <c r="AB279" i="2"/>
  <c r="AB271" i="2"/>
  <c r="AB270" i="2"/>
  <c r="AB275" i="2"/>
  <c r="AB274" i="2"/>
  <c r="AB284" i="2"/>
  <c r="AB266" i="2"/>
  <c r="AB280" i="2"/>
  <c r="AB276" i="2"/>
  <c r="AB278" i="2"/>
  <c r="AB272" i="2"/>
  <c r="AB282" i="2"/>
  <c r="AB265" i="2"/>
  <c r="AB261" i="2"/>
  <c r="AB285" i="2" l="1"/>
  <c r="AP264" i="2" s="1"/>
  <c r="AP263" i="2" l="1"/>
  <c r="AP262" i="2"/>
  <c r="AP2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Vanderdonckt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F=Female
</t>
        </r>
        <r>
          <rPr>
            <sz val="9"/>
            <color rgb="FF000000"/>
            <rFont val="Tahoma"/>
            <family val="2"/>
          </rPr>
          <t xml:space="preserve">M=Male
</t>
        </r>
        <r>
          <rPr>
            <sz val="9"/>
            <color rgb="FF000000"/>
            <rFont val="Tahoma"/>
            <family val="2"/>
          </rPr>
          <t>O=Other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Age expressed in years</t>
        </r>
      </text>
    </comment>
    <comment ref="A8" authorId="0" shapeId="0" xr:uid="{00000000-0006-0000-0000-000003000000}">
      <text>
        <r>
          <rPr>
            <sz val="10"/>
            <color rgb="FF000000"/>
            <rFont val="Tahoma"/>
            <family val="2"/>
          </rPr>
          <t xml:space="preserve">S=Student
</t>
        </r>
        <r>
          <rPr>
            <sz val="10"/>
            <color rgb="FF000000"/>
            <rFont val="Tahoma"/>
            <family val="2"/>
          </rPr>
          <t xml:space="preserve">X=Executive
</t>
        </r>
        <r>
          <rPr>
            <sz val="10"/>
            <color rgb="FF000000"/>
            <rFont val="Tahoma"/>
            <family val="2"/>
          </rPr>
          <t xml:space="preserve">E=Employee
</t>
        </r>
        <r>
          <rPr>
            <sz val="10"/>
            <color rgb="FF000000"/>
            <rFont val="Tahoma"/>
            <family val="2"/>
          </rPr>
          <t xml:space="preserve">I=Independent
</t>
        </r>
        <r>
          <rPr>
            <sz val="10"/>
            <color rgb="FF000000"/>
            <rFont val="Tahoma"/>
            <family val="2"/>
          </rPr>
          <t xml:space="preserve">R=Retiree
</t>
        </r>
        <r>
          <rPr>
            <sz val="10"/>
            <color rgb="FF000000"/>
            <rFont val="Tahoma"/>
            <family val="2"/>
          </rPr>
          <t xml:space="preserve">U=Unemployed
</t>
        </r>
        <r>
          <rPr>
            <sz val="10"/>
            <color rgb="FF000000"/>
            <rFont val="Tahoma"/>
            <family val="2"/>
          </rPr>
          <t>O=Others</t>
        </r>
      </text>
    </comment>
    <comment ref="A9" authorId="0" shapeId="0" xr:uid="{00000000-0006-0000-0000-000004000000}">
      <text>
        <r>
          <rPr>
            <sz val="10"/>
            <color rgb="FF000000"/>
            <rFont val="Tahoma"/>
            <family val="2"/>
          </rPr>
          <t xml:space="preserve">Domain of activity, for instance
</t>
        </r>
        <r>
          <rPr>
            <sz val="10"/>
            <color rgb="FF000000"/>
            <rFont val="Tahoma"/>
            <family val="2"/>
          </rPr>
          <t xml:space="preserve">Accounting
</t>
        </r>
        <r>
          <rPr>
            <sz val="10"/>
            <color rgb="FF000000"/>
            <rFont val="Tahoma"/>
            <family val="2"/>
          </rPr>
          <t xml:space="preserve">Bank
</t>
        </r>
        <r>
          <rPr>
            <sz val="10"/>
            <color rgb="FF000000"/>
            <rFont val="Tahoma"/>
            <family val="2"/>
          </rPr>
          <t xml:space="preserve">Commerce
</t>
        </r>
        <r>
          <rPr>
            <sz val="10"/>
            <color rgb="FF000000"/>
            <rFont val="Tahoma"/>
            <family val="2"/>
          </rPr>
          <t xml:space="preserve">Consultant
</t>
        </r>
        <r>
          <rPr>
            <sz val="10"/>
            <color rgb="FF000000"/>
            <rFont val="Tahoma"/>
            <family val="2"/>
          </rPr>
          <t xml:space="preserve">Education (all levels of teeaching)
</t>
        </r>
        <r>
          <rPr>
            <sz val="10"/>
            <color rgb="FF000000"/>
            <rFont val="Tahoma"/>
            <family val="2"/>
          </rPr>
          <t xml:space="preserve">Finance
</t>
        </r>
        <r>
          <rPr>
            <sz val="10"/>
            <color rgb="FF000000"/>
            <rFont val="Tahoma"/>
            <family val="2"/>
          </rPr>
          <t xml:space="preserve">Insurance
</t>
        </r>
        <r>
          <rPr>
            <sz val="10"/>
            <color rgb="FF000000"/>
            <rFont val="Tahoma"/>
            <family val="2"/>
          </rPr>
          <t xml:space="preserve">Management
</t>
        </r>
        <r>
          <rPr>
            <sz val="10"/>
            <color rgb="FF000000"/>
            <rFont val="Tahoma"/>
            <family val="2"/>
          </rPr>
          <t>Medicine (all specialities)</t>
        </r>
      </text>
    </comment>
    <comment ref="A10" authorId="0" shapeId="0" xr:uid="{00000000-0006-0000-0000-000005000000}">
      <text>
        <r>
          <rPr>
            <sz val="10"/>
            <color rgb="FF000000"/>
            <rFont val="Tahoma"/>
            <family val="2"/>
          </rPr>
          <t xml:space="preserve">Level of the last diploma obtained
</t>
        </r>
        <r>
          <rPr>
            <sz val="10"/>
            <color rgb="FF000000"/>
            <rFont val="Tahoma"/>
            <family val="2"/>
          </rPr>
          <t xml:space="preserve">P=Primary school
</t>
        </r>
        <r>
          <rPr>
            <sz val="10"/>
            <color rgb="FF000000"/>
            <rFont val="Tahoma"/>
            <family val="2"/>
          </rPr>
          <t xml:space="preserve">S=Secundary school
</t>
        </r>
        <r>
          <rPr>
            <sz val="10"/>
            <color rgb="FF000000"/>
            <rFont val="Tahoma"/>
            <family val="2"/>
          </rPr>
          <t xml:space="preserve">H=High school
</t>
        </r>
        <r>
          <rPr>
            <sz val="10"/>
            <color rgb="FF000000"/>
            <rFont val="Tahoma"/>
            <family val="2"/>
          </rPr>
          <t xml:space="preserve">B=Bachelor degree
</t>
        </r>
        <r>
          <rPr>
            <sz val="10"/>
            <color rgb="FF000000"/>
            <rFont val="Tahoma"/>
            <family val="2"/>
          </rPr>
          <t xml:space="preserve">M=Master degree
</t>
        </r>
        <r>
          <rPr>
            <sz val="10"/>
            <color rgb="FF000000"/>
            <rFont val="Tahoma"/>
            <family val="2"/>
          </rPr>
          <t xml:space="preserve">D=Doctorate degree (PhD)
</t>
        </r>
        <r>
          <rPr>
            <sz val="10"/>
            <color rgb="FF000000"/>
            <rFont val="Tahoma"/>
            <family val="2"/>
          </rPr>
          <t>O=Post-doctorate</t>
        </r>
      </text>
    </comment>
    <comment ref="A16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Device frequency only if the device of the experiment is known (1-7). 
</t>
        </r>
        <r>
          <rPr>
            <sz val="9"/>
            <color rgb="FF000000"/>
            <rFont val="Tahoma"/>
            <family val="2"/>
          </rPr>
          <t>Otherwise, leave empty</t>
        </r>
      </text>
    </comment>
    <comment ref="A17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L=lefthanded
</t>
        </r>
        <r>
          <rPr>
            <sz val="9"/>
            <color rgb="FF000000"/>
            <rFont val="Tahoma"/>
            <family val="2"/>
          </rPr>
          <t xml:space="preserve">R=righthanded
</t>
        </r>
        <r>
          <rPr>
            <sz val="9"/>
            <color rgb="FF000000"/>
            <rFont val="Tahoma"/>
            <family val="2"/>
          </rPr>
          <t>A=ambidextrous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Vanderdonckt</author>
    <author>Santiago Villarreal</author>
  </authors>
  <commentList>
    <comment ref="BH6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S=symbolic
</t>
        </r>
        <r>
          <rPr>
            <sz val="9"/>
            <color rgb="FF000000"/>
            <rFont val="Tahoma"/>
            <family val="2"/>
          </rPr>
          <t xml:space="preserve">M=metaphoric
</t>
        </r>
        <r>
          <rPr>
            <sz val="9"/>
            <color rgb="FF000000"/>
            <rFont val="Tahoma"/>
            <family val="2"/>
          </rPr>
          <t xml:space="preserve">P=physical
</t>
        </r>
        <r>
          <rPr>
            <sz val="9"/>
            <color rgb="FF000000"/>
            <rFont val="Tahoma"/>
            <family val="2"/>
          </rPr>
          <t>A=abstract</t>
        </r>
      </text>
    </comment>
    <comment ref="BI6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Gesture form: specifies which form of gesture is elicited. Four categories have been distinguished, namely:
</t>
        </r>
        <r>
          <rPr>
            <sz val="9"/>
            <color rgb="FF000000"/>
            <rFont val="Tahoma"/>
            <family val="2"/>
          </rPr>
          <t xml:space="preserve">S= stroke when the gesture only consists of taps and flicks
</t>
        </r>
        <r>
          <rPr>
            <sz val="9"/>
            <color rgb="FF000000"/>
            <rFont val="Tahoma"/>
            <family val="2"/>
          </rPr>
          <t xml:space="preserve">T= static when the gesture is performed in only one location
</t>
        </r>
        <r>
          <rPr>
            <sz val="9"/>
            <color rgb="FF000000"/>
            <rFont val="Tahoma"/>
            <family val="2"/>
          </rPr>
          <t xml:space="preserve">M= static with motion (when the gesture is performed with a static pose
</t>
        </r>
        <r>
          <rPr>
            <sz val="9"/>
            <color rgb="FF000000"/>
            <rFont val="Tahoma"/>
            <family val="2"/>
          </rPr>
          <t xml:space="preserve">while the rest is moving)
</t>
        </r>
        <r>
          <rPr>
            <sz val="9"/>
            <color rgb="FF000000"/>
            <rFont val="Tahoma"/>
            <family val="2"/>
          </rPr>
          <t>D= dynamic when the gesture does capture any change or motion</t>
        </r>
      </text>
    </comment>
    <comment ref="A32" authorId="1" shapeId="0" xr:uid="{44E9FB1F-1A2D-9140-A64E-FB36934CE52C}">
      <text>
        <r>
          <rPr>
            <sz val="10"/>
            <color rgb="FF000000"/>
            <rFont val="Calibri"/>
            <family val="2"/>
          </rPr>
          <t xml:space="preserve">Time to think" refers to the time for the participant to propose a gesture for the reference presented. </t>
        </r>
      </text>
    </comment>
    <comment ref="A61" authorId="1" shapeId="0" xr:uid="{5390DEBD-3A93-A84A-A9D6-DADE4EA422E1}">
      <text>
        <r>
          <rPr>
            <sz val="10"/>
            <color rgb="FF000000"/>
            <rFont val="Calibri"/>
            <family val="2"/>
          </rPr>
          <t xml:space="preserve">'Goodness of Fit' is used to evaluate how well the participant believes their gesture could align with the referent on a scale from 1 to 10 </t>
        </r>
      </text>
    </comment>
    <comment ref="A90" authorId="0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Numbers of fingers
</t>
        </r>
        <r>
          <rPr>
            <sz val="9"/>
            <color rgb="FF000000"/>
            <rFont val="Tahoma"/>
            <family val="2"/>
          </rPr>
          <t xml:space="preserve">0,1,2,3,4,5
</t>
        </r>
      </text>
    </comment>
    <comment ref="A124" authorId="1" shapeId="0" xr:uid="{EF85479C-FA9A-CF42-B541-D91C6C256FAC}">
      <text>
        <r>
          <rPr>
            <sz val="10"/>
            <color rgb="FF000000"/>
            <rFont val="Calibri"/>
            <family val="2"/>
          </rPr>
          <t xml:space="preserve">Participants rate the complexity of their gesture on a scale from 1 to 10, indicating the extent to which they perceived it as challenging to produce or inducing fatigue. </t>
        </r>
      </text>
    </comment>
    <comment ref="A153" authorId="1" shapeId="0" xr:uid="{EDB80D90-8942-814B-9D70-7E2A62A0888E}">
      <text>
        <r>
          <rPr>
            <sz val="10"/>
            <color rgb="FF000000"/>
            <rFont val="Calibri"/>
            <family val="2"/>
          </rPr>
          <t xml:space="preserve">'Memorability' represents 1 to 10, indicating how easily the participant believes the gesture could be remembered and reproduced. 
</t>
        </r>
      </text>
    </comment>
    <comment ref="A182" authorId="1" shapeId="0" xr:uid="{E25A3578-7D1D-EB40-8F39-19D857EE6714}">
      <text>
        <r>
          <rPr>
            <sz val="10"/>
            <color rgb="FF000000"/>
            <rFont val="Calibri"/>
            <family val="2"/>
          </rPr>
          <t xml:space="preserve">It indicates where the participant touched the tactile surface. The touch surface was divided into 9 zones:
</t>
        </r>
        <r>
          <rPr>
            <sz val="10"/>
            <color rgb="FF000000"/>
            <rFont val="Calibri"/>
            <family val="2"/>
          </rPr>
          <t xml:space="preserve">TL=top-left
</t>
        </r>
        <r>
          <rPr>
            <sz val="10"/>
            <color rgb="FF000000"/>
            <rFont val="Calibri"/>
            <family val="2"/>
          </rPr>
          <t xml:space="preserve">T=Top
</t>
        </r>
        <r>
          <rPr>
            <sz val="10"/>
            <color rgb="FF000000"/>
            <rFont val="Calibri"/>
            <family val="2"/>
          </rPr>
          <t xml:space="preserve">TR= top-right
</t>
        </r>
        <r>
          <rPr>
            <sz val="10"/>
            <color rgb="FF000000"/>
            <rFont val="Calibri"/>
            <family val="2"/>
          </rPr>
          <t xml:space="preserve">L=left
</t>
        </r>
        <r>
          <rPr>
            <sz val="10"/>
            <color rgb="FF000000"/>
            <rFont val="Calibri"/>
            <family val="2"/>
          </rPr>
          <t xml:space="preserve">C= Center
</t>
        </r>
        <r>
          <rPr>
            <sz val="10"/>
            <color rgb="FF000000"/>
            <rFont val="Calibri"/>
            <family val="2"/>
          </rPr>
          <t xml:space="preserve">R=Right
</t>
        </r>
        <r>
          <rPr>
            <sz val="10"/>
            <color rgb="FF000000"/>
            <rFont val="Calibri"/>
            <family val="2"/>
          </rPr>
          <t xml:space="preserve">BL=bottom-left
</t>
        </r>
        <r>
          <rPr>
            <sz val="10"/>
            <color rgb="FF000000"/>
            <rFont val="Calibri"/>
            <family val="2"/>
          </rPr>
          <t xml:space="preserve">B=bottom
</t>
        </r>
        <r>
          <rPr>
            <sz val="10"/>
            <color rgb="FF000000"/>
            <rFont val="Calibri"/>
            <family val="2"/>
          </rPr>
          <t>BR= bottom-right</t>
        </r>
      </text>
    </comment>
    <comment ref="A221" authorId="0" shapeId="0" xr:uid="{00000000-0006-0000-0100-000006000000}">
      <text>
        <r>
          <rPr>
            <sz val="9"/>
            <color rgb="FF000000"/>
            <rFont val="Tahoma"/>
            <family val="2"/>
          </rPr>
          <t xml:space="preserve">Describes the underlying meaning of a gesture, with four categories.
</t>
        </r>
        <r>
          <rPr>
            <sz val="9"/>
            <color rgb="FF000000"/>
            <rFont val="Tahoma"/>
            <family val="2"/>
          </rPr>
          <t xml:space="preserve">S= Symbolic gestures depict commonly accepted symbols employed to convey information,
</t>
        </r>
        <r>
          <rPr>
            <sz val="9"/>
            <color rgb="FF000000"/>
            <rFont val="Tahoma"/>
            <family val="2"/>
          </rPr>
          <t xml:space="preserve">such as emblems and cultural gestures. 
</t>
        </r>
        <r>
          <rPr>
            <sz val="9"/>
            <color rgb="FF000000"/>
            <rFont val="Tahoma"/>
            <family val="2"/>
          </rPr>
          <t xml:space="preserve">M=Metaphorical gestures are employed to shape an idea or concept, such as turning an
</t>
        </r>
        <r>
          <rPr>
            <sz val="9"/>
            <color rgb="FF000000"/>
            <rFont val="Tahoma"/>
            <family val="2"/>
          </rPr>
          <t xml:space="preserve">invisible knob.
</t>
        </r>
        <r>
          <rPr>
            <sz val="9"/>
            <color rgb="FF000000"/>
            <rFont val="Tahoma"/>
            <family val="2"/>
          </rPr>
          <t xml:space="preserve">P=Physical gestures are made when the gesture is produced as if it is physically acting on a real object.
</t>
        </r>
        <r>
          <rPr>
            <sz val="9"/>
            <color rgb="FF000000"/>
            <rFont val="Tahoma"/>
            <family val="2"/>
          </rPr>
          <t>A= abstract gestures do not aim at conveying any particular meaning.</t>
        </r>
      </text>
    </comment>
    <comment ref="A259" authorId="0" shapeId="0" xr:uid="{00000000-0006-0000-0100-000008000000}">
      <text>
        <r>
          <rPr>
            <sz val="11"/>
            <color rgb="FF000000"/>
            <rFont val="Tahoma"/>
            <family val="2"/>
          </rPr>
          <t xml:space="preserve">Gesture form: specifies which form of gesture is elicited. Four categories have been distinguished, namely:
</t>
        </r>
        <r>
          <rPr>
            <sz val="11"/>
            <color rgb="FF000000"/>
            <rFont val="Tahoma"/>
            <family val="2"/>
          </rPr>
          <t xml:space="preserve">S= stroke when the gesture only consists of taps and flicks
</t>
        </r>
        <r>
          <rPr>
            <sz val="11"/>
            <color rgb="FF000000"/>
            <rFont val="Tahoma"/>
            <family val="2"/>
          </rPr>
          <t xml:space="preserve">T= static when the gesture is performed in only one location
</t>
        </r>
        <r>
          <rPr>
            <sz val="11"/>
            <color rgb="FF000000"/>
            <rFont val="Tahoma"/>
            <family val="2"/>
          </rPr>
          <t xml:space="preserve">M= static with motion (when the gesture is performed with a static pose
</t>
        </r>
        <r>
          <rPr>
            <sz val="11"/>
            <color rgb="FF000000"/>
            <rFont val="Tahoma"/>
            <family val="2"/>
          </rPr>
          <t xml:space="preserve">while the rest is moving)
</t>
        </r>
        <r>
          <rPr>
            <sz val="11"/>
            <color rgb="FF000000"/>
            <rFont val="Tahoma"/>
            <family val="2"/>
          </rPr>
          <t>D= dynamic when the gesture does capture any change or motion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<sst xmlns="http://schemas.openxmlformats.org/spreadsheetml/2006/main" count="1374" uniqueCount="341">
  <si>
    <t>Results from Gesture Elicitation Study</t>
  </si>
  <si>
    <t>Location:</t>
  </si>
  <si>
    <t>Date:</t>
  </si>
  <si>
    <t>Users:</t>
  </si>
  <si>
    <t>Device:</t>
  </si>
  <si>
    <t>ThighTouchI</t>
  </si>
  <si>
    <t>Environment:</t>
  </si>
  <si>
    <t>Working room</t>
  </si>
  <si>
    <t>DO NOT TOUCH GREY AREAS THAT ARE FIXED OR AUTOMATICALLY COMPUTED</t>
  </si>
  <si>
    <t>ONLY INSERT DATA IN YELLOW ZONES</t>
  </si>
  <si>
    <t>Participant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</si>
  <si>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</si>
  <si>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</si>
  <si>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</si>
  <si>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</si>
  <si>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</si>
  <si>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</si>
  <si>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</si>
  <si>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</si>
  <si>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</si>
  <si>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</si>
  <si>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</si>
  <si>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</si>
  <si>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</si>
  <si>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</si>
  <si>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</si>
  <si>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</si>
  <si>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</si>
  <si>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</si>
  <si>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</si>
  <si>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</si>
  <si>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</si>
  <si>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Variable</t>
  </si>
  <si>
    <t>Number of participants</t>
  </si>
  <si>
    <t>ID</t>
  </si>
  <si>
    <t>N</t>
  </si>
  <si>
    <t>Gender (F,M,O)</t>
  </si>
  <si>
    <t>M</t>
  </si>
  <si>
    <t>F</t>
  </si>
  <si>
    <t>Gender</t>
  </si>
  <si>
    <t>Female</t>
  </si>
  <si>
    <t>Age</t>
  </si>
  <si>
    <t>Male</t>
  </si>
  <si>
    <t>Interval</t>
  </si>
  <si>
    <t>Frequency</t>
  </si>
  <si>
    <t>Cumulated</t>
  </si>
  <si>
    <t>Cum. Percentage</t>
  </si>
  <si>
    <t>Profession (S,X,E,I,R,U,O)</t>
  </si>
  <si>
    <t>E</t>
  </si>
  <si>
    <t>S</t>
  </si>
  <si>
    <t>Average</t>
  </si>
  <si>
    <t>Age distribution</t>
  </si>
  <si>
    <t>&lt;=17</t>
  </si>
  <si>
    <t>Domain of activity</t>
  </si>
  <si>
    <t>Computer Science</t>
  </si>
  <si>
    <t>Education</t>
  </si>
  <si>
    <t>Philosophy</t>
  </si>
  <si>
    <t>Math</t>
  </si>
  <si>
    <t>Law</t>
  </si>
  <si>
    <t>Communication</t>
  </si>
  <si>
    <t>Robotics</t>
  </si>
  <si>
    <t>Median</t>
  </si>
  <si>
    <t>[18,24]</t>
  </si>
  <si>
    <t>Background</t>
  </si>
  <si>
    <t>B</t>
  </si>
  <si>
    <t>D</t>
  </si>
  <si>
    <t>P</t>
  </si>
  <si>
    <t>SD</t>
  </si>
  <si>
    <t>Deviation</t>
  </si>
  <si>
    <t>[25,34]</t>
  </si>
  <si>
    <t>Computer usage frequency (1-7)</t>
  </si>
  <si>
    <t>Stand. Dev.</t>
  </si>
  <si>
    <t>[35,44]</t>
  </si>
  <si>
    <t>Smartphone usage frequency</t>
  </si>
  <si>
    <t>Confidence interval</t>
  </si>
  <si>
    <t>[45,54]</t>
  </si>
  <si>
    <t>XR headset frequency</t>
  </si>
  <si>
    <t>Variance</t>
  </si>
  <si>
    <t>&gt;=55</t>
  </si>
  <si>
    <t>Touch surface usage frequency</t>
  </si>
  <si>
    <t>Alpha</t>
  </si>
  <si>
    <t>Total</t>
  </si>
  <si>
    <t>Kinect usage frequency</t>
  </si>
  <si>
    <t>Device usage frequency (1-7)</t>
  </si>
  <si>
    <t>Executive</t>
  </si>
  <si>
    <t>Handedness (L,R,A)</t>
  </si>
  <si>
    <t>R</t>
  </si>
  <si>
    <t>L</t>
  </si>
  <si>
    <t>Employee</t>
  </si>
  <si>
    <t>Total study time</t>
  </si>
  <si>
    <t>Independent</t>
  </si>
  <si>
    <t>Retiree</t>
  </si>
  <si>
    <t>SUS questionnaire</t>
  </si>
  <si>
    <t>Unemployed</t>
  </si>
  <si>
    <t>1. I think that I would like to use this system frequently</t>
  </si>
  <si>
    <t>Other</t>
  </si>
  <si>
    <t>2. I found the system unnecessarily complex</t>
  </si>
  <si>
    <t>3. I thought the system was easy to use</t>
  </si>
  <si>
    <t>4. I think that I would need the support of a technical person to be able to use this system</t>
  </si>
  <si>
    <t>Time</t>
  </si>
  <si>
    <t>5. I found the various functions in this system were well integrated</t>
  </si>
  <si>
    <t>6. I thought there was too much inconsistency in this system</t>
  </si>
  <si>
    <t>Min</t>
  </si>
  <si>
    <t>7. I would imagine that most people would learn to use this system very quickly</t>
  </si>
  <si>
    <t>Max</t>
  </si>
  <si>
    <t>8. I found the system very cumbersome to use</t>
  </si>
  <si>
    <t>9. I felt very confident using the system</t>
  </si>
  <si>
    <t>10. I needed to learn a lot of things before I could get going with this system</t>
  </si>
  <si>
    <t>Computer</t>
  </si>
  <si>
    <t>SmartPhone</t>
  </si>
  <si>
    <t xml:space="preserve">XR headset </t>
  </si>
  <si>
    <t xml:space="preserve">Touch surface </t>
  </si>
  <si>
    <t>Kinect</t>
  </si>
  <si>
    <t>Usage frequency</t>
  </si>
  <si>
    <t>Handedness</t>
  </si>
  <si>
    <t>Left</t>
  </si>
  <si>
    <t>Right</t>
  </si>
  <si>
    <t>Ambidextrous</t>
  </si>
  <si>
    <t>Gestures elicited by Category</t>
  </si>
  <si>
    <t>Amount of participants</t>
  </si>
  <si>
    <t>n=</t>
  </si>
  <si>
    <t>Amount of referents</t>
  </si>
  <si>
    <t>r=</t>
  </si>
  <si>
    <t>Input data from AGATE below (see cell BC87)</t>
  </si>
  <si>
    <t>Categorisation</t>
  </si>
  <si>
    <t>Agreement rate AR( r)</t>
  </si>
  <si>
    <t>Agreement rate</t>
  </si>
  <si>
    <t>Referent</t>
  </si>
  <si>
    <t>Most frequent gesture</t>
  </si>
  <si>
    <t>Mean</t>
  </si>
  <si>
    <t>Low bound</t>
  </si>
  <si>
    <t>High bound</t>
  </si>
  <si>
    <t>Rank</t>
  </si>
  <si>
    <t>Value</t>
  </si>
  <si>
    <t>Positive</t>
  </si>
  <si>
    <t>Negative</t>
  </si>
  <si>
    <t>Name</t>
  </si>
  <si>
    <t>Order</t>
  </si>
  <si>
    <t>Rate</t>
  </si>
  <si>
    <t>Avg AR</t>
  </si>
  <si>
    <t>Classification of gestures</t>
  </si>
  <si>
    <t>R1: Open/close Menu</t>
  </si>
  <si>
    <t>"+" = then</t>
  </si>
  <si>
    <t>R2: Select an item</t>
  </si>
  <si>
    <t>Category</t>
  </si>
  <si>
    <t>Nature</t>
  </si>
  <si>
    <t>Form</t>
  </si>
  <si>
    <t>R3: Go to the previous item</t>
  </si>
  <si>
    <t>Tap one finger</t>
  </si>
  <si>
    <t>R4: Go to the next item</t>
  </si>
  <si>
    <t>Tap two finger</t>
  </si>
  <si>
    <t>R5: Accept/confirm an option</t>
  </si>
  <si>
    <t>Tap whole hand</t>
  </si>
  <si>
    <t>R6: Cancel/Reject an option</t>
  </si>
  <si>
    <t>Swipe up one finger</t>
  </si>
  <si>
    <t>R7: Camera: On/Off</t>
  </si>
  <si>
    <t>Swipe down one finger</t>
  </si>
  <si>
    <t>R8: Camera: Switch mode</t>
  </si>
  <si>
    <t>Swipe right one finger</t>
  </si>
  <si>
    <t>R9: Camera: Panning left</t>
  </si>
  <si>
    <t>Swipe left one finger</t>
  </si>
  <si>
    <t>R10: Camera: Panning right</t>
  </si>
  <si>
    <t>Swipe up two finger</t>
  </si>
  <si>
    <t>R11: Camera: Panning up</t>
  </si>
  <si>
    <t>Swipe down two finger</t>
  </si>
  <si>
    <t>R12: Camera: Panning down</t>
  </si>
  <si>
    <t>Swipe right two finger</t>
  </si>
  <si>
    <t>R13: Camera: Zoom in</t>
  </si>
  <si>
    <t>Swipe left two finger</t>
  </si>
  <si>
    <t>R14: Camera: Zoom out</t>
  </si>
  <si>
    <t>Tap with the thumb + tap with the index finger</t>
  </si>
  <si>
    <t>R15: Camera: Return to the initial position</t>
  </si>
  <si>
    <t>Tap with the thumb + double tap with the index finger</t>
  </si>
  <si>
    <t>R16: Camera: Record</t>
  </si>
  <si>
    <t>Double tap one finger</t>
  </si>
  <si>
    <t>R17: Camera: Select Object</t>
  </si>
  <si>
    <t>Double tap two fingers</t>
  </si>
  <si>
    <t>R18: Play music</t>
  </si>
  <si>
    <t>Double tap three fingers</t>
  </si>
  <si>
    <t>R19: Pause/Resume music</t>
  </si>
  <si>
    <t>Double tap four fingers</t>
  </si>
  <si>
    <t>R20: Stop music</t>
  </si>
  <si>
    <t>Double tap whole hand</t>
  </si>
  <si>
    <t>R21: Volume up</t>
  </si>
  <si>
    <t>Long tap one finger</t>
  </si>
  <si>
    <t>R22: Volume down</t>
  </si>
  <si>
    <t>Long tap two fingers</t>
  </si>
  <si>
    <t>R23: Take a call</t>
  </si>
  <si>
    <t>Long tap whole hand</t>
  </si>
  <si>
    <t>R24: Hang up a call</t>
  </si>
  <si>
    <t>Swipe up three fingers</t>
  </si>
  <si>
    <t>Swipe down three fingers</t>
  </si>
  <si>
    <t>Swipe right three fingers</t>
  </si>
  <si>
    <t>Swipe left three fingers</t>
  </si>
  <si>
    <t>Thinking time</t>
  </si>
  <si>
    <t>Per referent statistics</t>
  </si>
  <si>
    <t>Swipe up four fingers</t>
  </si>
  <si>
    <t>Std. dev</t>
  </si>
  <si>
    <t>Conf. Int. (95%)</t>
  </si>
  <si>
    <t>Swipe diagonally from the bottom right to the top left one finger</t>
  </si>
  <si>
    <t>Swipe diagonally from the bottom left to the top right one finger</t>
  </si>
  <si>
    <t>Swipe diagonally from the top right to the bottom left one finger</t>
  </si>
  <si>
    <t>Swipe diagonally from the top left to the bottom right one finger</t>
  </si>
  <si>
    <t>Swipe right in an arc shape one finger</t>
  </si>
  <si>
    <t>Swipe left in an arc shape one finger</t>
  </si>
  <si>
    <t>Pinch in two fingers</t>
  </si>
  <si>
    <t>Pinch out two fingers</t>
  </si>
  <si>
    <t>Pinch in three fingers</t>
  </si>
  <si>
    <t>Pinch out three fingers</t>
  </si>
  <si>
    <t>Use the touch surface as a pad to move the cursor  one finger + tap one finger</t>
  </si>
  <si>
    <t xml:space="preserve">Use the touch surface as a pad to move the cursor three fingers + pinch in three fingers </t>
  </si>
  <si>
    <t>Rotate clockwise five fingers</t>
  </si>
  <si>
    <t>Draw a counterclockwise 'circle' one finger</t>
  </si>
  <si>
    <t>Draw a counterclockwise 'circle' three fingers</t>
  </si>
  <si>
    <t>Draw a clockwise 'circle' one finger</t>
  </si>
  <si>
    <t>Draw a clockwise 'circle' three fingers</t>
  </si>
  <si>
    <t>Draw a 'X' one finger</t>
  </si>
  <si>
    <t>Draw a 'check' one finger</t>
  </si>
  <si>
    <t>7`</t>
  </si>
  <si>
    <t>Draw a 'V' one finger</t>
  </si>
  <si>
    <t>Swipe horizontally as if wiping something away</t>
  </si>
  <si>
    <t>Tap with the fist</t>
  </si>
  <si>
    <t>Tap with the edge of an open hand, like a karate chop</t>
  </si>
  <si>
    <t>Tap three finger</t>
  </si>
  <si>
    <t>Tap four fingers</t>
  </si>
  <si>
    <t>Tap with the hand in the shape of a phone</t>
  </si>
  <si>
    <t>Double swipe right one finger</t>
  </si>
  <si>
    <t>Open whole hand</t>
  </si>
  <si>
    <t>Goodness of Fit</t>
  </si>
  <si>
    <t>Close whole hand</t>
  </si>
  <si>
    <t>Swipe left with two hands, using the thumb and index finger to form a square (four fingers)</t>
  </si>
  <si>
    <t>Swipe down with two hands, using the thumb and index finger to form a square (four fingers)</t>
  </si>
  <si>
    <t>Double tap with two hands, using the thumb and index finger to form a square (four fingers)</t>
  </si>
  <si>
    <t>Long tap with two hands, using the thumb and index finger to form a square (four fingers)</t>
  </si>
  <si>
    <t>Pinch in with two hands, using the thumb and index finger to form a square (four fingers)</t>
  </si>
  <si>
    <t xml:space="preserve">Use the touch surface as a pad to move the cursor two fingers + Tap two fingers+ pinch in two fingers </t>
  </si>
  <si>
    <t>Triple tap one finger</t>
  </si>
  <si>
    <t xml:space="preserve">Draw an inverted 'V' (^) one finger </t>
  </si>
  <si>
    <t>Swipe down four fingers</t>
  </si>
  <si>
    <t>Draw a triangle one finger</t>
  </si>
  <si>
    <t>Draw a clockwise 'circle' one finger + tap one finger</t>
  </si>
  <si>
    <t>Use the touch surface as a pad to move the cursor  one finger + draw a clockwise 'circle' one finger</t>
  </si>
  <si>
    <t>Draw a counterclockwise 'circle' two fingers</t>
  </si>
  <si>
    <t>Use the touch surface as a pad to move the cursor one finger + Long tap one finger</t>
  </si>
  <si>
    <t>Swipe up there fingers + Swipe down there fingers</t>
  </si>
  <si>
    <t>Long tap two fingers + swipe left two fingers</t>
  </si>
  <si>
    <t>Draw a clockwise 'circle' two fingers</t>
  </si>
  <si>
    <t>Use the touch surface as a pad to move the cursor  two fingers + tap two fingers</t>
  </si>
  <si>
    <t>Double swipe left one finger</t>
  </si>
  <si>
    <t>Double tap one finger + swipe down one finger</t>
  </si>
  <si>
    <t>Rotate counterclockwis five fingers</t>
  </si>
  <si>
    <t>Swipe left four fingers</t>
  </si>
  <si>
    <t>Swipe right four fingers</t>
  </si>
  <si>
    <t>Long tap three finger</t>
  </si>
  <si>
    <t>Number of fingers</t>
  </si>
  <si>
    <t>Distribution</t>
  </si>
  <si>
    <t>Complexity</t>
  </si>
  <si>
    <t>Memorability</t>
  </si>
  <si>
    <t>Frequency of areas</t>
  </si>
  <si>
    <t>Touch surface areas</t>
  </si>
  <si>
    <t>TL</t>
  </si>
  <si>
    <t>T</t>
  </si>
  <si>
    <t>TR</t>
  </si>
  <si>
    <t>C</t>
  </si>
  <si>
    <t>BL</t>
  </si>
  <si>
    <t>BR</t>
  </si>
  <si>
    <t>Top left</t>
  </si>
  <si>
    <t>Top</t>
  </si>
  <si>
    <t>Top right</t>
  </si>
  <si>
    <t>Centre</t>
  </si>
  <si>
    <t>Bottom left</t>
  </si>
  <si>
    <t>Bottom</t>
  </si>
  <si>
    <t>Bottom right</t>
  </si>
  <si>
    <t>c</t>
  </si>
  <si>
    <t>Gesture nature</t>
  </si>
  <si>
    <t>Symbolic</t>
  </si>
  <si>
    <t>Metaphoric</t>
  </si>
  <si>
    <t>Physical</t>
  </si>
  <si>
    <t>Abstract</t>
  </si>
  <si>
    <t>Frequency of gestures by nature</t>
  </si>
  <si>
    <t>Metaphorical</t>
  </si>
  <si>
    <t>Gesture form</t>
  </si>
  <si>
    <t>Stroke</t>
  </si>
  <si>
    <t>Static</t>
  </si>
  <si>
    <t>Static with motion</t>
  </si>
  <si>
    <t>Dynamic</t>
  </si>
  <si>
    <t>Repartiton of gestures by form</t>
  </si>
  <si>
    <t>ID referente</t>
  </si>
  <si>
    <t>ID gesture</t>
  </si>
  <si>
    <t>Consensus gesture</t>
  </si>
  <si>
    <t>R1</t>
  </si>
  <si>
    <t>Open/close Menu</t>
  </si>
  <si>
    <t>R2</t>
  </si>
  <si>
    <t>Select an item</t>
  </si>
  <si>
    <t>R3</t>
  </si>
  <si>
    <t>Go to the previous item</t>
  </si>
  <si>
    <t>R4</t>
  </si>
  <si>
    <t>Go to the next item</t>
  </si>
  <si>
    <t>R5</t>
  </si>
  <si>
    <t>Accept/confirm an option</t>
  </si>
  <si>
    <t>R6</t>
  </si>
  <si>
    <t>Cancel/Reject an option</t>
  </si>
  <si>
    <t>R7</t>
  </si>
  <si>
    <t>Camera: On/Off</t>
  </si>
  <si>
    <t>R8</t>
  </si>
  <si>
    <t>Camera: Switch mode</t>
  </si>
  <si>
    <t>R9</t>
  </si>
  <si>
    <t>Camera: Panning left</t>
  </si>
  <si>
    <t>R10</t>
  </si>
  <si>
    <t>Camera: Panning right</t>
  </si>
  <si>
    <t>R11</t>
  </si>
  <si>
    <t>Camera: Panning up</t>
  </si>
  <si>
    <t>R12</t>
  </si>
  <si>
    <t>Camera: Panning down</t>
  </si>
  <si>
    <t>R13</t>
  </si>
  <si>
    <t>Camera: Zoom in</t>
  </si>
  <si>
    <t>R14</t>
  </si>
  <si>
    <t>Camera: Zoom out</t>
  </si>
  <si>
    <t>R15</t>
  </si>
  <si>
    <t>Camera: Return to the initial position</t>
  </si>
  <si>
    <t>R16</t>
  </si>
  <si>
    <t>Camera: Record</t>
  </si>
  <si>
    <t>R17</t>
  </si>
  <si>
    <t>Camera: Select Object</t>
  </si>
  <si>
    <t>R18</t>
  </si>
  <si>
    <t>Play music</t>
  </si>
  <si>
    <t>R19</t>
  </si>
  <si>
    <t>Pause/Resume music</t>
  </si>
  <si>
    <t>R20</t>
  </si>
  <si>
    <t>Stop music</t>
  </si>
  <si>
    <t>R21</t>
  </si>
  <si>
    <t>Volume up</t>
  </si>
  <si>
    <t>R22</t>
  </si>
  <si>
    <t>Volume down</t>
  </si>
  <si>
    <t>R23</t>
  </si>
  <si>
    <t>Take a call</t>
  </si>
  <si>
    <t>R24</t>
  </si>
  <si>
    <t>Hang up a call</t>
  </si>
  <si>
    <t>Avg</t>
  </si>
  <si>
    <t>Single-finger</t>
  </si>
  <si>
    <t>multi-finge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</si>
</sst>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sz val="11"/>
      <color rgb="FF000000"/>
      <name val="Tahoma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9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fill"/>
    </xf>
    <xf numFmtId="2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fill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2" fontId="0" fillId="0" borderId="0" xfId="0" applyNumberFormat="1" applyAlignment="1">
      <alignment horizontal="right"/>
    </xf>
    <xf numFmtId="0" fontId="4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1" fontId="0" fillId="0" borderId="0" xfId="0" applyNumberFormat="1"/>
    <xf numFmtId="9" fontId="0" fillId="0" borderId="0" xfId="1" applyFont="1"/>
    <xf numFmtId="0" fontId="0" fillId="0" borderId="5" xfId="0" applyBorder="1"/>
    <xf numFmtId="0" fontId="0" fillId="0" borderId="6" xfId="0" applyBorder="1"/>
    <xf numFmtId="0" fontId="1" fillId="2" borderId="8" xfId="2" applyFont="1" applyBorder="1"/>
    <xf numFmtId="0" fontId="1" fillId="2" borderId="5" xfId="2" applyFont="1" applyBorder="1"/>
    <xf numFmtId="0" fontId="1" fillId="2" borderId="6" xfId="2" applyFont="1" applyBorder="1"/>
    <xf numFmtId="0" fontId="5" fillId="2" borderId="1" xfId="2" applyBorder="1" applyAlignment="1">
      <alignment horizontal="right"/>
    </xf>
    <xf numFmtId="2" fontId="5" fillId="3" borderId="5" xfId="2" applyNumberFormat="1" applyFill="1" applyBorder="1" applyProtection="1">
      <protection locked="0"/>
    </xf>
    <xf numFmtId="2" fontId="5" fillId="3" borderId="6" xfId="2" applyNumberFormat="1" applyFill="1" applyBorder="1" applyProtection="1">
      <protection locked="0"/>
    </xf>
    <xf numFmtId="2" fontId="5" fillId="3" borderId="0" xfId="2" applyNumberFormat="1" applyFill="1" applyBorder="1" applyProtection="1">
      <protection locked="0"/>
    </xf>
    <xf numFmtId="2" fontId="5" fillId="3" borderId="7" xfId="2" applyNumberFormat="1" applyFill="1" applyBorder="1" applyProtection="1">
      <protection locked="0"/>
    </xf>
    <xf numFmtId="2" fontId="5" fillId="3" borderId="1" xfId="2" applyNumberFormat="1" applyFill="1" applyBorder="1" applyProtection="1">
      <protection locked="0"/>
    </xf>
    <xf numFmtId="0" fontId="0" fillId="4" borderId="5" xfId="0" applyFill="1" applyBorder="1"/>
    <xf numFmtId="0" fontId="0" fillId="4" borderId="6" xfId="0" applyFill="1" applyBorder="1"/>
    <xf numFmtId="0" fontId="0" fillId="4" borderId="0" xfId="0" applyFill="1"/>
    <xf numFmtId="2" fontId="0" fillId="4" borderId="7" xfId="0" applyNumberFormat="1" applyFill="1" applyBorder="1"/>
    <xf numFmtId="0" fontId="0" fillId="4" borderId="1" xfId="0" applyFill="1" applyBorder="1"/>
    <xf numFmtId="0" fontId="0" fillId="4" borderId="7" xfId="0" applyFill="1" applyBorder="1"/>
    <xf numFmtId="0" fontId="1" fillId="2" borderId="9" xfId="2" applyFont="1" applyBorder="1" applyAlignment="1">
      <alignment horizontal="right"/>
    </xf>
    <xf numFmtId="0" fontId="5" fillId="0" borderId="0" xfId="2" applyFill="1" applyBorder="1" applyAlignment="1">
      <alignment horizontal="right"/>
    </xf>
    <xf numFmtId="2" fontId="5" fillId="0" borderId="0" xfId="2" applyNumberFormat="1" applyFill="1" applyBorder="1" applyProtection="1">
      <protection locked="0"/>
    </xf>
    <xf numFmtId="0" fontId="0" fillId="5" borderId="0" xfId="0" applyFill="1"/>
    <xf numFmtId="0" fontId="0" fillId="5" borderId="7" xfId="0" applyFill="1" applyBorder="1"/>
    <xf numFmtId="0" fontId="0" fillId="5" borderId="1" xfId="0" applyFill="1" applyBorder="1"/>
    <xf numFmtId="0" fontId="0" fillId="5" borderId="9" xfId="0" applyFill="1" applyBorder="1" applyAlignment="1">
      <alignment horizontal="right"/>
    </xf>
    <xf numFmtId="0" fontId="0" fillId="5" borderId="9" xfId="0" applyFill="1" applyBorder="1"/>
    <xf numFmtId="0" fontId="0" fillId="0" borderId="7" xfId="0" applyBorder="1"/>
    <xf numFmtId="0" fontId="0" fillId="5" borderId="5" xfId="0" applyFill="1" applyBorder="1"/>
    <xf numFmtId="0" fontId="1" fillId="2" borderId="15" xfId="2" applyFont="1" applyBorder="1"/>
    <xf numFmtId="0" fontId="0" fillId="0" borderId="11" xfId="0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2" borderId="10" xfId="2" applyFont="1" applyBorder="1"/>
    <xf numFmtId="0" fontId="1" fillId="2" borderId="10" xfId="2" applyFont="1" applyBorder="1" applyAlignment="1">
      <alignment horizontal="fill"/>
    </xf>
    <xf numFmtId="0" fontId="1" fillId="2" borderId="15" xfId="2" applyFont="1" applyBorder="1" applyAlignment="1">
      <alignment horizontal="fill"/>
    </xf>
    <xf numFmtId="0" fontId="1" fillId="2" borderId="12" xfId="2" applyFont="1" applyBorder="1" applyAlignment="1">
      <alignment horizontal="fill"/>
    </xf>
    <xf numFmtId="0" fontId="0" fillId="5" borderId="6" xfId="0" applyFill="1" applyBorder="1"/>
    <xf numFmtId="49" fontId="0" fillId="0" borderId="0" xfId="0" quotePrefix="1" applyNumberFormat="1" applyAlignment="1">
      <alignment horizontal="center" vertical="center"/>
    </xf>
    <xf numFmtId="0" fontId="1" fillId="0" borderId="19" xfId="0" applyFont="1" applyBorder="1"/>
    <xf numFmtId="0" fontId="0" fillId="5" borderId="20" xfId="0" applyFill="1" applyBorder="1"/>
    <xf numFmtId="1" fontId="0" fillId="6" borderId="0" xfId="0" applyNumberFormat="1" applyFill="1"/>
    <xf numFmtId="164" fontId="0" fillId="0" borderId="0" xfId="1" applyNumberFormat="1" applyFont="1"/>
    <xf numFmtId="0" fontId="0" fillId="5" borderId="0" xfId="0" applyFill="1" applyAlignment="1">
      <alignment horizontal="left"/>
    </xf>
    <xf numFmtId="0" fontId="1" fillId="5" borderId="20" xfId="0" applyFont="1" applyFill="1" applyBorder="1"/>
    <xf numFmtId="1" fontId="0" fillId="0" borderId="0" xfId="0" applyNumberFormat="1" applyAlignment="1">
      <alignment horizontal="right"/>
    </xf>
    <xf numFmtId="2" fontId="0" fillId="5" borderId="9" xfId="0" applyNumberFormat="1" applyFill="1" applyBorder="1" applyAlignment="1">
      <alignment horizontal="right"/>
    </xf>
    <xf numFmtId="1" fontId="0" fillId="5" borderId="9" xfId="0" applyNumberFormat="1" applyFill="1" applyBorder="1" applyAlignment="1">
      <alignment horizontal="right"/>
    </xf>
    <xf numFmtId="0" fontId="0" fillId="0" borderId="9" xfId="0" applyBorder="1" applyAlignment="1">
      <alignment horizontal="right"/>
    </xf>
    <xf numFmtId="0" fontId="0" fillId="5" borderId="15" xfId="0" applyFill="1" applyBorder="1"/>
    <xf numFmtId="0" fontId="1" fillId="2" borderId="18" xfId="2" applyFont="1" applyBorder="1"/>
    <xf numFmtId="0" fontId="1" fillId="2" borderId="16" xfId="2" applyFont="1" applyBorder="1"/>
    <xf numFmtId="0" fontId="1" fillId="2" borderId="17" xfId="2" applyFont="1" applyBorder="1"/>
    <xf numFmtId="0" fontId="1" fillId="4" borderId="11" xfId="0" applyFont="1" applyFill="1" applyBorder="1"/>
    <xf numFmtId="0" fontId="5" fillId="2" borderId="11" xfId="2" applyBorder="1" applyAlignment="1">
      <alignment horizontal="right"/>
    </xf>
    <xf numFmtId="2" fontId="5" fillId="3" borderId="11" xfId="2" applyNumberFormat="1" applyFill="1" applyBorder="1" applyProtection="1">
      <protection locked="0"/>
    </xf>
    <xf numFmtId="0" fontId="5" fillId="2" borderId="12" xfId="2" applyBorder="1" applyAlignment="1">
      <alignment horizontal="right"/>
    </xf>
    <xf numFmtId="2" fontId="5" fillId="3" borderId="12" xfId="2" applyNumberFormat="1" applyFill="1" applyBorder="1" applyProtection="1">
      <protection locked="0"/>
    </xf>
    <xf numFmtId="2" fontId="5" fillId="3" borderId="13" xfId="2" applyNumberFormat="1" applyFill="1" applyBorder="1" applyProtection="1">
      <protection locked="0"/>
    </xf>
    <xf numFmtId="2" fontId="5" fillId="3" borderId="14" xfId="2" applyNumberFormat="1" applyFill="1" applyBorder="1" applyProtection="1">
      <protection locked="0"/>
    </xf>
    <xf numFmtId="0" fontId="0" fillId="4" borderId="11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2" fontId="0" fillId="7" borderId="0" xfId="0" applyNumberFormat="1" applyFill="1"/>
    <xf numFmtId="2" fontId="5" fillId="8" borderId="0" xfId="2" applyNumberFormat="1" applyFill="1" applyBorder="1" applyProtection="1">
      <protection locked="0"/>
    </xf>
    <xf numFmtId="0" fontId="1" fillId="9" borderId="5" xfId="2" applyFont="1" applyFill="1" applyBorder="1"/>
    <xf numFmtId="0" fontId="0" fillId="9" borderId="9" xfId="0" applyFill="1" applyBorder="1"/>
    <xf numFmtId="2" fontId="5" fillId="9" borderId="5" xfId="2" applyNumberFormat="1" applyFill="1" applyBorder="1" applyProtection="1">
      <protection locked="0"/>
    </xf>
    <xf numFmtId="164" fontId="0" fillId="0" borderId="0" xfId="0" applyNumberFormat="1"/>
    <xf numFmtId="0" fontId="0" fillId="5" borderId="0" xfId="0" applyFill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20% - Accent3" xfId="2" builtinId="3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FCC"/>
      <color rgb="FFFFFF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Participants!$AI$6</c:f>
          <c:strCache>
            <c:ptCount val="1"/>
            <c:pt idx="0">
              <c:v>Gender</c:v>
            </c:pt>
          </c:strCache>
        </c:strRef>
      </c:tx>
      <c:layout>
        <c:manualLayout>
          <c:xMode val="edge"/>
          <c:yMode val="edge"/>
          <c:x val="0.42742251907344186"/>
          <c:y val="0.14091786643824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DD-4138-9629-C110B23FCFC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DD-4138-9629-C110B23FCFC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Participants!$AJ$6:$AJ$7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Participants!$AK$6:$AK$7</c:f>
              <c:numCache>
                <c:formatCode>General</c:formatCode>
                <c:ptCount val="2"/>
                <c:pt idx="0">
                  <c:v>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481-8382-870E88670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Age pyramid of participants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5.0078304527286788E-2"/>
          <c:y val="0.11096140350877193"/>
          <c:w val="0.90071465133248385"/>
          <c:h val="0.742486862826357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Participants!$AZ$7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Participants!$AV$8:$AV$13</c:f>
              <c:strCache>
                <c:ptCount val="6"/>
                <c:pt idx="0">
                  <c:v>&lt;=17</c:v>
                </c:pt>
                <c:pt idx="1">
                  <c:v>[18,24]</c:v>
                </c:pt>
                <c:pt idx="2">
                  <c:v>[25,34]</c:v>
                </c:pt>
                <c:pt idx="3">
                  <c:v>[35,44]</c:v>
                </c:pt>
                <c:pt idx="4">
                  <c:v>[45,54]</c:v>
                </c:pt>
                <c:pt idx="5">
                  <c:v>&gt;=55</c:v>
                </c:pt>
              </c:strCache>
            </c:strRef>
          </c:cat>
          <c:val>
            <c:numRef>
              <c:f>Participants!$AZ$8:$AZ$13</c:f>
              <c:numCache>
                <c:formatCode>0.00</c:formatCode>
                <c:ptCount val="6"/>
                <c:pt idx="0">
                  <c:v>0</c:v>
                </c:pt>
                <c:pt idx="1">
                  <c:v>4.7619047619047616E-2</c:v>
                </c:pt>
                <c:pt idx="2">
                  <c:v>0.61904761904761907</c:v>
                </c:pt>
                <c:pt idx="3">
                  <c:v>4.7619047619047616E-2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B-430E-9AD0-A1147A6CA911}"/>
            </c:ext>
          </c:extLst>
        </c:ser>
        <c:ser>
          <c:idx val="2"/>
          <c:order val="2"/>
          <c:tx>
            <c:strRef>
              <c:f>Participants!$BB$7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Participants!$AV$8:$AV$13</c:f>
              <c:strCache>
                <c:ptCount val="6"/>
                <c:pt idx="0">
                  <c:v>&lt;=17</c:v>
                </c:pt>
                <c:pt idx="1">
                  <c:v>[18,24]</c:v>
                </c:pt>
                <c:pt idx="2">
                  <c:v>[25,34]</c:v>
                </c:pt>
                <c:pt idx="3">
                  <c:v>[35,44]</c:v>
                </c:pt>
                <c:pt idx="4">
                  <c:v>[45,54]</c:v>
                </c:pt>
                <c:pt idx="5">
                  <c:v>&gt;=55</c:v>
                </c:pt>
              </c:strCache>
            </c:strRef>
          </c:cat>
          <c:val>
            <c:numRef>
              <c:f>Participants!$BB$8:$BB$13</c:f>
              <c:numCache>
                <c:formatCode>0.00</c:formatCode>
                <c:ptCount val="6"/>
                <c:pt idx="0">
                  <c:v>0</c:v>
                </c:pt>
                <c:pt idx="1">
                  <c:v>-4.7619047619047616E-2</c:v>
                </c:pt>
                <c:pt idx="2">
                  <c:v>-0.19047619047619047</c:v>
                </c:pt>
                <c:pt idx="3">
                  <c:v>-4.7619047619047616E-2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B-430E-9AD0-A1147A6CA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4789760"/>
        <c:axId val="2048017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Participants!$BA$7</c15:sqref>
                        </c15:formulaRef>
                      </c:ext>
                    </c:extLst>
                    <c:strCache>
                      <c:ptCount val="1"/>
                      <c:pt idx="0">
                        <c:v>Female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Participants!$AV$8:$AV$13</c15:sqref>
                        </c15:formulaRef>
                      </c:ext>
                    </c:extLst>
                    <c:strCache>
                      <c:ptCount val="6"/>
                      <c:pt idx="0">
                        <c:v>&lt;=17</c:v>
                      </c:pt>
                      <c:pt idx="1">
                        <c:v>[18,24]</c:v>
                      </c:pt>
                      <c:pt idx="2">
                        <c:v>[25,34]</c:v>
                      </c:pt>
                      <c:pt idx="3">
                        <c:v>[35,44]</c:v>
                      </c:pt>
                      <c:pt idx="4">
                        <c:v>[45,54]</c:v>
                      </c:pt>
                      <c:pt idx="5">
                        <c:v>&gt;=55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Participants!$BA$8:$BA$13</c15:sqref>
                        </c15:formulaRef>
                      </c:ext>
                    </c:extLst>
                    <c:numCache>
                      <c:formatCode>0.00</c:formatCode>
                      <c:ptCount val="6"/>
                      <c:pt idx="0">
                        <c:v>0</c:v>
                      </c:pt>
                      <c:pt idx="1">
                        <c:v>4.7619047619047616E-2</c:v>
                      </c:pt>
                      <c:pt idx="2">
                        <c:v>0.19047619047619047</c:v>
                      </c:pt>
                      <c:pt idx="3">
                        <c:v>4.7619047619047616E-2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1AB-430E-9AD0-A1147A6CA911}"/>
                  </c:ext>
                </c:extLst>
              </c15:ser>
            </c15:filteredBarSeries>
          </c:ext>
        </c:extLst>
      </c:barChart>
      <c:catAx>
        <c:axId val="20478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4801728"/>
        <c:crossesAt val="0"/>
        <c:auto val="1"/>
        <c:lblAlgn val="ctr"/>
        <c:lblOffset val="100"/>
        <c:noMultiLvlLbl val="0"/>
      </c:catAx>
      <c:valAx>
        <c:axId val="20480172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47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784592885298929"/>
          <c:y val="0.91964312068815923"/>
          <c:w val="0.29618986741048514"/>
          <c:h val="5.4797776738220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Pareto distribution of participants</a:t>
            </a:r>
            <a:endParaRPr lang="en-US" sz="16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Participants!$AW$7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Participants!$AV$8:$AV$13</c:f>
              <c:strCache>
                <c:ptCount val="6"/>
                <c:pt idx="0">
                  <c:v>&lt;=17</c:v>
                </c:pt>
                <c:pt idx="1">
                  <c:v>[18,24]</c:v>
                </c:pt>
                <c:pt idx="2">
                  <c:v>[25,34]</c:v>
                </c:pt>
                <c:pt idx="3">
                  <c:v>[35,44]</c:v>
                </c:pt>
                <c:pt idx="4">
                  <c:v>[45,54]</c:v>
                </c:pt>
                <c:pt idx="5">
                  <c:v>&gt;=55</c:v>
                </c:pt>
              </c:strCache>
            </c:strRef>
          </c:cat>
          <c:val>
            <c:numRef>
              <c:f>Participants!$AW$8:$AW$13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1-4946-9A6E-7993344E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97920"/>
        <c:axId val="204796288"/>
      </c:barChart>
      <c:lineChart>
        <c:grouping val="standard"/>
        <c:varyColors val="0"/>
        <c:ser>
          <c:idx val="2"/>
          <c:order val="1"/>
          <c:tx>
            <c:strRef>
              <c:f>Participants!$AY$7</c:f>
              <c:strCache>
                <c:ptCount val="1"/>
                <c:pt idx="0">
                  <c:v>Cum. Percentage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Participants!$AV$8:$AV$13</c:f>
              <c:strCache>
                <c:ptCount val="6"/>
                <c:pt idx="0">
                  <c:v>&lt;=17</c:v>
                </c:pt>
                <c:pt idx="1">
                  <c:v>[18,24]</c:v>
                </c:pt>
                <c:pt idx="2">
                  <c:v>[25,34]</c:v>
                </c:pt>
                <c:pt idx="3">
                  <c:v>[35,44]</c:v>
                </c:pt>
                <c:pt idx="4">
                  <c:v>[45,54]</c:v>
                </c:pt>
                <c:pt idx="5">
                  <c:v>&gt;=55</c:v>
                </c:pt>
              </c:strCache>
            </c:strRef>
          </c:cat>
          <c:val>
            <c:numRef>
              <c:f>Participants!$AY$8:$AY$13</c:f>
              <c:numCache>
                <c:formatCode>0.00</c:formatCode>
                <c:ptCount val="6"/>
                <c:pt idx="0">
                  <c:v>0</c:v>
                </c:pt>
                <c:pt idx="1">
                  <c:v>9.5238095238095233E-2</c:v>
                </c:pt>
                <c:pt idx="2">
                  <c:v>0.90476190476190477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1-4946-9A6E-7993344E6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92480"/>
        <c:axId val="204790848"/>
      </c:lineChart>
      <c:catAx>
        <c:axId val="2047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4796288"/>
        <c:crosses val="autoZero"/>
        <c:auto val="1"/>
        <c:lblAlgn val="ctr"/>
        <c:lblOffset val="100"/>
        <c:noMultiLvlLbl val="0"/>
      </c:catAx>
      <c:valAx>
        <c:axId val="20479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4797920"/>
        <c:crosses val="autoZero"/>
        <c:crossBetween val="between"/>
      </c:valAx>
      <c:valAx>
        <c:axId val="204790848"/>
        <c:scaling>
          <c:orientation val="minMax"/>
          <c:max val="1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04792480"/>
        <c:crosses val="max"/>
        <c:crossBetween val="between"/>
      </c:valAx>
      <c:catAx>
        <c:axId val="204792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90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Participants!$A$44</c:f>
          <c:strCache>
            <c:ptCount val="1"/>
            <c:pt idx="0">
              <c:v>Usage frequency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Participants!$C$43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Participants!$B$44:$B$50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Participants!$C$44:$C$50</c:f>
              <c:numCache>
                <c:formatCode>General</c:formatCode>
                <c:ptCount val="7"/>
                <c:pt idx="0">
                  <c:v>19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D-46FB-86A5-E286FDD3799F}"/>
            </c:ext>
          </c:extLst>
        </c:ser>
        <c:ser>
          <c:idx val="1"/>
          <c:order val="1"/>
          <c:tx>
            <c:strRef>
              <c:f>Participants!$D$43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Participants!$B$44:$B$50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Participants!$D$44:$D$50</c:f>
              <c:numCache>
                <c:formatCode>General</c:formatCode>
                <c:ptCount val="7"/>
                <c:pt idx="0">
                  <c:v>16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D-46FB-86A5-E286FDD3799F}"/>
            </c:ext>
          </c:extLst>
        </c:ser>
        <c:ser>
          <c:idx val="2"/>
          <c:order val="2"/>
          <c:tx>
            <c:strRef>
              <c:f>Participants!$E$43</c:f>
              <c:strCache>
                <c:ptCount val="1"/>
                <c:pt idx="0">
                  <c:v>XR headset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Participants!$B$44:$B$50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Participants!$E$44:$E$50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D-46FB-86A5-E286FDD3799F}"/>
            </c:ext>
          </c:extLst>
        </c:ser>
        <c:ser>
          <c:idx val="3"/>
          <c:order val="3"/>
          <c:tx>
            <c:strRef>
              <c:f>Participants!$F$43</c:f>
              <c:strCache>
                <c:ptCount val="1"/>
                <c:pt idx="0">
                  <c:v>Touch surface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Participants!$B$44:$B$50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Participants!$F$44:$F$50</c:f>
              <c:numCache>
                <c:formatCode>General</c:formatCode>
                <c:ptCount val="7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DD-46FB-86A5-E286FDD3799F}"/>
            </c:ext>
          </c:extLst>
        </c:ser>
        <c:ser>
          <c:idx val="4"/>
          <c:order val="4"/>
          <c:tx>
            <c:strRef>
              <c:f>Participants!$G$43</c:f>
              <c:strCache>
                <c:ptCount val="1"/>
                <c:pt idx="0">
                  <c:v>Kinect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Participants!$B$44:$B$50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Participants!$G$44:$G$50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DD-46FB-86A5-E286FDD37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591944"/>
        <c:axId val="554594568"/>
      </c:barChart>
      <c:catAx>
        <c:axId val="5545919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54594568"/>
        <c:crosses val="autoZero"/>
        <c:auto val="1"/>
        <c:lblAlgn val="ctr"/>
        <c:lblOffset val="100"/>
        <c:noMultiLvlLbl val="0"/>
      </c:catAx>
      <c:valAx>
        <c:axId val="5545945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5459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Participants!$A$53</c:f>
          <c:strCache>
            <c:ptCount val="1"/>
            <c:pt idx="0">
              <c:v>Handedness</c:v>
            </c:pt>
          </c:strCache>
        </c:strRef>
      </c:tx>
      <c:layout>
        <c:manualLayout>
          <c:xMode val="edge"/>
          <c:yMode val="edge"/>
          <c:x val="0.3846248906386701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3B-4189-8420-58E8F42AAC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17-4FDF-83D7-DBE67756C3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17-4FDF-83D7-DBE67756C355}"/>
              </c:ext>
            </c:extLst>
          </c:dPt>
          <c:dLbls>
            <c:dLbl>
              <c:idx val="1"/>
              <c:layout>
                <c:manualLayout>
                  <c:x val="-0.23824898635125555"/>
                  <c:y val="-0.15637860082304528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6972"/>
                        <a:gd name="adj2" fmla="val -124606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917-4FDF-83D7-DBE67756C355}"/>
                </c:ext>
              </c:extLst>
            </c:dLbl>
            <c:dLbl>
              <c:idx val="2"/>
              <c:layout>
                <c:manualLayout>
                  <c:x val="-0.26093405319811125"/>
                  <c:y val="7.00630538758743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59723774029132"/>
                      <c:h val="0.177193041252331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917-4FDF-83D7-DBE67756C35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Participants!$B$53:$B$55</c:f>
              <c:strCache>
                <c:ptCount val="3"/>
                <c:pt idx="0">
                  <c:v>Left</c:v>
                </c:pt>
                <c:pt idx="1">
                  <c:v>Right</c:v>
                </c:pt>
                <c:pt idx="2">
                  <c:v>Ambidextrous</c:v>
                </c:pt>
              </c:strCache>
            </c:strRef>
          </c:cat>
          <c:val>
            <c:numRef>
              <c:f>Participants!$C$53:$C$55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7-4FDF-83D7-DBE67756C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Thinking times (sec.)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'Elicited Gestures'!$X$33</c:f>
              <c:strCache>
                <c:ptCount val="1"/>
                <c:pt idx="0">
                  <c:v>Average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0"/>
                    <a:lumOff val="100000"/>
                  </a:schemeClr>
                </a:gs>
                <a:gs pos="11000">
                  <a:schemeClr val="accent6">
                    <a:lumMod val="0"/>
                    <a:lumOff val="100000"/>
                  </a:schemeClr>
                </a:gs>
                <a:gs pos="96000">
                  <a:schemeClr val="accent6">
                    <a:lumMod val="100000"/>
                  </a:schemeClr>
                </a:gs>
              </a:gsLst>
              <a:lin ang="0" scaled="1"/>
              <a:tileRect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'Elicited Gestures'!$Z$34:$Z$57</c:f>
              </c:numRef>
            </c:plus>
            <c:minus>
              <c:numRef>
                <c:f>'Elicited Gestures'!$Z$34:$Z$57</c:f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'Elicited Gestures'!$A$34:$A$57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Gestures'!$X$34:$X$57</c:f>
              <c:numCache>
                <c:formatCode>0.00</c:formatCode>
                <c:ptCount val="24"/>
                <c:pt idx="0">
                  <c:v>18.666666666666668</c:v>
                </c:pt>
                <c:pt idx="1">
                  <c:v>15.761904761904763</c:v>
                </c:pt>
                <c:pt idx="2">
                  <c:v>18.238095238095237</c:v>
                </c:pt>
                <c:pt idx="3">
                  <c:v>15.571428571428571</c:v>
                </c:pt>
                <c:pt idx="4">
                  <c:v>23.238095238095237</c:v>
                </c:pt>
                <c:pt idx="5">
                  <c:v>21</c:v>
                </c:pt>
                <c:pt idx="6">
                  <c:v>26.857142857142858</c:v>
                </c:pt>
                <c:pt idx="7">
                  <c:v>26.333333333333332</c:v>
                </c:pt>
                <c:pt idx="8">
                  <c:v>17.38095238095238</c:v>
                </c:pt>
                <c:pt idx="9">
                  <c:v>14.80952380952381</c:v>
                </c:pt>
                <c:pt idx="10">
                  <c:v>18.142857142857142</c:v>
                </c:pt>
                <c:pt idx="11">
                  <c:v>16</c:v>
                </c:pt>
                <c:pt idx="12">
                  <c:v>12.761904761904763</c:v>
                </c:pt>
                <c:pt idx="13">
                  <c:v>10.714285714285714</c:v>
                </c:pt>
                <c:pt idx="14">
                  <c:v>30.047619047619047</c:v>
                </c:pt>
                <c:pt idx="15">
                  <c:v>23.38095238095238</c:v>
                </c:pt>
                <c:pt idx="16">
                  <c:v>23.666666666666668</c:v>
                </c:pt>
                <c:pt idx="17">
                  <c:v>22.38095238095238</c:v>
                </c:pt>
                <c:pt idx="18">
                  <c:v>16.149999999999999</c:v>
                </c:pt>
                <c:pt idx="19">
                  <c:v>23.19047619047619</c:v>
                </c:pt>
                <c:pt idx="20">
                  <c:v>14.19047619047619</c:v>
                </c:pt>
                <c:pt idx="21">
                  <c:v>15.714285714285714</c:v>
                </c:pt>
                <c:pt idx="22">
                  <c:v>16.285714285714285</c:v>
                </c:pt>
                <c:pt idx="23">
                  <c:v>21.047619047619047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F-4643-BF31-2130F526A89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18"/>
        <c:axId val="693212936"/>
        <c:axId val="693211296"/>
      </c:barChart>
      <c:catAx>
        <c:axId val="693212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93211296"/>
        <c:crosses val="autoZero"/>
        <c:auto val="1"/>
        <c:lblAlgn val="ctr"/>
        <c:lblOffset val="100"/>
        <c:noMultiLvlLbl val="0"/>
      </c:catAx>
      <c:valAx>
        <c:axId val="6932112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93212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Goodness of Fit (1-10)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4">
                    <a:lumMod val="0"/>
                    <a:lumOff val="100000"/>
                  </a:schemeClr>
                </a:gs>
                <a:gs pos="35000">
                  <a:schemeClr val="accent4">
                    <a:lumMod val="0"/>
                    <a:lumOff val="100000"/>
                  </a:schemeClr>
                </a:gs>
                <a:gs pos="100000">
                  <a:schemeClr val="accent4">
                    <a:lumMod val="100000"/>
                  </a:schemeClr>
                </a:gs>
              </a:gsLst>
              <a:lin ang="0" scaled="1"/>
              <a:tileRect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'Elicited Gestures'!$Z$63:$Z$86</c:f>
              </c:numRef>
            </c:plus>
            <c:minus>
              <c:numRef>
                <c:f>'Elicited Gestures'!$Z$63:$Z$86</c:f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'Elicited Gestures'!$A$63:$A$86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Gestures'!$X$63:$X$86</c:f>
              <c:numCache>
                <c:formatCode>0.00</c:formatCode>
                <c:ptCount val="24"/>
                <c:pt idx="0">
                  <c:v>7.0476190476190474</c:v>
                </c:pt>
                <c:pt idx="1">
                  <c:v>8.3333333333333339</c:v>
                </c:pt>
                <c:pt idx="2">
                  <c:v>7.5714285714285712</c:v>
                </c:pt>
                <c:pt idx="3">
                  <c:v>8</c:v>
                </c:pt>
                <c:pt idx="4">
                  <c:v>7.7619047619047619</c:v>
                </c:pt>
                <c:pt idx="5">
                  <c:v>7.7619047619047619</c:v>
                </c:pt>
                <c:pt idx="6">
                  <c:v>6.2857142857142856</c:v>
                </c:pt>
                <c:pt idx="7">
                  <c:v>6.1428571428571432</c:v>
                </c:pt>
                <c:pt idx="8">
                  <c:v>8.6190476190476186</c:v>
                </c:pt>
                <c:pt idx="9">
                  <c:v>8.2857142857142865</c:v>
                </c:pt>
                <c:pt idx="10">
                  <c:v>8.0476190476190474</c:v>
                </c:pt>
                <c:pt idx="11">
                  <c:v>8.3809523809523814</c:v>
                </c:pt>
                <c:pt idx="12">
                  <c:v>9.1428571428571423</c:v>
                </c:pt>
                <c:pt idx="13">
                  <c:v>8.6190476190476186</c:v>
                </c:pt>
                <c:pt idx="14">
                  <c:v>5.5714285714285712</c:v>
                </c:pt>
                <c:pt idx="15">
                  <c:v>6.4761904761904763</c:v>
                </c:pt>
                <c:pt idx="16">
                  <c:v>7.0952380952380949</c:v>
                </c:pt>
                <c:pt idx="17">
                  <c:v>7.4285714285714288</c:v>
                </c:pt>
                <c:pt idx="18">
                  <c:v>7.9523809523809526</c:v>
                </c:pt>
                <c:pt idx="19">
                  <c:v>7.2857142857142856</c:v>
                </c:pt>
                <c:pt idx="20">
                  <c:v>8.7142857142857135</c:v>
                </c:pt>
                <c:pt idx="21">
                  <c:v>8.4285714285714288</c:v>
                </c:pt>
                <c:pt idx="22">
                  <c:v>7.3809523809523814</c:v>
                </c:pt>
                <c:pt idx="23">
                  <c:v>7.5714285714285712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1-4BD8-B7FE-ACAD2E0E2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703719424"/>
        <c:axId val="703709912"/>
      </c:barChart>
      <c:catAx>
        <c:axId val="703719424"/>
        <c:scaling>
          <c:orientation val="maxMin"/>
        </c:scaling>
        <c:delete val="1"/>
        <c:axPos val="r"/>
        <c:numFmt formatCode="General" sourceLinked="1"/>
        <c:majorTickMark val="none"/>
        <c:minorTickMark val="none"/>
        <c:tickLblPos val="nextTo"/>
        <c:crossAx val="703709912"/>
        <c:crosses val="autoZero"/>
        <c:auto val="1"/>
        <c:lblAlgn val="ctr"/>
        <c:lblOffset val="100"/>
        <c:noMultiLvlLbl val="0"/>
      </c:catAx>
      <c:valAx>
        <c:axId val="703709912"/>
        <c:scaling>
          <c:orientation val="maxMin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03719424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600" b="1"/>
              <a:t>Average Thinking time per participant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Gestures'!$C$58:$W$58</c:f>
              <c:numCache>
                <c:formatCode>0.00</c:formatCode>
                <c:ptCount val="21"/>
                <c:pt idx="0">
                  <c:v>15.958333333333334</c:v>
                </c:pt>
                <c:pt idx="1">
                  <c:v>12.583333333333334</c:v>
                </c:pt>
                <c:pt idx="2">
                  <c:v>15.347826086956522</c:v>
                </c:pt>
                <c:pt idx="3">
                  <c:v>20.041666666666668</c:v>
                </c:pt>
                <c:pt idx="4">
                  <c:v>16.791666666666668</c:v>
                </c:pt>
                <c:pt idx="5">
                  <c:v>24.125</c:v>
                </c:pt>
                <c:pt idx="6">
                  <c:v>18.958333333333332</c:v>
                </c:pt>
                <c:pt idx="7">
                  <c:v>20.583333333333332</c:v>
                </c:pt>
                <c:pt idx="8">
                  <c:v>20.541666666666668</c:v>
                </c:pt>
                <c:pt idx="9">
                  <c:v>17.75</c:v>
                </c:pt>
                <c:pt idx="10">
                  <c:v>17.833333333333332</c:v>
                </c:pt>
                <c:pt idx="11">
                  <c:v>18.625</c:v>
                </c:pt>
                <c:pt idx="12">
                  <c:v>17.166666666666668</c:v>
                </c:pt>
                <c:pt idx="13">
                  <c:v>28.625</c:v>
                </c:pt>
                <c:pt idx="14">
                  <c:v>17.416666666666668</c:v>
                </c:pt>
                <c:pt idx="15">
                  <c:v>22</c:v>
                </c:pt>
                <c:pt idx="16">
                  <c:v>28.958333333333332</c:v>
                </c:pt>
                <c:pt idx="17">
                  <c:v>13.791666666666666</c:v>
                </c:pt>
                <c:pt idx="18">
                  <c:v>18.583333333333332</c:v>
                </c:pt>
                <c:pt idx="19">
                  <c:v>24.125</c:v>
                </c:pt>
                <c:pt idx="2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D-4D3B-AD5A-67FF5113E1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5993056"/>
        <c:axId val="765990432"/>
      </c:lineChart>
      <c:catAx>
        <c:axId val="7659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65990432"/>
        <c:crosses val="autoZero"/>
        <c:auto val="1"/>
        <c:lblAlgn val="ctr"/>
        <c:lblOffset val="100"/>
        <c:noMultiLvlLbl val="0"/>
      </c:catAx>
      <c:valAx>
        <c:axId val="76599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6599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600" b="1"/>
              <a:t>Average</a:t>
            </a:r>
            <a:r>
              <a:rPr lang="fr-BE" sz="1600" b="1" baseline="0"/>
              <a:t> Goodness of Fit per participant</a:t>
            </a:r>
            <a:endParaRPr lang="fr-B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Gestures'!$C$87:$W$87</c:f>
              <c:numCache>
                <c:formatCode>0.00</c:formatCode>
                <c:ptCount val="21"/>
                <c:pt idx="0">
                  <c:v>6.875</c:v>
                </c:pt>
                <c:pt idx="1">
                  <c:v>8.0416666666666661</c:v>
                </c:pt>
                <c:pt idx="2">
                  <c:v>7.958333333333333</c:v>
                </c:pt>
                <c:pt idx="3">
                  <c:v>8.4583333333333339</c:v>
                </c:pt>
                <c:pt idx="4">
                  <c:v>7.958333333333333</c:v>
                </c:pt>
                <c:pt idx="5">
                  <c:v>6.125</c:v>
                </c:pt>
                <c:pt idx="6">
                  <c:v>7.375</c:v>
                </c:pt>
                <c:pt idx="7">
                  <c:v>7.375</c:v>
                </c:pt>
                <c:pt idx="8">
                  <c:v>8.625</c:v>
                </c:pt>
                <c:pt idx="9">
                  <c:v>8.4166666666666661</c:v>
                </c:pt>
                <c:pt idx="10">
                  <c:v>8.75</c:v>
                </c:pt>
                <c:pt idx="11">
                  <c:v>7.458333333333333</c:v>
                </c:pt>
                <c:pt idx="12">
                  <c:v>8.4166666666666661</c:v>
                </c:pt>
                <c:pt idx="13">
                  <c:v>10</c:v>
                </c:pt>
                <c:pt idx="14">
                  <c:v>7.75</c:v>
                </c:pt>
                <c:pt idx="15">
                  <c:v>9.2083333333333339</c:v>
                </c:pt>
                <c:pt idx="16">
                  <c:v>5.833333333333333</c:v>
                </c:pt>
                <c:pt idx="17">
                  <c:v>4.791666666666667</c:v>
                </c:pt>
                <c:pt idx="18">
                  <c:v>7.125</c:v>
                </c:pt>
                <c:pt idx="19">
                  <c:v>7.708333333333333</c:v>
                </c:pt>
                <c:pt idx="20">
                  <c:v>6.666666666666667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8-4C47-9D7A-927B1D9D4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252536"/>
        <c:axId val="773243680"/>
      </c:lineChart>
      <c:catAx>
        <c:axId val="77325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73243680"/>
        <c:crosses val="autoZero"/>
        <c:auto val="1"/>
        <c:lblAlgn val="ctr"/>
        <c:lblOffset val="100"/>
        <c:noMultiLvlLbl val="0"/>
      </c:catAx>
      <c:valAx>
        <c:axId val="77324368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73252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b="1"/>
              <a:t>Distribution of gestures per nature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'Elicited Gestures'!$X$222</c:f>
              <c:strCache>
                <c:ptCount val="1"/>
                <c:pt idx="0">
                  <c:v>Symbolic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'Elicited Gestures'!$A$223:$A$246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Gestures'!$X$223:$X$246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C-43BF-9A52-EF49BC4CB66F}"/>
            </c:ext>
          </c:extLst>
        </c:ser>
        <c:ser>
          <c:idx val="1"/>
          <c:order val="1"/>
          <c:tx>
            <c:strRef>
              <c:f>'Elicited Gestures'!$Y$222</c:f>
              <c:strCache>
                <c:ptCount val="1"/>
                <c:pt idx="0">
                  <c:v>Metaphoric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'Elicited Gestures'!$A$223:$A$246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Gestures'!$Y$223:$Y$246</c:f>
              <c:numCache>
                <c:formatCode>General</c:formatCode>
                <c:ptCount val="24"/>
                <c:pt idx="0">
                  <c:v>3</c:v>
                </c:pt>
                <c:pt idx="1">
                  <c:v>12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21</c:v>
                </c:pt>
                <c:pt idx="13">
                  <c:v>21</c:v>
                </c:pt>
                <c:pt idx="14">
                  <c:v>2</c:v>
                </c:pt>
                <c:pt idx="15">
                  <c:v>4</c:v>
                </c:pt>
                <c:pt idx="16">
                  <c:v>11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C-43BF-9A52-EF49BC4CB66F}"/>
            </c:ext>
          </c:extLst>
        </c:ser>
        <c:ser>
          <c:idx val="2"/>
          <c:order val="2"/>
          <c:tx>
            <c:strRef>
              <c:f>'Elicited Gestures'!$Z$222</c:f>
              <c:strCache>
                <c:ptCount val="1"/>
                <c:pt idx="0">
                  <c:v>Physical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'Elicited Gestures'!$A$223:$A$246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Gestures'!$Z$223:$Z$246</c:f>
            </c:numRef>
          </c:val>
          <c:extLst>
            <c:ext xmlns:c16="http://schemas.microsoft.com/office/drawing/2014/chart" uri="{C3380CC4-5D6E-409C-BE32-E72D297353CC}">
              <c16:uniqueId val="{00000002-EBBC-43BF-9A52-EF49BC4CB66F}"/>
            </c:ext>
          </c:extLst>
        </c:ser>
        <c:ser>
          <c:idx val="3"/>
          <c:order val="3"/>
          <c:tx>
            <c:strRef>
              <c:f>'Elicited Gestures'!$AA$222</c:f>
              <c:strCache>
                <c:ptCount val="1"/>
                <c:pt idx="0">
                  <c:v>Abstract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'Elicited Gestures'!$A$223:$A$246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Gestures'!$AA$223:$AA$246</c:f>
            </c:numRef>
          </c:val>
          <c:extLst>
            <c:ext xmlns:c16="http://schemas.microsoft.com/office/drawing/2014/chart" uri="{C3380CC4-5D6E-409C-BE32-E72D297353CC}">
              <c16:uniqueId val="{00000003-EBBC-43BF-9A52-EF49BC4CB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050800"/>
        <c:axId val="598055392"/>
      </c:barChart>
      <c:catAx>
        <c:axId val="598050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98055392"/>
        <c:crosses val="autoZero"/>
        <c:auto val="1"/>
        <c:lblAlgn val="ctr"/>
        <c:lblOffset val="100"/>
        <c:noMultiLvlLbl val="0"/>
      </c:catAx>
      <c:valAx>
        <c:axId val="5980553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9805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'Elicited Gestures'!$AO$222</c:f>
          <c:strCache>
            <c:ptCount val="1"/>
            <c:pt idx="0">
              <c:v>Frequency of gestures by nature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'Elicited Gestures'!$AO$224</c:f>
              <c:strCache>
                <c:ptCount val="1"/>
                <c:pt idx="0">
                  <c:v>Symbolic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Gestures'!$AP$224</c:f>
              <c:numCache>
                <c:formatCode>0%</c:formatCode>
                <c:ptCount val="1"/>
                <c:pt idx="0">
                  <c:v>5.3571428571428568E-2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3-4DB7-A69A-6BB317D5B9B5}"/>
            </c:ext>
          </c:extLst>
        </c:ser>
        <c:ser>
          <c:idx val="1"/>
          <c:order val="1"/>
          <c:tx>
            <c:strRef>
              <c:f>'Elicited Gestures'!$AO$225</c:f>
              <c:strCache>
                <c:ptCount val="1"/>
                <c:pt idx="0">
                  <c:v>Metaphoric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Gestures'!$AP$225</c:f>
              <c:numCache>
                <c:formatCode>0%</c:formatCode>
                <c:ptCount val="1"/>
                <c:pt idx="0">
                  <c:v>0.20436507936507936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3-4DB7-A69A-6BB317D5B9B5}"/>
            </c:ext>
          </c:extLst>
        </c:ser>
        <c:ser>
          <c:idx val="2"/>
          <c:order val="2"/>
          <c:tx>
            <c:strRef>
              <c:f>'Elicited Gestures'!$AO$226</c:f>
              <c:strCache>
                <c:ptCount val="1"/>
                <c:pt idx="0">
                  <c:v>Physical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Gestures'!$AP$226</c:f>
              <c:numCache>
                <c:formatCode>0%</c:formatCode>
                <c:ptCount val="1"/>
                <c:pt idx="0">
                  <c:v>0.74206349206349209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3-4DB7-A69A-6BB317D5B9B5}"/>
            </c:ext>
          </c:extLst>
        </c:ser>
        <c:ser>
          <c:idx val="3"/>
          <c:order val="3"/>
          <c:tx>
            <c:strRef>
              <c:f>'Elicited Gestures'!$AO$227</c:f>
              <c:strCache>
                <c:ptCount val="1"/>
                <c:pt idx="0">
                  <c:v>Abstract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Gestures'!$AP$227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63-4DB7-A69A-6BB317D5B9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3712712"/>
        <c:axId val="633710744"/>
      </c:barChart>
      <c:catAx>
        <c:axId val="633712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3710744"/>
        <c:crosses val="autoZero"/>
        <c:auto val="1"/>
        <c:lblAlgn val="ctr"/>
        <c:lblOffset val="100"/>
        <c:noMultiLvlLbl val="0"/>
      </c:catAx>
      <c:valAx>
        <c:axId val="6337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3371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b="1"/>
              <a:t>Distribution of gesture by 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'Elicited Gestures'!$X$260</c:f>
              <c:strCache>
                <c:ptCount val="1"/>
                <c:pt idx="0">
                  <c:v>Stroke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'Elicited Gestures'!$A$261:$A$284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Gestures'!$X$261:$X$284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11</c:v>
                </c:pt>
                <c:pt idx="5">
                  <c:v>4</c:v>
                </c:pt>
                <c:pt idx="6">
                  <c:v>8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16</c:v>
                </c:pt>
                <c:pt idx="16">
                  <c:v>6</c:v>
                </c:pt>
                <c:pt idx="17">
                  <c:v>18</c:v>
                </c:pt>
                <c:pt idx="18">
                  <c:v>19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3-4B25-9BCB-8D12D1DDDC53}"/>
            </c:ext>
          </c:extLst>
        </c:ser>
        <c:ser>
          <c:idx val="1"/>
          <c:order val="1"/>
          <c:tx>
            <c:strRef>
              <c:f>'Elicited Gestures'!$Y$260</c:f>
              <c:strCache>
                <c:ptCount val="1"/>
                <c:pt idx="0">
                  <c:v>Static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'Elicited Gestures'!$A$261:$A$284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Gestures'!$Y$261:$Y$284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3-4B25-9BCB-8D12D1DDDC53}"/>
            </c:ext>
          </c:extLst>
        </c:ser>
        <c:ser>
          <c:idx val="2"/>
          <c:order val="2"/>
          <c:tx>
            <c:strRef>
              <c:f>'Elicited Gestures'!$Z$260</c:f>
              <c:strCache>
                <c:ptCount val="1"/>
                <c:pt idx="0">
                  <c:v>Static with motion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'Elicited Gestures'!$A$261:$A$284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Gestures'!$Z$261:$Z$284</c:f>
            </c:numRef>
          </c:val>
          <c:extLst>
            <c:ext xmlns:c16="http://schemas.microsoft.com/office/drawing/2014/chart" uri="{C3380CC4-5D6E-409C-BE32-E72D297353CC}">
              <c16:uniqueId val="{00000002-EC03-4B25-9BCB-8D12D1DDDC53}"/>
            </c:ext>
          </c:extLst>
        </c:ser>
        <c:ser>
          <c:idx val="3"/>
          <c:order val="3"/>
          <c:tx>
            <c:strRef>
              <c:f>'Elicited Gestures'!$AA$260</c:f>
              <c:strCache>
                <c:ptCount val="1"/>
                <c:pt idx="0">
                  <c:v>Dynamic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'Elicited Gestures'!$A$261:$A$284</c:f>
              <c:strCache>
                <c:ptCount val="24"/>
                <c:pt idx="0">
                  <c:v>R1: Open/close Menu</c:v>
                </c:pt>
                <c:pt idx="1">
                  <c:v>R2: Select an item</c:v>
                </c:pt>
                <c:pt idx="2">
                  <c:v>R3: Go to the previous item</c:v>
                </c:pt>
                <c:pt idx="3">
                  <c:v>R4: Go to the next item</c:v>
                </c:pt>
                <c:pt idx="4">
                  <c:v>R5: Accept/confirm an option</c:v>
                </c:pt>
                <c:pt idx="5">
                  <c:v>R6: Cancel/Reject an option</c:v>
                </c:pt>
                <c:pt idx="6">
                  <c:v>R7: Camera: On/Off</c:v>
                </c:pt>
                <c:pt idx="7">
                  <c:v>R8: Camera: Switch mode</c:v>
                </c:pt>
                <c:pt idx="8">
                  <c:v>R9: Camera: Panning left</c:v>
                </c:pt>
                <c:pt idx="9">
                  <c:v>R10: Camera: Panning right</c:v>
                </c:pt>
                <c:pt idx="10">
                  <c:v>R11: Camera: Panning up</c:v>
                </c:pt>
                <c:pt idx="11">
                  <c:v>R12: Camera: Panning down</c:v>
                </c:pt>
                <c:pt idx="12">
                  <c:v>R13: Camera: Zoom in</c:v>
                </c:pt>
                <c:pt idx="13">
                  <c:v>R14: Camera: Zoom out</c:v>
                </c:pt>
                <c:pt idx="14">
                  <c:v>R15: Camera: Return to the initial position</c:v>
                </c:pt>
                <c:pt idx="15">
                  <c:v>R16: Camera: Record</c:v>
                </c:pt>
                <c:pt idx="16">
                  <c:v>R17: Camera: Select Object</c:v>
                </c:pt>
                <c:pt idx="17">
                  <c:v>R18: Play music</c:v>
                </c:pt>
                <c:pt idx="18">
                  <c:v>R19: Pause/Resume music</c:v>
                </c:pt>
                <c:pt idx="19">
                  <c:v>R20: Stop music</c:v>
                </c:pt>
                <c:pt idx="20">
                  <c:v>R21: Volume up</c:v>
                </c:pt>
                <c:pt idx="21">
                  <c:v>R22: Volume down</c:v>
                </c:pt>
                <c:pt idx="22">
                  <c:v>R23: Take a call</c:v>
                </c:pt>
                <c:pt idx="23">
                  <c:v>R24: Hang up a call</c:v>
                </c:pt>
              </c:strCache>
            </c:strRef>
          </c:cat>
          <c:val>
            <c:numRef>
              <c:f>'Elicited Gestures'!$AA$261:$AA$284</c:f>
            </c:numRef>
          </c:val>
          <c:extLst>
            <c:ext xmlns:c16="http://schemas.microsoft.com/office/drawing/2014/chart" uri="{C3380CC4-5D6E-409C-BE32-E72D297353CC}">
              <c16:uniqueId val="{00000003-EC03-4B25-9BCB-8D12D1DD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5191216"/>
        <c:axId val="635191544"/>
      </c:barChart>
      <c:catAx>
        <c:axId val="635191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35191544"/>
        <c:crosses val="autoZero"/>
        <c:auto val="1"/>
        <c:lblAlgn val="ctr"/>
        <c:lblOffset val="100"/>
        <c:noMultiLvlLbl val="0"/>
      </c:catAx>
      <c:valAx>
        <c:axId val="6351915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3519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strRef>
          <c:f>'Elicited Gestures'!$AO$260</c:f>
          <c:strCache>
            <c:ptCount val="1"/>
            <c:pt idx="0">
              <c:v>Repartiton of gestures by form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'Elicited Gestures'!$AO$262</c:f>
              <c:strCache>
                <c:ptCount val="1"/>
                <c:pt idx="0">
                  <c:v>Stroke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Gestures'!$AP$262</c:f>
              <c:numCache>
                <c:formatCode>0%</c:formatCode>
                <c:ptCount val="1"/>
                <c:pt idx="0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2-43F2-A58C-08E018FE80EF}"/>
            </c:ext>
          </c:extLst>
        </c:ser>
        <c:ser>
          <c:idx val="1"/>
          <c:order val="1"/>
          <c:tx>
            <c:strRef>
              <c:f>'Elicited Gestures'!$AO$263</c:f>
              <c:strCache>
                <c:ptCount val="1"/>
                <c:pt idx="0">
                  <c:v>Static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65755210997807179"/>
                  <c:y val="-1.2619135966729292E-2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E7-A64E-9E3E-8F796AD54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'Elicited Gestures'!$AP$263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2-43F2-A58C-08E018FE80EF}"/>
            </c:ext>
          </c:extLst>
        </c:ser>
        <c:ser>
          <c:idx val="2"/>
          <c:order val="2"/>
          <c:tx>
            <c:strRef>
              <c:f>'Elicited Gestures'!$AO$264</c:f>
              <c:strCache>
                <c:ptCount val="1"/>
                <c:pt idx="0">
                  <c:v>Static with motion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455148105283498E-5"/>
                  <c:y val="1.0937325390215245E-3"/>
                </c:manualLayout>
              </c:layout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E7-A64E-9E3E-8F796AD54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Gestures'!$AP$264</c:f>
              <c:numCache>
                <c:formatCode>0%</c:formatCode>
                <c:ptCount val="1"/>
                <c:pt idx="0">
                  <c:v>1.3888888888888888E-2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2-43F2-A58C-08E018FE80EF}"/>
            </c:ext>
          </c:extLst>
        </c:ser>
        <c:ser>
          <c:idx val="3"/>
          <c:order val="3"/>
          <c:tx>
            <c:strRef>
              <c:f>'Elicited Gestures'!$AO$265</c:f>
              <c:strCache>
                <c:ptCount val="1"/>
                <c:pt idx="0">
                  <c:v>Dynamic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'Elicited Gestures'!$AP$265</c:f>
              <c:numCache>
                <c:formatCode>0%</c:formatCode>
                <c:ptCount val="1"/>
                <c:pt idx="0">
                  <c:v>0.69444444444444442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2-43F2-A58C-08E018FE80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9187480"/>
        <c:axId val="619183544"/>
      </c:barChart>
      <c:catAx>
        <c:axId val="619187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183544"/>
        <c:crosses val="autoZero"/>
        <c:auto val="1"/>
        <c:lblAlgn val="ctr"/>
        <c:lblOffset val="100"/>
        <c:noMultiLvlLbl val="0"/>
      </c:catAx>
      <c:valAx>
        <c:axId val="61918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191874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35000">
                  <a:schemeClr val="accent1">
                    <a:lumMod val="0"/>
                    <a:lumOff val="100000"/>
                  </a:schemeClr>
                </a:gs>
                <a:gs pos="100000">
                  <a:schemeClr val="accent1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>
              <a:solidFill>
                <a:schemeClr val="accent1"/>
              </a:solidFill>
            </a:ln>
            <a:effectLst/>
          </c:spPr>
          <c:invertIfNegative val="0"/>
          <c:dLbls>
            <c:dLbl>
              <c:idx val="16"/>
              <c:layout>
                <c:manualLayout>
                  <c:x val="2.1551198422824756E-3"/>
                  <c:y val="8.677410202462480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200" b="1"/>
                  </a:pPr>
                  <a:endParaRPr lang="en-B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895329842459501E-2"/>
                      <c:h val="3.21229214486702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426-314F-8078-267357C234B6}"/>
                </c:ext>
              </c:extLst>
            </c:dLbl>
            <c:dLbl>
              <c:idx val="17"/>
              <c:layout>
                <c:manualLayout>
                  <c:x val="-8.6069146190003538E-4"/>
                  <c:y val="2.9567830713639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26-314F-8078-267357C234B6}"/>
                </c:ext>
              </c:extLst>
            </c:dLbl>
            <c:dLbl>
              <c:idx val="18"/>
              <c:layout>
                <c:manualLayout>
                  <c:x val="-8.6069146190016158E-4"/>
                  <c:y val="5.0783982747886803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26-314F-8078-267357C234B6}"/>
                </c:ext>
              </c:extLst>
            </c:dLbl>
            <c:dLbl>
              <c:idx val="19"/>
              <c:layout>
                <c:manualLayout>
                  <c:x val="0"/>
                  <c:y val="4.965027969721810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26-314F-8078-267357C234B6}"/>
                </c:ext>
              </c:extLst>
            </c:dLbl>
            <c:dLbl>
              <c:idx val="20"/>
              <c:layout>
                <c:manualLayout>
                  <c:x val="0"/>
                  <c:y val="5.18841568000548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26-314F-8078-267357C234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'Elicited Gestures'!$AS$5:$AS$28</c:f>
                <c:numCache>
                  <c:formatCode>General</c:formatCode>
                  <c:ptCount val="24"/>
                  <c:pt idx="0">
                    <c:v>0.26700000000000002</c:v>
                  </c:pt>
                  <c:pt idx="1">
                    <c:v>0.253</c:v>
                  </c:pt>
                  <c:pt idx="2">
                    <c:v>0.26199999999999996</c:v>
                  </c:pt>
                  <c:pt idx="3">
                    <c:v>0.21900000000000003</c:v>
                  </c:pt>
                  <c:pt idx="4">
                    <c:v>0.25699999999999995</c:v>
                  </c:pt>
                  <c:pt idx="5">
                    <c:v>0.18099999999999997</c:v>
                  </c:pt>
                  <c:pt idx="6">
                    <c:v>0.219</c:v>
                  </c:pt>
                  <c:pt idx="7">
                    <c:v>0.18099999999999999</c:v>
                  </c:pt>
                  <c:pt idx="8">
                    <c:v>0.21</c:v>
                  </c:pt>
                  <c:pt idx="9">
                    <c:v>0.14299999999999999</c:v>
                  </c:pt>
                  <c:pt idx="10">
                    <c:v>0.13299999999999998</c:v>
                  </c:pt>
                  <c:pt idx="11">
                    <c:v>0.14200000000000002</c:v>
                  </c:pt>
                  <c:pt idx="12">
                    <c:v>0.16200000000000003</c:v>
                  </c:pt>
                  <c:pt idx="13">
                    <c:v>0.186</c:v>
                  </c:pt>
                  <c:pt idx="14">
                    <c:v>0.12</c:v>
                  </c:pt>
                  <c:pt idx="15">
                    <c:v>0.13900000000000001</c:v>
                  </c:pt>
                  <c:pt idx="16">
                    <c:v>0.115</c:v>
                  </c:pt>
                  <c:pt idx="17">
                    <c:v>0.13800000000000001</c:v>
                  </c:pt>
                  <c:pt idx="18">
                    <c:v>0.11500000000000002</c:v>
                  </c:pt>
                  <c:pt idx="19">
                    <c:v>0.11900000000000002</c:v>
                  </c:pt>
                  <c:pt idx="20">
                    <c:v>0.12400000000000001</c:v>
                  </c:pt>
                  <c:pt idx="21">
                    <c:v>0.1</c:v>
                  </c:pt>
                  <c:pt idx="22">
                    <c:v>0.1</c:v>
                  </c:pt>
                  <c:pt idx="23">
                    <c:v>9.0000000000000011E-2</c:v>
                  </c:pt>
                </c:numCache>
              </c:numRef>
            </c:plus>
            <c:minus>
              <c:numRef>
                <c:f>'Elicited Gestures'!$AT$5:$AT$28</c:f>
                <c:numCache>
                  <c:formatCode>General</c:formatCode>
                  <c:ptCount val="24"/>
                  <c:pt idx="0">
                    <c:v>0.20399999999999996</c:v>
                  </c:pt>
                  <c:pt idx="1">
                    <c:v>0.22800000000000004</c:v>
                  </c:pt>
                  <c:pt idx="2">
                    <c:v>0.10900000000000001</c:v>
                  </c:pt>
                  <c:pt idx="3">
                    <c:v>0.10900000000000001</c:v>
                  </c:pt>
                  <c:pt idx="4">
                    <c:v>0.10900000000000001</c:v>
                  </c:pt>
                  <c:pt idx="5">
                    <c:v>7.6000000000000012E-2</c:v>
                  </c:pt>
                  <c:pt idx="6">
                    <c:v>7.6000000000000012E-2</c:v>
                  </c:pt>
                  <c:pt idx="7">
                    <c:v>5.2999999999999992E-2</c:v>
                  </c:pt>
                  <c:pt idx="8">
                    <c:v>5.2000000000000018E-2</c:v>
                  </c:pt>
                  <c:pt idx="9">
                    <c:v>1.9000000000000017E-2</c:v>
                  </c:pt>
                  <c:pt idx="10">
                    <c:v>1.4000000000000012E-2</c:v>
                  </c:pt>
                  <c:pt idx="11">
                    <c:v>2.4000000000000007E-2</c:v>
                  </c:pt>
                  <c:pt idx="12">
                    <c:v>2.8000000000000011E-2</c:v>
                  </c:pt>
                  <c:pt idx="13">
                    <c:v>3.8000000000000006E-2</c:v>
                  </c:pt>
                  <c:pt idx="14">
                    <c:v>0</c:v>
                  </c:pt>
                  <c:pt idx="15">
                    <c:v>1.3999999999999999E-2</c:v>
                  </c:pt>
                  <c:pt idx="16">
                    <c:v>0</c:v>
                  </c:pt>
                  <c:pt idx="17">
                    <c:v>1.0000000000000002E-2</c:v>
                  </c:pt>
                  <c:pt idx="18">
                    <c:v>5.0000000000000044E-3</c:v>
                  </c:pt>
                  <c:pt idx="19">
                    <c:v>0</c:v>
                  </c:pt>
                  <c:pt idx="20">
                    <c:v>5.0000000000000044E-3</c:v>
                  </c:pt>
                  <c:pt idx="21">
                    <c:v>1.3999999999999999E-2</c:v>
                  </c:pt>
                  <c:pt idx="22">
                    <c:v>1.3999999999999999E-2</c:v>
                  </c:pt>
                  <c:pt idx="23">
                    <c:v>1.9000000000000003E-2</c:v>
                  </c:pt>
                </c:numCache>
              </c:numRef>
            </c:minus>
            <c:spPr>
              <a:ln w="31750">
                <a:tailEnd w="lg" len="lg"/>
              </a:ln>
            </c:spPr>
          </c:errBars>
          <c:cat>
            <c:strRef>
              <c:f>'Elicited Gestures'!$AR$5:$AR$28</c:f>
              <c:strCache>
                <c:ptCount val="24"/>
                <c:pt idx="0">
                  <c:v>R13: Camera: Zoom in</c:v>
                </c:pt>
                <c:pt idx="1">
                  <c:v>R14: Camera: Zoom out</c:v>
                </c:pt>
                <c:pt idx="2">
                  <c:v>R2: Select an item</c:v>
                </c:pt>
                <c:pt idx="3">
                  <c:v>R21: Volume up</c:v>
                </c:pt>
                <c:pt idx="4">
                  <c:v>R22: Volume down</c:v>
                </c:pt>
                <c:pt idx="5">
                  <c:v>R18: Play music</c:v>
                </c:pt>
                <c:pt idx="6">
                  <c:v>R19: Pause/Resume music</c:v>
                </c:pt>
                <c:pt idx="7">
                  <c:v>R4: Go to the next item</c:v>
                </c:pt>
                <c:pt idx="8">
                  <c:v>R3: Go to the previous item</c:v>
                </c:pt>
                <c:pt idx="9">
                  <c:v>R11: Camera: Panning up</c:v>
                </c:pt>
                <c:pt idx="10">
                  <c:v>R12: Camera: Panning down</c:v>
                </c:pt>
                <c:pt idx="11">
                  <c:v>R10: Camera: Panning right</c:v>
                </c:pt>
                <c:pt idx="12">
                  <c:v>R9: Camera: Panning left</c:v>
                </c:pt>
                <c:pt idx="13">
                  <c:v>R16: Camera: Record</c:v>
                </c:pt>
                <c:pt idx="14">
                  <c:v>R5: Accept/confirm an option</c:v>
                </c:pt>
                <c:pt idx="15">
                  <c:v>R20: Stop music</c:v>
                </c:pt>
                <c:pt idx="16">
                  <c:v>R23: Take a call</c:v>
                </c:pt>
                <c:pt idx="17">
                  <c:v>R17: Camera: Select Object</c:v>
                </c:pt>
                <c:pt idx="18">
                  <c:v>R6: Cancel/Reject an option</c:v>
                </c:pt>
                <c:pt idx="19">
                  <c:v>R24: Hang up a call</c:v>
                </c:pt>
                <c:pt idx="20">
                  <c:v>R1: Open/close Menu</c:v>
                </c:pt>
                <c:pt idx="21">
                  <c:v>R8: Camera: Switch mode</c:v>
                </c:pt>
                <c:pt idx="22">
                  <c:v>R15: Camera: Return to the initial position</c:v>
                </c:pt>
                <c:pt idx="23">
                  <c:v>R7: Camera: On/Off</c:v>
                </c:pt>
              </c:strCache>
            </c:strRef>
          </c:cat>
          <c:val>
            <c:numRef>
              <c:f>'Elicited Gestures'!$AQ$5:$AQ$28</c:f>
              <c:numCache>
                <c:formatCode>General</c:formatCode>
                <c:ptCount val="24"/>
                <c:pt idx="0">
                  <c:v>0.73299999999999998</c:v>
                </c:pt>
                <c:pt idx="1">
                  <c:v>0.65200000000000002</c:v>
                </c:pt>
                <c:pt idx="2">
                  <c:v>0.314</c:v>
                </c:pt>
                <c:pt idx="3">
                  <c:v>0.314</c:v>
                </c:pt>
                <c:pt idx="4">
                  <c:v>0.314</c:v>
                </c:pt>
                <c:pt idx="5">
                  <c:v>0.23300000000000001</c:v>
                </c:pt>
                <c:pt idx="6">
                  <c:v>0.224</c:v>
                </c:pt>
                <c:pt idx="7">
                  <c:v>0.186</c:v>
                </c:pt>
                <c:pt idx="8">
                  <c:v>0.17100000000000001</c:v>
                </c:pt>
                <c:pt idx="9">
                  <c:v>0.16700000000000001</c:v>
                </c:pt>
                <c:pt idx="10">
                  <c:v>0.16200000000000001</c:v>
                </c:pt>
                <c:pt idx="11">
                  <c:v>0.129</c:v>
                </c:pt>
                <c:pt idx="12">
                  <c:v>0.114</c:v>
                </c:pt>
                <c:pt idx="13">
                  <c:v>0.114</c:v>
                </c:pt>
                <c:pt idx="14">
                  <c:v>0.09</c:v>
                </c:pt>
                <c:pt idx="15">
                  <c:v>0.09</c:v>
                </c:pt>
                <c:pt idx="16">
                  <c:v>7.0999999999999994E-2</c:v>
                </c:pt>
                <c:pt idx="17">
                  <c:v>6.2E-2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4.2999999999999997E-2</c:v>
                </c:pt>
                <c:pt idx="21">
                  <c:v>2.4E-2</c:v>
                </c:pt>
                <c:pt idx="22">
                  <c:v>2.4E-2</c:v>
                </c:pt>
                <c:pt idx="2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5E-4277-88B9-170D7255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-30"/>
        <c:axId val="644302968"/>
        <c:axId val="539720992"/>
      </c:barChart>
      <c:lineChart>
        <c:grouping val="standard"/>
        <c:varyColors val="0"/>
        <c:ser>
          <c:idx val="1"/>
          <c:order val="1"/>
          <c:tx>
            <c:v>Average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dLbls>
            <c:dLbl>
              <c:idx val="22"/>
              <c:layout>
                <c:manualLayout>
                  <c:x val="9.5510560457199422E-3"/>
                  <c:y val="-4.23885714599850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200">
                        <a:solidFill>
                          <a:srgbClr val="FF0000"/>
                        </a:solidFill>
                      </a:defRPr>
                    </a:pPr>
                    <a:r>
                      <a:rPr lang="en-US" sz="1200">
                        <a:solidFill>
                          <a:srgbClr val="FF0000"/>
                        </a:solidFill>
                      </a:rPr>
                      <a:t>Av=</a:t>
                    </a:r>
                    <a:fld id="{ADB93080-5F91-0043-9C0E-14FB3E7E840E}" type="VALUE">
                      <a:rPr lang="en-US" sz="1200">
                        <a:solidFill>
                          <a:srgbClr val="FF0000"/>
                        </a:solidFill>
                      </a:rPr>
                      <a:pPr>
                        <a:defRPr sz="1200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 sz="120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E426-314F-8078-267357C234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'Elicited Gestures'!$AU$5:$AU$28</c:f>
              <c:numCache>
                <c:formatCode>General</c:formatCode>
                <c:ptCount val="24"/>
                <c:pt idx="0">
                  <c:v>0.18099999999999999</c:v>
                </c:pt>
                <c:pt idx="1">
                  <c:v>0.18099999999999999</c:v>
                </c:pt>
                <c:pt idx="2">
                  <c:v>0.18099999999999999</c:v>
                </c:pt>
                <c:pt idx="3">
                  <c:v>0.18099999999999999</c:v>
                </c:pt>
                <c:pt idx="4">
                  <c:v>0.18099999999999999</c:v>
                </c:pt>
                <c:pt idx="5">
                  <c:v>0.18099999999999999</c:v>
                </c:pt>
                <c:pt idx="6">
                  <c:v>0.18099999999999999</c:v>
                </c:pt>
                <c:pt idx="7">
                  <c:v>0.18099999999999999</c:v>
                </c:pt>
                <c:pt idx="8">
                  <c:v>0.18099999999999999</c:v>
                </c:pt>
                <c:pt idx="9">
                  <c:v>0.18099999999999999</c:v>
                </c:pt>
                <c:pt idx="10">
                  <c:v>0.18099999999999999</c:v>
                </c:pt>
                <c:pt idx="11">
                  <c:v>0.18099999999999999</c:v>
                </c:pt>
                <c:pt idx="12">
                  <c:v>0.18099999999999999</c:v>
                </c:pt>
                <c:pt idx="13">
                  <c:v>0.18099999999999999</c:v>
                </c:pt>
                <c:pt idx="14">
                  <c:v>0.18099999999999999</c:v>
                </c:pt>
                <c:pt idx="15">
                  <c:v>0.18099999999999999</c:v>
                </c:pt>
                <c:pt idx="16">
                  <c:v>0.18099999999999999</c:v>
                </c:pt>
                <c:pt idx="17">
                  <c:v>0.18099999999999999</c:v>
                </c:pt>
                <c:pt idx="18">
                  <c:v>0.18099999999999999</c:v>
                </c:pt>
                <c:pt idx="19">
                  <c:v>0.18099999999999999</c:v>
                </c:pt>
                <c:pt idx="20">
                  <c:v>0.18099999999999999</c:v>
                </c:pt>
                <c:pt idx="21">
                  <c:v>0.18099999999999999</c:v>
                </c:pt>
                <c:pt idx="22">
                  <c:v>0.18099999999999999</c:v>
                </c:pt>
                <c:pt idx="23">
                  <c:v>0.18099999999999999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26-314F-8078-267357C23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302968"/>
        <c:axId val="539720992"/>
      </c:lineChart>
      <c:catAx>
        <c:axId val="64430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539720992"/>
        <c:crosses val="autoZero"/>
        <c:auto val="1"/>
        <c:lblAlgn val="ctr"/>
        <c:lblOffset val="100"/>
        <c:noMultiLvlLbl val="0"/>
      </c:catAx>
      <c:valAx>
        <c:axId val="5397209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443029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image" Target="../media/image5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image" Target="../media/image4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image" Target="../media/image3.png"/><Relationship Id="rId5" Type="http://schemas.openxmlformats.org/officeDocument/2006/relationships/chart" Target="../charts/chart10.xml"/><Relationship Id="rId10" Type="http://schemas.openxmlformats.org/officeDocument/2006/relationships/image" Target="../media/image2.png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</xdr:colOff>
      <xdr:row>1</xdr:row>
      <xdr:rowOff>9525</xdr:rowOff>
    </xdr:from>
    <xdr:to>
      <xdr:col>44</xdr:col>
      <xdr:colOff>371475</xdr:colOff>
      <xdr:row>11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437599</xdr:colOff>
      <xdr:row>3</xdr:row>
      <xdr:rowOff>69023</xdr:rowOff>
    </xdr:from>
    <xdr:to>
      <xdr:col>66</xdr:col>
      <xdr:colOff>599523</xdr:colOff>
      <xdr:row>22</xdr:row>
      <xdr:rowOff>78547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200025</xdr:colOff>
      <xdr:row>3</xdr:row>
      <xdr:rowOff>113143</xdr:rowOff>
    </xdr:from>
    <xdr:to>
      <xdr:col>78</xdr:col>
      <xdr:colOff>145727</xdr:colOff>
      <xdr:row>17</xdr:row>
      <xdr:rowOff>96095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78129</xdr:colOff>
      <xdr:row>42</xdr:row>
      <xdr:rowOff>116633</xdr:rowOff>
    </xdr:from>
    <xdr:to>
      <xdr:col>51</xdr:col>
      <xdr:colOff>426531</xdr:colOff>
      <xdr:row>75</xdr:row>
      <xdr:rowOff>45393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282413</xdr:colOff>
      <xdr:row>45</xdr:row>
      <xdr:rowOff>188027</xdr:rowOff>
    </xdr:from>
    <xdr:to>
      <xdr:col>40</xdr:col>
      <xdr:colOff>1425</xdr:colOff>
      <xdr:row>62</xdr:row>
      <xdr:rowOff>34502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220306</xdr:colOff>
      <xdr:row>39</xdr:row>
      <xdr:rowOff>141773</xdr:rowOff>
    </xdr:from>
    <xdr:to>
      <xdr:col>33</xdr:col>
      <xdr:colOff>411260</xdr:colOff>
      <xdr:row>73</xdr:row>
      <xdr:rowOff>75521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8A7C36-6D08-218B-56AE-07854CBB627F}"/>
            </a:ext>
            <a:ext uri="{147F2762-F138-4A5C-976F-8EAC2B608ADB}">
              <a16:predDERef xmlns:a16="http://schemas.microsoft.com/office/drawing/2014/main" pred="{1DBE15BE-C8F4-BD1D-224F-3AA918FE8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02959" y="7969120"/>
          <a:ext cx="5167281" cy="6542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295360</xdr:colOff>
      <xdr:row>59</xdr:row>
      <xdr:rowOff>78743</xdr:rowOff>
    </xdr:from>
    <xdr:to>
      <xdr:col>53</xdr:col>
      <xdr:colOff>451124</xdr:colOff>
      <xdr:row>105</xdr:row>
      <xdr:rowOff>69218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290290</xdr:colOff>
      <xdr:row>59</xdr:row>
      <xdr:rowOff>79069</xdr:rowOff>
    </xdr:from>
    <xdr:to>
      <xdr:col>41</xdr:col>
      <xdr:colOff>295053</xdr:colOff>
      <xdr:row>105</xdr:row>
      <xdr:rowOff>98119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166723</xdr:colOff>
      <xdr:row>106</xdr:row>
      <xdr:rowOff>134889</xdr:rowOff>
    </xdr:from>
    <xdr:to>
      <xdr:col>58</xdr:col>
      <xdr:colOff>238124</xdr:colOff>
      <xdr:row>138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872592</xdr:colOff>
      <xdr:row>106</xdr:row>
      <xdr:rowOff>163961</xdr:rowOff>
    </xdr:from>
    <xdr:to>
      <xdr:col>45</xdr:col>
      <xdr:colOff>646440</xdr:colOff>
      <xdr:row>137</xdr:row>
      <xdr:rowOff>154436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270532</xdr:colOff>
      <xdr:row>120</xdr:row>
      <xdr:rowOff>57104</xdr:rowOff>
    </xdr:from>
    <xdr:to>
      <xdr:col>45</xdr:col>
      <xdr:colOff>506392</xdr:colOff>
      <xdr:row>122</xdr:row>
      <xdr:rowOff>180354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4826545" y="23664636"/>
          <a:ext cx="10894214" cy="509072"/>
        </a:xfrm>
        <a:prstGeom prst="rect">
          <a:avLst/>
        </a:prstGeom>
        <a:solidFill>
          <a:schemeClr val="accent4">
            <a:lumMod val="20000"/>
            <a:lumOff val="80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BE" sz="1100" b="1">
              <a:solidFill>
                <a:sysClr val="windowText" lastClr="000000"/>
              </a:solidFill>
            </a:rPr>
            <a:t>Average</a:t>
          </a:r>
        </a:p>
      </xdr:txBody>
    </xdr:sp>
    <xdr:clientData/>
  </xdr:twoCellAnchor>
  <xdr:twoCellAnchor>
    <xdr:from>
      <xdr:col>32</xdr:col>
      <xdr:colOff>270532</xdr:colOff>
      <xdr:row>114</xdr:row>
      <xdr:rowOff>163480</xdr:rowOff>
    </xdr:from>
    <xdr:to>
      <xdr:col>45</xdr:col>
      <xdr:colOff>506392</xdr:colOff>
      <xdr:row>120</xdr:row>
      <xdr:rowOff>60118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4826545" y="22613543"/>
          <a:ext cx="10894214" cy="1054107"/>
        </a:xfrm>
        <a:prstGeom prst="rect">
          <a:avLst/>
        </a:prstGeom>
        <a:solidFill>
          <a:schemeClr val="accent6">
            <a:lumMod val="20000"/>
            <a:lumOff val="80000"/>
            <a:alpha val="26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BE" sz="1100" b="1">
              <a:solidFill>
                <a:sysClr val="windowText" lastClr="000000"/>
              </a:solidFill>
            </a:rPr>
            <a:t>Good</a:t>
          </a:r>
        </a:p>
      </xdr:txBody>
    </xdr:sp>
    <xdr:clientData/>
  </xdr:twoCellAnchor>
  <xdr:twoCellAnchor>
    <xdr:from>
      <xdr:col>32</xdr:col>
      <xdr:colOff>278245</xdr:colOff>
      <xdr:row>109</xdr:row>
      <xdr:rowOff>79211</xdr:rowOff>
    </xdr:from>
    <xdr:to>
      <xdr:col>45</xdr:col>
      <xdr:colOff>498355</xdr:colOff>
      <xdr:row>114</xdr:row>
      <xdr:rowOff>160760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4834258" y="21564717"/>
          <a:ext cx="10878464" cy="1046106"/>
        </a:xfrm>
        <a:prstGeom prst="rect">
          <a:avLst/>
        </a:prstGeom>
        <a:solidFill>
          <a:schemeClr val="accent6">
            <a:lumMod val="60000"/>
            <a:lumOff val="40000"/>
            <a:alpha val="26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BE" sz="1200" b="1">
              <a:solidFill>
                <a:sysClr val="windowText" lastClr="000000"/>
              </a:solidFill>
            </a:rPr>
            <a:t>Excellent</a:t>
          </a:r>
          <a:endParaRPr lang="fr-B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293077</xdr:colOff>
      <xdr:row>122</xdr:row>
      <xdr:rowOff>181069</xdr:rowOff>
    </xdr:from>
    <xdr:to>
      <xdr:col>45</xdr:col>
      <xdr:colOff>498355</xdr:colOff>
      <xdr:row>125</xdr:row>
      <xdr:rowOff>52604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4849090" y="24174423"/>
          <a:ext cx="10863632" cy="498497"/>
        </a:xfrm>
        <a:prstGeom prst="rect">
          <a:avLst/>
        </a:prstGeom>
        <a:solidFill>
          <a:schemeClr val="accent2">
            <a:lumMod val="20000"/>
            <a:lumOff val="80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BE" sz="1100" b="1">
              <a:solidFill>
                <a:sysClr val="windowText" lastClr="000000"/>
              </a:solidFill>
            </a:rPr>
            <a:t>Bad</a:t>
          </a:r>
        </a:p>
      </xdr:txBody>
    </xdr:sp>
    <xdr:clientData/>
  </xdr:twoCellAnchor>
  <xdr:twoCellAnchor>
    <xdr:from>
      <xdr:col>32</xdr:col>
      <xdr:colOff>315621</xdr:colOff>
      <xdr:row>125</xdr:row>
      <xdr:rowOff>59565</xdr:rowOff>
    </xdr:from>
    <xdr:to>
      <xdr:col>45</xdr:col>
      <xdr:colOff>514430</xdr:colOff>
      <xdr:row>130</xdr:row>
      <xdr:rowOff>127752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4871634" y="24679881"/>
          <a:ext cx="10857163" cy="1032744"/>
        </a:xfrm>
        <a:prstGeom prst="rect">
          <a:avLst/>
        </a:prstGeom>
        <a:solidFill>
          <a:schemeClr val="accent2">
            <a:lumMod val="40000"/>
            <a:lumOff val="60000"/>
            <a:alpha val="26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BE" sz="1100" b="1">
              <a:solidFill>
                <a:sysClr val="windowText" lastClr="000000"/>
              </a:solidFill>
            </a:rPr>
            <a:t>Very bad</a:t>
          </a:r>
        </a:p>
      </xdr:txBody>
    </xdr:sp>
    <xdr:clientData/>
  </xdr:twoCellAnchor>
  <xdr:twoCellAnchor>
    <xdr:from>
      <xdr:col>32</xdr:col>
      <xdr:colOff>308107</xdr:colOff>
      <xdr:row>130</xdr:row>
      <xdr:rowOff>128136</xdr:rowOff>
    </xdr:from>
    <xdr:to>
      <xdr:col>45</xdr:col>
      <xdr:colOff>533482</xdr:colOff>
      <xdr:row>135</xdr:row>
      <xdr:rowOff>180355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4858935" y="25257603"/>
          <a:ext cx="10888867" cy="991569"/>
        </a:xfrm>
        <a:prstGeom prst="rect">
          <a:avLst/>
        </a:prstGeom>
        <a:solidFill>
          <a:srgbClr val="FF0000">
            <a:alpha val="14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BE" sz="1100" b="1">
              <a:solidFill>
                <a:sysClr val="windowText" lastClr="000000"/>
              </a:solidFill>
            </a:rPr>
            <a:t>Worst</a:t>
          </a:r>
        </a:p>
      </xdr:txBody>
    </xdr:sp>
    <xdr:clientData/>
  </xdr:twoCellAnchor>
  <xdr:twoCellAnchor>
    <xdr:from>
      <xdr:col>28</xdr:col>
      <xdr:colOff>615745</xdr:colOff>
      <xdr:row>220</xdr:row>
      <xdr:rowOff>165972</xdr:rowOff>
    </xdr:from>
    <xdr:to>
      <xdr:col>39</xdr:col>
      <xdr:colOff>179102</xdr:colOff>
      <xdr:row>253</xdr:row>
      <xdr:rowOff>179103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  <a:ext uri="{147F2762-F138-4A5C-976F-8EAC2B608ADB}">
              <a16:predDERef xmlns:a16="http://schemas.microsoft.com/office/drawing/2014/main" pre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49196</xdr:colOff>
      <xdr:row>232</xdr:row>
      <xdr:rowOff>1014</xdr:rowOff>
    </xdr:from>
    <xdr:to>
      <xdr:col>53</xdr:col>
      <xdr:colOff>443473</xdr:colOff>
      <xdr:row>249</xdr:row>
      <xdr:rowOff>11982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  <a:ext uri="{147F2762-F138-4A5C-976F-8EAC2B608ADB}">
              <a16:predDERef xmlns:a16="http://schemas.microsoft.com/office/drawing/2014/main" pre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190500</xdr:colOff>
      <xdr:row>257</xdr:row>
      <xdr:rowOff>33338</xdr:rowOff>
    </xdr:from>
    <xdr:to>
      <xdr:col>39</xdr:col>
      <xdr:colOff>404509</xdr:colOff>
      <xdr:row>289</xdr:row>
      <xdr:rowOff>13219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  <a:ext uri="{147F2762-F138-4A5C-976F-8EAC2B608ADB}">
              <a16:predDERef xmlns:a16="http://schemas.microsoft.com/office/drawing/2014/main" pre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676630</xdr:colOff>
      <xdr:row>248</xdr:row>
      <xdr:rowOff>179955</xdr:rowOff>
    </xdr:from>
    <xdr:to>
      <xdr:col>53</xdr:col>
      <xdr:colOff>378180</xdr:colOff>
      <xdr:row>265</xdr:row>
      <xdr:rowOff>133196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  <a:ext uri="{147F2762-F138-4A5C-976F-8EAC2B608ADB}">
              <a16:predDERef xmlns:a16="http://schemas.microsoft.com/office/drawing/2014/main" pre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440605</xdr:colOff>
      <xdr:row>30</xdr:row>
      <xdr:rowOff>34596</xdr:rowOff>
    </xdr:from>
    <xdr:to>
      <xdr:col>49</xdr:col>
      <xdr:colOff>948370</xdr:colOff>
      <xdr:row>56</xdr:row>
      <xdr:rowOff>149327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  <a:ext uri="{147F2762-F138-4A5C-976F-8EAC2B608ADB}">
              <a16:predDERef xmlns:a16="http://schemas.microsoft.com/office/drawing/2014/main" pre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54</xdr:col>
      <xdr:colOff>33420</xdr:colOff>
      <xdr:row>86</xdr:row>
      <xdr:rowOff>13369</xdr:rowOff>
    </xdr:from>
    <xdr:to>
      <xdr:col>59</xdr:col>
      <xdr:colOff>561674</xdr:colOff>
      <xdr:row>106</xdr:row>
      <xdr:rowOff>13369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7FE8486-CED2-43EC-5C6D-F5DC94BC5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50894" y="17044737"/>
          <a:ext cx="6777992" cy="3930316"/>
        </a:xfrm>
        <a:prstGeom prst="rect">
          <a:avLst/>
        </a:prstGeom>
      </xdr:spPr>
    </xdr:pic>
    <xdr:clientData/>
  </xdr:twoCellAnchor>
  <xdr:twoCellAnchor editAs="oneCell">
    <xdr:from>
      <xdr:col>31</xdr:col>
      <xdr:colOff>858982</xdr:colOff>
      <xdr:row>156</xdr:row>
      <xdr:rowOff>41563</xdr:rowOff>
    </xdr:from>
    <xdr:to>
      <xdr:col>42</xdr:col>
      <xdr:colOff>528782</xdr:colOff>
      <xdr:row>170</xdr:row>
      <xdr:rowOff>94903</xdr:rowOff>
    </xdr:to>
    <xdr:pic>
      <xdr:nvPicPr>
        <xdr:cNvPr id="37" name="Image 2">
          <a:extLst>
            <a:ext uri="{FF2B5EF4-FFF2-40B4-BE49-F238E27FC236}">
              <a16:creationId xmlns:a16="http://schemas.microsoft.com/office/drawing/2014/main" id="{88A5C489-1A20-F77E-BBC0-4CA752426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0400" y="28748181"/>
          <a:ext cx="7772400" cy="2720340"/>
        </a:xfrm>
        <a:prstGeom prst="rect">
          <a:avLst/>
        </a:prstGeom>
      </xdr:spPr>
    </xdr:pic>
    <xdr:clientData/>
  </xdr:twoCellAnchor>
  <xdr:twoCellAnchor editAs="oneCell">
    <xdr:from>
      <xdr:col>51</xdr:col>
      <xdr:colOff>1399603</xdr:colOff>
      <xdr:row>143</xdr:row>
      <xdr:rowOff>66101</xdr:rowOff>
    </xdr:from>
    <xdr:to>
      <xdr:col>59</xdr:col>
      <xdr:colOff>78803</xdr:colOff>
      <xdr:row>171</xdr:row>
      <xdr:rowOff>121981</xdr:rowOff>
    </xdr:to>
    <xdr:pic>
      <xdr:nvPicPr>
        <xdr:cNvPr id="35" name="Image 14">
          <a:extLst>
            <a:ext uri="{FF2B5EF4-FFF2-40B4-BE49-F238E27FC236}">
              <a16:creationId xmlns:a16="http://schemas.microsoft.com/office/drawing/2014/main" id="{8A2E2385-245F-3D91-0493-4607ED613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37436" y="28281268"/>
          <a:ext cx="7780867" cy="5432213"/>
        </a:xfrm>
        <a:prstGeom prst="rect">
          <a:avLst/>
        </a:prstGeom>
      </xdr:spPr>
    </xdr:pic>
    <xdr:clientData/>
  </xdr:twoCellAnchor>
  <xdr:twoCellAnchor editAs="oneCell">
    <xdr:from>
      <xdr:col>43</xdr:col>
      <xdr:colOff>881891</xdr:colOff>
      <xdr:row>142</xdr:row>
      <xdr:rowOff>9054</xdr:rowOff>
    </xdr:from>
    <xdr:to>
      <xdr:col>51</xdr:col>
      <xdr:colOff>1135891</xdr:colOff>
      <xdr:row>156</xdr:row>
      <xdr:rowOff>11594</xdr:rowOff>
    </xdr:to>
    <xdr:pic>
      <xdr:nvPicPr>
        <xdr:cNvPr id="36" name="Image 18">
          <a:extLst>
            <a:ext uri="{FF2B5EF4-FFF2-40B4-BE49-F238E27FC236}">
              <a16:creationId xmlns:a16="http://schemas.microsoft.com/office/drawing/2014/main" id="{1569A2E3-45D4-824A-50D8-A422DDE02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42691" y="26138727"/>
          <a:ext cx="7772400" cy="2720340"/>
        </a:xfrm>
        <a:prstGeom prst="rect">
          <a:avLst/>
        </a:prstGeom>
      </xdr:spPr>
    </xdr:pic>
    <xdr:clientData/>
  </xdr:twoCellAnchor>
  <xdr:twoCellAnchor editAs="oneCell">
    <xdr:from>
      <xdr:col>31</xdr:col>
      <xdr:colOff>893346</xdr:colOff>
      <xdr:row>141</xdr:row>
      <xdr:rowOff>62071</xdr:rowOff>
    </xdr:from>
    <xdr:to>
      <xdr:col>42</xdr:col>
      <xdr:colOff>563146</xdr:colOff>
      <xdr:row>155</xdr:row>
      <xdr:rowOff>64611</xdr:rowOff>
    </xdr:to>
    <xdr:pic>
      <xdr:nvPicPr>
        <xdr:cNvPr id="31" name="Image 24">
          <a:extLst>
            <a:ext uri="{FF2B5EF4-FFF2-40B4-BE49-F238E27FC236}">
              <a16:creationId xmlns:a16="http://schemas.microsoft.com/office/drawing/2014/main" id="{BCB7DD6D-A066-59C5-8FDA-9E36478F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4764" y="26011635"/>
          <a:ext cx="7772400" cy="2720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3"/>
  <sheetViews>
    <sheetView tabSelected="1" topLeftCell="A4" zoomScale="98" zoomScaleNormal="98" workbookViewId="0">
      <selection activeCell="X33" sqref="X33"/>
    </sheetView>
  </sheetViews>
  <sheetFormatPr baseColWidth="10" defaultColWidth="9.1640625" defaultRowHeight="15" x14ac:dyDescent="0.2"/>
  <cols>
    <col min="1" max="1" width="42.6640625" customWidth="1"/>
    <col min="2" max="2" width="10.5" customWidth="1"/>
    <col min="11" max="11" width="11.1640625" bestFit="1" customWidth="1"/>
    <col min="15" max="15" width="11" customWidth="1"/>
    <col min="20" max="20" width="12.1640625" customWidth="1"/>
    <col min="32" max="32" width="9.6640625" bestFit="1" customWidth="1"/>
    <col min="33" max="33" width="9.6640625" customWidth="1"/>
    <col min="34" max="34" width="12.1640625" customWidth="1"/>
    <col min="35" max="35" width="12.5" customWidth="1"/>
    <col min="36" max="36" width="13.1640625" customWidth="1"/>
    <col min="37" max="37" width="10.5" customWidth="1"/>
    <col min="49" max="49" width="11" customWidth="1"/>
    <col min="82" max="82" width="9.5" customWidth="1"/>
    <col min="83" max="83" width="9.6640625" customWidth="1"/>
  </cols>
  <sheetData>
    <row r="1" spans="1:54" ht="19" x14ac:dyDescent="0.25">
      <c r="B1" s="3" t="s">
        <v>0</v>
      </c>
      <c r="H1" s="14" t="s">
        <v>1</v>
      </c>
      <c r="J1" s="14" t="s">
        <v>2</v>
      </c>
      <c r="K1" s="2">
        <v>45474</v>
      </c>
      <c r="M1" s="14" t="s">
        <v>3</v>
      </c>
      <c r="N1">
        <v>21</v>
      </c>
      <c r="O1" s="14" t="s">
        <v>4</v>
      </c>
      <c r="P1" t="s">
        <v>5</v>
      </c>
      <c r="R1" s="14" t="s">
        <v>6</v>
      </c>
      <c r="T1" t="s">
        <v>7</v>
      </c>
      <c r="Z1" t="s">
        <v>8</v>
      </c>
    </row>
    <row r="2" spans="1:54" x14ac:dyDescent="0.2">
      <c r="Z2" t="s">
        <v>9</v>
      </c>
    </row>
    <row r="3" spans="1:54" x14ac:dyDescent="0.2">
      <c r="A3" s="37" t="s">
        <v>10</v>
      </c>
      <c r="B3" s="71" t="s">
        <v>11</v>
      </c>
      <c r="C3" s="72" t="s">
        <v>12</v>
      </c>
      <c r="D3" s="72" t="s">
        <v>13</v>
      </c>
      <c r="E3" s="72" t="s">
        <v>14</v>
      </c>
      <c r="F3" s="72" t="s">
        <v>15</v>
      </c>
      <c r="G3" s="72" t="s">
        <v>16</v>
      </c>
      <c r="H3" s="72" t="s">
        <v>17</v>
      </c>
      <c r="I3" s="72" t="s">
        <v>18</v>
      </c>
      <c r="J3" s="72" t="s">
        <v>19</v>
      </c>
      <c r="K3" s="72" t="s">
        <v>20</v>
      </c>
      <c r="L3" s="72" t="s">
        <v>21</v>
      </c>
      <c r="M3" s="72" t="s">
        <v>22</v>
      </c>
      <c r="N3" s="72" t="s">
        <v>23</v>
      </c>
      <c r="O3" s="72" t="s">
        <v>24</v>
      </c>
      <c r="P3" s="72" t="s">
        <v>25</v>
      </c>
      <c r="Q3" s="72" t="s">
        <v>26</v>
      </c>
      <c r="R3" s="72" t="s">
        <v>27</v>
      </c>
      <c r="S3" s="72" t="s">
        <v>28</v>
      </c>
      <c r="T3" s="72" t="s">
        <v>29</v>
      </c>
      <c r="U3" s="72" t="s">
        <v>30</v>
      </c>
      <c r="V3" s="72" t="s">
        <v>31</v>
      </c>
      <c r="W3" s="72"/>
      <c r="X3" s="72"/>
      <c r="Y3" s="72"/>
      <c r="Z3" s="72"/>
      <c r="AA3" s="72"/>
      <c r="AB3" s="72"/>
      <c r="AC3" s="72"/>
      <c r="AD3" s="72"/>
      <c r="AE3" s="73"/>
    </row>
    <row r="4" spans="1:54" x14ac:dyDescent="0.2">
      <c r="A4" s="47" t="s">
        <v>32</v>
      </c>
      <c r="B4" s="48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/>
      <c r="AJ4" t="s">
        <v>33</v>
      </c>
    </row>
    <row r="5" spans="1:54" x14ac:dyDescent="0.2">
      <c r="A5" s="47" t="s">
        <v>34</v>
      </c>
      <c r="B5" s="43">
        <v>1</v>
      </c>
      <c r="C5" s="43">
        <v>2</v>
      </c>
      <c r="D5" s="43">
        <v>3</v>
      </c>
      <c r="E5" s="43">
        <v>4</v>
      </c>
      <c r="F5" s="43">
        <v>5</v>
      </c>
      <c r="G5" s="43">
        <v>6</v>
      </c>
      <c r="H5" s="43">
        <v>7</v>
      </c>
      <c r="I5" s="43">
        <v>8</v>
      </c>
      <c r="J5" s="43">
        <v>9</v>
      </c>
      <c r="K5" s="43">
        <v>10</v>
      </c>
      <c r="L5" s="43">
        <v>11</v>
      </c>
      <c r="M5" s="43">
        <v>12</v>
      </c>
      <c r="N5" s="43">
        <v>13</v>
      </c>
      <c r="O5" s="43">
        <v>14</v>
      </c>
      <c r="P5" s="43">
        <v>15</v>
      </c>
      <c r="Q5" s="43">
        <v>16</v>
      </c>
      <c r="R5" s="43">
        <v>17</v>
      </c>
      <c r="S5" s="43">
        <v>18</v>
      </c>
      <c r="T5" s="43">
        <v>19</v>
      </c>
      <c r="U5" s="43">
        <v>20</v>
      </c>
      <c r="V5" s="43">
        <v>21</v>
      </c>
      <c r="W5" s="43"/>
      <c r="X5" s="43"/>
      <c r="Y5" s="43"/>
      <c r="Z5" s="43"/>
      <c r="AA5" s="43"/>
      <c r="AB5" s="43"/>
      <c r="AC5" s="43"/>
      <c r="AD5" s="43"/>
      <c r="AE5" s="43"/>
      <c r="AJ5" s="1" t="s">
        <v>35</v>
      </c>
      <c r="AK5">
        <v>21</v>
      </c>
    </row>
    <row r="6" spans="1:54" x14ac:dyDescent="0.2">
      <c r="A6" s="47" t="s">
        <v>36</v>
      </c>
      <c r="B6" s="43" t="s">
        <v>37</v>
      </c>
      <c r="C6" s="43" t="s">
        <v>38</v>
      </c>
      <c r="D6" s="43" t="s">
        <v>37</v>
      </c>
      <c r="E6" s="43" t="s">
        <v>37</v>
      </c>
      <c r="F6" s="43" t="s">
        <v>37</v>
      </c>
      <c r="G6" s="43" t="s">
        <v>37</v>
      </c>
      <c r="H6" s="43" t="s">
        <v>37</v>
      </c>
      <c r="I6" s="43" t="s">
        <v>38</v>
      </c>
      <c r="J6" s="43" t="s">
        <v>37</v>
      </c>
      <c r="K6" s="43" t="s">
        <v>37</v>
      </c>
      <c r="L6" s="43" t="s">
        <v>37</v>
      </c>
      <c r="M6" s="43" t="s">
        <v>37</v>
      </c>
      <c r="N6" s="43" t="s">
        <v>37</v>
      </c>
      <c r="O6" s="43" t="s">
        <v>38</v>
      </c>
      <c r="P6" s="43" t="s">
        <v>38</v>
      </c>
      <c r="Q6" s="43" t="s">
        <v>38</v>
      </c>
      <c r="R6" s="43" t="s">
        <v>37</v>
      </c>
      <c r="S6" s="43" t="s">
        <v>38</v>
      </c>
      <c r="T6" s="43" t="s">
        <v>37</v>
      </c>
      <c r="U6" s="43" t="s">
        <v>37</v>
      </c>
      <c r="V6" s="43" t="s">
        <v>37</v>
      </c>
      <c r="W6" s="43"/>
      <c r="X6" s="43"/>
      <c r="Y6" s="43"/>
      <c r="Z6" s="43"/>
      <c r="AA6" s="43"/>
      <c r="AB6" s="43"/>
      <c r="AC6" s="43"/>
      <c r="AD6" s="43"/>
      <c r="AE6" s="43"/>
      <c r="AI6" s="74" t="s">
        <v>39</v>
      </c>
      <c r="AJ6" s="31" t="s">
        <v>40</v>
      </c>
      <c r="AK6" s="32">
        <f>SUMPRODUCT(LEN(B6:AE6)-LEN(SUBSTITUTE(B6:AE6,"F","")))</f>
        <v>6</v>
      </c>
    </row>
    <row r="7" spans="1:54" x14ac:dyDescent="0.2">
      <c r="A7" s="47" t="s">
        <v>41</v>
      </c>
      <c r="B7" s="43">
        <v>34</v>
      </c>
      <c r="C7" s="43">
        <v>26</v>
      </c>
      <c r="D7" s="43">
        <v>27</v>
      </c>
      <c r="E7" s="43">
        <v>25</v>
      </c>
      <c r="F7" s="43">
        <v>32</v>
      </c>
      <c r="G7" s="43">
        <v>23</v>
      </c>
      <c r="H7" s="43">
        <v>38</v>
      </c>
      <c r="I7" s="43">
        <v>37</v>
      </c>
      <c r="J7" s="43">
        <v>25</v>
      </c>
      <c r="K7" s="43">
        <v>30</v>
      </c>
      <c r="L7" s="43">
        <v>33</v>
      </c>
      <c r="M7" s="43">
        <v>25</v>
      </c>
      <c r="N7" s="43">
        <v>29</v>
      </c>
      <c r="O7" s="43">
        <v>26</v>
      </c>
      <c r="P7" s="43">
        <v>24</v>
      </c>
      <c r="Q7" s="43">
        <v>33</v>
      </c>
      <c r="R7" s="43">
        <v>25</v>
      </c>
      <c r="S7" s="43">
        <v>25</v>
      </c>
      <c r="T7" s="43">
        <v>26</v>
      </c>
      <c r="U7" s="43">
        <v>32</v>
      </c>
      <c r="V7" s="43">
        <v>25</v>
      </c>
      <c r="W7" s="43"/>
      <c r="X7" s="43"/>
      <c r="Y7" s="43"/>
      <c r="Z7" s="43"/>
      <c r="AA7" s="43"/>
      <c r="AB7" s="43"/>
      <c r="AC7" s="43"/>
      <c r="AD7" s="43"/>
      <c r="AE7" s="43"/>
      <c r="AI7" s="35"/>
      <c r="AJ7" s="50" t="s">
        <v>42</v>
      </c>
      <c r="AK7" s="51">
        <f>SUMPRODUCT(LEN(B6:AE6)-LEN(SUBSTITUTE(B6:AE6,"M","")))</f>
        <v>15</v>
      </c>
      <c r="AV7" t="s">
        <v>43</v>
      </c>
      <c r="AW7" s="5" t="s">
        <v>44</v>
      </c>
      <c r="AX7" s="5" t="s">
        <v>45</v>
      </c>
      <c r="AY7" s="5" t="s">
        <v>46</v>
      </c>
      <c r="AZ7" s="5" t="s">
        <v>42</v>
      </c>
      <c r="BA7" s="5" t="s">
        <v>40</v>
      </c>
      <c r="BB7" s="5" t="s">
        <v>40</v>
      </c>
    </row>
    <row r="8" spans="1:54" x14ac:dyDescent="0.2">
      <c r="A8" s="47" t="s">
        <v>47</v>
      </c>
      <c r="B8" s="43" t="s">
        <v>48</v>
      </c>
      <c r="C8" s="43" t="s">
        <v>48</v>
      </c>
      <c r="D8" s="43" t="s">
        <v>48</v>
      </c>
      <c r="E8" s="43" t="s">
        <v>48</v>
      </c>
      <c r="F8" s="43" t="s">
        <v>48</v>
      </c>
      <c r="G8" s="43" t="s">
        <v>49</v>
      </c>
      <c r="H8" s="43" t="s">
        <v>48</v>
      </c>
      <c r="I8" s="43" t="s">
        <v>48</v>
      </c>
      <c r="J8" s="43" t="s">
        <v>48</v>
      </c>
      <c r="K8" s="43" t="s">
        <v>48</v>
      </c>
      <c r="L8" s="43" t="s">
        <v>48</v>
      </c>
      <c r="M8" s="43" t="s">
        <v>48</v>
      </c>
      <c r="N8" s="43" t="s">
        <v>48</v>
      </c>
      <c r="O8" s="43" t="s">
        <v>48</v>
      </c>
      <c r="P8" s="43" t="s">
        <v>49</v>
      </c>
      <c r="Q8" s="43" t="s">
        <v>48</v>
      </c>
      <c r="R8" s="43" t="s">
        <v>49</v>
      </c>
      <c r="S8" s="43" t="s">
        <v>48</v>
      </c>
      <c r="T8" s="43" t="s">
        <v>48</v>
      </c>
      <c r="U8" s="43" t="s">
        <v>48</v>
      </c>
      <c r="V8" s="43" t="s">
        <v>48</v>
      </c>
      <c r="W8" s="43"/>
      <c r="X8" s="43"/>
      <c r="Y8" s="43"/>
      <c r="Z8" s="43"/>
      <c r="AA8" s="43"/>
      <c r="AB8" s="43"/>
      <c r="AC8" s="43"/>
      <c r="AD8" s="43"/>
      <c r="AE8" s="43"/>
      <c r="AI8" s="52" t="s">
        <v>41</v>
      </c>
      <c r="AJ8" s="33" t="s">
        <v>50</v>
      </c>
      <c r="AK8" s="34">
        <f>AVERAGE(B7:AE7)</f>
        <v>28.571428571428573</v>
      </c>
      <c r="AL8">
        <f>MIN(B7:AE7)</f>
        <v>23</v>
      </c>
      <c r="AT8" s="1" t="s">
        <v>51</v>
      </c>
      <c r="AV8" t="s">
        <v>52</v>
      </c>
      <c r="AW8">
        <f>COUNTIFS(B7:AE7,"&lt;=17")</f>
        <v>0</v>
      </c>
      <c r="AX8">
        <f>AW8</f>
        <v>0</v>
      </c>
      <c r="AY8" s="6">
        <f t="shared" ref="AY8:AY13" si="0">AX8/$AK$5</f>
        <v>0</v>
      </c>
      <c r="AZ8" s="6">
        <f>COUNTIFS($B$7:$AE$7,"&lt;=17",$B$6:$AE$6,"M")/$AK$5</f>
        <v>0</v>
      </c>
      <c r="BA8" s="6">
        <f>COUNTIFS($B$7:$AE$7,"&lt;=17",$B$6:$AE$6,"F")/$AK$5</f>
        <v>0</v>
      </c>
      <c r="BB8" s="6">
        <f t="shared" ref="BB8:BB13" si="1">0-BA8</f>
        <v>0</v>
      </c>
    </row>
    <row r="9" spans="1:54" x14ac:dyDescent="0.2">
      <c r="A9" s="47" t="s">
        <v>53</v>
      </c>
      <c r="B9" s="43" t="s">
        <v>54</v>
      </c>
      <c r="C9" s="43" t="s">
        <v>54</v>
      </c>
      <c r="D9" s="43" t="s">
        <v>54</v>
      </c>
      <c r="E9" s="43" t="s">
        <v>54</v>
      </c>
      <c r="F9" s="43" t="s">
        <v>54</v>
      </c>
      <c r="G9" s="43" t="s">
        <v>54</v>
      </c>
      <c r="H9" s="43" t="s">
        <v>55</v>
      </c>
      <c r="I9" s="43" t="s">
        <v>55</v>
      </c>
      <c r="J9" s="43" t="s">
        <v>54</v>
      </c>
      <c r="K9" s="43" t="s">
        <v>54</v>
      </c>
      <c r="L9" s="43" t="s">
        <v>56</v>
      </c>
      <c r="M9" s="43" t="s">
        <v>55</v>
      </c>
      <c r="N9" s="43" t="s">
        <v>54</v>
      </c>
      <c r="O9" s="43" t="s">
        <v>57</v>
      </c>
      <c r="P9" s="43" t="s">
        <v>54</v>
      </c>
      <c r="Q9" s="43" t="s">
        <v>58</v>
      </c>
      <c r="R9" s="43" t="s">
        <v>54</v>
      </c>
      <c r="S9" s="43" t="s">
        <v>59</v>
      </c>
      <c r="T9" s="43" t="s">
        <v>54</v>
      </c>
      <c r="U9" s="43" t="s">
        <v>60</v>
      </c>
      <c r="V9" s="43" t="s">
        <v>54</v>
      </c>
      <c r="W9" s="43"/>
      <c r="X9" s="43"/>
      <c r="Y9" s="43"/>
      <c r="Z9" s="43"/>
      <c r="AA9" s="43"/>
      <c r="AB9" s="43"/>
      <c r="AC9" s="43"/>
      <c r="AD9" s="43"/>
      <c r="AE9" s="43"/>
      <c r="AI9" s="49"/>
      <c r="AJ9" s="33" t="s">
        <v>61</v>
      </c>
      <c r="AK9" s="34">
        <f>MEDIAN(B7:AE7)</f>
        <v>26</v>
      </c>
      <c r="AL9">
        <f>MAX(B7:AE7)</f>
        <v>38</v>
      </c>
      <c r="AV9" t="s">
        <v>62</v>
      </c>
      <c r="AW9">
        <f>COUNTIFS(B7:AE7,"&gt;=18",B7:AE7,"&lt;=24")</f>
        <v>2</v>
      </c>
      <c r="AX9">
        <f>AX8+AW9</f>
        <v>2</v>
      </c>
      <c r="AY9" s="6">
        <f t="shared" si="0"/>
        <v>9.5238095238095233E-2</v>
      </c>
      <c r="AZ9" s="6">
        <f>COUNTIFS($B$7:$AE$7,"&gt;=18",$B$7:$AE$7,"&lt;=24",$B$6:$AE$6,"M")/$AK$5</f>
        <v>4.7619047619047616E-2</v>
      </c>
      <c r="BA9" s="6">
        <f>COUNTIFS($B$7:$AE$7,"&gt;=18",$B$7:$AE$7,"&lt;=24",$B$6:$AE$6,"F")/$AK$5</f>
        <v>4.7619047619047616E-2</v>
      </c>
      <c r="BB9" s="6">
        <f t="shared" si="1"/>
        <v>-4.7619047619047616E-2</v>
      </c>
    </row>
    <row r="10" spans="1:54" x14ac:dyDescent="0.2">
      <c r="A10" s="47" t="s">
        <v>63</v>
      </c>
      <c r="B10" s="43" t="s">
        <v>37</v>
      </c>
      <c r="C10" s="43" t="s">
        <v>37</v>
      </c>
      <c r="D10" s="43" t="s">
        <v>37</v>
      </c>
      <c r="E10" s="43" t="s">
        <v>37</v>
      </c>
      <c r="F10" s="43" t="s">
        <v>37</v>
      </c>
      <c r="G10" s="43" t="s">
        <v>64</v>
      </c>
      <c r="H10" s="43" t="s">
        <v>65</v>
      </c>
      <c r="I10" s="43" t="s">
        <v>65</v>
      </c>
      <c r="J10" s="43" t="s">
        <v>37</v>
      </c>
      <c r="K10" s="43" t="s">
        <v>65</v>
      </c>
      <c r="L10" s="43" t="s">
        <v>66</v>
      </c>
      <c r="M10" s="43" t="s">
        <v>37</v>
      </c>
      <c r="N10" s="43" t="s">
        <v>65</v>
      </c>
      <c r="O10" s="43" t="s">
        <v>65</v>
      </c>
      <c r="P10" s="43" t="s">
        <v>64</v>
      </c>
      <c r="Q10" s="43" t="s">
        <v>37</v>
      </c>
      <c r="R10" s="43" t="s">
        <v>64</v>
      </c>
      <c r="S10" s="43" t="s">
        <v>37</v>
      </c>
      <c r="T10" s="43" t="s">
        <v>37</v>
      </c>
      <c r="U10" s="43" t="s">
        <v>65</v>
      </c>
      <c r="V10" s="43" t="s">
        <v>37</v>
      </c>
      <c r="W10" s="43"/>
      <c r="X10" s="43"/>
      <c r="Y10" s="43"/>
      <c r="Z10" s="43"/>
      <c r="AA10" s="43"/>
      <c r="AB10" s="43"/>
      <c r="AC10" s="43"/>
      <c r="AD10" s="43"/>
      <c r="AE10" s="43"/>
      <c r="AF10" t="s">
        <v>50</v>
      </c>
      <c r="AG10" t="s">
        <v>67</v>
      </c>
      <c r="AH10" t="s">
        <v>61</v>
      </c>
      <c r="AI10" s="49"/>
      <c r="AJ10" s="33" t="s">
        <v>68</v>
      </c>
      <c r="AK10" s="34">
        <f>_xlfn.VAR.P(B7:AE7)</f>
        <v>19.292517006802722</v>
      </c>
      <c r="AV10" t="s">
        <v>69</v>
      </c>
      <c r="AW10">
        <f>COUNTIFS(B7:AE7,"&gt;=25",B7:AE7,"&lt;=34")</f>
        <v>17</v>
      </c>
      <c r="AX10">
        <f>AX9+AW10</f>
        <v>19</v>
      </c>
      <c r="AY10" s="6">
        <f t="shared" si="0"/>
        <v>0.90476190476190477</v>
      </c>
      <c r="AZ10" s="6">
        <f>COUNTIFS($B$7:$AE$7,"&gt;=25",$B$7:$AE$7,"&lt;=34",$B$6:$AE$6,"M")/$AK$5</f>
        <v>0.61904761904761907</v>
      </c>
      <c r="BA10" s="6">
        <f>COUNTIFS($B$7:$AE$7,"&gt;=25",$B$7:$AE$7,"&lt;=34",$B$6:$AE$6,"F")/$AK$5</f>
        <v>0.19047619047619047</v>
      </c>
      <c r="BB10" s="6">
        <f t="shared" si="1"/>
        <v>-0.19047619047619047</v>
      </c>
    </row>
    <row r="11" spans="1:54" x14ac:dyDescent="0.2">
      <c r="A11" s="47" t="s">
        <v>70</v>
      </c>
      <c r="B11" s="43">
        <v>7</v>
      </c>
      <c r="C11" s="43">
        <v>7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5</v>
      </c>
      <c r="N11" s="43">
        <v>7</v>
      </c>
      <c r="O11" s="43">
        <v>7</v>
      </c>
      <c r="P11" s="43">
        <v>6</v>
      </c>
      <c r="Q11" s="43">
        <v>7</v>
      </c>
      <c r="R11" s="43">
        <v>7</v>
      </c>
      <c r="S11" s="43">
        <v>7</v>
      </c>
      <c r="T11" s="43">
        <v>7</v>
      </c>
      <c r="U11" s="43">
        <v>7</v>
      </c>
      <c r="V11" s="43">
        <v>7</v>
      </c>
      <c r="W11" s="43"/>
      <c r="X11" s="43"/>
      <c r="Y11" s="43"/>
      <c r="Z11" s="43"/>
      <c r="AA11" s="43"/>
      <c r="AB11" s="43"/>
      <c r="AC11" s="43"/>
      <c r="AD11" s="43"/>
      <c r="AE11" s="43"/>
      <c r="AF11" s="6">
        <f>AVERAGE(B11:V11)</f>
        <v>6.8571428571428568</v>
      </c>
      <c r="AG11" s="6">
        <f>STDEV(B11:V11)</f>
        <v>0.47809144373375739</v>
      </c>
      <c r="AH11">
        <f>MEDIAN(B11:V11)</f>
        <v>7</v>
      </c>
      <c r="AI11" s="49"/>
      <c r="AJ11" s="33" t="s">
        <v>71</v>
      </c>
      <c r="AK11" s="34">
        <f>_xlfn.STDEV.P(B7:AE7)</f>
        <v>4.3923247838476973</v>
      </c>
      <c r="AV11" t="s">
        <v>72</v>
      </c>
      <c r="AW11">
        <f>COUNTIFS(B7:AE7,"&gt;=35",B7:AE7,"&lt;=44")</f>
        <v>2</v>
      </c>
      <c r="AX11">
        <f>AX10+AW11</f>
        <v>21</v>
      </c>
      <c r="AY11" s="6">
        <f t="shared" si="0"/>
        <v>1</v>
      </c>
      <c r="AZ11" s="6">
        <f>COUNTIFS($B$7:$AE$7,"&gt;=35",$B$7:$AE$7,"&lt;=44",$B$6:$AE$6,"M")/$AK$5</f>
        <v>4.7619047619047616E-2</v>
      </c>
      <c r="BA11" s="6">
        <f>COUNTIFS($B$7:$AE$7,"&gt;=35",$B$7:$AE$7,"&lt;=44",$B$6:$AE$6,"F")/$AK$5</f>
        <v>4.7619047619047616E-2</v>
      </c>
      <c r="BB11" s="6">
        <f t="shared" si="1"/>
        <v>-4.7619047619047616E-2</v>
      </c>
    </row>
    <row r="12" spans="1:54" x14ac:dyDescent="0.2">
      <c r="A12" s="47" t="s">
        <v>73</v>
      </c>
      <c r="B12" s="43">
        <v>7</v>
      </c>
      <c r="C12" s="43">
        <v>7</v>
      </c>
      <c r="D12" s="43">
        <v>5</v>
      </c>
      <c r="E12" s="43">
        <v>6</v>
      </c>
      <c r="F12" s="43">
        <v>7</v>
      </c>
      <c r="G12" s="43">
        <v>6</v>
      </c>
      <c r="H12" s="43">
        <v>7</v>
      </c>
      <c r="I12" s="43">
        <v>7</v>
      </c>
      <c r="J12" s="43">
        <v>7</v>
      </c>
      <c r="K12" s="43">
        <v>7</v>
      </c>
      <c r="L12" s="43">
        <v>7</v>
      </c>
      <c r="M12" s="43">
        <v>5</v>
      </c>
      <c r="N12" s="43">
        <v>7</v>
      </c>
      <c r="O12" s="43">
        <v>7</v>
      </c>
      <c r="P12" s="43">
        <v>6</v>
      </c>
      <c r="Q12" s="43">
        <v>7</v>
      </c>
      <c r="R12" s="43">
        <v>7</v>
      </c>
      <c r="S12" s="43">
        <v>7</v>
      </c>
      <c r="T12" s="43">
        <v>7</v>
      </c>
      <c r="U12" s="43">
        <v>7</v>
      </c>
      <c r="V12" s="43">
        <v>7</v>
      </c>
      <c r="W12" s="43"/>
      <c r="X12" s="43"/>
      <c r="Y12" s="43"/>
      <c r="Z12" s="43"/>
      <c r="AA12" s="43"/>
      <c r="AB12" s="43"/>
      <c r="AC12" s="43"/>
      <c r="AD12" s="43"/>
      <c r="AE12" s="43"/>
      <c r="AF12" s="6">
        <f t="shared" ref="AF12:AF14" si="2">AVERAGE(B12:V12)</f>
        <v>6.666666666666667</v>
      </c>
      <c r="AG12" s="6">
        <f t="shared" ref="AG12:AG15" si="3">STDEV(B12:V12)</f>
        <v>0.65828058860438321</v>
      </c>
      <c r="AH12">
        <f t="shared" ref="AH12:AH15" si="4">MEDIAN(B12:V12)</f>
        <v>7</v>
      </c>
      <c r="AI12" s="49"/>
      <c r="AJ12" s="33" t="s">
        <v>74</v>
      </c>
      <c r="AK12" s="34">
        <f>_xlfn.CONFIDENCE.NORM($AK$14, AK11, $AK$5)</f>
        <v>1.8785938209858903</v>
      </c>
      <c r="AV12" t="s">
        <v>75</v>
      </c>
      <c r="AW12">
        <f>COUNTIFS(B7:AE7,"&gt;=45",B7:AE7,"&lt;=54")</f>
        <v>0</v>
      </c>
      <c r="AX12">
        <f>AX11+AW12</f>
        <v>21</v>
      </c>
      <c r="AY12" s="6">
        <f t="shared" si="0"/>
        <v>1</v>
      </c>
      <c r="AZ12" s="6">
        <f>COUNTIFS($B$7:$AE$7,"&gt;=45",$B$7:$AE$7,"&lt;=54",$B$6:$AE$6,"M")/$AK$5</f>
        <v>0</v>
      </c>
      <c r="BA12" s="6">
        <f>COUNTIFS($B$7:$AE$7,"&gt;=45",$B$7:$AE$7,"&lt;=54",$B$6:$AE$6,"F")/$AK$5</f>
        <v>0</v>
      </c>
      <c r="BB12" s="6">
        <f t="shared" si="1"/>
        <v>0</v>
      </c>
    </row>
    <row r="13" spans="1:54" x14ac:dyDescent="0.2">
      <c r="A13" s="47" t="s">
        <v>76</v>
      </c>
      <c r="B13" s="43">
        <v>1</v>
      </c>
      <c r="C13" s="43">
        <v>1</v>
      </c>
      <c r="D13" s="43">
        <v>2</v>
      </c>
      <c r="E13" s="43">
        <v>1</v>
      </c>
      <c r="F13" s="43">
        <v>1</v>
      </c>
      <c r="G13" s="43">
        <v>1</v>
      </c>
      <c r="H13" s="43">
        <v>1</v>
      </c>
      <c r="I13" s="43">
        <v>1</v>
      </c>
      <c r="J13" s="43">
        <v>7</v>
      </c>
      <c r="K13" s="43">
        <v>2</v>
      </c>
      <c r="L13" s="43">
        <v>1</v>
      </c>
      <c r="M13" s="43">
        <v>1</v>
      </c>
      <c r="N13" s="43">
        <v>2</v>
      </c>
      <c r="O13" s="43">
        <v>1</v>
      </c>
      <c r="P13" s="43">
        <v>2</v>
      </c>
      <c r="Q13" s="43">
        <v>4</v>
      </c>
      <c r="R13" s="43">
        <v>1</v>
      </c>
      <c r="S13" s="43">
        <v>1</v>
      </c>
      <c r="T13" s="43">
        <v>2</v>
      </c>
      <c r="U13" s="43">
        <v>1</v>
      </c>
      <c r="V13" s="43">
        <v>1</v>
      </c>
      <c r="W13" s="43"/>
      <c r="X13" s="43"/>
      <c r="Y13" s="43"/>
      <c r="Z13" s="43"/>
      <c r="AA13" s="43"/>
      <c r="AB13" s="43"/>
      <c r="AC13" s="43"/>
      <c r="AD13" s="43"/>
      <c r="AE13" s="43"/>
      <c r="AF13" s="6">
        <f t="shared" si="2"/>
        <v>1.6666666666666667</v>
      </c>
      <c r="AG13" s="6">
        <f t="shared" si="3"/>
        <v>1.4259499757471625</v>
      </c>
      <c r="AH13">
        <f t="shared" si="4"/>
        <v>1</v>
      </c>
      <c r="AI13" s="49"/>
      <c r="AJ13" s="33" t="s">
        <v>77</v>
      </c>
      <c r="AK13" s="34">
        <f>AK10^2</f>
        <v>372.20121245777227</v>
      </c>
      <c r="AV13" t="s">
        <v>78</v>
      </c>
      <c r="AW13">
        <f>COUNTIFS(B7:AE7,"&gt;=55")</f>
        <v>0</v>
      </c>
      <c r="AX13">
        <f>AX12+AW13</f>
        <v>21</v>
      </c>
      <c r="AY13" s="6">
        <f t="shared" si="0"/>
        <v>1</v>
      </c>
      <c r="AZ13" s="6">
        <f>COUNTIFS($B$7:$AE$7,"&gt;=55",$B$6:$AE$6,"M")/$AK$5</f>
        <v>0</v>
      </c>
      <c r="BA13" s="6">
        <f>COUNTIFS($B$7:$AE$7,"&gt;=55",$B$6:$AE$6,"F")/$AK$5</f>
        <v>0</v>
      </c>
      <c r="BB13" s="6">
        <f t="shared" si="1"/>
        <v>0</v>
      </c>
    </row>
    <row r="14" spans="1:54" x14ac:dyDescent="0.2">
      <c r="A14" s="47" t="s">
        <v>79</v>
      </c>
      <c r="B14" s="43">
        <v>7</v>
      </c>
      <c r="C14" s="43">
        <v>7</v>
      </c>
      <c r="D14" s="43">
        <v>2</v>
      </c>
      <c r="E14" s="43">
        <v>7</v>
      </c>
      <c r="F14" s="43">
        <v>3</v>
      </c>
      <c r="G14" s="43">
        <v>6</v>
      </c>
      <c r="H14" s="43">
        <v>7</v>
      </c>
      <c r="I14" s="43">
        <v>7</v>
      </c>
      <c r="J14" s="43">
        <v>7</v>
      </c>
      <c r="K14" s="43">
        <v>1</v>
      </c>
      <c r="L14" s="43">
        <v>7</v>
      </c>
      <c r="M14" s="43">
        <v>5</v>
      </c>
      <c r="N14" s="43">
        <v>3</v>
      </c>
      <c r="O14" s="43">
        <v>7</v>
      </c>
      <c r="P14" s="43">
        <v>6</v>
      </c>
      <c r="Q14" s="43">
        <v>7</v>
      </c>
      <c r="R14" s="43">
        <v>7</v>
      </c>
      <c r="S14" s="43">
        <v>7</v>
      </c>
      <c r="T14" s="43">
        <v>1</v>
      </c>
      <c r="U14" s="43">
        <v>7</v>
      </c>
      <c r="V14" s="43">
        <v>6</v>
      </c>
      <c r="W14" s="43"/>
      <c r="X14" s="43"/>
      <c r="Y14" s="43"/>
      <c r="Z14" s="43"/>
      <c r="AA14" s="43"/>
      <c r="AB14" s="43"/>
      <c r="AC14" s="43"/>
      <c r="AD14" s="43"/>
      <c r="AE14" s="43"/>
      <c r="AF14" s="6">
        <f t="shared" si="2"/>
        <v>5.5714285714285712</v>
      </c>
      <c r="AG14" s="6">
        <f t="shared" si="3"/>
        <v>2.158041440089336</v>
      </c>
      <c r="AH14">
        <f>MEDIAN(B14:V14)</f>
        <v>7</v>
      </c>
      <c r="AI14" s="35"/>
      <c r="AJ14" s="53" t="s">
        <v>80</v>
      </c>
      <c r="AK14" s="51">
        <v>0.05</v>
      </c>
      <c r="AV14" s="1" t="s">
        <v>81</v>
      </c>
      <c r="AW14">
        <f>SUM(AW8:AW13)</f>
        <v>21</v>
      </c>
    </row>
    <row r="15" spans="1:54" x14ac:dyDescent="0.2">
      <c r="A15" s="47" t="s">
        <v>82</v>
      </c>
      <c r="B15" s="43">
        <v>1</v>
      </c>
      <c r="C15" s="43">
        <v>1</v>
      </c>
      <c r="D15" s="43">
        <v>1</v>
      </c>
      <c r="E15" s="43">
        <v>1</v>
      </c>
      <c r="F15" s="43">
        <v>1</v>
      </c>
      <c r="G15" s="43">
        <v>2</v>
      </c>
      <c r="H15" s="43">
        <v>1</v>
      </c>
      <c r="I15" s="43">
        <v>1</v>
      </c>
      <c r="J15" s="43">
        <v>1</v>
      </c>
      <c r="K15" s="43">
        <v>1</v>
      </c>
      <c r="L15" s="43">
        <v>1</v>
      </c>
      <c r="M15" s="43">
        <v>1</v>
      </c>
      <c r="N15" s="43">
        <v>1</v>
      </c>
      <c r="O15" s="43">
        <v>1</v>
      </c>
      <c r="P15" s="43">
        <v>1</v>
      </c>
      <c r="Q15" s="43">
        <v>1</v>
      </c>
      <c r="R15" s="43">
        <v>1</v>
      </c>
      <c r="S15" s="43">
        <v>1</v>
      </c>
      <c r="T15" s="43">
        <v>2</v>
      </c>
      <c r="U15" s="43">
        <v>2</v>
      </c>
      <c r="V15" s="43">
        <v>2</v>
      </c>
      <c r="W15" s="43"/>
      <c r="X15" s="43"/>
      <c r="Y15" s="43"/>
      <c r="Z15" s="43"/>
      <c r="AA15" s="43"/>
      <c r="AB15" s="43"/>
      <c r="AC15" s="43"/>
      <c r="AD15" s="43"/>
      <c r="AE15" s="43"/>
      <c r="AF15" s="6">
        <f>AVERAGE(B15:V15)</f>
        <v>1.1904761904761905</v>
      </c>
      <c r="AG15" s="6">
        <f t="shared" si="3"/>
        <v>0.40237390808147816</v>
      </c>
      <c r="AH15">
        <f t="shared" si="4"/>
        <v>1</v>
      </c>
    </row>
    <row r="16" spans="1:54" x14ac:dyDescent="0.2">
      <c r="A16" s="47" t="s">
        <v>83</v>
      </c>
      <c r="B16" s="43">
        <v>0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/>
      <c r="X16" s="43"/>
      <c r="Y16" s="43"/>
      <c r="Z16" s="43"/>
      <c r="AA16" s="43"/>
      <c r="AB16" s="43"/>
      <c r="AC16" s="43"/>
      <c r="AD16" s="43"/>
      <c r="AE16" s="43"/>
      <c r="AI16" s="49"/>
      <c r="AJ16" s="33" t="s">
        <v>84</v>
      </c>
      <c r="AK16" s="36">
        <f>SUMPRODUCT(LEN(B8:AE8)-LEN(SUBSTITUTE(B8:AE8,"X","")))</f>
        <v>0</v>
      </c>
    </row>
    <row r="17" spans="1:37" x14ac:dyDescent="0.2">
      <c r="A17" s="47" t="s">
        <v>85</v>
      </c>
      <c r="B17" s="43" t="s">
        <v>86</v>
      </c>
      <c r="C17" s="43" t="s">
        <v>87</v>
      </c>
      <c r="D17" s="43" t="s">
        <v>86</v>
      </c>
      <c r="E17" s="43" t="s">
        <v>86</v>
      </c>
      <c r="F17" s="43" t="s">
        <v>86</v>
      </c>
      <c r="G17" s="43" t="s">
        <v>86</v>
      </c>
      <c r="H17" s="43" t="s">
        <v>86</v>
      </c>
      <c r="I17" s="43" t="s">
        <v>86</v>
      </c>
      <c r="J17" s="43" t="s">
        <v>86</v>
      </c>
      <c r="K17" s="43" t="s">
        <v>86</v>
      </c>
      <c r="L17" s="43" t="s">
        <v>86</v>
      </c>
      <c r="M17" s="43" t="s">
        <v>86</v>
      </c>
      <c r="N17" s="43" t="s">
        <v>86</v>
      </c>
      <c r="O17" s="43" t="s">
        <v>86</v>
      </c>
      <c r="P17" s="43" t="s">
        <v>86</v>
      </c>
      <c r="Q17" s="43" t="s">
        <v>86</v>
      </c>
      <c r="R17" s="43" t="s">
        <v>86</v>
      </c>
      <c r="S17" s="43" t="s">
        <v>86</v>
      </c>
      <c r="T17" s="43" t="s">
        <v>86</v>
      </c>
      <c r="U17" s="43" t="s">
        <v>86</v>
      </c>
      <c r="V17" s="43" t="s">
        <v>86</v>
      </c>
      <c r="W17" s="43"/>
      <c r="X17" s="43"/>
      <c r="Y17" s="43"/>
      <c r="Z17" s="43"/>
      <c r="AA17" s="43"/>
      <c r="AB17" s="43"/>
      <c r="AC17" s="43"/>
      <c r="AD17" s="43"/>
      <c r="AE17" s="43"/>
      <c r="AI17" s="49"/>
      <c r="AJ17" s="33" t="s">
        <v>88</v>
      </c>
      <c r="AK17" s="36">
        <f>SUMPRODUCT(LEN(B8:AE8)-LEN(SUBSTITUTE(B8:AE8,"E","")))</f>
        <v>18</v>
      </c>
    </row>
    <row r="18" spans="1:37" x14ac:dyDescent="0.2">
      <c r="A18" s="22" t="s">
        <v>89</v>
      </c>
      <c r="B18" s="43">
        <v>40</v>
      </c>
      <c r="C18" s="43">
        <v>35</v>
      </c>
      <c r="D18" s="43">
        <v>39</v>
      </c>
      <c r="E18" s="43">
        <v>48</v>
      </c>
      <c r="F18" s="43">
        <v>31</v>
      </c>
      <c r="G18" s="43">
        <v>38</v>
      </c>
      <c r="H18" s="43">
        <v>30</v>
      </c>
      <c r="I18" s="43">
        <v>31</v>
      </c>
      <c r="J18" s="43">
        <v>50</v>
      </c>
      <c r="K18" s="43">
        <v>26</v>
      </c>
      <c r="L18" s="43">
        <v>33</v>
      </c>
      <c r="M18" s="43">
        <v>31</v>
      </c>
      <c r="N18" s="43">
        <v>45</v>
      </c>
      <c r="O18" s="43">
        <v>34</v>
      </c>
      <c r="P18" s="43">
        <v>31</v>
      </c>
      <c r="Q18" s="43">
        <v>37</v>
      </c>
      <c r="R18" s="43">
        <v>52</v>
      </c>
      <c r="S18" s="43">
        <v>31</v>
      </c>
      <c r="T18" s="43">
        <v>41</v>
      </c>
      <c r="U18" s="43">
        <v>45</v>
      </c>
      <c r="V18" s="43">
        <v>28</v>
      </c>
      <c r="W18" s="43"/>
      <c r="X18" s="9"/>
      <c r="Y18" s="9"/>
      <c r="Z18" s="9"/>
      <c r="AA18" s="9"/>
      <c r="AB18" s="9"/>
      <c r="AC18" s="9"/>
      <c r="AD18" s="9"/>
      <c r="AE18" s="9"/>
      <c r="AI18" s="49"/>
      <c r="AJ18" s="33" t="s">
        <v>90</v>
      </c>
      <c r="AK18" s="36">
        <f>SUMPRODUCT(LEN(B8:AE8)-LEN(SUBSTITUTE(B8:AE8,"I","")))</f>
        <v>0</v>
      </c>
    </row>
    <row r="19" spans="1:37" x14ac:dyDescent="0.2">
      <c r="AI19" s="49"/>
      <c r="AJ19" s="33" t="s">
        <v>91</v>
      </c>
      <c r="AK19" s="36">
        <f>SUMPRODUCT(LEN(B8:AE8)-LEN(SUBSTITUTE(B8:AE8,"R","")))</f>
        <v>0</v>
      </c>
    </row>
    <row r="20" spans="1:37" x14ac:dyDescent="0.2">
      <c r="A20" s="54" t="s">
        <v>92</v>
      </c>
      <c r="B20" s="23" t="s">
        <v>11</v>
      </c>
      <c r="C20" s="23" t="s">
        <v>12</v>
      </c>
      <c r="D20" s="23" t="s">
        <v>13</v>
      </c>
      <c r="E20" s="23" t="s">
        <v>14</v>
      </c>
      <c r="F20" s="23" t="s">
        <v>15</v>
      </c>
      <c r="G20" s="23" t="s">
        <v>16</v>
      </c>
      <c r="H20" s="23" t="s">
        <v>17</v>
      </c>
      <c r="I20" s="23" t="s">
        <v>18</v>
      </c>
      <c r="J20" s="23" t="s">
        <v>19</v>
      </c>
      <c r="K20" s="23" t="s">
        <v>20</v>
      </c>
      <c r="L20" s="23" t="s">
        <v>21</v>
      </c>
      <c r="M20" s="23" t="s">
        <v>22</v>
      </c>
      <c r="N20" s="23" t="s">
        <v>23</v>
      </c>
      <c r="O20" s="23" t="s">
        <v>24</v>
      </c>
      <c r="P20" s="23" t="s">
        <v>25</v>
      </c>
      <c r="Q20" s="23" t="s">
        <v>26</v>
      </c>
      <c r="R20" s="23" t="s">
        <v>27</v>
      </c>
      <c r="S20" s="23" t="s">
        <v>28</v>
      </c>
      <c r="T20" s="23" t="s">
        <v>29</v>
      </c>
      <c r="U20" s="23" t="s">
        <v>30</v>
      </c>
      <c r="V20" s="23" t="s">
        <v>31</v>
      </c>
      <c r="W20" s="88" t="s">
        <v>338</v>
      </c>
      <c r="X20" s="23"/>
      <c r="Y20" s="23"/>
      <c r="Z20" s="23"/>
      <c r="AA20" s="23"/>
      <c r="AB20" s="23"/>
      <c r="AC20" s="23"/>
      <c r="AD20" s="23"/>
      <c r="AE20" s="24"/>
      <c r="AI20" s="49"/>
      <c r="AJ20" s="33" t="s">
        <v>93</v>
      </c>
      <c r="AK20" s="36">
        <f>SUMPRODUCT(LEN(B8:AE8)-LEN(SUBSTITUTE(B8:AE8,"U","")))</f>
        <v>0</v>
      </c>
    </row>
    <row r="21" spans="1:37" x14ac:dyDescent="0.2">
      <c r="A21" s="55" t="s">
        <v>94</v>
      </c>
      <c r="B21" s="44">
        <v>2</v>
      </c>
      <c r="C21" s="44">
        <v>3</v>
      </c>
      <c r="D21" s="44">
        <v>4</v>
      </c>
      <c r="E21" s="44">
        <v>2</v>
      </c>
      <c r="F21" s="44">
        <v>4</v>
      </c>
      <c r="G21" s="44">
        <v>3</v>
      </c>
      <c r="H21" s="44">
        <v>4</v>
      </c>
      <c r="I21" s="44">
        <v>3</v>
      </c>
      <c r="J21" s="44">
        <v>1</v>
      </c>
      <c r="K21" s="44">
        <v>5</v>
      </c>
      <c r="L21" s="44">
        <v>3</v>
      </c>
      <c r="M21" s="44">
        <v>3</v>
      </c>
      <c r="N21" s="44">
        <v>4</v>
      </c>
      <c r="O21" s="44">
        <v>2</v>
      </c>
      <c r="P21" s="44">
        <v>2</v>
      </c>
      <c r="Q21" s="44">
        <v>5</v>
      </c>
      <c r="R21" s="44">
        <v>1</v>
      </c>
      <c r="S21" s="44">
        <v>2</v>
      </c>
      <c r="T21" s="44">
        <v>5</v>
      </c>
      <c r="U21" s="44">
        <v>4</v>
      </c>
      <c r="V21" s="44">
        <v>4</v>
      </c>
      <c r="W21" s="89"/>
      <c r="X21" s="44"/>
      <c r="Y21" s="44"/>
      <c r="Z21" s="44"/>
      <c r="AA21" s="44"/>
      <c r="AB21" s="44"/>
      <c r="AC21" s="44"/>
      <c r="AD21" s="44"/>
      <c r="AE21" s="44"/>
      <c r="AI21" s="35"/>
      <c r="AJ21" s="50" t="s">
        <v>95</v>
      </c>
      <c r="AK21" s="51">
        <f>SUMPRODUCT(LEN(B8:AE8)-LEN(SUBSTITUTE(B8:AE8,"O","")))</f>
        <v>0</v>
      </c>
    </row>
    <row r="22" spans="1:37" x14ac:dyDescent="0.2">
      <c r="A22" s="56" t="s">
        <v>96</v>
      </c>
      <c r="B22" s="44">
        <v>2</v>
      </c>
      <c r="C22" s="44">
        <v>3</v>
      </c>
      <c r="D22" s="44">
        <v>1</v>
      </c>
      <c r="E22" s="44">
        <v>2</v>
      </c>
      <c r="F22" s="44">
        <v>2</v>
      </c>
      <c r="G22" s="44">
        <v>1</v>
      </c>
      <c r="H22" s="44">
        <v>1</v>
      </c>
      <c r="I22" s="44">
        <v>2</v>
      </c>
      <c r="J22" s="44">
        <v>2</v>
      </c>
      <c r="K22" s="44">
        <v>1</v>
      </c>
      <c r="L22" s="44">
        <v>3</v>
      </c>
      <c r="M22" s="44">
        <v>2</v>
      </c>
      <c r="N22" s="44">
        <v>1</v>
      </c>
      <c r="O22" s="44">
        <v>1</v>
      </c>
      <c r="P22" s="44">
        <v>2</v>
      </c>
      <c r="Q22" s="44">
        <v>1</v>
      </c>
      <c r="R22" s="44">
        <v>3</v>
      </c>
      <c r="S22" s="44">
        <v>3</v>
      </c>
      <c r="T22" s="44">
        <v>1</v>
      </c>
      <c r="U22" s="44">
        <v>2</v>
      </c>
      <c r="V22" s="44">
        <v>2</v>
      </c>
      <c r="W22" s="89"/>
      <c r="X22" s="44"/>
      <c r="Y22" s="44"/>
      <c r="Z22" s="44"/>
      <c r="AA22" s="44"/>
      <c r="AB22" s="44"/>
      <c r="AC22" s="44"/>
      <c r="AD22" s="44"/>
      <c r="AE22" s="44"/>
      <c r="AJ22" t="s">
        <v>81</v>
      </c>
      <c r="AK22">
        <f>SUM(AK16:AK21)</f>
        <v>18</v>
      </c>
    </row>
    <row r="23" spans="1:37" x14ac:dyDescent="0.2">
      <c r="A23" s="56" t="s">
        <v>97</v>
      </c>
      <c r="B23" s="44">
        <v>3</v>
      </c>
      <c r="C23" s="44">
        <v>4</v>
      </c>
      <c r="D23" s="44">
        <v>5</v>
      </c>
      <c r="E23" s="44">
        <v>4</v>
      </c>
      <c r="F23" s="44">
        <v>3</v>
      </c>
      <c r="G23" s="44">
        <v>4</v>
      </c>
      <c r="H23" s="44">
        <v>4</v>
      </c>
      <c r="I23" s="44">
        <v>3</v>
      </c>
      <c r="J23" s="44">
        <v>4</v>
      </c>
      <c r="K23" s="44">
        <v>4</v>
      </c>
      <c r="L23" s="44">
        <v>4</v>
      </c>
      <c r="M23" s="44">
        <v>4</v>
      </c>
      <c r="N23" s="44">
        <v>4</v>
      </c>
      <c r="O23" s="44">
        <v>3</v>
      </c>
      <c r="P23" s="44">
        <v>4</v>
      </c>
      <c r="Q23" s="44">
        <v>5</v>
      </c>
      <c r="R23" s="44">
        <v>2</v>
      </c>
      <c r="S23" s="44">
        <v>2</v>
      </c>
      <c r="T23" s="44">
        <v>4</v>
      </c>
      <c r="U23" s="44">
        <v>4</v>
      </c>
      <c r="V23" s="44">
        <v>4</v>
      </c>
      <c r="W23" s="89"/>
      <c r="X23" s="44"/>
      <c r="Y23" s="44"/>
      <c r="Z23" s="44"/>
      <c r="AA23" s="44"/>
      <c r="AB23" s="44"/>
      <c r="AC23" s="44"/>
      <c r="AD23" s="44"/>
      <c r="AE23" s="44"/>
    </row>
    <row r="24" spans="1:37" x14ac:dyDescent="0.2">
      <c r="A24" s="56" t="s">
        <v>98</v>
      </c>
      <c r="B24" s="44">
        <v>2</v>
      </c>
      <c r="C24" s="44">
        <v>2</v>
      </c>
      <c r="D24" s="44">
        <v>2</v>
      </c>
      <c r="E24" s="44">
        <v>2</v>
      </c>
      <c r="F24" s="44">
        <v>2</v>
      </c>
      <c r="G24" s="44">
        <v>2</v>
      </c>
      <c r="H24" s="44">
        <v>1</v>
      </c>
      <c r="I24" s="44">
        <v>1</v>
      </c>
      <c r="J24" s="44">
        <v>1</v>
      </c>
      <c r="K24" s="44">
        <v>2</v>
      </c>
      <c r="L24" s="44">
        <v>2</v>
      </c>
      <c r="M24" s="44">
        <v>4</v>
      </c>
      <c r="N24" s="44">
        <v>1</v>
      </c>
      <c r="O24" s="44">
        <v>5</v>
      </c>
      <c r="P24" s="44">
        <v>2</v>
      </c>
      <c r="Q24" s="44">
        <v>4</v>
      </c>
      <c r="R24" s="44">
        <v>3</v>
      </c>
      <c r="S24" s="44">
        <v>1</v>
      </c>
      <c r="T24" s="44">
        <v>1</v>
      </c>
      <c r="U24" s="44">
        <v>2</v>
      </c>
      <c r="V24" s="44">
        <v>1</v>
      </c>
      <c r="W24" s="89"/>
      <c r="X24" s="44"/>
      <c r="Y24" s="44"/>
      <c r="Z24" s="44"/>
      <c r="AA24" s="44"/>
      <c r="AB24" s="44"/>
      <c r="AC24" s="44"/>
      <c r="AD24" s="44"/>
      <c r="AE24" s="44"/>
      <c r="AI24" s="74" t="s">
        <v>99</v>
      </c>
      <c r="AJ24" s="31" t="s">
        <v>50</v>
      </c>
      <c r="AK24" s="32">
        <f>AVERAGE(B18:W18)</f>
        <v>36.952380952380949</v>
      </c>
    </row>
    <row r="25" spans="1:37" x14ac:dyDescent="0.2">
      <c r="A25" s="56" t="s">
        <v>100</v>
      </c>
      <c r="B25" s="44">
        <v>2</v>
      </c>
      <c r="C25" s="44">
        <v>3</v>
      </c>
      <c r="D25" s="44">
        <v>5</v>
      </c>
      <c r="E25" s="44">
        <v>4</v>
      </c>
      <c r="F25" s="44">
        <v>4</v>
      </c>
      <c r="G25" s="44">
        <v>4</v>
      </c>
      <c r="H25" s="44">
        <v>5</v>
      </c>
      <c r="I25" s="44">
        <v>3</v>
      </c>
      <c r="J25" s="44">
        <v>3</v>
      </c>
      <c r="K25" s="44">
        <v>5</v>
      </c>
      <c r="L25" s="44">
        <v>3</v>
      </c>
      <c r="M25" s="44">
        <v>3</v>
      </c>
      <c r="N25" s="44">
        <v>3</v>
      </c>
      <c r="O25" s="44">
        <v>4</v>
      </c>
      <c r="P25" s="44">
        <v>4</v>
      </c>
      <c r="Q25" s="44">
        <v>5</v>
      </c>
      <c r="R25" s="44">
        <v>2</v>
      </c>
      <c r="S25" s="44">
        <v>4</v>
      </c>
      <c r="T25" s="44">
        <v>3</v>
      </c>
      <c r="U25" s="44">
        <v>3</v>
      </c>
      <c r="V25" s="44">
        <v>4</v>
      </c>
      <c r="W25" s="89"/>
      <c r="X25" s="44"/>
      <c r="Y25" s="44"/>
      <c r="Z25" s="44"/>
      <c r="AA25" s="44"/>
      <c r="AB25" s="44"/>
      <c r="AC25" s="44"/>
      <c r="AD25" s="44"/>
      <c r="AE25" s="44"/>
      <c r="AI25" s="49"/>
      <c r="AJ25" s="33" t="s">
        <v>61</v>
      </c>
      <c r="AK25" s="33">
        <f>MEDIAN(B18:W18)</f>
        <v>35</v>
      </c>
    </row>
    <row r="26" spans="1:37" x14ac:dyDescent="0.2">
      <c r="A26" s="56" t="s">
        <v>101</v>
      </c>
      <c r="B26" s="44">
        <v>4</v>
      </c>
      <c r="C26" s="44">
        <v>2</v>
      </c>
      <c r="D26" s="44">
        <v>1</v>
      </c>
      <c r="E26" s="44">
        <v>1</v>
      </c>
      <c r="F26" s="44">
        <v>2</v>
      </c>
      <c r="G26" s="44">
        <v>1</v>
      </c>
      <c r="H26" s="44">
        <v>1</v>
      </c>
      <c r="I26" s="44">
        <v>2</v>
      </c>
      <c r="J26" s="44">
        <v>3</v>
      </c>
      <c r="K26" s="44">
        <v>2</v>
      </c>
      <c r="L26" s="44">
        <v>3</v>
      </c>
      <c r="M26" s="44">
        <v>1</v>
      </c>
      <c r="N26" s="44">
        <v>2</v>
      </c>
      <c r="O26" s="44">
        <v>1</v>
      </c>
      <c r="P26" s="44">
        <v>3</v>
      </c>
      <c r="Q26" s="44">
        <v>1</v>
      </c>
      <c r="R26" s="44">
        <v>3</v>
      </c>
      <c r="S26" s="44">
        <v>2</v>
      </c>
      <c r="T26" s="44">
        <v>1</v>
      </c>
      <c r="U26" s="44">
        <v>2</v>
      </c>
      <c r="V26" s="44">
        <v>2</v>
      </c>
      <c r="W26" s="89"/>
      <c r="X26" s="44"/>
      <c r="Y26" s="44"/>
      <c r="Z26" s="44"/>
      <c r="AA26" s="44"/>
      <c r="AB26" s="44"/>
      <c r="AC26" s="44"/>
      <c r="AD26" s="44"/>
      <c r="AE26" s="44"/>
      <c r="AI26" s="49"/>
      <c r="AJ26" s="33" t="s">
        <v>102</v>
      </c>
      <c r="AK26" s="36">
        <f>MIN(B18:W18)</f>
        <v>26</v>
      </c>
    </row>
    <row r="27" spans="1:37" x14ac:dyDescent="0.2">
      <c r="A27" s="56" t="s">
        <v>103</v>
      </c>
      <c r="B27" s="44">
        <v>2</v>
      </c>
      <c r="C27" s="44">
        <v>3</v>
      </c>
      <c r="D27" s="44">
        <v>4</v>
      </c>
      <c r="E27" s="44">
        <v>1</v>
      </c>
      <c r="F27" s="44">
        <v>2</v>
      </c>
      <c r="G27" s="44">
        <v>4</v>
      </c>
      <c r="H27" s="44">
        <v>3</v>
      </c>
      <c r="I27" s="44">
        <v>1</v>
      </c>
      <c r="J27" s="44">
        <v>5</v>
      </c>
      <c r="K27" s="44">
        <v>5</v>
      </c>
      <c r="L27" s="44">
        <v>4</v>
      </c>
      <c r="M27" s="44">
        <v>4</v>
      </c>
      <c r="N27" s="44">
        <v>3</v>
      </c>
      <c r="O27" s="44">
        <v>3</v>
      </c>
      <c r="P27" s="44">
        <v>4</v>
      </c>
      <c r="Q27" s="44">
        <v>5</v>
      </c>
      <c r="R27" s="44">
        <v>1</v>
      </c>
      <c r="S27" s="44">
        <v>2</v>
      </c>
      <c r="T27" s="44">
        <v>4</v>
      </c>
      <c r="U27" s="44">
        <v>3</v>
      </c>
      <c r="V27" s="44">
        <v>3</v>
      </c>
      <c r="W27" s="89"/>
      <c r="X27" s="44"/>
      <c r="Y27" s="44"/>
      <c r="Z27" s="44"/>
      <c r="AA27" s="44"/>
      <c r="AB27" s="44"/>
      <c r="AC27" s="44"/>
      <c r="AD27" s="44"/>
      <c r="AE27" s="44"/>
      <c r="AI27" s="35"/>
      <c r="AJ27" s="50" t="s">
        <v>104</v>
      </c>
      <c r="AK27" s="51">
        <f>MAX(B18:W18)</f>
        <v>52</v>
      </c>
    </row>
    <row r="28" spans="1:37" x14ac:dyDescent="0.2">
      <c r="A28" s="56" t="s">
        <v>105</v>
      </c>
      <c r="B28" s="44">
        <v>1</v>
      </c>
      <c r="C28" s="44">
        <v>3</v>
      </c>
      <c r="D28" s="44">
        <v>2</v>
      </c>
      <c r="E28" s="44">
        <v>4</v>
      </c>
      <c r="F28" s="44">
        <v>2</v>
      </c>
      <c r="G28" s="44">
        <v>1</v>
      </c>
      <c r="H28" s="44">
        <v>1</v>
      </c>
      <c r="I28" s="44">
        <v>3</v>
      </c>
      <c r="J28" s="44">
        <v>2</v>
      </c>
      <c r="K28" s="44">
        <v>1</v>
      </c>
      <c r="L28" s="44">
        <v>2</v>
      </c>
      <c r="M28" s="44">
        <v>1</v>
      </c>
      <c r="N28" s="44">
        <v>2</v>
      </c>
      <c r="O28" s="44">
        <v>2</v>
      </c>
      <c r="P28" s="44">
        <v>2</v>
      </c>
      <c r="Q28" s="44">
        <v>1</v>
      </c>
      <c r="R28" s="44">
        <v>1</v>
      </c>
      <c r="S28" s="44">
        <v>1</v>
      </c>
      <c r="T28" s="44">
        <v>1</v>
      </c>
      <c r="U28" s="44">
        <v>2</v>
      </c>
      <c r="V28" s="44">
        <v>2</v>
      </c>
      <c r="W28" s="89"/>
      <c r="X28" s="44"/>
      <c r="Y28" s="44"/>
      <c r="Z28" s="44"/>
      <c r="AA28" s="44"/>
      <c r="AB28" s="44"/>
      <c r="AC28" s="44"/>
      <c r="AD28" s="44"/>
      <c r="AE28" s="44"/>
    </row>
    <row r="29" spans="1:37" x14ac:dyDescent="0.2">
      <c r="A29" s="56" t="s">
        <v>106</v>
      </c>
      <c r="B29" s="44">
        <v>3</v>
      </c>
      <c r="C29" s="44">
        <v>3</v>
      </c>
      <c r="D29" s="44">
        <v>5</v>
      </c>
      <c r="E29" s="44">
        <v>5</v>
      </c>
      <c r="F29" s="44">
        <v>3</v>
      </c>
      <c r="G29" s="44">
        <v>3</v>
      </c>
      <c r="H29" s="44">
        <v>4</v>
      </c>
      <c r="I29" s="44">
        <v>2</v>
      </c>
      <c r="J29" s="44">
        <v>2</v>
      </c>
      <c r="K29" s="44">
        <v>5</v>
      </c>
      <c r="L29" s="44">
        <v>4</v>
      </c>
      <c r="M29" s="44">
        <v>3</v>
      </c>
      <c r="N29" s="44">
        <v>4</v>
      </c>
      <c r="O29" s="44">
        <v>2</v>
      </c>
      <c r="P29" s="44">
        <v>3</v>
      </c>
      <c r="Q29" s="44">
        <v>4</v>
      </c>
      <c r="R29" s="44">
        <v>2</v>
      </c>
      <c r="S29" s="44">
        <v>5</v>
      </c>
      <c r="T29" s="44">
        <v>5</v>
      </c>
      <c r="U29" s="44">
        <v>3</v>
      </c>
      <c r="V29" s="44">
        <v>4</v>
      </c>
      <c r="W29" s="89"/>
      <c r="X29" s="44"/>
      <c r="Y29" s="44"/>
      <c r="Z29" s="44"/>
      <c r="AA29" s="44"/>
      <c r="AB29" s="44"/>
      <c r="AC29" s="44"/>
      <c r="AD29" s="44"/>
      <c r="AE29" s="44"/>
    </row>
    <row r="30" spans="1:37" x14ac:dyDescent="0.2">
      <c r="A30" s="56" t="s">
        <v>107</v>
      </c>
      <c r="B30" s="44">
        <v>3</v>
      </c>
      <c r="C30" s="44">
        <v>3</v>
      </c>
      <c r="D30" s="44">
        <v>2</v>
      </c>
      <c r="E30" s="44">
        <v>1</v>
      </c>
      <c r="F30" s="44">
        <v>4</v>
      </c>
      <c r="G30" s="44">
        <v>2</v>
      </c>
      <c r="H30" s="44">
        <v>1</v>
      </c>
      <c r="I30" s="44">
        <v>3</v>
      </c>
      <c r="J30" s="44">
        <v>1</v>
      </c>
      <c r="K30" s="44">
        <v>1</v>
      </c>
      <c r="L30" s="44">
        <v>1</v>
      </c>
      <c r="M30" s="44">
        <v>1</v>
      </c>
      <c r="N30" s="44">
        <v>1</v>
      </c>
      <c r="O30" s="44">
        <v>4</v>
      </c>
      <c r="P30" s="44">
        <v>2</v>
      </c>
      <c r="Q30" s="44">
        <v>1</v>
      </c>
      <c r="R30" s="44">
        <v>5</v>
      </c>
      <c r="S30" s="44">
        <v>2</v>
      </c>
      <c r="T30" s="44">
        <v>1</v>
      </c>
      <c r="U30" s="44">
        <v>2</v>
      </c>
      <c r="V30" s="44">
        <v>2</v>
      </c>
      <c r="W30" s="89"/>
      <c r="X30" s="44"/>
      <c r="Y30" s="44"/>
      <c r="Z30" s="44"/>
      <c r="AA30" s="44"/>
      <c r="AB30" s="44"/>
      <c r="AC30" s="44"/>
      <c r="AD30" s="44"/>
      <c r="AE30" s="44"/>
    </row>
    <row r="31" spans="1:37" x14ac:dyDescent="0.2">
      <c r="A31" s="57"/>
      <c r="B31" s="23" t="s">
        <v>11</v>
      </c>
      <c r="C31" s="23" t="s">
        <v>12</v>
      </c>
      <c r="D31" s="23" t="s">
        <v>13</v>
      </c>
      <c r="E31" s="23" t="s">
        <v>14</v>
      </c>
      <c r="F31" s="23" t="s">
        <v>15</v>
      </c>
      <c r="G31" s="23" t="s">
        <v>16</v>
      </c>
      <c r="H31" s="23" t="s">
        <v>17</v>
      </c>
      <c r="I31" s="23" t="s">
        <v>18</v>
      </c>
      <c r="J31" s="23" t="s">
        <v>19</v>
      </c>
      <c r="K31" s="23" t="s">
        <v>20</v>
      </c>
      <c r="L31" s="23" t="s">
        <v>21</v>
      </c>
      <c r="M31" s="23" t="s">
        <v>22</v>
      </c>
      <c r="N31" s="23" t="s">
        <v>23</v>
      </c>
      <c r="O31" s="23" t="s">
        <v>24</v>
      </c>
      <c r="P31" s="23" t="s">
        <v>25</v>
      </c>
      <c r="Q31" s="23" t="s">
        <v>26</v>
      </c>
      <c r="R31" s="23" t="s">
        <v>27</v>
      </c>
      <c r="S31" s="23" t="s">
        <v>28</v>
      </c>
      <c r="T31" s="23" t="s">
        <v>29</v>
      </c>
      <c r="U31" s="23" t="s">
        <v>30</v>
      </c>
      <c r="V31" s="23" t="s">
        <v>31</v>
      </c>
      <c r="W31" s="88"/>
      <c r="X31" s="23"/>
      <c r="Y31" s="23"/>
      <c r="Z31" s="23"/>
      <c r="AA31" s="23"/>
      <c r="AB31" s="23"/>
      <c r="AC31" s="23"/>
      <c r="AD31" s="23"/>
      <c r="AE31" s="24"/>
    </row>
    <row r="32" spans="1:37" x14ac:dyDescent="0.2">
      <c r="A32" s="75"/>
      <c r="B32" s="76">
        <v>50</v>
      </c>
      <c r="C32" s="26">
        <v>57.5</v>
      </c>
      <c r="D32" s="26">
        <v>87.5</v>
      </c>
      <c r="E32" s="26">
        <v>65</v>
      </c>
      <c r="F32" s="26">
        <v>60</v>
      </c>
      <c r="G32" s="26">
        <v>77.5</v>
      </c>
      <c r="H32" s="26">
        <v>87.5</v>
      </c>
      <c r="I32" s="26">
        <v>52.5</v>
      </c>
      <c r="J32" s="26">
        <v>65</v>
      </c>
      <c r="K32" s="26">
        <v>92.5</v>
      </c>
      <c r="L32" s="26">
        <v>67.5</v>
      </c>
      <c r="M32" s="26">
        <v>70</v>
      </c>
      <c r="N32" s="26">
        <v>77.5</v>
      </c>
      <c r="O32" s="26">
        <v>52.5</v>
      </c>
      <c r="P32" s="26">
        <v>65</v>
      </c>
      <c r="Q32" s="26">
        <v>90</v>
      </c>
      <c r="R32" s="26">
        <v>32.5</v>
      </c>
      <c r="S32" s="26">
        <v>65</v>
      </c>
      <c r="T32" s="26">
        <v>90</v>
      </c>
      <c r="U32" s="26">
        <v>67.5</v>
      </c>
      <c r="V32" s="26">
        <v>75</v>
      </c>
      <c r="W32" s="90">
        <f>SUM(B32:V32)/21</f>
        <v>68.928571428571431</v>
      </c>
      <c r="X32" s="26">
        <f>STDEV(B32:V32)</f>
        <v>15.52359954576073</v>
      </c>
      <c r="Y32" s="26"/>
      <c r="Z32" s="26"/>
      <c r="AA32" s="26"/>
      <c r="AB32" s="26"/>
      <c r="AC32" s="26"/>
      <c r="AD32" s="26"/>
      <c r="AE32" s="27"/>
    </row>
    <row r="33" spans="1:31" x14ac:dyDescent="0.2">
      <c r="A33" s="77"/>
      <c r="B33" s="7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9"/>
    </row>
    <row r="34" spans="1:31" x14ac:dyDescent="0.2">
      <c r="A34" s="77"/>
      <c r="B34" s="7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9"/>
    </row>
    <row r="35" spans="1:31" x14ac:dyDescent="0.2">
      <c r="A35" s="77"/>
      <c r="B35" s="7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9"/>
    </row>
    <row r="36" spans="1:31" x14ac:dyDescent="0.2">
      <c r="A36" s="77"/>
      <c r="B36" s="7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9"/>
    </row>
    <row r="37" spans="1:31" x14ac:dyDescent="0.2">
      <c r="A37" s="25"/>
      <c r="B37" s="30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80"/>
    </row>
    <row r="38" spans="1:31" x14ac:dyDescent="0.2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1:31" x14ac:dyDescent="0.2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87"/>
      <c r="X39" s="39"/>
      <c r="Y39" s="39"/>
      <c r="Z39" s="39"/>
      <c r="AA39" s="39"/>
      <c r="AB39" s="39"/>
      <c r="AC39" s="39"/>
      <c r="AD39" s="39"/>
      <c r="AE39" s="39"/>
    </row>
    <row r="40" spans="1:31" x14ac:dyDescent="0.2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spans="1:31" x14ac:dyDescent="0.2">
      <c r="A41" s="38"/>
      <c r="B41" s="38"/>
      <c r="C41" s="38"/>
      <c r="D41" s="38"/>
      <c r="E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</row>
    <row r="42" spans="1:31" x14ac:dyDescent="0.2">
      <c r="A42" s="38"/>
      <c r="B42" s="38"/>
      <c r="C42" s="38"/>
      <c r="D42" s="38"/>
      <c r="E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</row>
    <row r="43" spans="1:31" x14ac:dyDescent="0.2">
      <c r="B43" s="1" t="s">
        <v>44</v>
      </c>
      <c r="C43" s="1" t="s">
        <v>108</v>
      </c>
      <c r="D43" s="1" t="s">
        <v>109</v>
      </c>
      <c r="E43" s="1" t="s">
        <v>110</v>
      </c>
      <c r="F43" s="1" t="s">
        <v>111</v>
      </c>
      <c r="G43" s="1" t="s">
        <v>112</v>
      </c>
      <c r="H43" s="1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</row>
    <row r="44" spans="1:31" x14ac:dyDescent="0.2">
      <c r="A44" s="1" t="s">
        <v>113</v>
      </c>
      <c r="B44" s="81">
        <v>7</v>
      </c>
      <c r="C44" s="31" cm="1">
        <f t="array" ref="C44">SUMPRODUCT(LEN(B11:AE11)-LEN(SUBSTITUTE(B11:AE11,B44,"")))</f>
        <v>19</v>
      </c>
      <c r="D44" s="31" cm="1">
        <f t="array" ref="D44">SUMPRODUCT(LEN($B$12:$AE$12)-LEN(SUBSTITUTE($B$12:$AE$12,$B44,"")))</f>
        <v>16</v>
      </c>
      <c r="E44" s="31" cm="1">
        <f t="array" ref="E44">SUMPRODUCT(LEN($B$13:$AE$13)-LEN(SUBSTITUTE($B$13:$AE$13,$B44,"")))</f>
        <v>1</v>
      </c>
      <c r="F44" s="31" cm="1">
        <f t="array" ref="F44">SUMPRODUCT(LEN($B$14:$AE$14)-LEN(SUBSTITUTE($B$14:$AE$14,$B44,"")))</f>
        <v>12</v>
      </c>
      <c r="G44" s="31">
        <f t="shared" ref="G44:G50" si="5">SUMPRODUCT(LEN($B$15:$AE$15)-LEN(SUBSTITUTE($B$15:$AE$15,$B44,"")))</f>
        <v>0</v>
      </c>
      <c r="H44" s="32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</row>
    <row r="45" spans="1:31" x14ac:dyDescent="0.2">
      <c r="B45" s="49">
        <v>6</v>
      </c>
      <c r="C45" s="33" cm="1">
        <f t="array" ref="C45">SUMPRODUCT(LEN(B11:AE11)-LEN(SUBSTITUTE(B11:AE11,B45,"")))</f>
        <v>1</v>
      </c>
      <c r="D45" s="33" cm="1">
        <f t="array" ref="D45">SUMPRODUCT(LEN($B$12:$AE$12)-LEN(SUBSTITUTE($B$12:$AE$12,$B45,"")))</f>
        <v>3</v>
      </c>
      <c r="E45" s="33" cm="1">
        <f t="array" ref="E45">SUMPRODUCT(LEN($B$13:$AE$13)-LEN(SUBSTITUTE($B$13:$AE$13,$B45,"")))</f>
        <v>0</v>
      </c>
      <c r="F45" s="33" cm="1">
        <f t="array" ref="F45">SUMPRODUCT(LEN($B$14:$AE$14)-LEN(SUBSTITUTE($B$14:$AE$14,$B45,"")))</f>
        <v>3</v>
      </c>
      <c r="G45" s="33">
        <f t="shared" si="5"/>
        <v>0</v>
      </c>
      <c r="H45" s="36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</row>
    <row r="46" spans="1:31" x14ac:dyDescent="0.2">
      <c r="B46" s="49">
        <v>5</v>
      </c>
      <c r="C46" s="33" cm="1">
        <f t="array" ref="C46">SUMPRODUCT(LEN(B11:AE11)-LEN(SUBSTITUTE(B11:AE11,B46,"")))</f>
        <v>1</v>
      </c>
      <c r="D46" s="33" cm="1">
        <f t="array" ref="D46">SUMPRODUCT(LEN($B$12:$AE$12)-LEN(SUBSTITUTE($B$12:$AE$12,$B46,"")))</f>
        <v>2</v>
      </c>
      <c r="E46" s="33" cm="1">
        <f t="array" ref="E46">SUMPRODUCT(LEN($B$13:$AE$13)-LEN(SUBSTITUTE($B$13:$AE$13,$B46,"")))</f>
        <v>0</v>
      </c>
      <c r="F46" s="33" cm="1">
        <f t="array" ref="F46">SUMPRODUCT(LEN($B$14:$AE$14)-LEN(SUBSTITUTE($B$14:$AE$14,$B46,"")))</f>
        <v>1</v>
      </c>
      <c r="G46" s="33">
        <f t="shared" si="5"/>
        <v>0</v>
      </c>
      <c r="H46" s="36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</row>
    <row r="47" spans="1:31" x14ac:dyDescent="0.2">
      <c r="B47" s="49">
        <v>4</v>
      </c>
      <c r="C47" s="33" cm="1">
        <f t="array" ref="C47">SUMPRODUCT(LEN(B11:AE11)-LEN(SUBSTITUTE(B11:AE11,B47,"")))</f>
        <v>0</v>
      </c>
      <c r="D47" s="33" cm="1">
        <f t="array" ref="D47">SUMPRODUCT(LEN($B$12:$AE$12)-LEN(SUBSTITUTE($B$12:$AE$12,$B47,"")))</f>
        <v>0</v>
      </c>
      <c r="E47" s="33" cm="1">
        <f t="array" ref="E47">SUMPRODUCT(LEN($B$13:$AE$13)-LEN(SUBSTITUTE($B$13:$AE$13,$B47,"")))</f>
        <v>1</v>
      </c>
      <c r="F47" s="33" cm="1">
        <f t="array" ref="F47">SUMPRODUCT(LEN($B$14:$AE$14)-LEN(SUBSTITUTE($B$14:$AE$14,$B47,"")))</f>
        <v>0</v>
      </c>
      <c r="G47" s="33">
        <f t="shared" si="5"/>
        <v>0</v>
      </c>
      <c r="H47" s="36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</row>
    <row r="48" spans="1:31" x14ac:dyDescent="0.2">
      <c r="B48" s="49">
        <v>3</v>
      </c>
      <c r="C48" s="33" cm="1">
        <f t="array" ref="C48">SUMPRODUCT(LEN(B11:AE11)-LEN(SUBSTITUTE(B11:AE11,B48,"")))</f>
        <v>0</v>
      </c>
      <c r="D48" s="33" cm="1">
        <f t="array" ref="D48">SUMPRODUCT(LEN($B$12:$AE$12)-LEN(SUBSTITUTE($B$12:$AE$12,$B48,"")))</f>
        <v>0</v>
      </c>
      <c r="E48" s="33" cm="1">
        <f t="array" ref="E48">SUMPRODUCT(LEN($B$13:$AE$13)-LEN(SUBSTITUTE($B$13:$AE$13,$B48,"")))</f>
        <v>0</v>
      </c>
      <c r="F48" s="33" cm="1">
        <f t="array" ref="F48">SUMPRODUCT(LEN($B$14:$AE$14)-LEN(SUBSTITUTE($B$14:$AE$14,$B48,"")))</f>
        <v>2</v>
      </c>
      <c r="G48" s="33">
        <f t="shared" si="5"/>
        <v>0</v>
      </c>
      <c r="H48" s="36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</row>
    <row r="49" spans="1:31" x14ac:dyDescent="0.2">
      <c r="B49" s="49">
        <v>2</v>
      </c>
      <c r="C49" s="33" cm="1">
        <f t="array" ref="C49">SUMPRODUCT(LEN(B11:AE11)-LEN(SUBSTITUTE(B11:AE11,B49,"")))</f>
        <v>0</v>
      </c>
      <c r="D49" s="33">
        <f t="shared" ref="D49:D50" si="6">SUMPRODUCT(LEN($B$12:$AE$12)-LEN(SUBSTITUTE($B$12:$AE$12,$B49,"")))</f>
        <v>0</v>
      </c>
      <c r="E49" s="33" cm="1">
        <f t="array" ref="E49">SUMPRODUCT(LEN($B$13:$AE$13)-LEN(SUBSTITUTE($B$13:$AE$13,$B49,"")))</f>
        <v>5</v>
      </c>
      <c r="F49" s="33" cm="1">
        <f t="array" ref="F49">SUMPRODUCT(LEN($B$14:$AE$14)-LEN(SUBSTITUTE($B$14:$AE$14,$B49,"")))</f>
        <v>1</v>
      </c>
      <c r="G49" s="33">
        <f t="shared" si="5"/>
        <v>4</v>
      </c>
      <c r="H49" s="36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</row>
    <row r="50" spans="1:31" x14ac:dyDescent="0.2">
      <c r="B50" s="35">
        <v>1</v>
      </c>
      <c r="C50" s="50">
        <f>SUMPRODUCT(LEN(B11:AE11)-LEN(SUBSTITUTE(B11:AE11,B50,"")))</f>
        <v>0</v>
      </c>
      <c r="D50" s="50">
        <f t="shared" si="6"/>
        <v>0</v>
      </c>
      <c r="E50" s="50" cm="1">
        <f t="array" ref="E50">SUMPRODUCT(LEN($B$13:$AE$13)-LEN(SUBSTITUTE($B$13:$AE$13,$B50,"")))</f>
        <v>14</v>
      </c>
      <c r="F50" s="50" cm="1">
        <f t="array" ref="F50">SUMPRODUCT(LEN($B$14:$AE$14)-LEN(SUBSTITUTE($B$14:$AE$14,$B50,"")))</f>
        <v>2</v>
      </c>
      <c r="G50" s="50">
        <f t="shared" si="5"/>
        <v>17</v>
      </c>
      <c r="H50" s="51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</row>
    <row r="51" spans="1:31" x14ac:dyDescent="0.2">
      <c r="A51" s="1"/>
      <c r="B51" s="1" t="s">
        <v>81</v>
      </c>
      <c r="C51" s="1">
        <f t="shared" ref="C51:G51" si="7">SUM(C44:C50)</f>
        <v>21</v>
      </c>
      <c r="D51" s="1">
        <f t="shared" si="7"/>
        <v>21</v>
      </c>
      <c r="E51" s="1">
        <f t="shared" si="7"/>
        <v>21</v>
      </c>
      <c r="F51" s="1">
        <f t="shared" si="7"/>
        <v>21</v>
      </c>
      <c r="G51" s="1">
        <f t="shared" si="7"/>
        <v>21</v>
      </c>
      <c r="H51" s="1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</row>
    <row r="52" spans="1:31" x14ac:dyDescent="0.2"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</row>
    <row r="53" spans="1:31" x14ac:dyDescent="0.2">
      <c r="A53" s="74" t="s">
        <v>114</v>
      </c>
      <c r="B53" s="31" t="s">
        <v>115</v>
      </c>
      <c r="C53" s="32">
        <f>SUMPRODUCT(LEN(B17:AE17)-LEN(SUBSTITUTE(B17:AE17,"L","")))</f>
        <v>1</v>
      </c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</row>
    <row r="54" spans="1:31" x14ac:dyDescent="0.2">
      <c r="A54" s="49"/>
      <c r="B54" s="33" t="s">
        <v>116</v>
      </c>
      <c r="C54" s="36">
        <f>SUMPRODUCT(LEN(B17:AE17)-LEN(SUBSTITUTE(B17:AE17,"R","")))</f>
        <v>20</v>
      </c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1:31" x14ac:dyDescent="0.2">
      <c r="A55" s="35"/>
      <c r="B55" s="50" t="s">
        <v>117</v>
      </c>
      <c r="C55" s="51">
        <f>SUMPRODUCT(LEN(B17:AE17)-LEN(SUBSTITUTE(B17:AE17,"A","")))</f>
        <v>0</v>
      </c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1:31" x14ac:dyDescent="0.2">
      <c r="B56" s="1" t="s">
        <v>81</v>
      </c>
      <c r="C56" s="1">
        <f>SUM(C53:C55)</f>
        <v>21</v>
      </c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1:31" x14ac:dyDescent="0.2">
      <c r="A57" s="9"/>
      <c r="B57" s="6"/>
      <c r="C57" s="6"/>
      <c r="D57" s="6"/>
      <c r="E57" s="6"/>
      <c r="F57" s="6"/>
      <c r="G57" s="6"/>
      <c r="H57" s="6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1:31" x14ac:dyDescent="0.2">
      <c r="A58" s="9"/>
      <c r="B58" s="6"/>
      <c r="C58" s="6"/>
      <c r="D58" s="6"/>
      <c r="E58" s="6"/>
      <c r="F58" s="6"/>
      <c r="G58" s="6"/>
      <c r="H58" s="6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1:31" x14ac:dyDescent="0.2"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1:31" x14ac:dyDescent="0.2"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1:31" x14ac:dyDescent="0.2"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x14ac:dyDescent="0.2"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x14ac:dyDescent="0.2">
      <c r="A63" s="9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x14ac:dyDescent="0.2">
      <c r="A64" s="9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4" x14ac:dyDescent="0.2">
      <c r="A65" s="9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4" x14ac:dyDescent="0.2">
      <c r="A66" s="9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4" x14ac:dyDescent="0.2">
      <c r="A67" s="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4" x14ac:dyDescent="0.2">
      <c r="A68" s="9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4" x14ac:dyDescent="0.2">
      <c r="A69" s="9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4" x14ac:dyDescent="0.2">
      <c r="A70" s="9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4" x14ac:dyDescent="0.2">
      <c r="A71" s="9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4" x14ac:dyDescent="0.2">
      <c r="A72" s="9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4" x14ac:dyDescent="0.2">
      <c r="A73" s="5"/>
    </row>
    <row r="74" spans="1:34" x14ac:dyDescent="0.2">
      <c r="A74" s="5"/>
    </row>
    <row r="75" spans="1:34" x14ac:dyDescent="0.2">
      <c r="A75" s="5"/>
    </row>
    <row r="76" spans="1:34" x14ac:dyDescent="0.2">
      <c r="A76" s="5"/>
    </row>
    <row r="77" spans="1:34" x14ac:dyDescent="0.2">
      <c r="A77" s="5"/>
    </row>
    <row r="78" spans="1:34" x14ac:dyDescent="0.2">
      <c r="A78" s="5"/>
    </row>
    <row r="79" spans="1:34" x14ac:dyDescent="0.2">
      <c r="A79" s="5"/>
    </row>
    <row r="80" spans="1:34" x14ac:dyDescent="0.2">
      <c r="A80" s="5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2">
      <c r="A81" s="8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10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2"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2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2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2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2">
      <c r="A100" s="5"/>
      <c r="B100" s="5"/>
      <c r="C100" s="5"/>
      <c r="D100" s="5"/>
      <c r="E100" s="5"/>
      <c r="F100" s="5"/>
      <c r="G100" s="5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2">
      <c r="A101" s="5"/>
      <c r="B101" s="5"/>
      <c r="C101" s="5"/>
      <c r="D101" s="5"/>
      <c r="E101" s="5"/>
      <c r="F101" s="5"/>
      <c r="G101" s="5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2">
      <c r="A102" s="5"/>
      <c r="B102" s="5"/>
      <c r="C102" s="5"/>
      <c r="D102" s="5"/>
      <c r="E102" s="5"/>
      <c r="F102" s="5"/>
      <c r="G102" s="5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2">
      <c r="A103" s="5"/>
      <c r="B103" s="5"/>
      <c r="C103" s="5"/>
      <c r="D103" s="5"/>
      <c r="E103" s="5"/>
      <c r="F103" s="5"/>
      <c r="G103" s="5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2">
      <c r="A104" s="5"/>
      <c r="B104" s="5"/>
      <c r="C104" s="5"/>
      <c r="D104" s="5"/>
      <c r="E104" s="5"/>
      <c r="F104" s="5"/>
      <c r="G104" s="5"/>
    </row>
    <row r="105" spans="1:34" x14ac:dyDescent="0.2">
      <c r="A105" s="5"/>
      <c r="B105" s="5"/>
      <c r="C105" s="5"/>
      <c r="D105" s="5"/>
      <c r="E105" s="5"/>
      <c r="F105" s="5"/>
      <c r="G105" s="5"/>
    </row>
    <row r="106" spans="1:34" x14ac:dyDescent="0.2">
      <c r="A106" s="5"/>
      <c r="B106" s="5"/>
      <c r="C106" s="5"/>
      <c r="D106" s="5"/>
      <c r="E106" s="5"/>
      <c r="F106" s="5"/>
      <c r="G106" s="5"/>
    </row>
    <row r="107" spans="1:34" x14ac:dyDescent="0.2">
      <c r="A107" s="5"/>
    </row>
    <row r="108" spans="1:34" x14ac:dyDescent="0.2">
      <c r="A108" s="5"/>
    </row>
    <row r="109" spans="1:34" x14ac:dyDescent="0.2">
      <c r="A109" s="5"/>
    </row>
    <row r="110" spans="1:34" x14ac:dyDescent="0.2">
      <c r="A110" s="5"/>
    </row>
    <row r="111" spans="1:34" x14ac:dyDescent="0.2">
      <c r="A111" s="5"/>
    </row>
    <row r="112" spans="1:34" x14ac:dyDescent="0.2">
      <c r="A112" s="5"/>
    </row>
    <row r="113" spans="1:11" x14ac:dyDescent="0.2">
      <c r="A113" s="5"/>
    </row>
    <row r="114" spans="1:11" x14ac:dyDescent="0.2">
      <c r="A114" s="5"/>
    </row>
    <row r="115" spans="1:11" x14ac:dyDescent="0.2">
      <c r="A115" s="5"/>
    </row>
    <row r="116" spans="1:11" x14ac:dyDescent="0.2">
      <c r="A116" s="5"/>
    </row>
    <row r="123" spans="1:11" x14ac:dyDescent="0.2">
      <c r="K123" s="7"/>
    </row>
    <row r="153" spans="1:1" x14ac:dyDescent="0.2">
      <c r="A153" s="5"/>
    </row>
    <row r="154" spans="1:1" x14ac:dyDescent="0.2">
      <c r="A154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60" spans="1:1" x14ac:dyDescent="0.2">
      <c r="A160" s="1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89"/>
  <sheetViews>
    <sheetView zoomScale="60" zoomScaleNormal="60" workbookViewId="0">
      <pane xSplit="2" topLeftCell="C1" activePane="topRight" state="frozen"/>
      <selection pane="topRight" activeCell="A4" sqref="A4:W28"/>
    </sheetView>
  </sheetViews>
  <sheetFormatPr baseColWidth="10" defaultColWidth="9.1640625" defaultRowHeight="15" x14ac:dyDescent="0.2"/>
  <cols>
    <col min="1" max="1" width="29.6640625" bestFit="1" customWidth="1"/>
    <col min="24" max="24" width="9.5" customWidth="1"/>
    <col min="25" max="25" width="44.33203125" customWidth="1"/>
    <col min="26" max="26" width="6.33203125" hidden="1" customWidth="1"/>
    <col min="27" max="27" width="15.1640625" hidden="1" customWidth="1"/>
    <col min="28" max="29" width="0.1640625" hidden="1" customWidth="1"/>
    <col min="30" max="30" width="19.5" customWidth="1"/>
    <col min="32" max="32" width="14.5" bestFit="1" customWidth="1"/>
    <col min="38" max="38" width="9.33203125" customWidth="1"/>
    <col min="44" max="44" width="29.6640625" bestFit="1" customWidth="1"/>
    <col min="50" max="50" width="14" customWidth="1"/>
    <col min="52" max="52" width="19.1640625" customWidth="1"/>
    <col min="59" max="59" width="45.1640625" customWidth="1"/>
    <col min="75" max="75" width="34.1640625" customWidth="1"/>
  </cols>
  <sheetData>
    <row r="1" spans="1:62" x14ac:dyDescent="0.2">
      <c r="A1" t="s">
        <v>118</v>
      </c>
    </row>
    <row r="2" spans="1:62" ht="16" x14ac:dyDescent="0.2">
      <c r="B2" s="14"/>
      <c r="F2" s="1" t="s">
        <v>119</v>
      </c>
      <c r="I2" s="12" t="s">
        <v>120</v>
      </c>
      <c r="J2">
        <v>21</v>
      </c>
      <c r="L2" s="1" t="s">
        <v>121</v>
      </c>
      <c r="N2" t="s">
        <v>122</v>
      </c>
      <c r="O2">
        <v>24</v>
      </c>
      <c r="Q2" s="1" t="s">
        <v>80</v>
      </c>
      <c r="R2">
        <v>0.05</v>
      </c>
      <c r="AF2" t="s">
        <v>123</v>
      </c>
    </row>
    <row r="3" spans="1:62" ht="19" x14ac:dyDescent="0.25">
      <c r="A3" s="3" t="s">
        <v>124</v>
      </c>
      <c r="AF3" t="s">
        <v>125</v>
      </c>
      <c r="AO3" s="1"/>
      <c r="AP3" s="93" t="s">
        <v>126</v>
      </c>
      <c r="AQ3" s="94"/>
      <c r="AR3" s="94"/>
      <c r="AS3" s="94"/>
      <c r="AT3" s="95"/>
    </row>
    <row r="4" spans="1:62" ht="19" x14ac:dyDescent="0.25">
      <c r="A4" s="1" t="s">
        <v>127</v>
      </c>
      <c r="B4" s="4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97" t="s">
        <v>128</v>
      </c>
      <c r="Y4" s="97"/>
      <c r="AF4" s="1" t="s">
        <v>129</v>
      </c>
      <c r="AG4" s="1" t="s">
        <v>130</v>
      </c>
      <c r="AH4" s="1" t="s">
        <v>131</v>
      </c>
      <c r="AI4" s="1" t="s">
        <v>132</v>
      </c>
      <c r="AJ4" s="1" t="s">
        <v>133</v>
      </c>
      <c r="AK4" s="1" t="s">
        <v>134</v>
      </c>
      <c r="AL4" s="1" t="s">
        <v>135</v>
      </c>
      <c r="AM4" s="1" t="s">
        <v>136</v>
      </c>
      <c r="AO4" s="6"/>
      <c r="AP4" s="1" t="s">
        <v>137</v>
      </c>
      <c r="AQ4" s="1" t="s">
        <v>138</v>
      </c>
      <c r="AR4" s="1" t="s">
        <v>127</v>
      </c>
      <c r="AS4" s="1" t="s">
        <v>134</v>
      </c>
      <c r="AT4" s="1" t="s">
        <v>135</v>
      </c>
      <c r="AU4" s="1" t="s">
        <v>139</v>
      </c>
      <c r="BC4" s="3" t="s">
        <v>140</v>
      </c>
      <c r="BJ4" s="1"/>
    </row>
    <row r="5" spans="1:62" ht="17" thickBot="1" x14ac:dyDescent="0.25">
      <c r="A5" s="11" t="s">
        <v>141</v>
      </c>
      <c r="B5" s="1">
        <v>1</v>
      </c>
      <c r="C5" s="44">
        <v>4</v>
      </c>
      <c r="D5" s="44">
        <v>22</v>
      </c>
      <c r="E5" s="44">
        <v>23</v>
      </c>
      <c r="F5" s="44">
        <v>23</v>
      </c>
      <c r="G5" s="44">
        <v>42</v>
      </c>
      <c r="H5" s="44">
        <v>22</v>
      </c>
      <c r="I5" s="44">
        <v>14</v>
      </c>
      <c r="J5" s="44">
        <v>15</v>
      </c>
      <c r="K5" s="44">
        <v>18</v>
      </c>
      <c r="L5" s="44">
        <v>70</v>
      </c>
      <c r="M5" s="44">
        <v>15</v>
      </c>
      <c r="N5" s="44">
        <v>1</v>
      </c>
      <c r="O5" s="44">
        <v>54</v>
      </c>
      <c r="P5" s="44">
        <v>28</v>
      </c>
      <c r="Q5" s="44">
        <v>33</v>
      </c>
      <c r="R5" s="44">
        <v>1</v>
      </c>
      <c r="S5" s="44">
        <v>25</v>
      </c>
      <c r="T5" s="44">
        <v>22</v>
      </c>
      <c r="U5" s="44">
        <v>55</v>
      </c>
      <c r="V5" s="44">
        <v>78</v>
      </c>
      <c r="W5" s="44">
        <v>22</v>
      </c>
      <c r="X5">
        <f>MODE(C5:W5)</f>
        <v>22</v>
      </c>
      <c r="Y5" s="98" t="str">
        <f t="shared" ref="Y5:Y28" si="0">IFERROR(VLOOKUP(X5, $BC$7:$BG$70, 2, FALSE), "There is no frequent gesture")</f>
        <v>Swipe up three fingers</v>
      </c>
      <c r="Z5" s="98"/>
      <c r="AA5" s="98"/>
      <c r="AB5" s="98"/>
      <c r="AC5" s="98"/>
      <c r="AD5" s="98"/>
      <c r="AF5" s="82">
        <v>4.2999999999999997E-2</v>
      </c>
      <c r="AG5" s="46">
        <v>4.8000000000000001E-2</v>
      </c>
      <c r="AH5" s="58">
        <v>0.16700000000000001</v>
      </c>
      <c r="AI5" s="21">
        <f>RANK(AF5,$AF$5:$AF$28,0)+COUNTIF($AF$5:AF5,AF5)-1</f>
        <v>21</v>
      </c>
      <c r="AJ5">
        <f>AF5</f>
        <v>4.2999999999999997E-2</v>
      </c>
      <c r="AK5">
        <f>ABS(AH5-AJ5)</f>
        <v>0.12400000000000001</v>
      </c>
      <c r="AL5">
        <f>ABS(AJ5-AG5)</f>
        <v>5.0000000000000044E-3</v>
      </c>
      <c r="AM5" t="str">
        <f>A34</f>
        <v>R1: Open/close Menu</v>
      </c>
      <c r="AO5" s="6"/>
      <c r="AP5">
        <v>1</v>
      </c>
      <c r="AQ5">
        <f t="shared" ref="AQ5:AQ28" si="1">IFERROR(VLOOKUP(AP5,$AI$5:$AL$28,2,FALSE),VLOOKUP(AP5,$AI$5:$AL$28,2,TRUE))</f>
        <v>0.73299999999999998</v>
      </c>
      <c r="AR5" t="str">
        <f>IFERROR(VLOOKUP(AP5,$AI$5:$AM$28,5,FALSE),VLOOKUP(AP5,$AI$5:$AM$28,5,TRUE))</f>
        <v>R13: Camera: Zoom in</v>
      </c>
      <c r="AS5">
        <f t="shared" ref="AS5:AS28" si="2">IFERROR(VLOOKUP(AP5,$AI$5:$AL$28,3,FALSE),VLOOKUP(AP5,$AI$5:$AL$28,3,TRUE))</f>
        <v>0.26700000000000002</v>
      </c>
      <c r="AT5">
        <f t="shared" ref="AT5:AT28" si="3">IFERROR(VLOOKUP(AP5,$AI$5:$AL$28,4,FALSE),VLOOKUP(AP5,$AI$5:$AL$28,4,TRUE))</f>
        <v>0.20399999999999996</v>
      </c>
      <c r="AU5">
        <v>0.18099999999999999</v>
      </c>
      <c r="BC5" s="59" t="s">
        <v>142</v>
      </c>
    </row>
    <row r="6" spans="1:62" ht="16" x14ac:dyDescent="0.2">
      <c r="A6" s="11" t="s">
        <v>143</v>
      </c>
      <c r="B6" s="1">
        <v>2</v>
      </c>
      <c r="C6" s="44">
        <v>37</v>
      </c>
      <c r="D6" s="44">
        <v>37</v>
      </c>
      <c r="E6" s="44">
        <v>14</v>
      </c>
      <c r="F6" s="44">
        <v>37</v>
      </c>
      <c r="G6" s="44">
        <v>1</v>
      </c>
      <c r="H6" s="44">
        <v>37</v>
      </c>
      <c r="I6" s="44">
        <v>37</v>
      </c>
      <c r="J6" s="44">
        <v>1</v>
      </c>
      <c r="K6" s="44">
        <v>15</v>
      </c>
      <c r="L6" s="44">
        <v>69</v>
      </c>
      <c r="M6" s="44">
        <v>1</v>
      </c>
      <c r="N6" s="44">
        <v>37</v>
      </c>
      <c r="O6" s="44">
        <v>1</v>
      </c>
      <c r="P6" s="44">
        <v>37</v>
      </c>
      <c r="Q6" s="44">
        <v>37</v>
      </c>
      <c r="R6" s="44">
        <v>14</v>
      </c>
      <c r="S6" s="44">
        <v>2</v>
      </c>
      <c r="T6" s="44">
        <v>37</v>
      </c>
      <c r="U6" s="44">
        <v>37</v>
      </c>
      <c r="V6" s="44">
        <v>1</v>
      </c>
      <c r="W6" s="44">
        <v>37</v>
      </c>
      <c r="X6">
        <f>MODE(C6:W6)</f>
        <v>37</v>
      </c>
      <c r="Y6" s="98" t="str">
        <f>IFERROR(VLOOKUP(X6, $BC$7:$BG$70, 2, FALSE), "There is no frequent gesture")</f>
        <v>Use the touch surface as a pad to move the cursor  one finger + tap one finger</v>
      </c>
      <c r="Z6" s="98"/>
      <c r="AA6" s="98"/>
      <c r="AB6" s="98"/>
      <c r="AC6" s="98"/>
      <c r="AD6" s="98"/>
      <c r="AF6" s="83">
        <v>0.314</v>
      </c>
      <c r="AG6" s="40">
        <v>0.20499999999999999</v>
      </c>
      <c r="AH6" s="41">
        <v>0.57599999999999996</v>
      </c>
      <c r="AI6" s="45">
        <f>RANK(AF6,$AF$5:$AF$28,0)+COUNTIF($AF$5:AF6,AF6)-1</f>
        <v>3</v>
      </c>
      <c r="AJ6">
        <f t="shared" ref="AJ6:AJ28" si="4">AF6</f>
        <v>0.314</v>
      </c>
      <c r="AK6">
        <f t="shared" ref="AK6:AK28" si="5">ABS(AH6-AJ6)</f>
        <v>0.26199999999999996</v>
      </c>
      <c r="AL6">
        <f t="shared" ref="AL6:AL28" si="6">ABS(AJ6-AG6)</f>
        <v>0.10900000000000001</v>
      </c>
      <c r="AM6" t="str">
        <f t="shared" ref="AM6:AM28" si="7">A35</f>
        <v>R2: Select an item</v>
      </c>
      <c r="AO6" s="6"/>
      <c r="AP6">
        <v>2</v>
      </c>
      <c r="AQ6">
        <f t="shared" si="1"/>
        <v>0.65200000000000002</v>
      </c>
      <c r="AR6" t="str">
        <f t="shared" ref="AR6:AR28" si="8">IFERROR(VLOOKUP(AP6,$AI$5:$AM$28,5,FALSE),VLOOKUP(AP6,$AI$5:$AM$28,5,TRUE))</f>
        <v>R14: Camera: Zoom out</v>
      </c>
      <c r="AS6">
        <f t="shared" si="2"/>
        <v>0.253</v>
      </c>
      <c r="AT6">
        <f t="shared" si="3"/>
        <v>0.22800000000000004</v>
      </c>
      <c r="AU6">
        <v>0.18099999999999999</v>
      </c>
      <c r="BC6" s="15" t="s">
        <v>144</v>
      </c>
      <c r="BD6" s="96" t="s">
        <v>136</v>
      </c>
      <c r="BE6" s="96"/>
      <c r="BF6" s="96"/>
      <c r="BG6" s="96"/>
      <c r="BH6" s="16" t="s">
        <v>145</v>
      </c>
      <c r="BI6" s="60" t="s">
        <v>146</v>
      </c>
    </row>
    <row r="7" spans="1:62" ht="16" x14ac:dyDescent="0.2">
      <c r="A7" s="11" t="s">
        <v>147</v>
      </c>
      <c r="B7" s="1">
        <v>3</v>
      </c>
      <c r="C7" s="44">
        <v>7</v>
      </c>
      <c r="D7" s="44">
        <v>14</v>
      </c>
      <c r="E7" s="44">
        <v>11</v>
      </c>
      <c r="F7" s="44">
        <v>7</v>
      </c>
      <c r="G7" s="44">
        <v>7</v>
      </c>
      <c r="H7" s="44">
        <v>7</v>
      </c>
      <c r="I7" s="44">
        <v>7</v>
      </c>
      <c r="J7" s="44">
        <v>7</v>
      </c>
      <c r="K7" s="44">
        <v>11</v>
      </c>
      <c r="L7" s="44">
        <v>1</v>
      </c>
      <c r="M7" s="44">
        <v>11</v>
      </c>
      <c r="N7" s="44">
        <v>37</v>
      </c>
      <c r="O7" s="44">
        <v>6</v>
      </c>
      <c r="P7" s="44">
        <v>37</v>
      </c>
      <c r="Q7" s="44">
        <v>37</v>
      </c>
      <c r="R7" s="44">
        <v>74</v>
      </c>
      <c r="S7" s="44">
        <v>7</v>
      </c>
      <c r="T7" s="44">
        <v>1</v>
      </c>
      <c r="U7" s="44">
        <v>6</v>
      </c>
      <c r="V7" s="44">
        <v>5</v>
      </c>
      <c r="W7" s="44">
        <v>7</v>
      </c>
      <c r="X7">
        <f t="shared" ref="X7:X28" si="9">MODE(C7:W7)</f>
        <v>7</v>
      </c>
      <c r="Y7" s="98" t="str">
        <f t="shared" si="0"/>
        <v>Swipe left one finger</v>
      </c>
      <c r="Z7" s="98"/>
      <c r="AA7" s="98"/>
      <c r="AB7" s="98"/>
      <c r="AC7" s="98"/>
      <c r="AD7" s="98"/>
      <c r="AF7" s="83">
        <v>0.17100000000000001</v>
      </c>
      <c r="AG7" s="40">
        <v>0.11899999999999999</v>
      </c>
      <c r="AH7" s="41">
        <v>0.38100000000000001</v>
      </c>
      <c r="AI7" s="45">
        <f>RANK(AF7,$AF$5:$AF$28,0)+COUNTIF($AF$5:AF7,AF7)-1</f>
        <v>9</v>
      </c>
      <c r="AJ7">
        <f t="shared" si="4"/>
        <v>0.17100000000000001</v>
      </c>
      <c r="AK7">
        <f t="shared" si="5"/>
        <v>0.21</v>
      </c>
      <c r="AL7">
        <f t="shared" si="6"/>
        <v>5.2000000000000018E-2</v>
      </c>
      <c r="AM7" t="str">
        <f t="shared" si="7"/>
        <v>R3: Go to the previous item</v>
      </c>
      <c r="AO7" s="6"/>
      <c r="AP7">
        <v>3</v>
      </c>
      <c r="AQ7">
        <f t="shared" si="1"/>
        <v>0.314</v>
      </c>
      <c r="AR7" t="str">
        <f t="shared" si="8"/>
        <v>R2: Select an item</v>
      </c>
      <c r="AS7">
        <f t="shared" si="2"/>
        <v>0.26199999999999996</v>
      </c>
      <c r="AT7">
        <f t="shared" si="3"/>
        <v>0.10900000000000001</v>
      </c>
      <c r="AU7">
        <v>0.18099999999999999</v>
      </c>
      <c r="BC7" s="17">
        <v>1</v>
      </c>
      <c r="BD7" s="92" t="s">
        <v>148</v>
      </c>
      <c r="BE7" s="92"/>
      <c r="BF7" s="92"/>
      <c r="BG7" s="92"/>
      <c r="BH7" s="40" t="s">
        <v>66</v>
      </c>
      <c r="BI7" s="61" t="s">
        <v>49</v>
      </c>
    </row>
    <row r="8" spans="1:62" ht="16" x14ac:dyDescent="0.2">
      <c r="A8" s="11" t="s">
        <v>149</v>
      </c>
      <c r="B8" s="1">
        <v>4</v>
      </c>
      <c r="C8" s="44">
        <v>10</v>
      </c>
      <c r="D8" s="44">
        <v>62</v>
      </c>
      <c r="E8" s="44">
        <v>6</v>
      </c>
      <c r="F8" s="44">
        <v>6</v>
      </c>
      <c r="G8" s="44">
        <v>6</v>
      </c>
      <c r="H8" s="44">
        <v>6</v>
      </c>
      <c r="I8" s="44">
        <v>10</v>
      </c>
      <c r="J8" s="44">
        <v>12</v>
      </c>
      <c r="K8" s="44">
        <v>10</v>
      </c>
      <c r="L8" s="44">
        <v>1</v>
      </c>
      <c r="M8" s="44">
        <v>1</v>
      </c>
      <c r="N8" s="44">
        <v>37</v>
      </c>
      <c r="O8" s="44">
        <v>7</v>
      </c>
      <c r="P8" s="44">
        <v>37</v>
      </c>
      <c r="Q8" s="44">
        <v>37</v>
      </c>
      <c r="R8" s="44">
        <v>6</v>
      </c>
      <c r="S8" s="44">
        <v>6</v>
      </c>
      <c r="T8" s="44">
        <v>37</v>
      </c>
      <c r="U8" s="44">
        <v>7</v>
      </c>
      <c r="V8" s="44">
        <v>6</v>
      </c>
      <c r="W8" s="44">
        <v>6</v>
      </c>
      <c r="X8">
        <f t="shared" si="9"/>
        <v>6</v>
      </c>
      <c r="Y8" s="98" t="str">
        <f t="shared" si="0"/>
        <v>Swipe right one finger</v>
      </c>
      <c r="Z8" s="98"/>
      <c r="AA8" s="98"/>
      <c r="AB8" s="98"/>
      <c r="AC8" s="98"/>
      <c r="AD8" s="98"/>
      <c r="AF8" s="83">
        <v>0.186</v>
      </c>
      <c r="AG8" s="40">
        <v>0.13300000000000001</v>
      </c>
      <c r="AH8" s="41">
        <v>0.36699999999999999</v>
      </c>
      <c r="AI8" s="45">
        <f>RANK(AF8,$AF$5:$AF$28,0)+COUNTIF($AF$5:AF8,AF8)-1</f>
        <v>8</v>
      </c>
      <c r="AJ8">
        <f t="shared" si="4"/>
        <v>0.186</v>
      </c>
      <c r="AK8">
        <f t="shared" si="5"/>
        <v>0.18099999999999999</v>
      </c>
      <c r="AL8">
        <f t="shared" si="6"/>
        <v>5.2999999999999992E-2</v>
      </c>
      <c r="AM8" t="str">
        <f>A37</f>
        <v>R4: Go to the next item</v>
      </c>
      <c r="AO8" s="6"/>
      <c r="AP8">
        <v>4</v>
      </c>
      <c r="AQ8">
        <f t="shared" si="1"/>
        <v>0.314</v>
      </c>
      <c r="AR8" t="str">
        <f t="shared" si="8"/>
        <v>R21: Volume up</v>
      </c>
      <c r="AS8">
        <f t="shared" si="2"/>
        <v>0.21900000000000003</v>
      </c>
      <c r="AT8">
        <f t="shared" si="3"/>
        <v>0.10900000000000001</v>
      </c>
      <c r="AU8">
        <v>0.18099999999999999</v>
      </c>
      <c r="BC8" s="17">
        <v>2</v>
      </c>
      <c r="BD8" s="92" t="s">
        <v>150</v>
      </c>
      <c r="BE8" s="92"/>
      <c r="BF8" s="92"/>
      <c r="BG8" s="92"/>
      <c r="BH8" s="40" t="s">
        <v>66</v>
      </c>
      <c r="BI8" s="61" t="s">
        <v>49</v>
      </c>
    </row>
    <row r="9" spans="1:62" ht="16" x14ac:dyDescent="0.2">
      <c r="A9" s="11" t="s">
        <v>151</v>
      </c>
      <c r="B9" s="1">
        <v>5</v>
      </c>
      <c r="C9" s="44">
        <v>62</v>
      </c>
      <c r="D9" s="44">
        <v>6</v>
      </c>
      <c r="E9" s="44">
        <v>15</v>
      </c>
      <c r="F9" s="44">
        <v>37</v>
      </c>
      <c r="G9" s="44">
        <v>7</v>
      </c>
      <c r="H9" s="44">
        <v>46</v>
      </c>
      <c r="I9" s="44">
        <v>14</v>
      </c>
      <c r="J9" s="44">
        <v>1</v>
      </c>
      <c r="K9" s="44">
        <v>46</v>
      </c>
      <c r="L9" s="44">
        <v>6</v>
      </c>
      <c r="M9" s="44">
        <v>1</v>
      </c>
      <c r="N9" s="44">
        <v>15</v>
      </c>
      <c r="O9" s="44">
        <v>6</v>
      </c>
      <c r="P9" s="44">
        <v>37</v>
      </c>
      <c r="Q9" s="44">
        <v>1</v>
      </c>
      <c r="R9" s="44">
        <v>1</v>
      </c>
      <c r="S9" s="44">
        <v>15</v>
      </c>
      <c r="T9" s="44">
        <v>14</v>
      </c>
      <c r="U9" s="44">
        <v>46</v>
      </c>
      <c r="V9" s="44">
        <v>14</v>
      </c>
      <c r="W9" s="44">
        <v>4</v>
      </c>
      <c r="X9">
        <f t="shared" si="9"/>
        <v>1</v>
      </c>
      <c r="Y9" s="98" t="str">
        <f t="shared" si="0"/>
        <v>Tap one finger</v>
      </c>
      <c r="Z9" s="98"/>
      <c r="AA9" s="98"/>
      <c r="AB9" s="98"/>
      <c r="AC9" s="98"/>
      <c r="AD9" s="98"/>
      <c r="AF9" s="83">
        <v>0.09</v>
      </c>
      <c r="AG9" s="40">
        <v>0.09</v>
      </c>
      <c r="AH9" s="41">
        <v>0.21</v>
      </c>
      <c r="AI9" s="45">
        <f>RANK(AF9,$AF$5:$AF$28,0)+COUNTIF($AF$5:AF9,AF9)-1</f>
        <v>15</v>
      </c>
      <c r="AJ9">
        <f t="shared" si="4"/>
        <v>0.09</v>
      </c>
      <c r="AK9">
        <f t="shared" si="5"/>
        <v>0.12</v>
      </c>
      <c r="AL9">
        <f t="shared" si="6"/>
        <v>0</v>
      </c>
      <c r="AM9" t="str">
        <f t="shared" si="7"/>
        <v>R5: Accept/confirm an option</v>
      </c>
      <c r="AO9" s="6"/>
      <c r="AP9">
        <v>5</v>
      </c>
      <c r="AQ9">
        <f t="shared" si="1"/>
        <v>0.314</v>
      </c>
      <c r="AR9" t="str">
        <f t="shared" si="8"/>
        <v>R22: Volume down</v>
      </c>
      <c r="AS9">
        <f t="shared" si="2"/>
        <v>0.25699999999999995</v>
      </c>
      <c r="AT9">
        <f t="shared" si="3"/>
        <v>0.10900000000000001</v>
      </c>
      <c r="AU9">
        <v>0.18099999999999999</v>
      </c>
      <c r="BC9" s="17">
        <v>3</v>
      </c>
      <c r="BD9" s="92" t="s">
        <v>152</v>
      </c>
      <c r="BE9" s="92"/>
      <c r="BF9" s="92"/>
      <c r="BG9" s="92"/>
      <c r="BH9" s="40" t="s">
        <v>66</v>
      </c>
      <c r="BI9" s="61" t="s">
        <v>49</v>
      </c>
    </row>
    <row r="10" spans="1:62" ht="16" x14ac:dyDescent="0.2">
      <c r="A10" s="11" t="s">
        <v>153</v>
      </c>
      <c r="B10" s="1">
        <v>6</v>
      </c>
      <c r="C10" s="44">
        <v>6</v>
      </c>
      <c r="D10" s="44">
        <v>7</v>
      </c>
      <c r="E10" s="44">
        <v>9</v>
      </c>
      <c r="F10" s="44">
        <v>37</v>
      </c>
      <c r="G10" s="44">
        <v>6</v>
      </c>
      <c r="H10" s="44">
        <v>63</v>
      </c>
      <c r="I10" s="44">
        <v>47</v>
      </c>
      <c r="J10" s="44">
        <v>12</v>
      </c>
      <c r="K10" s="44">
        <v>44</v>
      </c>
      <c r="L10" s="44">
        <v>7</v>
      </c>
      <c r="M10" s="44">
        <v>28</v>
      </c>
      <c r="N10" s="44">
        <v>37</v>
      </c>
      <c r="O10" s="44">
        <v>7</v>
      </c>
      <c r="P10" s="44">
        <v>25</v>
      </c>
      <c r="Q10" s="44">
        <v>1</v>
      </c>
      <c r="R10" s="44">
        <v>1</v>
      </c>
      <c r="S10" s="44">
        <v>6</v>
      </c>
      <c r="T10" s="44">
        <v>1</v>
      </c>
      <c r="U10" s="44">
        <v>44</v>
      </c>
      <c r="V10" s="44">
        <v>2</v>
      </c>
      <c r="W10" s="44">
        <v>5</v>
      </c>
      <c r="X10">
        <f t="shared" si="9"/>
        <v>6</v>
      </c>
      <c r="Y10" s="98" t="str">
        <f t="shared" si="0"/>
        <v>Swipe right one finger</v>
      </c>
      <c r="Z10" s="98"/>
      <c r="AA10" s="98"/>
      <c r="AB10" s="98"/>
      <c r="AC10" s="98"/>
      <c r="AD10" s="98"/>
      <c r="AF10" s="83">
        <v>5.1999999999999998E-2</v>
      </c>
      <c r="AG10" s="40">
        <v>5.7000000000000002E-2</v>
      </c>
      <c r="AH10" s="41">
        <v>0.16700000000000001</v>
      </c>
      <c r="AI10" s="45">
        <f>RANK(AF10,$AF$5:$AF$28,0)+COUNTIF($AF$5:AF10,AF10)-1</f>
        <v>19</v>
      </c>
      <c r="AJ10">
        <f t="shared" si="4"/>
        <v>5.1999999999999998E-2</v>
      </c>
      <c r="AK10">
        <f t="shared" si="5"/>
        <v>0.11500000000000002</v>
      </c>
      <c r="AL10">
        <f t="shared" si="6"/>
        <v>5.0000000000000044E-3</v>
      </c>
      <c r="AM10" t="str">
        <f t="shared" si="7"/>
        <v>R6: Cancel/Reject an option</v>
      </c>
      <c r="AO10" s="6"/>
      <c r="AP10">
        <v>6</v>
      </c>
      <c r="AQ10">
        <f t="shared" si="1"/>
        <v>0.23300000000000001</v>
      </c>
      <c r="AR10" t="str">
        <f t="shared" si="8"/>
        <v>R18: Play music</v>
      </c>
      <c r="AS10">
        <f t="shared" si="2"/>
        <v>0.18099999999999997</v>
      </c>
      <c r="AT10">
        <f t="shared" si="3"/>
        <v>7.6000000000000012E-2</v>
      </c>
      <c r="AU10">
        <v>0.18099999999999999</v>
      </c>
      <c r="BC10" s="17">
        <v>4</v>
      </c>
      <c r="BD10" s="92" t="s">
        <v>154</v>
      </c>
      <c r="BE10" s="92"/>
      <c r="BF10" s="92"/>
      <c r="BG10" s="92"/>
      <c r="BH10" s="40" t="s">
        <v>66</v>
      </c>
      <c r="BI10" s="61" t="s">
        <v>65</v>
      </c>
    </row>
    <row r="11" spans="1:62" ht="16" x14ac:dyDescent="0.2">
      <c r="A11" s="11" t="s">
        <v>155</v>
      </c>
      <c r="B11" s="1">
        <v>7</v>
      </c>
      <c r="C11" s="44">
        <v>21</v>
      </c>
      <c r="D11" s="44">
        <v>14</v>
      </c>
      <c r="E11" s="44">
        <v>24</v>
      </c>
      <c r="F11" s="44">
        <v>23</v>
      </c>
      <c r="G11" s="44">
        <v>40</v>
      </c>
      <c r="H11" s="44">
        <v>30</v>
      </c>
      <c r="I11" s="44">
        <v>33</v>
      </c>
      <c r="J11" s="44">
        <v>1</v>
      </c>
      <c r="K11" s="44">
        <v>18</v>
      </c>
      <c r="L11" s="44">
        <v>54</v>
      </c>
      <c r="M11" s="44">
        <v>6</v>
      </c>
      <c r="N11" s="44">
        <v>1</v>
      </c>
      <c r="O11" s="44">
        <v>7</v>
      </c>
      <c r="P11" s="44">
        <v>25</v>
      </c>
      <c r="Q11" s="44">
        <v>35</v>
      </c>
      <c r="R11" s="44">
        <v>14</v>
      </c>
      <c r="S11" s="44">
        <v>58</v>
      </c>
      <c r="T11" s="44">
        <v>10</v>
      </c>
      <c r="U11" s="44">
        <v>3</v>
      </c>
      <c r="V11" s="44">
        <v>55</v>
      </c>
      <c r="W11" s="44">
        <v>20</v>
      </c>
      <c r="X11">
        <f t="shared" si="9"/>
        <v>14</v>
      </c>
      <c r="Y11" s="98" t="str">
        <f t="shared" si="0"/>
        <v>Double tap one finger</v>
      </c>
      <c r="Z11" s="98"/>
      <c r="AA11" s="98"/>
      <c r="AB11" s="98"/>
      <c r="AC11" s="98"/>
      <c r="AD11" s="98"/>
      <c r="AF11" s="83">
        <v>0.01</v>
      </c>
      <c r="AG11" s="40">
        <v>2.9000000000000001E-2</v>
      </c>
      <c r="AH11" s="41">
        <v>0.1</v>
      </c>
      <c r="AI11" s="45">
        <f>RANK(AF11,$AF$5:$AF$28,0)+COUNTIF($AF$5:AF11,AF11)-1</f>
        <v>24</v>
      </c>
      <c r="AJ11">
        <f t="shared" si="4"/>
        <v>0.01</v>
      </c>
      <c r="AK11">
        <f t="shared" si="5"/>
        <v>9.0000000000000011E-2</v>
      </c>
      <c r="AL11">
        <f t="shared" si="6"/>
        <v>1.9000000000000003E-2</v>
      </c>
      <c r="AM11" t="str">
        <f t="shared" si="7"/>
        <v>R7: Camera: On/Off</v>
      </c>
      <c r="AO11" s="6"/>
      <c r="AP11">
        <v>7</v>
      </c>
      <c r="AQ11">
        <f t="shared" si="1"/>
        <v>0.224</v>
      </c>
      <c r="AR11" t="str">
        <f t="shared" si="8"/>
        <v>R19: Pause/Resume music</v>
      </c>
      <c r="AS11">
        <f t="shared" si="2"/>
        <v>0.219</v>
      </c>
      <c r="AT11">
        <f t="shared" si="3"/>
        <v>7.6000000000000012E-2</v>
      </c>
      <c r="AU11">
        <v>0.18099999999999999</v>
      </c>
      <c r="BC11" s="17">
        <v>5</v>
      </c>
      <c r="BD11" s="92" t="s">
        <v>156</v>
      </c>
      <c r="BE11" s="92"/>
      <c r="BF11" s="92"/>
      <c r="BG11" s="92"/>
      <c r="BH11" s="40" t="s">
        <v>66</v>
      </c>
      <c r="BI11" s="61" t="s">
        <v>65</v>
      </c>
    </row>
    <row r="12" spans="1:62" ht="16" x14ac:dyDescent="0.2">
      <c r="A12" s="11" t="s">
        <v>157</v>
      </c>
      <c r="B12" s="1">
        <v>8</v>
      </c>
      <c r="C12" s="44">
        <v>10</v>
      </c>
      <c r="D12" s="44">
        <v>19</v>
      </c>
      <c r="E12" s="44">
        <v>16</v>
      </c>
      <c r="F12" s="44">
        <v>7</v>
      </c>
      <c r="G12" s="44">
        <v>7</v>
      </c>
      <c r="H12" s="44">
        <v>2</v>
      </c>
      <c r="I12" s="44">
        <v>64</v>
      </c>
      <c r="J12" s="44">
        <v>4</v>
      </c>
      <c r="K12" s="44">
        <v>48</v>
      </c>
      <c r="L12" s="44">
        <v>11</v>
      </c>
      <c r="M12" s="44">
        <v>71</v>
      </c>
      <c r="N12" s="44">
        <v>37</v>
      </c>
      <c r="O12" s="44">
        <v>8</v>
      </c>
      <c r="P12" s="44">
        <v>7</v>
      </c>
      <c r="Q12" s="44">
        <v>25</v>
      </c>
      <c r="R12" s="44">
        <v>9</v>
      </c>
      <c r="S12" s="44">
        <v>59</v>
      </c>
      <c r="T12" s="44">
        <v>49</v>
      </c>
      <c r="U12" s="44">
        <v>6</v>
      </c>
      <c r="V12" s="44">
        <v>8</v>
      </c>
      <c r="W12" s="44">
        <v>6</v>
      </c>
      <c r="X12">
        <f t="shared" si="9"/>
        <v>7</v>
      </c>
      <c r="Y12" s="98" t="str">
        <f t="shared" si="0"/>
        <v>Swipe left one finger</v>
      </c>
      <c r="Z12" s="98"/>
      <c r="AA12" s="98"/>
      <c r="AB12" s="98"/>
      <c r="AC12" s="98"/>
      <c r="AD12" s="98"/>
      <c r="AF12" s="83">
        <v>2.4E-2</v>
      </c>
      <c r="AG12" s="40">
        <v>3.7999999999999999E-2</v>
      </c>
      <c r="AH12" s="41">
        <v>0.124</v>
      </c>
      <c r="AI12" s="45">
        <f>RANK(AF12,$AF$5:$AF$28,0)+COUNTIF($AF$5:AF12,AF12)-1</f>
        <v>22</v>
      </c>
      <c r="AJ12">
        <f t="shared" si="4"/>
        <v>2.4E-2</v>
      </c>
      <c r="AK12">
        <f t="shared" si="5"/>
        <v>0.1</v>
      </c>
      <c r="AL12">
        <f t="shared" si="6"/>
        <v>1.3999999999999999E-2</v>
      </c>
      <c r="AM12" t="str">
        <f t="shared" si="7"/>
        <v>R8: Camera: Switch mode</v>
      </c>
      <c r="AO12" s="6"/>
      <c r="AP12">
        <v>8</v>
      </c>
      <c r="AQ12">
        <f t="shared" si="1"/>
        <v>0.186</v>
      </c>
      <c r="AR12" t="str">
        <f t="shared" si="8"/>
        <v>R4: Go to the next item</v>
      </c>
      <c r="AS12">
        <f t="shared" si="2"/>
        <v>0.18099999999999999</v>
      </c>
      <c r="AT12">
        <f t="shared" si="3"/>
        <v>5.2999999999999992E-2</v>
      </c>
      <c r="AU12">
        <v>0.18099999999999999</v>
      </c>
      <c r="BC12" s="17">
        <v>6</v>
      </c>
      <c r="BD12" s="92" t="s">
        <v>158</v>
      </c>
      <c r="BE12" s="92"/>
      <c r="BF12" s="92"/>
      <c r="BG12" s="92"/>
      <c r="BH12" s="40" t="s">
        <v>66</v>
      </c>
      <c r="BI12" s="61" t="s">
        <v>65</v>
      </c>
    </row>
    <row r="13" spans="1:62" ht="16" x14ac:dyDescent="0.2">
      <c r="A13" s="11" t="s">
        <v>159</v>
      </c>
      <c r="B13" s="1">
        <v>9</v>
      </c>
      <c r="C13" s="44">
        <v>39</v>
      </c>
      <c r="D13" s="44">
        <v>6</v>
      </c>
      <c r="E13" s="44">
        <v>11</v>
      </c>
      <c r="F13" s="44">
        <v>7</v>
      </c>
      <c r="G13" s="44">
        <v>53</v>
      </c>
      <c r="H13" s="44">
        <v>7</v>
      </c>
      <c r="I13" s="44">
        <v>11</v>
      </c>
      <c r="J13" s="44">
        <v>7</v>
      </c>
      <c r="K13" s="44">
        <v>11</v>
      </c>
      <c r="L13" s="44">
        <v>11</v>
      </c>
      <c r="M13" s="44">
        <v>25</v>
      </c>
      <c r="N13" s="44">
        <v>41</v>
      </c>
      <c r="O13" s="44">
        <v>7</v>
      </c>
      <c r="P13" s="44">
        <v>7</v>
      </c>
      <c r="Q13" s="44">
        <v>10</v>
      </c>
      <c r="R13" s="44">
        <v>32</v>
      </c>
      <c r="S13" s="44">
        <v>56</v>
      </c>
      <c r="T13" s="44">
        <v>7</v>
      </c>
      <c r="U13" s="44">
        <v>77</v>
      </c>
      <c r="V13" s="44">
        <v>10</v>
      </c>
      <c r="W13" s="44">
        <v>10</v>
      </c>
      <c r="X13">
        <f t="shared" si="9"/>
        <v>7</v>
      </c>
      <c r="Y13" s="98" t="str">
        <f t="shared" si="0"/>
        <v>Swipe left one finger</v>
      </c>
      <c r="Z13" s="98"/>
      <c r="AA13" s="98"/>
      <c r="AB13" s="98"/>
      <c r="AC13" s="98"/>
      <c r="AD13" s="98"/>
      <c r="AF13" s="83">
        <v>0.114</v>
      </c>
      <c r="AG13" s="40">
        <v>8.5999999999999993E-2</v>
      </c>
      <c r="AH13" s="41">
        <v>0.27600000000000002</v>
      </c>
      <c r="AI13" s="45">
        <f>RANK(AF13,$AF$5:$AF$28,0)+COUNTIF($AF$5:AF13,AF13)-1</f>
        <v>13</v>
      </c>
      <c r="AJ13">
        <f>AF13</f>
        <v>0.114</v>
      </c>
      <c r="AK13">
        <f t="shared" si="5"/>
        <v>0.16200000000000003</v>
      </c>
      <c r="AL13">
        <f t="shared" si="6"/>
        <v>2.8000000000000011E-2</v>
      </c>
      <c r="AM13" t="str">
        <f t="shared" si="7"/>
        <v>R9: Camera: Panning left</v>
      </c>
      <c r="AO13" s="6"/>
      <c r="AP13">
        <v>9</v>
      </c>
      <c r="AQ13">
        <f t="shared" si="1"/>
        <v>0.17100000000000001</v>
      </c>
      <c r="AR13" t="str">
        <f t="shared" si="8"/>
        <v>R3: Go to the previous item</v>
      </c>
      <c r="AS13">
        <f t="shared" si="2"/>
        <v>0.21</v>
      </c>
      <c r="AT13">
        <f t="shared" si="3"/>
        <v>5.2000000000000018E-2</v>
      </c>
      <c r="AU13">
        <v>0.18099999999999999</v>
      </c>
      <c r="BC13" s="17">
        <v>7</v>
      </c>
      <c r="BD13" s="92" t="s">
        <v>160</v>
      </c>
      <c r="BE13" s="92"/>
      <c r="BF13" s="92"/>
      <c r="BG13" s="92"/>
      <c r="BH13" s="40" t="s">
        <v>66</v>
      </c>
      <c r="BI13" s="61" t="s">
        <v>65</v>
      </c>
    </row>
    <row r="14" spans="1:62" x14ac:dyDescent="0.2">
      <c r="A14" t="s">
        <v>161</v>
      </c>
      <c r="B14" s="1">
        <v>10</v>
      </c>
      <c r="C14" s="44">
        <v>25</v>
      </c>
      <c r="D14" s="44">
        <v>7</v>
      </c>
      <c r="E14" s="44">
        <v>10</v>
      </c>
      <c r="F14" s="44">
        <v>6</v>
      </c>
      <c r="G14" s="44">
        <v>11</v>
      </c>
      <c r="H14" s="44">
        <v>6</v>
      </c>
      <c r="I14" s="44">
        <v>10</v>
      </c>
      <c r="J14" s="44">
        <v>42</v>
      </c>
      <c r="K14" s="44">
        <v>10</v>
      </c>
      <c r="L14" s="44">
        <v>10</v>
      </c>
      <c r="M14" s="44">
        <v>7</v>
      </c>
      <c r="N14" s="44">
        <v>43</v>
      </c>
      <c r="O14" s="44">
        <v>6</v>
      </c>
      <c r="P14" s="44">
        <v>6</v>
      </c>
      <c r="Q14" s="44">
        <v>11</v>
      </c>
      <c r="R14" s="44">
        <v>31</v>
      </c>
      <c r="S14" s="44">
        <v>24</v>
      </c>
      <c r="T14" s="44">
        <v>6</v>
      </c>
      <c r="U14" s="44">
        <v>11</v>
      </c>
      <c r="V14" s="44">
        <v>11</v>
      </c>
      <c r="W14" s="44">
        <v>10</v>
      </c>
      <c r="X14">
        <f t="shared" si="9"/>
        <v>10</v>
      </c>
      <c r="Y14" s="98" t="str">
        <f t="shared" si="0"/>
        <v>Swipe right two finger</v>
      </c>
      <c r="Z14" s="98"/>
      <c r="AA14" s="98"/>
      <c r="AB14" s="98"/>
      <c r="AC14" s="98"/>
      <c r="AD14" s="98"/>
      <c r="AF14" s="83">
        <v>0.129</v>
      </c>
      <c r="AG14" s="40">
        <v>0.105</v>
      </c>
      <c r="AH14" s="41">
        <v>0.27100000000000002</v>
      </c>
      <c r="AI14" s="45">
        <f>RANK(AF14,$AF$5:$AF$28,0)+COUNTIF($AF$5:AF14,AF14)-1</f>
        <v>12</v>
      </c>
      <c r="AJ14">
        <f t="shared" si="4"/>
        <v>0.129</v>
      </c>
      <c r="AK14">
        <f t="shared" si="5"/>
        <v>0.14200000000000002</v>
      </c>
      <c r="AL14">
        <f t="shared" si="6"/>
        <v>2.4000000000000007E-2</v>
      </c>
      <c r="AM14" t="str">
        <f t="shared" si="7"/>
        <v>R10: Camera: Panning right</v>
      </c>
      <c r="AO14" s="6"/>
      <c r="AP14">
        <v>10</v>
      </c>
      <c r="AQ14">
        <f t="shared" si="1"/>
        <v>0.16700000000000001</v>
      </c>
      <c r="AR14" t="str">
        <f t="shared" si="8"/>
        <v>R11: Camera: Panning up</v>
      </c>
      <c r="AS14">
        <f t="shared" si="2"/>
        <v>0.14299999999999999</v>
      </c>
      <c r="AT14">
        <f t="shared" si="3"/>
        <v>1.9000000000000017E-2</v>
      </c>
      <c r="AU14">
        <v>0.18099999999999999</v>
      </c>
      <c r="BC14" s="17">
        <v>8</v>
      </c>
      <c r="BD14" s="92" t="s">
        <v>162</v>
      </c>
      <c r="BE14" s="92"/>
      <c r="BF14" s="92"/>
      <c r="BG14" s="92"/>
      <c r="BH14" s="40" t="s">
        <v>66</v>
      </c>
      <c r="BI14" s="61" t="s">
        <v>65</v>
      </c>
    </row>
    <row r="15" spans="1:62" ht="16" x14ac:dyDescent="0.2">
      <c r="A15" s="11" t="s">
        <v>163</v>
      </c>
      <c r="B15" s="1">
        <v>11</v>
      </c>
      <c r="C15" s="44">
        <v>5</v>
      </c>
      <c r="D15" s="44">
        <v>5</v>
      </c>
      <c r="E15" s="44">
        <v>8</v>
      </c>
      <c r="F15" s="44">
        <v>8</v>
      </c>
      <c r="G15" s="44">
        <v>9</v>
      </c>
      <c r="H15" s="44">
        <v>4</v>
      </c>
      <c r="I15" s="44">
        <v>8</v>
      </c>
      <c r="J15" s="44">
        <v>4</v>
      </c>
      <c r="K15" s="44">
        <v>8</v>
      </c>
      <c r="L15" s="44">
        <v>8</v>
      </c>
      <c r="M15" s="44">
        <v>26</v>
      </c>
      <c r="N15" s="44">
        <v>5</v>
      </c>
      <c r="O15" s="44">
        <v>5</v>
      </c>
      <c r="P15" s="44">
        <v>4</v>
      </c>
      <c r="Q15" s="44">
        <v>9</v>
      </c>
      <c r="R15" s="44">
        <v>4</v>
      </c>
      <c r="S15" s="44">
        <v>57</v>
      </c>
      <c r="T15" s="44">
        <v>4</v>
      </c>
      <c r="U15" s="44">
        <v>26</v>
      </c>
      <c r="V15" s="44">
        <v>9</v>
      </c>
      <c r="W15" s="44">
        <v>8</v>
      </c>
      <c r="X15">
        <f t="shared" si="9"/>
        <v>8</v>
      </c>
      <c r="Y15" s="98" t="str">
        <f t="shared" si="0"/>
        <v>Swipe up two finger</v>
      </c>
      <c r="Z15" s="98"/>
      <c r="AA15" s="98"/>
      <c r="AB15" s="98"/>
      <c r="AC15" s="98"/>
      <c r="AD15" s="98"/>
      <c r="AF15" s="83">
        <v>0.16700000000000001</v>
      </c>
      <c r="AG15" s="40">
        <v>0.14799999999999999</v>
      </c>
      <c r="AH15" s="41">
        <v>0.31</v>
      </c>
      <c r="AI15" s="45">
        <f>RANK(AF15,$AF$5:$AF$28,0)+COUNTIF($AF$5:AF15,AF15)-1</f>
        <v>10</v>
      </c>
      <c r="AJ15">
        <f t="shared" si="4"/>
        <v>0.16700000000000001</v>
      </c>
      <c r="AK15">
        <f t="shared" si="5"/>
        <v>0.14299999999999999</v>
      </c>
      <c r="AL15">
        <f t="shared" si="6"/>
        <v>1.9000000000000017E-2</v>
      </c>
      <c r="AM15" t="str">
        <f t="shared" si="7"/>
        <v>R11: Camera: Panning up</v>
      </c>
      <c r="AO15" s="6"/>
      <c r="AP15">
        <v>11</v>
      </c>
      <c r="AQ15">
        <f t="shared" si="1"/>
        <v>0.16200000000000001</v>
      </c>
      <c r="AR15" t="str">
        <f t="shared" si="8"/>
        <v>R12: Camera: Panning down</v>
      </c>
      <c r="AS15">
        <f t="shared" si="2"/>
        <v>0.13299999999999998</v>
      </c>
      <c r="AT15">
        <f t="shared" si="3"/>
        <v>1.4000000000000012E-2</v>
      </c>
      <c r="AU15">
        <v>0.18099999999999999</v>
      </c>
      <c r="BC15" s="17">
        <v>9</v>
      </c>
      <c r="BD15" s="92" t="s">
        <v>164</v>
      </c>
      <c r="BE15" s="92"/>
      <c r="BF15" s="92"/>
      <c r="BG15" s="92"/>
      <c r="BH15" s="40" t="s">
        <v>66</v>
      </c>
      <c r="BI15" s="61" t="s">
        <v>65</v>
      </c>
    </row>
    <row r="16" spans="1:62" ht="16" x14ac:dyDescent="0.2">
      <c r="A16" s="11" t="s">
        <v>165</v>
      </c>
      <c r="B16" s="1">
        <v>12</v>
      </c>
      <c r="C16" s="44">
        <v>22</v>
      </c>
      <c r="D16" s="44">
        <v>4</v>
      </c>
      <c r="E16" s="44">
        <v>9</v>
      </c>
      <c r="F16" s="44">
        <v>9</v>
      </c>
      <c r="G16" s="44">
        <v>8</v>
      </c>
      <c r="H16" s="44">
        <v>5</v>
      </c>
      <c r="I16" s="44">
        <v>9</v>
      </c>
      <c r="J16" s="44">
        <v>5</v>
      </c>
      <c r="K16" s="44">
        <v>9</v>
      </c>
      <c r="L16" s="44">
        <v>9</v>
      </c>
      <c r="M16" s="44">
        <v>22</v>
      </c>
      <c r="N16" s="44">
        <v>4</v>
      </c>
      <c r="O16" s="44">
        <v>4</v>
      </c>
      <c r="P16" s="44">
        <v>5</v>
      </c>
      <c r="Q16" s="44">
        <v>8</v>
      </c>
      <c r="R16" s="44">
        <v>5</v>
      </c>
      <c r="S16" s="44">
        <v>8</v>
      </c>
      <c r="T16" s="44">
        <v>5</v>
      </c>
      <c r="U16" s="44">
        <v>62</v>
      </c>
      <c r="V16" s="44">
        <v>8</v>
      </c>
      <c r="W16" s="44">
        <v>8</v>
      </c>
      <c r="X16">
        <f t="shared" si="9"/>
        <v>9</v>
      </c>
      <c r="Y16" s="98" t="str">
        <f t="shared" si="0"/>
        <v>Swipe down two finger</v>
      </c>
      <c r="Z16" s="98"/>
      <c r="AA16" s="98"/>
      <c r="AB16" s="98"/>
      <c r="AC16" s="98"/>
      <c r="AD16" s="98"/>
      <c r="AF16" s="83">
        <v>0.16200000000000001</v>
      </c>
      <c r="AG16" s="40">
        <v>0.14799999999999999</v>
      </c>
      <c r="AH16" s="41">
        <v>0.29499999999999998</v>
      </c>
      <c r="AI16" s="45">
        <f>RANK(AF16,$AF$5:$AF$28,0)+COUNTIF($AF$5:AF16,AF16)-1</f>
        <v>11</v>
      </c>
      <c r="AJ16">
        <f t="shared" si="4"/>
        <v>0.16200000000000001</v>
      </c>
      <c r="AK16">
        <f t="shared" si="5"/>
        <v>0.13299999999999998</v>
      </c>
      <c r="AL16">
        <f t="shared" si="6"/>
        <v>1.4000000000000012E-2</v>
      </c>
      <c r="AM16" t="str">
        <f t="shared" si="7"/>
        <v>R12: Camera: Panning down</v>
      </c>
      <c r="AO16" s="6"/>
      <c r="AP16">
        <v>12</v>
      </c>
      <c r="AQ16">
        <f t="shared" si="1"/>
        <v>0.129</v>
      </c>
      <c r="AR16" t="str">
        <f t="shared" si="8"/>
        <v>R10: Camera: Panning right</v>
      </c>
      <c r="AS16">
        <f t="shared" si="2"/>
        <v>0.14200000000000002</v>
      </c>
      <c r="AT16">
        <f t="shared" si="3"/>
        <v>2.4000000000000007E-2</v>
      </c>
      <c r="AU16">
        <v>0.18099999999999999</v>
      </c>
      <c r="BC16" s="17">
        <v>10</v>
      </c>
      <c r="BD16" s="92" t="s">
        <v>166</v>
      </c>
      <c r="BE16" s="92"/>
      <c r="BF16" s="92"/>
      <c r="BG16" s="92"/>
      <c r="BH16" s="40" t="s">
        <v>66</v>
      </c>
      <c r="BI16" s="61" t="s">
        <v>65</v>
      </c>
    </row>
    <row r="17" spans="1:61" ht="16" x14ac:dyDescent="0.2">
      <c r="A17" s="11" t="s">
        <v>167</v>
      </c>
      <c r="B17" s="1">
        <v>13</v>
      </c>
      <c r="C17" s="44">
        <v>34</v>
      </c>
      <c r="D17" s="44">
        <v>34</v>
      </c>
      <c r="E17" s="44">
        <v>34</v>
      </c>
      <c r="F17" s="44">
        <v>34</v>
      </c>
      <c r="G17" s="44">
        <v>34</v>
      </c>
      <c r="H17" s="44">
        <v>34</v>
      </c>
      <c r="I17" s="44">
        <v>34</v>
      </c>
      <c r="J17" s="44">
        <v>33</v>
      </c>
      <c r="K17" s="44">
        <v>33</v>
      </c>
      <c r="L17" s="44">
        <v>34</v>
      </c>
      <c r="M17" s="44">
        <v>34</v>
      </c>
      <c r="N17" s="44">
        <v>34</v>
      </c>
      <c r="O17" s="44">
        <v>34</v>
      </c>
      <c r="P17" s="44">
        <v>34</v>
      </c>
      <c r="Q17" s="44">
        <v>34</v>
      </c>
      <c r="R17" s="44">
        <v>34</v>
      </c>
      <c r="S17" s="44">
        <v>34</v>
      </c>
      <c r="T17" s="44">
        <v>34</v>
      </c>
      <c r="U17" s="44">
        <v>34</v>
      </c>
      <c r="V17" s="44">
        <v>36</v>
      </c>
      <c r="W17" s="44">
        <v>34</v>
      </c>
      <c r="X17">
        <f t="shared" si="9"/>
        <v>34</v>
      </c>
      <c r="Y17" s="98" t="str">
        <f t="shared" si="0"/>
        <v>Pinch out two fingers</v>
      </c>
      <c r="Z17" s="98"/>
      <c r="AA17" s="98"/>
      <c r="AB17" s="98"/>
      <c r="AC17" s="98"/>
      <c r="AD17" s="98"/>
      <c r="AF17" s="83">
        <v>0.73299999999999998</v>
      </c>
      <c r="AG17" s="40">
        <v>0.52900000000000003</v>
      </c>
      <c r="AH17" s="41">
        <v>1</v>
      </c>
      <c r="AI17" s="45">
        <f>RANK(AF17,$AF$5:$AF$28,0)+COUNTIF($AF$5:AF17,AF17)-1</f>
        <v>1</v>
      </c>
      <c r="AJ17">
        <f t="shared" si="4"/>
        <v>0.73299999999999998</v>
      </c>
      <c r="AK17">
        <f t="shared" si="5"/>
        <v>0.26700000000000002</v>
      </c>
      <c r="AL17">
        <f t="shared" si="6"/>
        <v>0.20399999999999996</v>
      </c>
      <c r="AM17" t="str">
        <f t="shared" si="7"/>
        <v>R13: Camera: Zoom in</v>
      </c>
      <c r="AO17" s="6"/>
      <c r="AP17">
        <v>13</v>
      </c>
      <c r="AQ17">
        <f t="shared" si="1"/>
        <v>0.114</v>
      </c>
      <c r="AR17" t="str">
        <f t="shared" si="8"/>
        <v>R9: Camera: Panning left</v>
      </c>
      <c r="AS17">
        <f t="shared" si="2"/>
        <v>0.16200000000000003</v>
      </c>
      <c r="AT17">
        <f t="shared" si="3"/>
        <v>2.8000000000000011E-2</v>
      </c>
      <c r="AU17">
        <v>0.18099999999999999</v>
      </c>
      <c r="BC17" s="17">
        <v>11</v>
      </c>
      <c r="BD17" s="92" t="s">
        <v>168</v>
      </c>
      <c r="BE17" s="92"/>
      <c r="BF17" s="92"/>
      <c r="BG17" s="92"/>
      <c r="BH17" s="40" t="s">
        <v>66</v>
      </c>
      <c r="BI17" s="61" t="s">
        <v>65</v>
      </c>
    </row>
    <row r="18" spans="1:61" ht="16" x14ac:dyDescent="0.2">
      <c r="A18" s="11" t="s">
        <v>169</v>
      </c>
      <c r="B18" s="1">
        <v>14</v>
      </c>
      <c r="C18" s="44">
        <v>33</v>
      </c>
      <c r="D18" s="44">
        <v>33</v>
      </c>
      <c r="E18" s="44">
        <v>33</v>
      </c>
      <c r="F18" s="44">
        <v>33</v>
      </c>
      <c r="G18" s="44">
        <v>33</v>
      </c>
      <c r="H18" s="44">
        <v>33</v>
      </c>
      <c r="I18" s="44">
        <v>33</v>
      </c>
      <c r="J18" s="44">
        <v>34</v>
      </c>
      <c r="K18" s="44">
        <v>34</v>
      </c>
      <c r="L18" s="44">
        <v>33</v>
      </c>
      <c r="M18" s="44">
        <v>33</v>
      </c>
      <c r="N18" s="44">
        <v>33</v>
      </c>
      <c r="O18" s="44">
        <v>33</v>
      </c>
      <c r="P18" s="44">
        <v>33</v>
      </c>
      <c r="Q18" s="44">
        <v>33</v>
      </c>
      <c r="R18" s="44">
        <v>33</v>
      </c>
      <c r="S18" s="44">
        <v>60</v>
      </c>
      <c r="T18" s="44">
        <v>33</v>
      </c>
      <c r="U18" s="44">
        <v>33</v>
      </c>
      <c r="V18" s="44">
        <v>35</v>
      </c>
      <c r="W18" s="44">
        <v>33</v>
      </c>
      <c r="X18">
        <f t="shared" si="9"/>
        <v>33</v>
      </c>
      <c r="Y18" s="98" t="str">
        <f t="shared" si="0"/>
        <v>Pinch in two fingers</v>
      </c>
      <c r="Z18" s="98"/>
      <c r="AA18" s="98"/>
      <c r="AB18" s="98"/>
      <c r="AC18" s="98"/>
      <c r="AD18" s="98"/>
      <c r="AF18" s="83">
        <v>0.65200000000000002</v>
      </c>
      <c r="AG18" s="40">
        <v>0.42399999999999999</v>
      </c>
      <c r="AH18" s="41">
        <v>0.90500000000000003</v>
      </c>
      <c r="AI18" s="45">
        <f>RANK(AF18,$AF$5:$AF$28,0)+COUNTIF($AF$5:AF18,AF18)-1</f>
        <v>2</v>
      </c>
      <c r="AJ18">
        <f t="shared" si="4"/>
        <v>0.65200000000000002</v>
      </c>
      <c r="AK18">
        <f t="shared" si="5"/>
        <v>0.253</v>
      </c>
      <c r="AL18">
        <f t="shared" si="6"/>
        <v>0.22800000000000004</v>
      </c>
      <c r="AM18" t="str">
        <f t="shared" si="7"/>
        <v>R14: Camera: Zoom out</v>
      </c>
      <c r="AO18" s="6"/>
      <c r="AP18">
        <v>14</v>
      </c>
      <c r="AQ18">
        <f t="shared" si="1"/>
        <v>0.114</v>
      </c>
      <c r="AR18" t="str">
        <f t="shared" si="8"/>
        <v>R16: Camera: Record</v>
      </c>
      <c r="AS18">
        <f t="shared" si="2"/>
        <v>0.186</v>
      </c>
      <c r="AT18">
        <f t="shared" si="3"/>
        <v>3.8000000000000006E-2</v>
      </c>
      <c r="AU18">
        <v>0.18099999999999999</v>
      </c>
      <c r="BC18" s="17">
        <v>12</v>
      </c>
      <c r="BD18" s="92" t="s">
        <v>170</v>
      </c>
      <c r="BE18" s="92"/>
      <c r="BF18" s="92"/>
      <c r="BG18" s="92"/>
      <c r="BH18" s="40" t="s">
        <v>66</v>
      </c>
      <c r="BI18" s="61" t="s">
        <v>37</v>
      </c>
    </row>
    <row r="19" spans="1:61" ht="32" x14ac:dyDescent="0.2">
      <c r="A19" s="11" t="s">
        <v>171</v>
      </c>
      <c r="B19" s="1">
        <v>15</v>
      </c>
      <c r="C19" s="44">
        <v>12</v>
      </c>
      <c r="D19" s="44">
        <v>22</v>
      </c>
      <c r="E19" s="44">
        <v>15</v>
      </c>
      <c r="F19" s="44">
        <v>2</v>
      </c>
      <c r="G19" s="44">
        <v>23</v>
      </c>
      <c r="H19" s="44">
        <v>9</v>
      </c>
      <c r="I19" s="44">
        <v>26</v>
      </c>
      <c r="J19" s="44">
        <v>7</v>
      </c>
      <c r="K19" s="44">
        <v>68</v>
      </c>
      <c r="L19" s="44">
        <v>15</v>
      </c>
      <c r="M19" s="44">
        <v>16</v>
      </c>
      <c r="N19" s="44">
        <v>6</v>
      </c>
      <c r="O19" s="44">
        <v>14</v>
      </c>
      <c r="P19" s="44">
        <v>37</v>
      </c>
      <c r="Q19" s="44">
        <v>14</v>
      </c>
      <c r="R19" s="44">
        <v>44</v>
      </c>
      <c r="S19" s="44">
        <v>18</v>
      </c>
      <c r="T19" s="44">
        <v>14</v>
      </c>
      <c r="U19" s="44">
        <v>76</v>
      </c>
      <c r="V19" s="44">
        <v>20</v>
      </c>
      <c r="W19" s="44">
        <v>16</v>
      </c>
      <c r="X19">
        <f t="shared" si="9"/>
        <v>14</v>
      </c>
      <c r="Y19" s="98" t="str">
        <f t="shared" si="0"/>
        <v>Double tap one finger</v>
      </c>
      <c r="Z19" s="98"/>
      <c r="AA19" s="98"/>
      <c r="AB19" s="98"/>
      <c r="AC19" s="98"/>
      <c r="AD19" s="98"/>
      <c r="AF19" s="83">
        <v>2.4E-2</v>
      </c>
      <c r="AG19" s="40">
        <v>3.7999999999999999E-2</v>
      </c>
      <c r="AH19" s="41">
        <v>0.124</v>
      </c>
      <c r="AI19" s="45">
        <f>RANK(AF19,$AF$5:$AF$28,0)+COUNTIF($AF$5:AF19,AF19)-1</f>
        <v>23</v>
      </c>
      <c r="AJ19">
        <f t="shared" si="4"/>
        <v>2.4E-2</v>
      </c>
      <c r="AK19">
        <f t="shared" si="5"/>
        <v>0.1</v>
      </c>
      <c r="AL19">
        <f t="shared" si="6"/>
        <v>1.3999999999999999E-2</v>
      </c>
      <c r="AM19" t="str">
        <f t="shared" si="7"/>
        <v>R15: Camera: Return to the initial position</v>
      </c>
      <c r="AO19" s="6"/>
      <c r="AP19">
        <v>15</v>
      </c>
      <c r="AQ19">
        <f t="shared" si="1"/>
        <v>0.09</v>
      </c>
      <c r="AR19" t="str">
        <f t="shared" si="8"/>
        <v>R5: Accept/confirm an option</v>
      </c>
      <c r="AS19">
        <f t="shared" si="2"/>
        <v>0.12</v>
      </c>
      <c r="AT19">
        <f t="shared" si="3"/>
        <v>0</v>
      </c>
      <c r="AU19">
        <v>0.18099999999999999</v>
      </c>
      <c r="BC19" s="17">
        <v>13</v>
      </c>
      <c r="BD19" s="92" t="s">
        <v>172</v>
      </c>
      <c r="BE19" s="92"/>
      <c r="BF19" s="92"/>
      <c r="BG19" s="92"/>
      <c r="BH19" s="40" t="s">
        <v>66</v>
      </c>
      <c r="BI19" s="61" t="s">
        <v>37</v>
      </c>
    </row>
    <row r="20" spans="1:61" ht="16" x14ac:dyDescent="0.2">
      <c r="A20" s="11" t="s">
        <v>173</v>
      </c>
      <c r="B20" s="1">
        <v>16</v>
      </c>
      <c r="C20" s="44">
        <v>17</v>
      </c>
      <c r="D20" s="44">
        <v>19</v>
      </c>
      <c r="E20" s="44">
        <v>14</v>
      </c>
      <c r="F20" s="44">
        <v>1</v>
      </c>
      <c r="G20" s="44">
        <v>2</v>
      </c>
      <c r="H20" s="44">
        <v>19</v>
      </c>
      <c r="I20" s="44">
        <v>66</v>
      </c>
      <c r="J20" s="44">
        <v>19</v>
      </c>
      <c r="K20" s="44">
        <v>16</v>
      </c>
      <c r="L20" s="44">
        <v>19</v>
      </c>
      <c r="M20" s="44">
        <v>19</v>
      </c>
      <c r="N20" s="44">
        <v>37</v>
      </c>
      <c r="O20" s="44">
        <v>19</v>
      </c>
      <c r="P20" s="44">
        <v>37</v>
      </c>
      <c r="Q20" s="44">
        <v>2</v>
      </c>
      <c r="R20" s="44">
        <v>19</v>
      </c>
      <c r="S20" s="44">
        <v>20</v>
      </c>
      <c r="T20" s="44">
        <v>14</v>
      </c>
      <c r="U20" s="44">
        <v>55</v>
      </c>
      <c r="V20" s="44">
        <v>15</v>
      </c>
      <c r="W20" s="44">
        <v>79</v>
      </c>
      <c r="X20">
        <f t="shared" si="9"/>
        <v>19</v>
      </c>
      <c r="Y20" s="98" t="str">
        <f t="shared" si="0"/>
        <v>Long tap one finger</v>
      </c>
      <c r="Z20" s="98"/>
      <c r="AA20" s="98"/>
      <c r="AB20" s="98"/>
      <c r="AC20" s="98"/>
      <c r="AD20" s="98"/>
      <c r="AF20" s="83">
        <v>0.114</v>
      </c>
      <c r="AG20" s="40">
        <v>7.5999999999999998E-2</v>
      </c>
      <c r="AH20" s="41">
        <v>0.3</v>
      </c>
      <c r="AI20" s="45">
        <f>RANK(AF20,$AF$5:$AF$28,0)+COUNTIF($AF$5:AF20,AF20)-1</f>
        <v>14</v>
      </c>
      <c r="AJ20">
        <f t="shared" si="4"/>
        <v>0.114</v>
      </c>
      <c r="AK20">
        <f t="shared" si="5"/>
        <v>0.186</v>
      </c>
      <c r="AL20">
        <f t="shared" si="6"/>
        <v>3.8000000000000006E-2</v>
      </c>
      <c r="AM20" t="str">
        <f t="shared" si="7"/>
        <v>R16: Camera: Record</v>
      </c>
      <c r="AO20" s="6"/>
      <c r="AP20">
        <v>16</v>
      </c>
      <c r="AQ20">
        <f t="shared" si="1"/>
        <v>0.09</v>
      </c>
      <c r="AR20" t="str">
        <f t="shared" si="8"/>
        <v>R20: Stop music</v>
      </c>
      <c r="AS20">
        <f t="shared" si="2"/>
        <v>0.13900000000000001</v>
      </c>
      <c r="AT20">
        <f t="shared" si="3"/>
        <v>1.3999999999999999E-2</v>
      </c>
      <c r="AU20">
        <v>0.18099999999999999</v>
      </c>
      <c r="BC20" s="17">
        <v>14</v>
      </c>
      <c r="BD20" s="92" t="s">
        <v>174</v>
      </c>
      <c r="BE20" s="92"/>
      <c r="BF20" s="92"/>
      <c r="BG20" s="92"/>
      <c r="BH20" s="40" t="s">
        <v>66</v>
      </c>
      <c r="BI20" s="61" t="s">
        <v>49</v>
      </c>
    </row>
    <row r="21" spans="1:61" ht="16" x14ac:dyDescent="0.2">
      <c r="A21" s="11" t="s">
        <v>175</v>
      </c>
      <c r="B21" s="1">
        <v>17</v>
      </c>
      <c r="C21" s="44">
        <v>20</v>
      </c>
      <c r="D21" s="44">
        <v>37</v>
      </c>
      <c r="E21" s="44">
        <v>14</v>
      </c>
      <c r="F21" s="44">
        <v>29</v>
      </c>
      <c r="G21" s="44">
        <v>14</v>
      </c>
      <c r="H21" s="44">
        <v>37</v>
      </c>
      <c r="I21" s="44">
        <v>38</v>
      </c>
      <c r="J21" s="44">
        <v>2</v>
      </c>
      <c r="K21" s="44">
        <v>67</v>
      </c>
      <c r="L21" s="44">
        <v>42</v>
      </c>
      <c r="M21" s="44">
        <v>69</v>
      </c>
      <c r="N21" s="44">
        <v>69</v>
      </c>
      <c r="O21" s="44">
        <v>37</v>
      </c>
      <c r="P21" s="44">
        <v>37</v>
      </c>
      <c r="Q21" s="44">
        <v>73</v>
      </c>
      <c r="R21" s="44">
        <v>40</v>
      </c>
      <c r="S21" s="44">
        <v>40</v>
      </c>
      <c r="T21" s="44">
        <v>15</v>
      </c>
      <c r="U21" s="44">
        <v>61</v>
      </c>
      <c r="V21" s="44">
        <v>19</v>
      </c>
      <c r="W21" s="44">
        <v>37</v>
      </c>
      <c r="X21">
        <f t="shared" si="9"/>
        <v>37</v>
      </c>
      <c r="Y21" s="98" t="str">
        <f t="shared" si="0"/>
        <v>Use the touch surface as a pad to move the cursor  one finger + tap one finger</v>
      </c>
      <c r="Z21" s="98"/>
      <c r="AA21" s="98"/>
      <c r="AB21" s="98"/>
      <c r="AC21" s="98"/>
      <c r="AD21" s="98"/>
      <c r="AF21" s="83">
        <v>6.2E-2</v>
      </c>
      <c r="AG21" s="40">
        <v>5.1999999999999998E-2</v>
      </c>
      <c r="AH21" s="41">
        <v>0.2</v>
      </c>
      <c r="AI21" s="45">
        <f>RANK(AF21,$AF$5:$AF$28,0)+COUNTIF($AF$5:AF21,AF21)-1</f>
        <v>18</v>
      </c>
      <c r="AJ21">
        <f t="shared" si="4"/>
        <v>6.2E-2</v>
      </c>
      <c r="AK21">
        <f t="shared" si="5"/>
        <v>0.13800000000000001</v>
      </c>
      <c r="AL21">
        <f t="shared" si="6"/>
        <v>1.0000000000000002E-2</v>
      </c>
      <c r="AM21" t="str">
        <f t="shared" si="7"/>
        <v>R17: Camera: Select Object</v>
      </c>
      <c r="AO21" s="6"/>
      <c r="AP21">
        <v>17</v>
      </c>
      <c r="AQ21">
        <f t="shared" si="1"/>
        <v>7.0999999999999994E-2</v>
      </c>
      <c r="AR21" t="str">
        <f t="shared" si="8"/>
        <v>R23: Take a call</v>
      </c>
      <c r="AS21">
        <f t="shared" si="2"/>
        <v>0.115</v>
      </c>
      <c r="AT21">
        <f t="shared" si="3"/>
        <v>0</v>
      </c>
      <c r="AU21">
        <v>0.18099999999999999</v>
      </c>
      <c r="BC21" s="17">
        <v>15</v>
      </c>
      <c r="BD21" s="92" t="s">
        <v>176</v>
      </c>
      <c r="BE21" s="92"/>
      <c r="BF21" s="92"/>
      <c r="BG21" s="92"/>
      <c r="BH21" s="40" t="s">
        <v>66</v>
      </c>
      <c r="BI21" s="61" t="s">
        <v>49</v>
      </c>
    </row>
    <row r="22" spans="1:61" ht="16" x14ac:dyDescent="0.2">
      <c r="A22" s="11" t="s">
        <v>177</v>
      </c>
      <c r="B22" s="1">
        <v>18</v>
      </c>
      <c r="C22" s="44">
        <v>14</v>
      </c>
      <c r="D22" s="44">
        <v>22</v>
      </c>
      <c r="E22" s="44">
        <v>1</v>
      </c>
      <c r="F22" s="44">
        <v>1</v>
      </c>
      <c r="G22" s="44">
        <v>14</v>
      </c>
      <c r="H22" s="44">
        <v>19</v>
      </c>
      <c r="I22" s="44">
        <v>65</v>
      </c>
      <c r="J22" s="44">
        <v>1</v>
      </c>
      <c r="K22" s="44">
        <v>15</v>
      </c>
      <c r="L22" s="44">
        <v>14</v>
      </c>
      <c r="M22" s="44">
        <v>14</v>
      </c>
      <c r="N22" s="44">
        <v>1</v>
      </c>
      <c r="O22" s="44">
        <v>1</v>
      </c>
      <c r="P22" s="44">
        <v>37</v>
      </c>
      <c r="Q22" s="44">
        <v>14</v>
      </c>
      <c r="R22" s="44">
        <v>1</v>
      </c>
      <c r="S22" s="44">
        <v>14</v>
      </c>
      <c r="T22" s="44">
        <v>1</v>
      </c>
      <c r="U22" s="44">
        <v>1</v>
      </c>
      <c r="V22" s="44">
        <v>16</v>
      </c>
      <c r="W22" s="44">
        <v>14</v>
      </c>
      <c r="X22">
        <f t="shared" si="9"/>
        <v>1</v>
      </c>
      <c r="Y22" s="98" t="str">
        <f t="shared" si="0"/>
        <v>Tap one finger</v>
      </c>
      <c r="Z22" s="98"/>
      <c r="AA22" s="98"/>
      <c r="AB22" s="98"/>
      <c r="AC22" s="98"/>
      <c r="AD22" s="98"/>
      <c r="AF22" s="83">
        <v>0.23300000000000001</v>
      </c>
      <c r="AG22" s="40">
        <v>0.157</v>
      </c>
      <c r="AH22" s="41">
        <v>0.41399999999999998</v>
      </c>
      <c r="AI22" s="45">
        <f>RANK(AF22,$AF$5:$AF$28,0)+COUNTIF($AF$5:AF22,AF22)-1</f>
        <v>6</v>
      </c>
      <c r="AJ22">
        <f t="shared" si="4"/>
        <v>0.23300000000000001</v>
      </c>
      <c r="AK22">
        <f t="shared" si="5"/>
        <v>0.18099999999999997</v>
      </c>
      <c r="AL22">
        <f t="shared" si="6"/>
        <v>7.6000000000000012E-2</v>
      </c>
      <c r="AM22" t="str">
        <f t="shared" si="7"/>
        <v>R18: Play music</v>
      </c>
      <c r="AO22" s="6"/>
      <c r="AP22">
        <v>18</v>
      </c>
      <c r="AQ22">
        <f t="shared" si="1"/>
        <v>6.2E-2</v>
      </c>
      <c r="AR22" t="str">
        <f t="shared" si="8"/>
        <v>R17: Camera: Select Object</v>
      </c>
      <c r="AS22">
        <f t="shared" si="2"/>
        <v>0.13800000000000001</v>
      </c>
      <c r="AT22">
        <f t="shared" si="3"/>
        <v>1.0000000000000002E-2</v>
      </c>
      <c r="AU22">
        <v>0.18099999999999999</v>
      </c>
      <c r="BC22" s="17">
        <v>16</v>
      </c>
      <c r="BD22" s="92" t="s">
        <v>178</v>
      </c>
      <c r="BE22" s="92"/>
      <c r="BF22" s="92"/>
      <c r="BG22" s="92"/>
      <c r="BH22" s="40" t="s">
        <v>66</v>
      </c>
      <c r="BI22" s="61" t="s">
        <v>49</v>
      </c>
    </row>
    <row r="23" spans="1:61" ht="16" x14ac:dyDescent="0.2">
      <c r="A23" s="11" t="s">
        <v>179</v>
      </c>
      <c r="B23" s="1">
        <v>19</v>
      </c>
      <c r="C23" s="44">
        <v>14</v>
      </c>
      <c r="D23" s="44">
        <v>23</v>
      </c>
      <c r="E23" s="44">
        <v>1</v>
      </c>
      <c r="F23" s="44">
        <v>1</v>
      </c>
      <c r="G23" s="44">
        <v>14</v>
      </c>
      <c r="H23" s="44">
        <v>1</v>
      </c>
      <c r="I23" s="44">
        <v>1</v>
      </c>
      <c r="J23" s="44">
        <v>1</v>
      </c>
      <c r="K23" s="44">
        <v>15</v>
      </c>
      <c r="L23" s="44">
        <v>14</v>
      </c>
      <c r="M23" s="44">
        <v>15</v>
      </c>
      <c r="N23" s="44">
        <v>1</v>
      </c>
      <c r="O23" s="44">
        <v>1</v>
      </c>
      <c r="P23" s="44">
        <v>37</v>
      </c>
      <c r="Q23" s="44">
        <v>14</v>
      </c>
      <c r="R23" s="44">
        <v>20</v>
      </c>
      <c r="S23" s="44">
        <v>19</v>
      </c>
      <c r="T23" s="44">
        <v>1</v>
      </c>
      <c r="U23" s="44">
        <v>50</v>
      </c>
      <c r="V23" s="44">
        <v>1</v>
      </c>
      <c r="W23" s="44">
        <v>14</v>
      </c>
      <c r="X23">
        <f t="shared" si="9"/>
        <v>1</v>
      </c>
      <c r="Y23" s="98" t="str">
        <f t="shared" si="0"/>
        <v>Tap one finger</v>
      </c>
      <c r="Z23" s="98"/>
      <c r="AA23" s="98"/>
      <c r="AB23" s="98"/>
      <c r="AC23" s="98"/>
      <c r="AD23" s="98"/>
      <c r="AF23" s="83">
        <v>0.224</v>
      </c>
      <c r="AG23" s="40">
        <v>0.14799999999999999</v>
      </c>
      <c r="AH23" s="41">
        <v>0.443</v>
      </c>
      <c r="AI23" s="45">
        <f>RANK(AF23,$AF$5:$AF$28,0)+COUNTIF($AF$5:AF23,AF23)-1</f>
        <v>7</v>
      </c>
      <c r="AJ23">
        <f t="shared" si="4"/>
        <v>0.224</v>
      </c>
      <c r="AK23">
        <f t="shared" si="5"/>
        <v>0.219</v>
      </c>
      <c r="AL23">
        <f t="shared" si="6"/>
        <v>7.6000000000000012E-2</v>
      </c>
      <c r="AM23" t="str">
        <f t="shared" si="7"/>
        <v>R19: Pause/Resume music</v>
      </c>
      <c r="AO23" s="6"/>
      <c r="AP23">
        <v>19</v>
      </c>
      <c r="AQ23">
        <f t="shared" si="1"/>
        <v>5.1999999999999998E-2</v>
      </c>
      <c r="AR23" t="str">
        <f t="shared" si="8"/>
        <v>R6: Cancel/Reject an option</v>
      </c>
      <c r="AS23">
        <f t="shared" si="2"/>
        <v>0.11500000000000002</v>
      </c>
      <c r="AT23">
        <f t="shared" si="3"/>
        <v>5.0000000000000044E-3</v>
      </c>
      <c r="AU23">
        <v>0.18099999999999999</v>
      </c>
      <c r="BC23" s="17">
        <v>17</v>
      </c>
      <c r="BD23" s="92" t="s">
        <v>180</v>
      </c>
      <c r="BE23" s="92"/>
      <c r="BF23" s="92"/>
      <c r="BG23" s="92"/>
      <c r="BH23" s="40" t="s">
        <v>66</v>
      </c>
      <c r="BI23" s="61" t="s">
        <v>49</v>
      </c>
    </row>
    <row r="24" spans="1:61" ht="16" x14ac:dyDescent="0.2">
      <c r="A24" s="11" t="s">
        <v>181</v>
      </c>
      <c r="B24" s="1">
        <v>20</v>
      </c>
      <c r="C24" s="44">
        <v>1</v>
      </c>
      <c r="D24" s="44">
        <v>14</v>
      </c>
      <c r="E24" s="44">
        <v>1</v>
      </c>
      <c r="F24" s="44">
        <v>2</v>
      </c>
      <c r="G24" s="44">
        <v>9</v>
      </c>
      <c r="H24" s="44">
        <v>19</v>
      </c>
      <c r="I24" s="44">
        <v>1</v>
      </c>
      <c r="J24" s="44">
        <v>3</v>
      </c>
      <c r="K24" s="44">
        <v>15</v>
      </c>
      <c r="L24" s="44">
        <v>14</v>
      </c>
      <c r="M24" s="44">
        <v>15</v>
      </c>
      <c r="N24" s="44">
        <v>19</v>
      </c>
      <c r="O24" s="44">
        <v>1</v>
      </c>
      <c r="P24" s="44">
        <v>25</v>
      </c>
      <c r="Q24" s="44">
        <v>14</v>
      </c>
      <c r="R24" s="44">
        <v>20</v>
      </c>
      <c r="S24" s="44">
        <v>75</v>
      </c>
      <c r="T24" s="44">
        <v>5</v>
      </c>
      <c r="U24" s="44">
        <v>3</v>
      </c>
      <c r="V24" s="44">
        <v>1</v>
      </c>
      <c r="W24" s="44">
        <v>14</v>
      </c>
      <c r="X24">
        <f t="shared" si="9"/>
        <v>1</v>
      </c>
      <c r="Y24" s="98" t="str">
        <f t="shared" si="0"/>
        <v>Tap one finger</v>
      </c>
      <c r="Z24" s="98"/>
      <c r="AA24" s="98"/>
      <c r="AB24" s="98"/>
      <c r="AC24" s="98"/>
      <c r="AD24" s="98"/>
      <c r="AF24" s="83">
        <v>0.09</v>
      </c>
      <c r="AG24" s="40">
        <v>7.5999999999999998E-2</v>
      </c>
      <c r="AH24" s="41">
        <v>0.22900000000000001</v>
      </c>
      <c r="AI24" s="45">
        <f>RANK(AF24,$AF$5:$AF$28,0)+COUNTIF($AF$5:AF24,AF24)-1</f>
        <v>16</v>
      </c>
      <c r="AJ24">
        <f t="shared" si="4"/>
        <v>0.09</v>
      </c>
      <c r="AK24">
        <f t="shared" si="5"/>
        <v>0.13900000000000001</v>
      </c>
      <c r="AL24">
        <f t="shared" si="6"/>
        <v>1.3999999999999999E-2</v>
      </c>
      <c r="AM24" t="str">
        <f t="shared" si="7"/>
        <v>R20: Stop music</v>
      </c>
      <c r="AO24" s="6"/>
      <c r="AP24">
        <v>20</v>
      </c>
      <c r="AQ24">
        <f t="shared" si="1"/>
        <v>5.1999999999999998E-2</v>
      </c>
      <c r="AR24" t="str">
        <f t="shared" si="8"/>
        <v>R24: Hang up a call</v>
      </c>
      <c r="AS24">
        <f t="shared" si="2"/>
        <v>0.11900000000000002</v>
      </c>
      <c r="AT24">
        <f t="shared" si="3"/>
        <v>0</v>
      </c>
      <c r="AU24">
        <v>0.18099999999999999</v>
      </c>
      <c r="BC24" s="17">
        <v>18</v>
      </c>
      <c r="BD24" s="92" t="s">
        <v>182</v>
      </c>
      <c r="BE24" s="92"/>
      <c r="BF24" s="92"/>
      <c r="BG24" s="92"/>
      <c r="BH24" s="40" t="s">
        <v>66</v>
      </c>
      <c r="BI24" s="61" t="s">
        <v>49</v>
      </c>
    </row>
    <row r="25" spans="1:61" ht="16" x14ac:dyDescent="0.2">
      <c r="A25" s="11" t="s">
        <v>183</v>
      </c>
      <c r="B25" s="1">
        <v>21</v>
      </c>
      <c r="C25" s="44">
        <v>8</v>
      </c>
      <c r="D25" s="44">
        <v>4</v>
      </c>
      <c r="E25" s="44">
        <v>8</v>
      </c>
      <c r="F25" s="44">
        <v>4</v>
      </c>
      <c r="G25" s="44">
        <v>8</v>
      </c>
      <c r="H25" s="44">
        <v>4</v>
      </c>
      <c r="I25" s="44">
        <v>42</v>
      </c>
      <c r="J25" s="44">
        <v>4</v>
      </c>
      <c r="K25" s="44">
        <v>13</v>
      </c>
      <c r="L25" s="44">
        <v>43</v>
      </c>
      <c r="M25" s="44">
        <v>8</v>
      </c>
      <c r="N25" s="44">
        <v>4</v>
      </c>
      <c r="O25" s="44">
        <v>4</v>
      </c>
      <c r="P25" s="44">
        <v>72</v>
      </c>
      <c r="Q25" s="44">
        <v>4</v>
      </c>
      <c r="R25" s="44">
        <v>4</v>
      </c>
      <c r="S25" s="44">
        <v>4</v>
      </c>
      <c r="T25" s="44">
        <v>4</v>
      </c>
      <c r="U25" s="44">
        <v>8</v>
      </c>
      <c r="V25" s="44">
        <v>72</v>
      </c>
      <c r="W25" s="44">
        <v>4</v>
      </c>
      <c r="X25">
        <f t="shared" si="9"/>
        <v>4</v>
      </c>
      <c r="Y25" s="98" t="str">
        <f t="shared" si="0"/>
        <v>Swipe up one finger</v>
      </c>
      <c r="Z25" s="98"/>
      <c r="AA25" s="98"/>
      <c r="AB25" s="98"/>
      <c r="AC25" s="98"/>
      <c r="AD25" s="98"/>
      <c r="AF25" s="83">
        <v>0.314</v>
      </c>
      <c r="AG25" s="40">
        <v>0.20499999999999999</v>
      </c>
      <c r="AH25" s="41">
        <v>0.53300000000000003</v>
      </c>
      <c r="AI25" s="45">
        <f>RANK(AF25,$AF$5:$AF$28,0)+COUNTIF($AF$5:AF25,AF25)-1</f>
        <v>4</v>
      </c>
      <c r="AJ25">
        <f t="shared" si="4"/>
        <v>0.314</v>
      </c>
      <c r="AK25">
        <f t="shared" si="5"/>
        <v>0.21900000000000003</v>
      </c>
      <c r="AL25">
        <f t="shared" si="6"/>
        <v>0.10900000000000001</v>
      </c>
      <c r="AM25" t="str">
        <f t="shared" si="7"/>
        <v>R21: Volume up</v>
      </c>
      <c r="AO25" s="6"/>
      <c r="AP25">
        <v>21</v>
      </c>
      <c r="AQ25">
        <f t="shared" si="1"/>
        <v>4.2999999999999997E-2</v>
      </c>
      <c r="AR25" t="str">
        <f t="shared" si="8"/>
        <v>R1: Open/close Menu</v>
      </c>
      <c r="AS25">
        <f t="shared" si="2"/>
        <v>0.12400000000000001</v>
      </c>
      <c r="AT25">
        <f t="shared" si="3"/>
        <v>5.0000000000000044E-3</v>
      </c>
      <c r="AU25">
        <v>0.18099999999999999</v>
      </c>
      <c r="BC25" s="17">
        <v>19</v>
      </c>
      <c r="BD25" s="92" t="s">
        <v>184</v>
      </c>
      <c r="BE25" s="92"/>
      <c r="BF25" s="92"/>
      <c r="BG25" s="92"/>
      <c r="BH25" s="40" t="s">
        <v>66</v>
      </c>
      <c r="BI25" s="61" t="s">
        <v>49</v>
      </c>
    </row>
    <row r="26" spans="1:61" ht="16" x14ac:dyDescent="0.2">
      <c r="A26" s="11" t="s">
        <v>185</v>
      </c>
      <c r="B26" s="1">
        <v>22</v>
      </c>
      <c r="C26" s="44">
        <v>9</v>
      </c>
      <c r="D26" s="44">
        <v>5</v>
      </c>
      <c r="E26" s="44">
        <v>9</v>
      </c>
      <c r="F26" s="44">
        <v>5</v>
      </c>
      <c r="G26" s="44">
        <v>9</v>
      </c>
      <c r="H26" s="44">
        <v>5</v>
      </c>
      <c r="I26" s="44">
        <v>40</v>
      </c>
      <c r="J26" s="44">
        <v>5</v>
      </c>
      <c r="K26" s="44">
        <v>13</v>
      </c>
      <c r="L26" s="44">
        <v>41</v>
      </c>
      <c r="M26" s="44">
        <v>9</v>
      </c>
      <c r="N26" s="44">
        <v>5</v>
      </c>
      <c r="O26" s="44">
        <v>5</v>
      </c>
      <c r="P26" s="44">
        <v>68</v>
      </c>
      <c r="Q26" s="44">
        <v>5</v>
      </c>
      <c r="R26" s="44">
        <v>5</v>
      </c>
      <c r="S26" s="44">
        <v>5</v>
      </c>
      <c r="T26" s="44">
        <v>5</v>
      </c>
      <c r="U26" s="44">
        <v>9</v>
      </c>
      <c r="V26" s="44">
        <v>68</v>
      </c>
      <c r="W26" s="44">
        <v>5</v>
      </c>
      <c r="X26">
        <f t="shared" si="9"/>
        <v>5</v>
      </c>
      <c r="Y26" s="98" t="str">
        <f>IFERROR(VLOOKUP(X26, $BC$7:$BG$70, 2, FALSE), "There is no frequent gesture")</f>
        <v>Swipe down one finger</v>
      </c>
      <c r="Z26" s="98"/>
      <c r="AA26" s="98"/>
      <c r="AB26" s="98"/>
      <c r="AC26" s="98"/>
      <c r="AD26" s="98"/>
      <c r="AF26" s="83">
        <v>0.314</v>
      </c>
      <c r="AG26" s="40">
        <v>0.20499999999999999</v>
      </c>
      <c r="AH26" s="41">
        <v>0.57099999999999995</v>
      </c>
      <c r="AI26" s="45">
        <f>RANK(AF26,$AF$5:$AF$28,0)+COUNTIF($AF$5:AF26,AF26)-1</f>
        <v>5</v>
      </c>
      <c r="AJ26">
        <f t="shared" si="4"/>
        <v>0.314</v>
      </c>
      <c r="AK26">
        <f t="shared" si="5"/>
        <v>0.25699999999999995</v>
      </c>
      <c r="AL26">
        <f>ABS(AJ26-AG26)</f>
        <v>0.10900000000000001</v>
      </c>
      <c r="AM26" t="str">
        <f t="shared" si="7"/>
        <v>R22: Volume down</v>
      </c>
      <c r="AO26" s="6"/>
      <c r="AP26">
        <v>22</v>
      </c>
      <c r="AQ26">
        <f t="shared" si="1"/>
        <v>2.4E-2</v>
      </c>
      <c r="AR26" t="str">
        <f t="shared" si="8"/>
        <v>R8: Camera: Switch mode</v>
      </c>
      <c r="AS26">
        <f t="shared" si="2"/>
        <v>0.1</v>
      </c>
      <c r="AT26">
        <f t="shared" si="3"/>
        <v>1.3999999999999999E-2</v>
      </c>
      <c r="AU26">
        <v>0.18099999999999999</v>
      </c>
      <c r="BC26" s="17">
        <v>20</v>
      </c>
      <c r="BD26" s="92" t="s">
        <v>186</v>
      </c>
      <c r="BE26" s="92"/>
      <c r="BF26" s="92"/>
      <c r="BG26" s="92"/>
      <c r="BH26" s="40" t="s">
        <v>66</v>
      </c>
      <c r="BI26" s="61" t="s">
        <v>49</v>
      </c>
    </row>
    <row r="27" spans="1:61" ht="16" x14ac:dyDescent="0.2">
      <c r="A27" s="11" t="s">
        <v>187</v>
      </c>
      <c r="B27" s="1">
        <v>23</v>
      </c>
      <c r="C27" s="44">
        <v>1</v>
      </c>
      <c r="D27" s="44">
        <v>4</v>
      </c>
      <c r="E27" s="44">
        <v>28</v>
      </c>
      <c r="F27" s="44">
        <v>7</v>
      </c>
      <c r="G27" s="44">
        <v>7</v>
      </c>
      <c r="H27" s="44">
        <v>6</v>
      </c>
      <c r="I27" s="44">
        <v>6</v>
      </c>
      <c r="J27" s="44">
        <v>1</v>
      </c>
      <c r="K27" s="44">
        <v>52</v>
      </c>
      <c r="L27" s="44">
        <v>8</v>
      </c>
      <c r="M27" s="44">
        <v>15</v>
      </c>
      <c r="N27" s="44">
        <v>6</v>
      </c>
      <c r="O27" s="44">
        <v>4</v>
      </c>
      <c r="P27" s="44">
        <v>37</v>
      </c>
      <c r="Q27" s="44">
        <v>28</v>
      </c>
      <c r="R27" s="44">
        <v>3</v>
      </c>
      <c r="S27" s="44">
        <v>25</v>
      </c>
      <c r="T27" s="44">
        <v>1</v>
      </c>
      <c r="U27" s="44">
        <v>28</v>
      </c>
      <c r="V27" s="44">
        <v>7</v>
      </c>
      <c r="W27" s="44">
        <v>4</v>
      </c>
      <c r="X27">
        <f t="shared" si="9"/>
        <v>1</v>
      </c>
      <c r="Y27" s="98" t="str">
        <f>IFERROR(VLOOKUP(X27, $BC$7:$BG$70, 2, FALSE), "There is no frequent gesture")</f>
        <v>Tap one finger</v>
      </c>
      <c r="Z27" s="98"/>
      <c r="AA27" s="98"/>
      <c r="AB27" s="98"/>
      <c r="AC27" s="98"/>
      <c r="AD27" s="98"/>
      <c r="AF27" s="83">
        <v>7.0999999999999994E-2</v>
      </c>
      <c r="AG27" s="40">
        <v>7.0999999999999994E-2</v>
      </c>
      <c r="AH27" s="41">
        <v>0.186</v>
      </c>
      <c r="AI27" s="45">
        <f>RANK(AF27,$AF$5:$AF$28,0)+COUNTIF($AF$5:AF27,AF27)-1</f>
        <v>17</v>
      </c>
      <c r="AJ27">
        <f t="shared" si="4"/>
        <v>7.0999999999999994E-2</v>
      </c>
      <c r="AK27">
        <f t="shared" si="5"/>
        <v>0.115</v>
      </c>
      <c r="AL27">
        <f t="shared" si="6"/>
        <v>0</v>
      </c>
      <c r="AM27" t="str">
        <f t="shared" si="7"/>
        <v>R23: Take a call</v>
      </c>
      <c r="AO27" s="6"/>
      <c r="AP27">
        <v>23</v>
      </c>
      <c r="AQ27">
        <f t="shared" si="1"/>
        <v>2.4E-2</v>
      </c>
      <c r="AR27" t="str">
        <f t="shared" si="8"/>
        <v>R15: Camera: Return to the initial position</v>
      </c>
      <c r="AS27">
        <f t="shared" si="2"/>
        <v>0.1</v>
      </c>
      <c r="AT27">
        <f t="shared" si="3"/>
        <v>1.3999999999999999E-2</v>
      </c>
      <c r="AU27">
        <v>0.18099999999999999</v>
      </c>
      <c r="BC27" s="17">
        <v>21</v>
      </c>
      <c r="BD27" s="92" t="s">
        <v>188</v>
      </c>
      <c r="BE27" s="92"/>
      <c r="BF27" s="92"/>
      <c r="BG27" s="92"/>
      <c r="BH27" s="40" t="s">
        <v>66</v>
      </c>
      <c r="BI27" s="61" t="s">
        <v>49</v>
      </c>
    </row>
    <row r="28" spans="1:61" ht="16" x14ac:dyDescent="0.2">
      <c r="A28" s="11" t="s">
        <v>189</v>
      </c>
      <c r="B28" s="1">
        <v>24</v>
      </c>
      <c r="C28" s="44">
        <v>14</v>
      </c>
      <c r="D28" s="44">
        <v>7</v>
      </c>
      <c r="E28" s="44">
        <v>27</v>
      </c>
      <c r="F28" s="44">
        <v>6</v>
      </c>
      <c r="G28" s="44">
        <v>6</v>
      </c>
      <c r="H28" s="44">
        <v>7</v>
      </c>
      <c r="I28" s="44">
        <v>7</v>
      </c>
      <c r="J28" s="44">
        <v>1</v>
      </c>
      <c r="K28" s="44">
        <v>52</v>
      </c>
      <c r="L28" s="44">
        <v>9</v>
      </c>
      <c r="M28" s="44">
        <v>15</v>
      </c>
      <c r="N28" s="44">
        <v>7</v>
      </c>
      <c r="O28" s="44">
        <v>4</v>
      </c>
      <c r="P28" s="44">
        <v>37</v>
      </c>
      <c r="Q28" s="44">
        <v>27</v>
      </c>
      <c r="R28" s="44">
        <v>55</v>
      </c>
      <c r="S28" s="44">
        <v>24</v>
      </c>
      <c r="T28" s="44">
        <v>1</v>
      </c>
      <c r="U28" s="44">
        <v>25</v>
      </c>
      <c r="V28" s="44">
        <v>6</v>
      </c>
      <c r="W28" s="44">
        <v>5</v>
      </c>
      <c r="X28">
        <f t="shared" si="9"/>
        <v>7</v>
      </c>
      <c r="Y28" s="98" t="str">
        <f t="shared" si="0"/>
        <v>Swipe left one finger</v>
      </c>
      <c r="Z28" s="98"/>
      <c r="AA28" s="98"/>
      <c r="AB28" s="98"/>
      <c r="AC28" s="98"/>
      <c r="AD28" s="98"/>
      <c r="AF28" s="42">
        <v>5.1999999999999998E-2</v>
      </c>
      <c r="AG28" s="84">
        <v>5.1999999999999998E-2</v>
      </c>
      <c r="AH28" s="85">
        <v>0.17100000000000001</v>
      </c>
      <c r="AI28" s="45">
        <f>RANK(AF28,$AF$5:$AF$28,0)+COUNTIF($AF$5:AF28,AF28)-1</f>
        <v>20</v>
      </c>
      <c r="AJ28">
        <f t="shared" si="4"/>
        <v>5.1999999999999998E-2</v>
      </c>
      <c r="AK28">
        <f t="shared" si="5"/>
        <v>0.11900000000000002</v>
      </c>
      <c r="AL28">
        <f t="shared" si="6"/>
        <v>0</v>
      </c>
      <c r="AM28" t="str">
        <f t="shared" si="7"/>
        <v>R24: Hang up a call</v>
      </c>
      <c r="AO28" s="6"/>
      <c r="AP28">
        <v>24</v>
      </c>
      <c r="AQ28">
        <f t="shared" si="1"/>
        <v>0.01</v>
      </c>
      <c r="AR28" t="str">
        <f t="shared" si="8"/>
        <v>R7: Camera: On/Off</v>
      </c>
      <c r="AS28">
        <f t="shared" si="2"/>
        <v>9.0000000000000011E-2</v>
      </c>
      <c r="AT28">
        <f t="shared" si="3"/>
        <v>1.9000000000000003E-2</v>
      </c>
      <c r="AU28">
        <v>0.18099999999999999</v>
      </c>
      <c r="BC28" s="17">
        <v>22</v>
      </c>
      <c r="BD28" s="92" t="s">
        <v>190</v>
      </c>
      <c r="BE28" s="92"/>
      <c r="BF28" s="92"/>
      <c r="BG28" s="92"/>
      <c r="BH28" s="40" t="s">
        <v>66</v>
      </c>
      <c r="BI28" s="61" t="s">
        <v>65</v>
      </c>
    </row>
    <row r="29" spans="1:61" x14ac:dyDescent="0.2">
      <c r="A29" s="11"/>
      <c r="B29" s="1"/>
      <c r="BC29" s="17">
        <v>23</v>
      </c>
      <c r="BD29" s="92" t="s">
        <v>191</v>
      </c>
      <c r="BE29" s="92"/>
      <c r="BF29" s="92"/>
      <c r="BG29" s="92"/>
      <c r="BH29" s="40" t="s">
        <v>66</v>
      </c>
      <c r="BI29" s="61" t="s">
        <v>65</v>
      </c>
    </row>
    <row r="30" spans="1:61" x14ac:dyDescent="0.2">
      <c r="A30" s="11"/>
      <c r="B30" s="1"/>
      <c r="AG30" s="6"/>
      <c r="AH30" s="6"/>
      <c r="AI30" s="6"/>
      <c r="AJ30" s="6"/>
      <c r="AK30" s="6"/>
      <c r="AL30" s="6"/>
      <c r="AM30" s="6"/>
      <c r="AN30" s="6"/>
      <c r="AO30" s="6"/>
      <c r="BC30" s="17">
        <v>24</v>
      </c>
      <c r="BD30" s="92" t="s">
        <v>192</v>
      </c>
      <c r="BE30" s="92"/>
      <c r="BF30" s="92"/>
      <c r="BG30" s="92"/>
      <c r="BH30" s="40" t="s">
        <v>66</v>
      </c>
      <c r="BI30" s="61" t="s">
        <v>65</v>
      </c>
    </row>
    <row r="31" spans="1:61" x14ac:dyDescent="0.2">
      <c r="BC31" s="17">
        <v>25</v>
      </c>
      <c r="BD31" s="92" t="s">
        <v>193</v>
      </c>
      <c r="BE31" s="92"/>
      <c r="BF31" s="92"/>
      <c r="BG31" s="92"/>
      <c r="BH31" s="40" t="s">
        <v>66</v>
      </c>
      <c r="BI31" s="61" t="s">
        <v>65</v>
      </c>
    </row>
    <row r="32" spans="1:61" ht="19" x14ac:dyDescent="0.25">
      <c r="A32" s="3" t="s">
        <v>194</v>
      </c>
      <c r="X32" t="s">
        <v>195</v>
      </c>
      <c r="BC32" s="17">
        <v>26</v>
      </c>
      <c r="BD32" s="92" t="s">
        <v>196</v>
      </c>
      <c r="BE32" s="92"/>
      <c r="BF32" s="92"/>
      <c r="BG32" s="92"/>
      <c r="BH32" s="40" t="s">
        <v>66</v>
      </c>
      <c r="BI32" s="61" t="s">
        <v>65</v>
      </c>
    </row>
    <row r="33" spans="1:61" x14ac:dyDescent="0.2">
      <c r="A33" s="1" t="s">
        <v>127</v>
      </c>
      <c r="B33" s="1" t="str">
        <f t="shared" ref="B33:W33" si="10">B4</f>
        <v>Participant</v>
      </c>
      <c r="C33" s="1" t="str">
        <f t="shared" si="10"/>
        <v>P1</v>
      </c>
      <c r="D33" s="1" t="str">
        <f t="shared" si="10"/>
        <v>P2</v>
      </c>
      <c r="E33" s="1" t="str">
        <f t="shared" si="10"/>
        <v>P3</v>
      </c>
      <c r="F33" s="1" t="str">
        <f t="shared" si="10"/>
        <v>P4</v>
      </c>
      <c r="G33" s="1" t="str">
        <f t="shared" si="10"/>
        <v>P5</v>
      </c>
      <c r="H33" s="1" t="str">
        <f t="shared" si="10"/>
        <v>P6</v>
      </c>
      <c r="I33" s="1" t="str">
        <f t="shared" si="10"/>
        <v>P7</v>
      </c>
      <c r="J33" s="1" t="str">
        <f t="shared" si="10"/>
        <v>P8</v>
      </c>
      <c r="K33" s="1" t="str">
        <f t="shared" si="10"/>
        <v>P9</v>
      </c>
      <c r="L33" s="1" t="str">
        <f t="shared" si="10"/>
        <v>P10</v>
      </c>
      <c r="M33" s="1" t="str">
        <f t="shared" si="10"/>
        <v>P11</v>
      </c>
      <c r="N33" s="1" t="str">
        <f t="shared" si="10"/>
        <v>P12</v>
      </c>
      <c r="O33" s="1" t="str">
        <f t="shared" si="10"/>
        <v>P13</v>
      </c>
      <c r="P33" s="1" t="str">
        <f t="shared" si="10"/>
        <v>P14</v>
      </c>
      <c r="Q33" s="1" t="str">
        <f t="shared" si="10"/>
        <v>P15</v>
      </c>
      <c r="R33" s="1" t="str">
        <f t="shared" si="10"/>
        <v>P16</v>
      </c>
      <c r="S33" s="1" t="str">
        <f t="shared" si="10"/>
        <v>P17</v>
      </c>
      <c r="T33" s="1" t="str">
        <f t="shared" si="10"/>
        <v>P18</v>
      </c>
      <c r="U33" s="1" t="str">
        <f t="shared" si="10"/>
        <v>P19</v>
      </c>
      <c r="V33" s="1" t="str">
        <f t="shared" si="10"/>
        <v>P20</v>
      </c>
      <c r="W33" s="1" t="str">
        <f t="shared" si="10"/>
        <v>P21</v>
      </c>
      <c r="X33" s="1" t="s">
        <v>50</v>
      </c>
      <c r="Y33" s="1" t="s">
        <v>197</v>
      </c>
      <c r="Z33" s="1" t="s">
        <v>198</v>
      </c>
      <c r="BC33" s="17">
        <v>27</v>
      </c>
      <c r="BD33" s="92" t="s">
        <v>199</v>
      </c>
      <c r="BE33" s="92"/>
      <c r="BF33" s="92"/>
      <c r="BG33" s="92"/>
      <c r="BH33" s="40" t="s">
        <v>66</v>
      </c>
      <c r="BI33" s="61" t="s">
        <v>65</v>
      </c>
    </row>
    <row r="34" spans="1:61" x14ac:dyDescent="0.2">
      <c r="A34" t="str">
        <f>A5</f>
        <v>R1: Open/close Menu</v>
      </c>
      <c r="B34" s="1">
        <f t="shared" ref="A34:B49" si="11">B5</f>
        <v>1</v>
      </c>
      <c r="C34" s="67">
        <v>22</v>
      </c>
      <c r="D34" s="67">
        <v>15</v>
      </c>
      <c r="E34" s="67">
        <v>8</v>
      </c>
      <c r="F34" s="67">
        <v>14</v>
      </c>
      <c r="G34" s="67">
        <v>11</v>
      </c>
      <c r="H34" s="67">
        <v>40</v>
      </c>
      <c r="I34" s="67">
        <v>21</v>
      </c>
      <c r="J34" s="67">
        <v>20</v>
      </c>
      <c r="K34" s="67">
        <v>7</v>
      </c>
      <c r="L34" s="67">
        <v>15</v>
      </c>
      <c r="M34" s="67">
        <v>10</v>
      </c>
      <c r="N34" s="67">
        <v>32</v>
      </c>
      <c r="O34" s="67">
        <v>25</v>
      </c>
      <c r="P34" s="67">
        <v>25</v>
      </c>
      <c r="Q34" s="67">
        <v>10</v>
      </c>
      <c r="R34" s="67">
        <v>8</v>
      </c>
      <c r="S34" s="67">
        <v>40</v>
      </c>
      <c r="T34" s="67">
        <v>13</v>
      </c>
      <c r="U34" s="67">
        <v>19</v>
      </c>
      <c r="V34" s="67">
        <v>24</v>
      </c>
      <c r="W34" s="67">
        <v>13</v>
      </c>
      <c r="X34" s="13">
        <f t="shared" ref="X34:X57" si="12">AVERAGE(C34:W34)</f>
        <v>18.666666666666668</v>
      </c>
      <c r="Y34" s="13">
        <f t="shared" ref="Y34:Y57" si="13">_xlfn.STDEV.P(C34:W34)</f>
        <v>9.5135659196715778</v>
      </c>
      <c r="Z34" s="13">
        <f t="shared" ref="Z34:Z57" si="14">_xlfn.CONFIDENCE.NORM($R$2, Y34, $J$2)</f>
        <v>4.0689445866935428</v>
      </c>
      <c r="AG34" s="13"/>
      <c r="AH34" s="13"/>
      <c r="BC34" s="17">
        <v>28</v>
      </c>
      <c r="BD34" s="92" t="s">
        <v>200</v>
      </c>
      <c r="BE34" s="92"/>
      <c r="BF34" s="92"/>
      <c r="BG34" s="92"/>
      <c r="BH34" s="40" t="s">
        <v>66</v>
      </c>
      <c r="BI34" s="61" t="s">
        <v>65</v>
      </c>
    </row>
    <row r="35" spans="1:61" x14ac:dyDescent="0.2">
      <c r="A35" t="str">
        <f t="shared" si="11"/>
        <v>R2: Select an item</v>
      </c>
      <c r="B35" s="1">
        <f t="shared" si="11"/>
        <v>2</v>
      </c>
      <c r="C35" s="67">
        <v>11</v>
      </c>
      <c r="D35" s="67">
        <v>10</v>
      </c>
      <c r="E35" s="67">
        <v>15</v>
      </c>
      <c r="F35" s="67">
        <v>10</v>
      </c>
      <c r="G35" s="67">
        <v>13</v>
      </c>
      <c r="H35" s="67">
        <v>9</v>
      </c>
      <c r="I35" s="67">
        <v>13</v>
      </c>
      <c r="J35" s="67">
        <v>30</v>
      </c>
      <c r="K35" s="67">
        <v>17</v>
      </c>
      <c r="L35" s="67">
        <v>16</v>
      </c>
      <c r="M35" s="67">
        <v>9</v>
      </c>
      <c r="N35" s="67">
        <v>20</v>
      </c>
      <c r="O35" s="67">
        <v>11</v>
      </c>
      <c r="P35" s="67">
        <v>11</v>
      </c>
      <c r="Q35" s="67">
        <v>25</v>
      </c>
      <c r="R35" s="67">
        <v>20</v>
      </c>
      <c r="S35" s="67">
        <v>26</v>
      </c>
      <c r="T35" s="67">
        <v>9</v>
      </c>
      <c r="U35" s="67">
        <v>26</v>
      </c>
      <c r="V35" s="67">
        <v>10</v>
      </c>
      <c r="W35" s="67">
        <v>20</v>
      </c>
      <c r="X35" s="13">
        <f t="shared" si="12"/>
        <v>15.761904761904763</v>
      </c>
      <c r="Y35" s="13">
        <f t="shared" si="13"/>
        <v>6.450579611497175</v>
      </c>
      <c r="Z35" s="13">
        <f t="shared" si="14"/>
        <v>2.7589077757862692</v>
      </c>
      <c r="AG35" s="13"/>
      <c r="AH35" s="13"/>
      <c r="BC35" s="17">
        <v>29</v>
      </c>
      <c r="BD35" s="92" t="s">
        <v>201</v>
      </c>
      <c r="BE35" s="92"/>
      <c r="BF35" s="92"/>
      <c r="BG35" s="92"/>
      <c r="BH35" s="40" t="s">
        <v>66</v>
      </c>
      <c r="BI35" s="61" t="s">
        <v>65</v>
      </c>
    </row>
    <row r="36" spans="1:61" x14ac:dyDescent="0.2">
      <c r="A36" t="str">
        <f t="shared" si="11"/>
        <v>R3: Go to the previous item</v>
      </c>
      <c r="B36" s="1">
        <f t="shared" si="11"/>
        <v>3</v>
      </c>
      <c r="C36" s="67">
        <v>26</v>
      </c>
      <c r="D36" s="67">
        <v>5</v>
      </c>
      <c r="E36" s="67">
        <v>7</v>
      </c>
      <c r="F36" s="67">
        <v>18</v>
      </c>
      <c r="G36" s="67">
        <v>30</v>
      </c>
      <c r="H36" s="67">
        <v>31</v>
      </c>
      <c r="I36" s="67">
        <v>16</v>
      </c>
      <c r="J36" s="67">
        <v>11</v>
      </c>
      <c r="K36" s="67">
        <v>22</v>
      </c>
      <c r="L36" s="67">
        <v>30</v>
      </c>
      <c r="M36" s="67">
        <v>23</v>
      </c>
      <c r="N36" s="67">
        <v>14</v>
      </c>
      <c r="O36" s="67">
        <v>18</v>
      </c>
      <c r="P36" s="67">
        <v>15</v>
      </c>
      <c r="Q36" s="67">
        <v>7</v>
      </c>
      <c r="R36" s="67">
        <v>13</v>
      </c>
      <c r="S36" s="67">
        <v>20</v>
      </c>
      <c r="T36" s="67">
        <v>12</v>
      </c>
      <c r="U36" s="67">
        <v>14</v>
      </c>
      <c r="V36" s="67">
        <v>44</v>
      </c>
      <c r="W36" s="67">
        <v>7</v>
      </c>
      <c r="X36" s="13">
        <f t="shared" si="12"/>
        <v>18.238095238095237</v>
      </c>
      <c r="Y36" s="13">
        <f t="shared" si="13"/>
        <v>9.5812553204023967</v>
      </c>
      <c r="Z36" s="13">
        <f>_xlfn.CONFIDENCE.NORM($R$2, Y36, $J$2)</f>
        <v>4.0978952896166909</v>
      </c>
      <c r="AG36" s="13"/>
      <c r="AH36" s="13"/>
      <c r="BC36" s="17">
        <v>30</v>
      </c>
      <c r="BD36" s="92" t="s">
        <v>202</v>
      </c>
      <c r="BE36" s="92"/>
      <c r="BF36" s="92"/>
      <c r="BG36" s="92"/>
      <c r="BH36" s="40" t="s">
        <v>66</v>
      </c>
      <c r="BI36" s="61" t="s">
        <v>65</v>
      </c>
    </row>
    <row r="37" spans="1:61" x14ac:dyDescent="0.2">
      <c r="A37" t="str">
        <f t="shared" si="11"/>
        <v>R4: Go to the next item</v>
      </c>
      <c r="B37" s="1">
        <f t="shared" si="11"/>
        <v>4</v>
      </c>
      <c r="C37" s="67">
        <v>17</v>
      </c>
      <c r="D37" s="67">
        <v>6</v>
      </c>
      <c r="E37" s="67">
        <v>25</v>
      </c>
      <c r="F37" s="67">
        <v>19</v>
      </c>
      <c r="G37" s="67">
        <v>8</v>
      </c>
      <c r="H37" s="67">
        <v>6</v>
      </c>
      <c r="I37" s="67">
        <v>16</v>
      </c>
      <c r="J37" s="67">
        <v>17</v>
      </c>
      <c r="K37" s="67">
        <v>11</v>
      </c>
      <c r="L37" s="67">
        <v>10</v>
      </c>
      <c r="M37" s="67">
        <v>14</v>
      </c>
      <c r="N37" s="67">
        <v>7</v>
      </c>
      <c r="O37" s="67">
        <v>16</v>
      </c>
      <c r="P37" s="67">
        <v>30</v>
      </c>
      <c r="Q37" s="67">
        <v>8</v>
      </c>
      <c r="R37" s="67">
        <v>20</v>
      </c>
      <c r="S37" s="67">
        <v>23</v>
      </c>
      <c r="T37" s="67">
        <v>7</v>
      </c>
      <c r="U37" s="67">
        <v>20</v>
      </c>
      <c r="V37" s="67">
        <v>36</v>
      </c>
      <c r="W37" s="67">
        <v>11</v>
      </c>
      <c r="X37" s="13">
        <f t="shared" si="12"/>
        <v>15.571428571428571</v>
      </c>
      <c r="Y37" s="13">
        <f t="shared" si="13"/>
        <v>8.0034006377731384</v>
      </c>
      <c r="Z37" s="13">
        <f t="shared" si="14"/>
        <v>3.4230480952331348</v>
      </c>
      <c r="AG37" s="13"/>
      <c r="AH37" s="13"/>
      <c r="BC37" s="17">
        <v>31</v>
      </c>
      <c r="BD37" s="92" t="s">
        <v>203</v>
      </c>
      <c r="BE37" s="92"/>
      <c r="BF37" s="92"/>
      <c r="BG37" s="92"/>
      <c r="BH37" s="40" t="s">
        <v>66</v>
      </c>
      <c r="BI37" s="61" t="s">
        <v>65</v>
      </c>
    </row>
    <row r="38" spans="1:61" x14ac:dyDescent="0.2">
      <c r="A38" t="str">
        <f t="shared" si="11"/>
        <v>R5: Accept/confirm an option</v>
      </c>
      <c r="B38" s="1">
        <f t="shared" si="11"/>
        <v>5</v>
      </c>
      <c r="C38" s="67">
        <v>15</v>
      </c>
      <c r="D38" s="67">
        <v>11</v>
      </c>
      <c r="E38" s="67">
        <v>30</v>
      </c>
      <c r="F38" s="67">
        <v>15</v>
      </c>
      <c r="G38" s="67">
        <v>17</v>
      </c>
      <c r="H38" s="67">
        <v>27</v>
      </c>
      <c r="I38" s="67">
        <v>21</v>
      </c>
      <c r="J38" s="67">
        <v>40</v>
      </c>
      <c r="K38" s="67">
        <v>25</v>
      </c>
      <c r="L38" s="67">
        <v>22</v>
      </c>
      <c r="M38" s="67">
        <v>10</v>
      </c>
      <c r="N38" s="67">
        <v>12</v>
      </c>
      <c r="O38" s="67">
        <v>11</v>
      </c>
      <c r="P38" s="67">
        <v>65</v>
      </c>
      <c r="Q38" s="67">
        <v>21</v>
      </c>
      <c r="R38" s="67">
        <v>15</v>
      </c>
      <c r="S38" s="67">
        <v>52</v>
      </c>
      <c r="T38" s="67">
        <v>9</v>
      </c>
      <c r="U38" s="67">
        <v>12</v>
      </c>
      <c r="V38" s="67">
        <v>50</v>
      </c>
      <c r="W38" s="67">
        <v>8</v>
      </c>
      <c r="X38" s="13">
        <f t="shared" si="12"/>
        <v>23.238095238095237</v>
      </c>
      <c r="Y38" s="13">
        <f t="shared" si="13"/>
        <v>15.503931181676723</v>
      </c>
      <c r="Z38" s="13">
        <f t="shared" si="14"/>
        <v>6.6310190507757056</v>
      </c>
      <c r="AG38" s="13"/>
      <c r="AH38" s="13"/>
      <c r="BC38" s="17">
        <v>32</v>
      </c>
      <c r="BD38" s="92" t="s">
        <v>204</v>
      </c>
      <c r="BE38" s="92"/>
      <c r="BF38" s="92"/>
      <c r="BG38" s="92"/>
      <c r="BH38" s="40" t="s">
        <v>66</v>
      </c>
      <c r="BI38" s="61" t="s">
        <v>65</v>
      </c>
    </row>
    <row r="39" spans="1:61" x14ac:dyDescent="0.2">
      <c r="A39" t="str">
        <f t="shared" si="11"/>
        <v>R6: Cancel/Reject an option</v>
      </c>
      <c r="B39" s="1">
        <f t="shared" si="11"/>
        <v>6</v>
      </c>
      <c r="C39" s="67">
        <v>25</v>
      </c>
      <c r="D39" s="67">
        <v>8</v>
      </c>
      <c r="E39" s="67">
        <v>26</v>
      </c>
      <c r="F39" s="67">
        <v>15</v>
      </c>
      <c r="G39" s="67">
        <v>10</v>
      </c>
      <c r="H39" s="67">
        <v>39</v>
      </c>
      <c r="I39" s="67">
        <v>30</v>
      </c>
      <c r="J39" s="67">
        <v>26</v>
      </c>
      <c r="K39" s="67">
        <v>6</v>
      </c>
      <c r="L39" s="67">
        <v>12</v>
      </c>
      <c r="M39" s="67">
        <v>21</v>
      </c>
      <c r="N39" s="67">
        <v>12</v>
      </c>
      <c r="O39" s="67">
        <v>20</v>
      </c>
      <c r="P39" s="67">
        <v>40</v>
      </c>
      <c r="Q39" s="67">
        <v>11</v>
      </c>
      <c r="R39" s="67">
        <v>30</v>
      </c>
      <c r="S39" s="67">
        <v>14</v>
      </c>
      <c r="T39" s="67">
        <v>10</v>
      </c>
      <c r="U39" s="67">
        <v>29</v>
      </c>
      <c r="V39" s="67">
        <v>27</v>
      </c>
      <c r="W39" s="67">
        <v>30</v>
      </c>
      <c r="X39" s="13">
        <f t="shared" si="12"/>
        <v>21</v>
      </c>
      <c r="Y39" s="13">
        <f t="shared" si="13"/>
        <v>9.9474811360655995</v>
      </c>
      <c r="Z39" s="13">
        <f t="shared" si="14"/>
        <v>4.2545297800624828</v>
      </c>
      <c r="AG39" s="13"/>
      <c r="AH39" s="13"/>
      <c r="BC39" s="17">
        <v>33</v>
      </c>
      <c r="BD39" s="92" t="s">
        <v>205</v>
      </c>
      <c r="BE39" s="92"/>
      <c r="BF39" s="92"/>
      <c r="BG39" s="92"/>
      <c r="BH39" s="40" t="s">
        <v>37</v>
      </c>
      <c r="BI39" s="61" t="s">
        <v>65</v>
      </c>
    </row>
    <row r="40" spans="1:61" x14ac:dyDescent="0.2">
      <c r="A40" t="str">
        <f t="shared" si="11"/>
        <v>R7: Camera: On/Off</v>
      </c>
      <c r="B40" s="1">
        <f t="shared" si="11"/>
        <v>7</v>
      </c>
      <c r="C40" s="67">
        <v>20</v>
      </c>
      <c r="D40" s="67">
        <v>10</v>
      </c>
      <c r="E40" s="67">
        <v>15</v>
      </c>
      <c r="F40" s="67">
        <v>28</v>
      </c>
      <c r="G40" s="67">
        <v>16</v>
      </c>
      <c r="H40" s="67">
        <v>75</v>
      </c>
      <c r="I40" s="67">
        <v>22</v>
      </c>
      <c r="J40" s="67">
        <v>38</v>
      </c>
      <c r="K40" s="67">
        <v>22</v>
      </c>
      <c r="L40" s="67">
        <v>28</v>
      </c>
      <c r="M40" s="67">
        <v>27</v>
      </c>
      <c r="N40" s="67">
        <v>15</v>
      </c>
      <c r="O40" s="67">
        <v>45</v>
      </c>
      <c r="P40" s="67">
        <v>60</v>
      </c>
      <c r="Q40" s="67">
        <v>10</v>
      </c>
      <c r="R40" s="67">
        <v>25</v>
      </c>
      <c r="S40" s="67">
        <v>23</v>
      </c>
      <c r="T40" s="67">
        <v>24</v>
      </c>
      <c r="U40" s="67">
        <v>12</v>
      </c>
      <c r="V40" s="67">
        <v>31</v>
      </c>
      <c r="W40" s="67">
        <v>18</v>
      </c>
      <c r="X40" s="13">
        <f t="shared" si="12"/>
        <v>26.857142857142858</v>
      </c>
      <c r="Y40" s="13">
        <f t="shared" si="13"/>
        <v>15.851350293348796</v>
      </c>
      <c r="Z40" s="13">
        <f t="shared" si="14"/>
        <v>6.7796099288636933</v>
      </c>
      <c r="AG40" s="13"/>
      <c r="AH40" s="13"/>
      <c r="BC40" s="17">
        <v>34</v>
      </c>
      <c r="BD40" s="92" t="s">
        <v>206</v>
      </c>
      <c r="BE40" s="92"/>
      <c r="BF40" s="92"/>
      <c r="BG40" s="92"/>
      <c r="BH40" s="40" t="s">
        <v>37</v>
      </c>
      <c r="BI40" s="61" t="s">
        <v>65</v>
      </c>
    </row>
    <row r="41" spans="1:61" x14ac:dyDescent="0.2">
      <c r="A41" t="str">
        <f t="shared" si="11"/>
        <v>R8: Camera: Switch mode</v>
      </c>
      <c r="B41" s="1">
        <f t="shared" si="11"/>
        <v>8</v>
      </c>
      <c r="C41" s="67">
        <v>15</v>
      </c>
      <c r="D41" s="67">
        <v>22</v>
      </c>
      <c r="E41" s="67">
        <v>21</v>
      </c>
      <c r="F41" s="67">
        <v>8</v>
      </c>
      <c r="G41" s="67">
        <v>11</v>
      </c>
      <c r="H41" s="67">
        <v>39</v>
      </c>
      <c r="I41" s="67">
        <v>17</v>
      </c>
      <c r="J41" s="67">
        <v>23</v>
      </c>
      <c r="K41" s="67">
        <v>30</v>
      </c>
      <c r="L41" s="67">
        <v>18</v>
      </c>
      <c r="M41" s="67">
        <v>30</v>
      </c>
      <c r="N41" s="67">
        <v>60</v>
      </c>
      <c r="O41" s="67">
        <v>21</v>
      </c>
      <c r="P41" s="67">
        <v>40</v>
      </c>
      <c r="Q41" s="67">
        <v>20</v>
      </c>
      <c r="R41" s="67">
        <v>68</v>
      </c>
      <c r="S41" s="67">
        <v>57</v>
      </c>
      <c r="T41" s="67">
        <v>7</v>
      </c>
      <c r="U41" s="67">
        <v>11</v>
      </c>
      <c r="V41" s="67">
        <v>21</v>
      </c>
      <c r="W41" s="67">
        <v>14</v>
      </c>
      <c r="X41" s="13">
        <f t="shared" si="12"/>
        <v>26.333333333333332</v>
      </c>
      <c r="Y41" s="13">
        <f t="shared" si="13"/>
        <v>16.841935567231982</v>
      </c>
      <c r="Z41" s="13">
        <f t="shared" si="14"/>
        <v>7.2032824636270281</v>
      </c>
      <c r="AG41" s="13"/>
      <c r="AH41" s="13"/>
      <c r="BC41" s="17">
        <v>35</v>
      </c>
      <c r="BD41" s="92" t="s">
        <v>207</v>
      </c>
      <c r="BE41" s="92"/>
      <c r="BF41" s="92"/>
      <c r="BG41" s="92"/>
      <c r="BH41" s="40" t="s">
        <v>37</v>
      </c>
      <c r="BI41" s="61" t="s">
        <v>65</v>
      </c>
    </row>
    <row r="42" spans="1:61" x14ac:dyDescent="0.2">
      <c r="A42" t="str">
        <f t="shared" si="11"/>
        <v>R9: Camera: Panning left</v>
      </c>
      <c r="B42" s="1">
        <f t="shared" si="11"/>
        <v>9</v>
      </c>
      <c r="C42" s="67">
        <v>2</v>
      </c>
      <c r="D42" s="67">
        <v>17</v>
      </c>
      <c r="E42" s="67">
        <v>20</v>
      </c>
      <c r="F42" s="67">
        <v>12</v>
      </c>
      <c r="G42" s="67">
        <v>16</v>
      </c>
      <c r="H42" s="67">
        <v>11</v>
      </c>
      <c r="I42" s="67">
        <v>15</v>
      </c>
      <c r="J42" s="67">
        <v>13</v>
      </c>
      <c r="K42" s="67">
        <v>9</v>
      </c>
      <c r="L42" s="67">
        <v>10</v>
      </c>
      <c r="M42" s="67">
        <v>16</v>
      </c>
      <c r="N42" s="67">
        <v>41</v>
      </c>
      <c r="O42" s="67">
        <v>10</v>
      </c>
      <c r="P42" s="67">
        <v>26</v>
      </c>
      <c r="Q42" s="67">
        <v>24</v>
      </c>
      <c r="R42" s="67">
        <v>10</v>
      </c>
      <c r="S42" s="67">
        <v>56</v>
      </c>
      <c r="T42" s="67">
        <v>8</v>
      </c>
      <c r="U42" s="67">
        <v>9</v>
      </c>
      <c r="V42" s="67">
        <v>24</v>
      </c>
      <c r="W42" s="67">
        <v>16</v>
      </c>
      <c r="X42" s="13">
        <f t="shared" si="12"/>
        <v>17.38095238095238</v>
      </c>
      <c r="Y42" s="13">
        <f t="shared" si="13"/>
        <v>11.846141386951162</v>
      </c>
      <c r="Z42" s="13">
        <f t="shared" si="14"/>
        <v>5.0665852611557085</v>
      </c>
      <c r="AG42" s="13"/>
      <c r="AH42" s="13"/>
      <c r="BC42" s="17">
        <v>36</v>
      </c>
      <c r="BD42" s="92" t="s">
        <v>208</v>
      </c>
      <c r="BE42" s="92"/>
      <c r="BF42" s="92"/>
      <c r="BG42" s="92"/>
      <c r="BH42" s="40" t="s">
        <v>37</v>
      </c>
      <c r="BI42" s="61" t="s">
        <v>65</v>
      </c>
    </row>
    <row r="43" spans="1:61" x14ac:dyDescent="0.2">
      <c r="A43" t="str">
        <f t="shared" si="11"/>
        <v>R10: Camera: Panning right</v>
      </c>
      <c r="B43" s="1">
        <f t="shared" si="11"/>
        <v>10</v>
      </c>
      <c r="C43" s="67">
        <v>14</v>
      </c>
      <c r="D43" s="67">
        <v>5</v>
      </c>
      <c r="E43" s="67">
        <v>8</v>
      </c>
      <c r="F43" s="67">
        <v>24</v>
      </c>
      <c r="G43" s="67">
        <v>15</v>
      </c>
      <c r="H43" s="67">
        <v>8</v>
      </c>
      <c r="I43" s="67">
        <v>12</v>
      </c>
      <c r="J43" s="67">
        <v>21</v>
      </c>
      <c r="K43" s="67">
        <v>7</v>
      </c>
      <c r="L43" s="67">
        <v>10</v>
      </c>
      <c r="M43" s="67">
        <v>13</v>
      </c>
      <c r="N43" s="67">
        <v>23</v>
      </c>
      <c r="O43" s="67">
        <v>22</v>
      </c>
      <c r="P43" s="67">
        <v>18</v>
      </c>
      <c r="Q43" s="67">
        <v>8</v>
      </c>
      <c r="R43" s="67">
        <v>30</v>
      </c>
      <c r="S43" s="67">
        <v>23</v>
      </c>
      <c r="T43" s="67">
        <v>9</v>
      </c>
      <c r="U43" s="67">
        <v>18</v>
      </c>
      <c r="V43" s="67">
        <v>11</v>
      </c>
      <c r="W43" s="67">
        <v>12</v>
      </c>
      <c r="X43" s="13">
        <f t="shared" si="12"/>
        <v>14.80952380952381</v>
      </c>
      <c r="Y43" s="13">
        <f t="shared" si="13"/>
        <v>6.7161429380053264</v>
      </c>
      <c r="Z43" s="13">
        <f t="shared" si="14"/>
        <v>2.8724889995822127</v>
      </c>
      <c r="AG43" s="13"/>
      <c r="AH43" s="13"/>
      <c r="BC43" s="17">
        <v>37</v>
      </c>
      <c r="BD43" s="92" t="s">
        <v>209</v>
      </c>
      <c r="BE43" s="92"/>
      <c r="BF43" s="92"/>
      <c r="BG43" s="92"/>
      <c r="BH43" s="40" t="s">
        <v>37</v>
      </c>
      <c r="BI43" s="61" t="s">
        <v>65</v>
      </c>
    </row>
    <row r="44" spans="1:61" x14ac:dyDescent="0.2">
      <c r="A44" t="str">
        <f t="shared" si="11"/>
        <v>R11: Camera: Panning up</v>
      </c>
      <c r="B44" s="1">
        <f t="shared" si="11"/>
        <v>11</v>
      </c>
      <c r="C44" s="67">
        <v>42</v>
      </c>
      <c r="D44" s="67">
        <v>18</v>
      </c>
      <c r="E44" s="67">
        <v>15</v>
      </c>
      <c r="F44" s="67">
        <v>40</v>
      </c>
      <c r="G44" s="67">
        <v>15</v>
      </c>
      <c r="H44" s="67">
        <v>13</v>
      </c>
      <c r="I44" s="67">
        <v>19</v>
      </c>
      <c r="J44" s="67">
        <v>15</v>
      </c>
      <c r="K44" s="67">
        <v>13</v>
      </c>
      <c r="L44" s="67">
        <v>7</v>
      </c>
      <c r="M44" s="67">
        <v>35</v>
      </c>
      <c r="N44" s="67">
        <v>12</v>
      </c>
      <c r="O44" s="67">
        <v>8</v>
      </c>
      <c r="P44" s="67">
        <v>25</v>
      </c>
      <c r="Q44" s="67">
        <v>12</v>
      </c>
      <c r="R44" s="67">
        <v>11</v>
      </c>
      <c r="S44" s="67">
        <v>17</v>
      </c>
      <c r="T44" s="67">
        <v>7</v>
      </c>
      <c r="U44" s="67">
        <v>30</v>
      </c>
      <c r="V44" s="67">
        <v>13</v>
      </c>
      <c r="W44" s="67">
        <v>14</v>
      </c>
      <c r="X44" s="13">
        <f t="shared" si="12"/>
        <v>18.142857142857142</v>
      </c>
      <c r="Y44" s="13">
        <f t="shared" si="13"/>
        <v>10.058333262882618</v>
      </c>
      <c r="Z44" s="13">
        <f t="shared" si="14"/>
        <v>4.3019411466461657</v>
      </c>
      <c r="AG44" s="13"/>
      <c r="AH44" s="13"/>
      <c r="BC44" s="17">
        <v>38</v>
      </c>
      <c r="BD44" s="92" t="s">
        <v>210</v>
      </c>
      <c r="BE44" s="92"/>
      <c r="BF44" s="92"/>
      <c r="BG44" s="92"/>
      <c r="BH44" s="40" t="s">
        <v>37</v>
      </c>
      <c r="BI44" s="61" t="s">
        <v>65</v>
      </c>
    </row>
    <row r="45" spans="1:61" x14ac:dyDescent="0.2">
      <c r="A45" t="str">
        <f t="shared" si="11"/>
        <v>R12: Camera: Panning down</v>
      </c>
      <c r="B45" s="1">
        <f t="shared" si="11"/>
        <v>12</v>
      </c>
      <c r="C45" s="67">
        <v>10</v>
      </c>
      <c r="D45" s="67">
        <v>14</v>
      </c>
      <c r="E45" s="67">
        <v>5</v>
      </c>
      <c r="F45" s="67">
        <v>12</v>
      </c>
      <c r="G45" s="67">
        <v>12</v>
      </c>
      <c r="H45" s="67">
        <v>13</v>
      </c>
      <c r="I45" s="67">
        <v>19</v>
      </c>
      <c r="J45" s="67">
        <v>14</v>
      </c>
      <c r="K45" s="67">
        <v>28</v>
      </c>
      <c r="L45" s="67">
        <v>18</v>
      </c>
      <c r="M45" s="67">
        <v>17</v>
      </c>
      <c r="N45" s="67">
        <v>10</v>
      </c>
      <c r="O45" s="67">
        <v>20</v>
      </c>
      <c r="P45" s="67">
        <v>20</v>
      </c>
      <c r="Q45" s="67">
        <v>30</v>
      </c>
      <c r="R45" s="67">
        <v>21</v>
      </c>
      <c r="S45" s="67">
        <v>20</v>
      </c>
      <c r="T45" s="67">
        <v>16</v>
      </c>
      <c r="U45" s="67">
        <v>12</v>
      </c>
      <c r="V45" s="67">
        <v>9</v>
      </c>
      <c r="W45" s="67">
        <v>16</v>
      </c>
      <c r="X45" s="13">
        <f t="shared" si="12"/>
        <v>16</v>
      </c>
      <c r="Y45" s="13">
        <f t="shared" si="13"/>
        <v>5.9120538692049269</v>
      </c>
      <c r="Z45" s="13">
        <f t="shared" si="14"/>
        <v>2.5285807435885665</v>
      </c>
      <c r="AG45" s="13"/>
      <c r="AH45" s="13"/>
      <c r="BC45" s="17">
        <v>39</v>
      </c>
      <c r="BD45" s="92" t="s">
        <v>211</v>
      </c>
      <c r="BE45" s="92"/>
      <c r="BF45" s="92"/>
      <c r="BG45" s="92"/>
      <c r="BH45" s="40" t="s">
        <v>37</v>
      </c>
      <c r="BI45" s="61" t="s">
        <v>65</v>
      </c>
    </row>
    <row r="46" spans="1:61" x14ac:dyDescent="0.2">
      <c r="A46" t="str">
        <f t="shared" si="11"/>
        <v>R13: Camera: Zoom in</v>
      </c>
      <c r="B46" s="1">
        <f t="shared" si="11"/>
        <v>13</v>
      </c>
      <c r="C46" s="67">
        <v>12</v>
      </c>
      <c r="D46" s="67">
        <v>5</v>
      </c>
      <c r="E46" s="67">
        <v>9</v>
      </c>
      <c r="F46" s="67">
        <v>12</v>
      </c>
      <c r="G46" s="67">
        <v>18</v>
      </c>
      <c r="H46" s="67">
        <v>14</v>
      </c>
      <c r="I46" s="67">
        <v>9</v>
      </c>
      <c r="J46" s="67">
        <v>8</v>
      </c>
      <c r="K46" s="67">
        <v>17</v>
      </c>
      <c r="L46" s="67">
        <v>9</v>
      </c>
      <c r="M46" s="67">
        <v>16</v>
      </c>
      <c r="N46" s="67">
        <v>17</v>
      </c>
      <c r="O46" s="67">
        <v>14</v>
      </c>
      <c r="P46" s="67">
        <v>20</v>
      </c>
      <c r="Q46" s="67">
        <v>17</v>
      </c>
      <c r="R46" s="67">
        <v>12</v>
      </c>
      <c r="S46" s="67">
        <v>17</v>
      </c>
      <c r="T46" s="67">
        <v>11</v>
      </c>
      <c r="U46" s="67">
        <v>8</v>
      </c>
      <c r="V46" s="67">
        <v>14</v>
      </c>
      <c r="W46" s="67">
        <v>9</v>
      </c>
      <c r="X46" s="13">
        <f t="shared" si="12"/>
        <v>12.761904761904763</v>
      </c>
      <c r="Y46" s="13">
        <f t="shared" si="13"/>
        <v>3.986940131225615</v>
      </c>
      <c r="Z46" s="13">
        <f t="shared" si="14"/>
        <v>1.7052111270788082</v>
      </c>
      <c r="AG46" s="13"/>
      <c r="AH46" s="13"/>
      <c r="BC46" s="17">
        <v>40</v>
      </c>
      <c r="BD46" s="92" t="s">
        <v>212</v>
      </c>
      <c r="BE46" s="92"/>
      <c r="BF46" s="92"/>
      <c r="BG46" s="92"/>
      <c r="BH46" s="40" t="s">
        <v>49</v>
      </c>
      <c r="BI46" s="61" t="s">
        <v>65</v>
      </c>
    </row>
    <row r="47" spans="1:61" x14ac:dyDescent="0.2">
      <c r="A47" t="str">
        <f t="shared" si="11"/>
        <v>R14: Camera: Zoom out</v>
      </c>
      <c r="B47" s="1">
        <f t="shared" si="11"/>
        <v>14</v>
      </c>
      <c r="C47" s="67">
        <v>7</v>
      </c>
      <c r="D47" s="67">
        <v>10</v>
      </c>
      <c r="E47" s="67">
        <v>9</v>
      </c>
      <c r="F47" s="67">
        <v>7</v>
      </c>
      <c r="G47" s="67">
        <v>9</v>
      </c>
      <c r="H47" s="67">
        <v>7</v>
      </c>
      <c r="I47" s="67">
        <v>12</v>
      </c>
      <c r="J47" s="67">
        <v>14</v>
      </c>
      <c r="K47" s="67">
        <v>16</v>
      </c>
      <c r="L47" s="67">
        <v>7</v>
      </c>
      <c r="M47" s="67">
        <v>17</v>
      </c>
      <c r="N47" s="67">
        <v>22</v>
      </c>
      <c r="O47" s="67">
        <v>10</v>
      </c>
      <c r="P47" s="67">
        <v>11</v>
      </c>
      <c r="Q47" s="67">
        <v>5</v>
      </c>
      <c r="R47" s="67">
        <v>10</v>
      </c>
      <c r="S47" s="67">
        <v>12</v>
      </c>
      <c r="T47" s="67">
        <v>10</v>
      </c>
      <c r="U47" s="67">
        <v>12</v>
      </c>
      <c r="V47" s="67">
        <v>11</v>
      </c>
      <c r="W47" s="67">
        <v>7</v>
      </c>
      <c r="X47" s="13">
        <f t="shared" si="12"/>
        <v>10.714285714285714</v>
      </c>
      <c r="Y47" s="13">
        <f t="shared" si="13"/>
        <v>3.9053425816786045</v>
      </c>
      <c r="Z47" s="13">
        <f t="shared" si="14"/>
        <v>1.6703119199549847</v>
      </c>
      <c r="AG47" s="13"/>
      <c r="AH47" s="13"/>
      <c r="BC47" s="17">
        <v>41</v>
      </c>
      <c r="BD47" s="92" t="s">
        <v>213</v>
      </c>
      <c r="BE47" s="92"/>
      <c r="BF47" s="92"/>
      <c r="BG47" s="92"/>
      <c r="BH47" s="40" t="s">
        <v>49</v>
      </c>
      <c r="BI47" s="61" t="s">
        <v>65</v>
      </c>
    </row>
    <row r="48" spans="1:61" x14ac:dyDescent="0.2">
      <c r="A48" t="str">
        <f t="shared" si="11"/>
        <v>R15: Camera: Return to the initial position</v>
      </c>
      <c r="B48" s="1">
        <f t="shared" si="11"/>
        <v>15</v>
      </c>
      <c r="C48" s="67">
        <v>21</v>
      </c>
      <c r="D48" s="67">
        <v>50</v>
      </c>
      <c r="E48" s="67">
        <v>24</v>
      </c>
      <c r="F48" s="67">
        <v>19</v>
      </c>
      <c r="G48" s="67">
        <v>18</v>
      </c>
      <c r="H48" s="67">
        <v>38</v>
      </c>
      <c r="I48" s="67">
        <v>38</v>
      </c>
      <c r="J48" s="67">
        <v>40</v>
      </c>
      <c r="K48" s="67">
        <v>38</v>
      </c>
      <c r="L48" s="67">
        <v>65</v>
      </c>
      <c r="M48" s="67">
        <v>30</v>
      </c>
      <c r="N48" s="67">
        <v>19</v>
      </c>
      <c r="O48" s="67">
        <v>12</v>
      </c>
      <c r="P48" s="67">
        <v>40</v>
      </c>
      <c r="Q48" s="67">
        <v>26</v>
      </c>
      <c r="R48" s="67">
        <v>24</v>
      </c>
      <c r="S48" s="67">
        <v>25</v>
      </c>
      <c r="T48" s="67">
        <v>12</v>
      </c>
      <c r="U48" s="67">
        <v>50</v>
      </c>
      <c r="V48" s="67">
        <v>26</v>
      </c>
      <c r="W48" s="67">
        <v>16</v>
      </c>
      <c r="X48" s="13">
        <f t="shared" si="12"/>
        <v>30.047619047619047</v>
      </c>
      <c r="Y48" s="13">
        <f t="shared" si="13"/>
        <v>13.552283906890768</v>
      </c>
      <c r="Z48" s="13">
        <f t="shared" si="14"/>
        <v>5.7963010616507979</v>
      </c>
      <c r="AG48" s="13"/>
      <c r="AH48" s="13"/>
      <c r="BC48" s="17">
        <v>42</v>
      </c>
      <c r="BD48" s="92" t="s">
        <v>214</v>
      </c>
      <c r="BE48" s="92"/>
      <c r="BF48" s="92"/>
      <c r="BG48" s="92"/>
      <c r="BH48" s="40" t="s">
        <v>49</v>
      </c>
      <c r="BI48" s="61" t="s">
        <v>65</v>
      </c>
    </row>
    <row r="49" spans="1:61" x14ac:dyDescent="0.2">
      <c r="A49" t="str">
        <f t="shared" si="11"/>
        <v>R16: Camera: Record</v>
      </c>
      <c r="B49" s="1">
        <f t="shared" si="11"/>
        <v>16</v>
      </c>
      <c r="C49" s="67">
        <v>10</v>
      </c>
      <c r="D49" s="67">
        <v>12</v>
      </c>
      <c r="E49" s="67">
        <v>15</v>
      </c>
      <c r="F49" s="67">
        <v>50</v>
      </c>
      <c r="G49" s="67">
        <v>18</v>
      </c>
      <c r="H49" s="67">
        <v>35</v>
      </c>
      <c r="I49" s="67">
        <v>17</v>
      </c>
      <c r="J49" s="67">
        <v>13</v>
      </c>
      <c r="K49" s="67">
        <v>60</v>
      </c>
      <c r="L49" s="67">
        <v>16</v>
      </c>
      <c r="M49" s="67">
        <v>19</v>
      </c>
      <c r="N49" s="67">
        <v>15</v>
      </c>
      <c r="O49" s="67">
        <v>20</v>
      </c>
      <c r="P49" s="67">
        <v>10</v>
      </c>
      <c r="Q49" s="67">
        <v>31</v>
      </c>
      <c r="R49" s="67">
        <v>29</v>
      </c>
      <c r="S49" s="67">
        <v>32</v>
      </c>
      <c r="T49" s="67">
        <v>12</v>
      </c>
      <c r="U49" s="67">
        <v>22</v>
      </c>
      <c r="V49" s="67">
        <v>26</v>
      </c>
      <c r="W49" s="67">
        <v>29</v>
      </c>
      <c r="X49" s="13">
        <f t="shared" si="12"/>
        <v>23.38095238095238</v>
      </c>
      <c r="Y49" s="13">
        <f t="shared" si="13"/>
        <v>12.740920914896114</v>
      </c>
      <c r="Z49" s="13">
        <f t="shared" si="14"/>
        <v>5.4492817544850469</v>
      </c>
      <c r="AG49" s="13"/>
      <c r="AH49" s="13"/>
      <c r="BC49" s="17">
        <v>43</v>
      </c>
      <c r="BD49" s="92" t="s">
        <v>215</v>
      </c>
      <c r="BE49" s="92"/>
      <c r="BF49" s="92"/>
      <c r="BG49" s="92"/>
      <c r="BH49" s="40" t="s">
        <v>49</v>
      </c>
      <c r="BI49" s="61" t="s">
        <v>65</v>
      </c>
    </row>
    <row r="50" spans="1:61" x14ac:dyDescent="0.2">
      <c r="A50" t="str">
        <f t="shared" ref="A50:A57" si="15">A21</f>
        <v>R17: Camera: Select Object</v>
      </c>
      <c r="B50" s="1">
        <v>17</v>
      </c>
      <c r="C50" s="67">
        <v>30</v>
      </c>
      <c r="D50" s="67">
        <v>10</v>
      </c>
      <c r="E50" s="67">
        <v>22</v>
      </c>
      <c r="F50" s="67">
        <v>30</v>
      </c>
      <c r="G50" s="67">
        <v>19</v>
      </c>
      <c r="H50" s="67">
        <v>30</v>
      </c>
      <c r="I50" s="67">
        <v>32</v>
      </c>
      <c r="J50" s="67">
        <v>27</v>
      </c>
      <c r="K50" s="67">
        <v>43</v>
      </c>
      <c r="L50" s="67">
        <v>17</v>
      </c>
      <c r="M50" s="67">
        <v>20</v>
      </c>
      <c r="N50" s="67">
        <v>16</v>
      </c>
      <c r="O50" s="67">
        <v>20</v>
      </c>
      <c r="P50" s="67">
        <v>30</v>
      </c>
      <c r="Q50" s="67">
        <v>15</v>
      </c>
      <c r="R50" s="67">
        <v>10</v>
      </c>
      <c r="S50" s="67">
        <v>24</v>
      </c>
      <c r="T50" s="67">
        <v>22</v>
      </c>
      <c r="U50" s="67">
        <v>24</v>
      </c>
      <c r="V50" s="67">
        <v>29</v>
      </c>
      <c r="W50" s="67">
        <v>27</v>
      </c>
      <c r="X50" s="13">
        <f>AVERAGE(C50:W50)</f>
        <v>23.666666666666668</v>
      </c>
      <c r="Y50" s="13">
        <f>_xlfn.STDEV.P(C50:W50)</f>
        <v>7.7480156189663187</v>
      </c>
      <c r="Z50" s="13">
        <f t="shared" si="14"/>
        <v>3.3138201255558606</v>
      </c>
      <c r="AG50" s="13"/>
      <c r="AH50" s="13"/>
      <c r="BC50" s="17">
        <v>44</v>
      </c>
      <c r="BD50" s="92" t="s">
        <v>216</v>
      </c>
      <c r="BE50" s="92"/>
      <c r="BF50" s="92"/>
      <c r="BG50" s="92"/>
      <c r="BH50" s="40" t="s">
        <v>49</v>
      </c>
      <c r="BI50" s="61" t="s">
        <v>65</v>
      </c>
    </row>
    <row r="51" spans="1:61" x14ac:dyDescent="0.2">
      <c r="A51" t="str">
        <f t="shared" si="15"/>
        <v>R18: Play music</v>
      </c>
      <c r="B51" s="1">
        <v>18</v>
      </c>
      <c r="C51" s="67">
        <v>7</v>
      </c>
      <c r="D51" s="67">
        <v>31</v>
      </c>
      <c r="E51" s="67">
        <v>11</v>
      </c>
      <c r="F51" s="67">
        <v>11</v>
      </c>
      <c r="G51" s="67">
        <v>17</v>
      </c>
      <c r="H51" s="67">
        <v>24</v>
      </c>
      <c r="I51" s="67">
        <v>30</v>
      </c>
      <c r="J51" s="67">
        <v>20</v>
      </c>
      <c r="K51" s="67">
        <v>21</v>
      </c>
      <c r="L51" s="67">
        <v>15</v>
      </c>
      <c r="M51" s="67">
        <v>25</v>
      </c>
      <c r="N51" s="67">
        <v>11</v>
      </c>
      <c r="O51" s="67">
        <v>18</v>
      </c>
      <c r="P51" s="67">
        <v>30</v>
      </c>
      <c r="Q51" s="67">
        <v>26</v>
      </c>
      <c r="R51" s="67">
        <v>30</v>
      </c>
      <c r="S51" s="67">
        <v>20</v>
      </c>
      <c r="T51" s="67">
        <v>24</v>
      </c>
      <c r="U51" s="67">
        <v>27</v>
      </c>
      <c r="V51" s="67">
        <v>62</v>
      </c>
      <c r="W51" s="67">
        <v>10</v>
      </c>
      <c r="X51" s="13">
        <f t="shared" si="12"/>
        <v>22.38095238095238</v>
      </c>
      <c r="Y51" s="13">
        <f t="shared" si="13"/>
        <v>11.462054126868196</v>
      </c>
      <c r="Z51" s="13">
        <f t="shared" si="14"/>
        <v>4.9023114451199135</v>
      </c>
      <c r="AG51" s="13"/>
      <c r="AH51" s="13"/>
      <c r="BC51" s="17">
        <v>45</v>
      </c>
      <c r="BD51" s="92" t="s">
        <v>217</v>
      </c>
      <c r="BE51" s="92"/>
      <c r="BF51" s="92"/>
      <c r="BG51" s="92"/>
      <c r="BH51" s="40" t="s">
        <v>49</v>
      </c>
      <c r="BI51" s="61" t="s">
        <v>65</v>
      </c>
    </row>
    <row r="52" spans="1:61" x14ac:dyDescent="0.2">
      <c r="A52" t="str">
        <f t="shared" si="15"/>
        <v>R19: Pause/Resume music</v>
      </c>
      <c r="B52" s="1">
        <v>19</v>
      </c>
      <c r="C52" s="67">
        <v>15</v>
      </c>
      <c r="D52" s="67">
        <v>4</v>
      </c>
      <c r="E52" s="67" t="s">
        <v>218</v>
      </c>
      <c r="F52" s="67">
        <v>12</v>
      </c>
      <c r="G52" s="67">
        <v>7</v>
      </c>
      <c r="H52" s="67">
        <v>44</v>
      </c>
      <c r="I52" s="67">
        <v>17</v>
      </c>
      <c r="J52" s="67">
        <v>4</v>
      </c>
      <c r="K52" s="67">
        <v>13</v>
      </c>
      <c r="L52" s="67">
        <v>15</v>
      </c>
      <c r="M52" s="67">
        <v>12</v>
      </c>
      <c r="N52" s="67">
        <v>12</v>
      </c>
      <c r="O52" s="67">
        <v>17</v>
      </c>
      <c r="P52" s="67">
        <v>13</v>
      </c>
      <c r="Q52" s="67">
        <v>12</v>
      </c>
      <c r="R52" s="67">
        <v>40</v>
      </c>
      <c r="S52" s="67">
        <v>17</v>
      </c>
      <c r="T52" s="67">
        <v>14</v>
      </c>
      <c r="U52" s="67">
        <v>16</v>
      </c>
      <c r="V52" s="67">
        <v>30</v>
      </c>
      <c r="W52" s="67">
        <v>9</v>
      </c>
      <c r="X52" s="13">
        <f t="shared" si="12"/>
        <v>16.149999999999999</v>
      </c>
      <c r="Y52" s="13">
        <f t="shared" si="13"/>
        <v>10.160093503506747</v>
      </c>
      <c r="Z52" s="13">
        <f t="shared" si="14"/>
        <v>4.3454639207273358</v>
      </c>
      <c r="AG52" s="13"/>
      <c r="AH52" s="13"/>
      <c r="BC52" s="17">
        <v>46</v>
      </c>
      <c r="BD52" s="92" t="s">
        <v>219</v>
      </c>
      <c r="BE52" s="92"/>
      <c r="BF52" s="92"/>
      <c r="BG52" s="92"/>
      <c r="BH52" s="40" t="s">
        <v>49</v>
      </c>
      <c r="BI52" s="61" t="s">
        <v>65</v>
      </c>
    </row>
    <row r="53" spans="1:61" x14ac:dyDescent="0.2">
      <c r="A53" t="str">
        <f t="shared" si="15"/>
        <v>R20: Stop music</v>
      </c>
      <c r="B53" s="1">
        <v>20</v>
      </c>
      <c r="C53" s="67">
        <v>6</v>
      </c>
      <c r="D53" s="67">
        <v>8</v>
      </c>
      <c r="E53" s="67">
        <v>14</v>
      </c>
      <c r="F53" s="67">
        <v>28</v>
      </c>
      <c r="G53" s="67">
        <v>28</v>
      </c>
      <c r="H53" s="67">
        <v>17</v>
      </c>
      <c r="I53" s="67">
        <v>18</v>
      </c>
      <c r="J53" s="67">
        <v>26</v>
      </c>
      <c r="K53" s="67">
        <v>16</v>
      </c>
      <c r="L53" s="67">
        <v>17</v>
      </c>
      <c r="M53" s="67">
        <v>11</v>
      </c>
      <c r="N53" s="67">
        <v>23</v>
      </c>
      <c r="O53" s="67">
        <v>9</v>
      </c>
      <c r="P53" s="67">
        <v>82</v>
      </c>
      <c r="Q53" s="67">
        <v>40</v>
      </c>
      <c r="R53" s="67">
        <v>18</v>
      </c>
      <c r="S53" s="67">
        <v>44</v>
      </c>
      <c r="T53" s="67">
        <v>30</v>
      </c>
      <c r="U53" s="67">
        <v>15</v>
      </c>
      <c r="V53" s="67">
        <v>25</v>
      </c>
      <c r="W53" s="67">
        <v>12</v>
      </c>
      <c r="X53" s="13">
        <f t="shared" si="12"/>
        <v>23.19047619047619</v>
      </c>
      <c r="Y53" s="13">
        <f t="shared" si="13"/>
        <v>16.349221759894107</v>
      </c>
      <c r="Z53" s="13">
        <f t="shared" si="14"/>
        <v>6.9925491596183651</v>
      </c>
      <c r="AG53" s="13"/>
      <c r="AH53" s="13"/>
      <c r="BC53" s="17">
        <v>47</v>
      </c>
      <c r="BD53" s="92" t="s">
        <v>220</v>
      </c>
      <c r="BE53" s="92"/>
      <c r="BF53" s="92"/>
      <c r="BG53" s="92"/>
      <c r="BH53" s="40" t="s">
        <v>66</v>
      </c>
      <c r="BI53" s="61" t="s">
        <v>65</v>
      </c>
    </row>
    <row r="54" spans="1:61" x14ac:dyDescent="0.2">
      <c r="A54" t="str">
        <f t="shared" si="15"/>
        <v>R21: Volume up</v>
      </c>
      <c r="B54" s="1">
        <v>21</v>
      </c>
      <c r="C54" s="67">
        <v>8</v>
      </c>
      <c r="D54" s="67">
        <v>4</v>
      </c>
      <c r="E54" s="67">
        <v>15</v>
      </c>
      <c r="F54" s="67">
        <v>12</v>
      </c>
      <c r="G54" s="67">
        <v>14</v>
      </c>
      <c r="H54" s="67">
        <v>9</v>
      </c>
      <c r="I54" s="67">
        <v>8</v>
      </c>
      <c r="J54" s="67">
        <v>8</v>
      </c>
      <c r="K54" s="67">
        <v>8</v>
      </c>
      <c r="L54" s="67">
        <v>29</v>
      </c>
      <c r="M54" s="67">
        <v>13</v>
      </c>
      <c r="N54" s="67">
        <v>15</v>
      </c>
      <c r="O54" s="67">
        <v>10</v>
      </c>
      <c r="P54" s="67">
        <v>20</v>
      </c>
      <c r="Q54" s="67">
        <v>10</v>
      </c>
      <c r="R54" s="67">
        <v>9</v>
      </c>
      <c r="S54" s="67">
        <v>31</v>
      </c>
      <c r="T54" s="67">
        <v>30</v>
      </c>
      <c r="U54" s="67">
        <v>12</v>
      </c>
      <c r="V54" s="67">
        <v>22</v>
      </c>
      <c r="W54" s="67">
        <v>11</v>
      </c>
      <c r="X54" s="13">
        <f t="shared" si="12"/>
        <v>14.19047619047619</v>
      </c>
      <c r="Y54" s="13">
        <f t="shared" si="13"/>
        <v>7.6071335419869941</v>
      </c>
      <c r="Z54" s="13">
        <f t="shared" si="14"/>
        <v>3.2535649731422054</v>
      </c>
      <c r="AG54" s="13"/>
      <c r="AH54" s="13"/>
      <c r="BC54" s="17">
        <v>48</v>
      </c>
      <c r="BD54" s="92" t="s">
        <v>221</v>
      </c>
      <c r="BE54" s="92"/>
      <c r="BF54" s="92"/>
      <c r="BG54" s="92"/>
      <c r="BH54" s="40" t="s">
        <v>66</v>
      </c>
      <c r="BI54" s="61" t="s">
        <v>49</v>
      </c>
    </row>
    <row r="55" spans="1:61" x14ac:dyDescent="0.2">
      <c r="A55" t="str">
        <f t="shared" si="15"/>
        <v>R22: Volume down</v>
      </c>
      <c r="B55" s="1">
        <v>22</v>
      </c>
      <c r="C55" s="67">
        <v>10</v>
      </c>
      <c r="D55" s="67">
        <v>10</v>
      </c>
      <c r="E55" s="67">
        <v>8</v>
      </c>
      <c r="F55" s="67">
        <v>28</v>
      </c>
      <c r="G55" s="67">
        <v>29</v>
      </c>
      <c r="H55" s="67">
        <v>9</v>
      </c>
      <c r="I55" s="67">
        <v>24</v>
      </c>
      <c r="J55" s="67">
        <v>10</v>
      </c>
      <c r="K55" s="67">
        <v>28</v>
      </c>
      <c r="L55" s="67">
        <v>19</v>
      </c>
      <c r="M55" s="67">
        <v>12</v>
      </c>
      <c r="N55" s="67">
        <v>10</v>
      </c>
      <c r="O55" s="67">
        <v>31</v>
      </c>
      <c r="P55" s="67">
        <v>13</v>
      </c>
      <c r="Q55" s="67">
        <v>8</v>
      </c>
      <c r="R55" s="67">
        <v>30</v>
      </c>
      <c r="S55" s="67">
        <v>12</v>
      </c>
      <c r="T55" s="67">
        <v>6</v>
      </c>
      <c r="U55" s="67">
        <v>19</v>
      </c>
      <c r="V55" s="67">
        <v>4</v>
      </c>
      <c r="W55" s="67">
        <v>10</v>
      </c>
      <c r="X55" s="13">
        <f t="shared" si="12"/>
        <v>15.714285714285714</v>
      </c>
      <c r="Y55" s="13">
        <f t="shared" si="13"/>
        <v>8.7294949242583932</v>
      </c>
      <c r="Z55" s="13">
        <f t="shared" si="14"/>
        <v>3.7335980447861497</v>
      </c>
      <c r="AG55" s="13"/>
      <c r="AH55" s="13"/>
      <c r="BC55" s="17">
        <v>49</v>
      </c>
      <c r="BD55" s="92" t="s">
        <v>222</v>
      </c>
      <c r="BE55" s="92"/>
      <c r="BF55" s="92"/>
      <c r="BG55" s="92"/>
      <c r="BH55" s="40" t="s">
        <v>37</v>
      </c>
      <c r="BI55" s="61" t="s">
        <v>49</v>
      </c>
    </row>
    <row r="56" spans="1:61" x14ac:dyDescent="0.2">
      <c r="A56" t="str">
        <f t="shared" si="15"/>
        <v>R23: Take a call</v>
      </c>
      <c r="B56" s="1">
        <v>23</v>
      </c>
      <c r="C56" s="67">
        <v>10</v>
      </c>
      <c r="D56" s="67">
        <v>12</v>
      </c>
      <c r="E56" s="67">
        <v>6</v>
      </c>
      <c r="F56" s="67">
        <v>15</v>
      </c>
      <c r="G56" s="67">
        <v>19</v>
      </c>
      <c r="H56" s="67">
        <v>21</v>
      </c>
      <c r="I56" s="67">
        <v>12</v>
      </c>
      <c r="J56" s="67">
        <v>16</v>
      </c>
      <c r="K56" s="67">
        <v>26</v>
      </c>
      <c r="L56" s="67">
        <v>13</v>
      </c>
      <c r="M56" s="67">
        <v>14</v>
      </c>
      <c r="N56" s="67">
        <v>17</v>
      </c>
      <c r="O56" s="67">
        <v>14</v>
      </c>
      <c r="P56" s="67">
        <v>14</v>
      </c>
      <c r="Q56" s="67">
        <v>29</v>
      </c>
      <c r="R56" s="67">
        <v>34</v>
      </c>
      <c r="S56" s="67">
        <v>13</v>
      </c>
      <c r="T56" s="67">
        <v>15</v>
      </c>
      <c r="U56" s="67">
        <v>18</v>
      </c>
      <c r="V56" s="67">
        <v>16</v>
      </c>
      <c r="W56" s="67">
        <v>8</v>
      </c>
      <c r="X56" s="13">
        <f t="shared" si="12"/>
        <v>16.285714285714285</v>
      </c>
      <c r="Y56" s="13">
        <f t="shared" si="13"/>
        <v>6.5257209573812949</v>
      </c>
      <c r="Z56" s="13">
        <f t="shared" si="14"/>
        <v>2.791045669731993</v>
      </c>
      <c r="AG56" s="13"/>
      <c r="AH56" s="13"/>
      <c r="BC56" s="17">
        <v>50</v>
      </c>
      <c r="BD56" s="92" t="s">
        <v>223</v>
      </c>
      <c r="BE56" s="92"/>
      <c r="BF56" s="92"/>
      <c r="BG56" s="92"/>
      <c r="BH56" s="40" t="s">
        <v>66</v>
      </c>
      <c r="BI56" s="61" t="s">
        <v>49</v>
      </c>
    </row>
    <row r="57" spans="1:61" x14ac:dyDescent="0.2">
      <c r="A57" t="str">
        <f t="shared" si="15"/>
        <v>R24: Hang up a call</v>
      </c>
      <c r="B57" s="1">
        <v>24</v>
      </c>
      <c r="C57" s="67">
        <v>28</v>
      </c>
      <c r="D57" s="67">
        <v>5</v>
      </c>
      <c r="E57" s="67">
        <v>25</v>
      </c>
      <c r="F57" s="67">
        <v>42</v>
      </c>
      <c r="G57" s="67">
        <v>33</v>
      </c>
      <c r="H57" s="67">
        <v>20</v>
      </c>
      <c r="I57" s="67">
        <v>17</v>
      </c>
      <c r="J57" s="67">
        <v>40</v>
      </c>
      <c r="K57" s="67">
        <v>10</v>
      </c>
      <c r="L57" s="67">
        <v>8</v>
      </c>
      <c r="M57" s="67">
        <v>14</v>
      </c>
      <c r="N57" s="67">
        <v>12</v>
      </c>
      <c r="O57" s="67">
        <v>10</v>
      </c>
      <c r="P57" s="67">
        <v>29</v>
      </c>
      <c r="Q57" s="67">
        <v>13</v>
      </c>
      <c r="R57" s="67">
        <v>11</v>
      </c>
      <c r="S57" s="67">
        <v>77</v>
      </c>
      <c r="T57" s="67">
        <v>14</v>
      </c>
      <c r="U57" s="67">
        <v>11</v>
      </c>
      <c r="V57" s="67">
        <v>14</v>
      </c>
      <c r="W57" s="67">
        <v>9</v>
      </c>
      <c r="X57" s="13">
        <f t="shared" si="12"/>
        <v>21.047619047619047</v>
      </c>
      <c r="Y57" s="13">
        <f t="shared" si="13"/>
        <v>16.228945893287595</v>
      </c>
      <c r="Z57" s="13">
        <f t="shared" si="14"/>
        <v>6.9411072670125122</v>
      </c>
      <c r="AG57" s="13"/>
      <c r="AH57" s="13"/>
      <c r="BC57" s="17">
        <v>51</v>
      </c>
      <c r="BD57" s="92" t="s">
        <v>224</v>
      </c>
      <c r="BE57" s="92"/>
      <c r="BF57" s="92"/>
      <c r="BG57" s="92"/>
      <c r="BH57" s="40" t="s">
        <v>66</v>
      </c>
      <c r="BI57" s="61" t="s">
        <v>49</v>
      </c>
    </row>
    <row r="58" spans="1:61" x14ac:dyDescent="0.2">
      <c r="B58" s="1" t="s">
        <v>50</v>
      </c>
      <c r="C58" s="13">
        <f t="shared" ref="C58:W58" si="16">AVERAGE(C34:C57)</f>
        <v>15.958333333333334</v>
      </c>
      <c r="D58" s="13">
        <f t="shared" si="16"/>
        <v>12.583333333333334</v>
      </c>
      <c r="E58" s="13">
        <f t="shared" si="16"/>
        <v>15.347826086956522</v>
      </c>
      <c r="F58" s="13">
        <f t="shared" si="16"/>
        <v>20.041666666666668</v>
      </c>
      <c r="G58" s="13">
        <f t="shared" si="16"/>
        <v>16.791666666666668</v>
      </c>
      <c r="H58" s="13">
        <f t="shared" si="16"/>
        <v>24.125</v>
      </c>
      <c r="I58" s="13">
        <f t="shared" si="16"/>
        <v>18.958333333333332</v>
      </c>
      <c r="J58" s="13">
        <f t="shared" si="16"/>
        <v>20.583333333333332</v>
      </c>
      <c r="K58" s="13">
        <f t="shared" si="16"/>
        <v>20.541666666666668</v>
      </c>
      <c r="L58" s="13">
        <f t="shared" si="16"/>
        <v>17.75</v>
      </c>
      <c r="M58" s="13">
        <f t="shared" si="16"/>
        <v>17.833333333333332</v>
      </c>
      <c r="N58" s="13">
        <f t="shared" si="16"/>
        <v>18.625</v>
      </c>
      <c r="O58" s="13">
        <f t="shared" si="16"/>
        <v>17.166666666666668</v>
      </c>
      <c r="P58" s="13">
        <f t="shared" si="16"/>
        <v>28.625</v>
      </c>
      <c r="Q58" s="13">
        <f t="shared" si="16"/>
        <v>17.416666666666668</v>
      </c>
      <c r="R58" s="13">
        <f t="shared" si="16"/>
        <v>22</v>
      </c>
      <c r="S58" s="13">
        <f t="shared" si="16"/>
        <v>28.958333333333332</v>
      </c>
      <c r="T58" s="13">
        <f t="shared" si="16"/>
        <v>13.791666666666666</v>
      </c>
      <c r="U58" s="13">
        <f t="shared" si="16"/>
        <v>18.583333333333332</v>
      </c>
      <c r="V58" s="13">
        <f t="shared" si="16"/>
        <v>24.125</v>
      </c>
      <c r="W58" s="13">
        <f t="shared" si="16"/>
        <v>14</v>
      </c>
      <c r="X58" s="86">
        <f>AVERAGE(X34:X57)</f>
        <v>19.230456349206349</v>
      </c>
      <c r="Y58" s="86">
        <f>AVERAGE(Y34:Y57)</f>
        <v>10.217597457731342</v>
      </c>
      <c r="AG58" s="13"/>
      <c r="AH58" s="13"/>
      <c r="AI58" s="13"/>
      <c r="AJ58" s="13"/>
      <c r="AK58" s="13"/>
      <c r="BC58" s="17">
        <v>52</v>
      </c>
      <c r="BD58" s="92" t="s">
        <v>225</v>
      </c>
      <c r="BE58" s="92"/>
      <c r="BF58" s="92"/>
      <c r="BG58" s="92"/>
      <c r="BH58" s="40" t="s">
        <v>49</v>
      </c>
      <c r="BI58" s="61" t="s">
        <v>49</v>
      </c>
    </row>
    <row r="59" spans="1:61" x14ac:dyDescent="0.2">
      <c r="B59" s="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BC59" s="17">
        <v>53</v>
      </c>
      <c r="BD59" s="92" t="s">
        <v>226</v>
      </c>
      <c r="BE59" s="92"/>
      <c r="BF59" s="92"/>
      <c r="BG59" s="92"/>
      <c r="BH59" s="40" t="s">
        <v>37</v>
      </c>
      <c r="BI59" s="61" t="s">
        <v>65</v>
      </c>
    </row>
    <row r="60" spans="1:61" x14ac:dyDescent="0.2">
      <c r="H60" s="13"/>
      <c r="I60" s="13"/>
      <c r="AG60" s="13"/>
      <c r="AH60" s="13"/>
      <c r="AI60" s="13"/>
      <c r="AJ60" s="13"/>
      <c r="AK60" s="13"/>
      <c r="BC60" s="17">
        <v>54</v>
      </c>
      <c r="BD60" s="92" t="s">
        <v>227</v>
      </c>
      <c r="BE60" s="92"/>
      <c r="BF60" s="92"/>
      <c r="BG60" s="92"/>
      <c r="BH60" s="40" t="s">
        <v>37</v>
      </c>
      <c r="BI60" s="61" t="s">
        <v>65</v>
      </c>
    </row>
    <row r="61" spans="1:61" ht="19" x14ac:dyDescent="0.25">
      <c r="A61" s="3" t="s">
        <v>228</v>
      </c>
      <c r="AG61" s="13"/>
      <c r="AH61" s="13"/>
      <c r="AI61" s="13"/>
      <c r="AJ61" s="13"/>
      <c r="AK61" s="13"/>
      <c r="BC61" s="17">
        <v>55</v>
      </c>
      <c r="BD61" s="92" t="s">
        <v>229</v>
      </c>
      <c r="BE61" s="92"/>
      <c r="BF61" s="92"/>
      <c r="BG61" s="92"/>
      <c r="BH61" s="40" t="s">
        <v>37</v>
      </c>
      <c r="BI61" s="61" t="s">
        <v>65</v>
      </c>
    </row>
    <row r="62" spans="1:61" x14ac:dyDescent="0.2">
      <c r="A62" s="1" t="s">
        <v>127</v>
      </c>
      <c r="B62" s="1" t="str">
        <f t="shared" ref="B62:W62" si="17">B4</f>
        <v>Participant</v>
      </c>
      <c r="C62" s="1" t="str">
        <f t="shared" si="17"/>
        <v>P1</v>
      </c>
      <c r="D62" s="1" t="str">
        <f t="shared" si="17"/>
        <v>P2</v>
      </c>
      <c r="E62" s="1" t="str">
        <f t="shared" si="17"/>
        <v>P3</v>
      </c>
      <c r="F62" s="1" t="str">
        <f t="shared" si="17"/>
        <v>P4</v>
      </c>
      <c r="G62" s="1" t="str">
        <f t="shared" si="17"/>
        <v>P5</v>
      </c>
      <c r="H62" s="1" t="str">
        <f t="shared" si="17"/>
        <v>P6</v>
      </c>
      <c r="I62" s="1" t="str">
        <f t="shared" si="17"/>
        <v>P7</v>
      </c>
      <c r="J62" s="1" t="str">
        <f t="shared" si="17"/>
        <v>P8</v>
      </c>
      <c r="K62" s="1" t="str">
        <f t="shared" si="17"/>
        <v>P9</v>
      </c>
      <c r="L62" s="1" t="str">
        <f t="shared" si="17"/>
        <v>P10</v>
      </c>
      <c r="M62" s="1" t="str">
        <f t="shared" si="17"/>
        <v>P11</v>
      </c>
      <c r="N62" s="1" t="str">
        <f t="shared" si="17"/>
        <v>P12</v>
      </c>
      <c r="O62" s="1" t="str">
        <f t="shared" si="17"/>
        <v>P13</v>
      </c>
      <c r="P62" s="1" t="str">
        <f t="shared" si="17"/>
        <v>P14</v>
      </c>
      <c r="Q62" s="1" t="str">
        <f t="shared" si="17"/>
        <v>P15</v>
      </c>
      <c r="R62" s="1" t="str">
        <f t="shared" si="17"/>
        <v>P16</v>
      </c>
      <c r="S62" s="1" t="str">
        <f t="shared" si="17"/>
        <v>P17</v>
      </c>
      <c r="T62" s="1" t="str">
        <f t="shared" si="17"/>
        <v>P18</v>
      </c>
      <c r="U62" s="1" t="str">
        <f t="shared" si="17"/>
        <v>P19</v>
      </c>
      <c r="V62" s="1" t="str">
        <f t="shared" si="17"/>
        <v>P20</v>
      </c>
      <c r="W62" s="1" t="str">
        <f t="shared" si="17"/>
        <v>P21</v>
      </c>
      <c r="X62" s="1" t="s">
        <v>50</v>
      </c>
      <c r="Y62" s="1" t="s">
        <v>197</v>
      </c>
      <c r="Z62" s="1" t="s">
        <v>198</v>
      </c>
      <c r="AG62" s="13"/>
      <c r="AH62" s="13"/>
      <c r="BC62" s="17">
        <v>56</v>
      </c>
      <c r="BD62" s="92" t="s">
        <v>230</v>
      </c>
      <c r="BE62" s="92"/>
      <c r="BF62" s="92"/>
      <c r="BG62" s="92"/>
      <c r="BH62" s="40" t="s">
        <v>37</v>
      </c>
      <c r="BI62" s="61" t="s">
        <v>65</v>
      </c>
    </row>
    <row r="63" spans="1:61" x14ac:dyDescent="0.2">
      <c r="A63" t="str">
        <f t="shared" ref="A63:B78" si="18">A5</f>
        <v>R1: Open/close Menu</v>
      </c>
      <c r="B63">
        <f t="shared" si="18"/>
        <v>1</v>
      </c>
      <c r="C63" s="44">
        <v>10</v>
      </c>
      <c r="D63" s="44">
        <v>6</v>
      </c>
      <c r="E63" s="44">
        <v>7</v>
      </c>
      <c r="F63" s="44">
        <v>5</v>
      </c>
      <c r="G63" s="44">
        <v>10</v>
      </c>
      <c r="H63" s="44">
        <v>5</v>
      </c>
      <c r="I63" s="44">
        <v>6</v>
      </c>
      <c r="J63" s="44">
        <v>6</v>
      </c>
      <c r="K63" s="44">
        <v>8</v>
      </c>
      <c r="L63" s="44">
        <v>9</v>
      </c>
      <c r="M63" s="44">
        <v>8</v>
      </c>
      <c r="N63" s="44">
        <v>7</v>
      </c>
      <c r="O63" s="44">
        <v>6</v>
      </c>
      <c r="P63" s="44">
        <v>10</v>
      </c>
      <c r="Q63" s="44">
        <v>8</v>
      </c>
      <c r="R63" s="44">
        <v>10</v>
      </c>
      <c r="S63" s="44">
        <v>5</v>
      </c>
      <c r="T63" s="44">
        <v>1</v>
      </c>
      <c r="U63" s="44">
        <v>8</v>
      </c>
      <c r="V63" s="44">
        <v>7</v>
      </c>
      <c r="W63" s="44">
        <v>6</v>
      </c>
      <c r="X63" s="13">
        <f t="shared" ref="X63:X86" si="19">AVERAGE(C63:W63)</f>
        <v>7.0476190476190474</v>
      </c>
      <c r="Y63" s="13">
        <f t="shared" ref="Y63:Y86" si="20">_xlfn.STDEV.P(C63:W63)</f>
        <v>2.148669366224472</v>
      </c>
      <c r="Z63" s="13">
        <f t="shared" ref="Z63:Z86" si="21">_xlfn.CONFIDENCE.NORM($R$2, Y63, $J$2)</f>
        <v>0.9189841811276509</v>
      </c>
      <c r="AG63" s="13"/>
      <c r="AH63" s="13"/>
      <c r="BC63" s="17">
        <v>57</v>
      </c>
      <c r="BD63" s="92" t="s">
        <v>231</v>
      </c>
      <c r="BE63" s="92"/>
      <c r="BF63" s="92"/>
      <c r="BG63" s="92"/>
      <c r="BH63" s="40" t="s">
        <v>37</v>
      </c>
      <c r="BI63" s="61" t="s">
        <v>65</v>
      </c>
    </row>
    <row r="64" spans="1:61" x14ac:dyDescent="0.2">
      <c r="A64" t="str">
        <f t="shared" si="18"/>
        <v>R2: Select an item</v>
      </c>
      <c r="B64" s="1">
        <f t="shared" si="18"/>
        <v>2</v>
      </c>
      <c r="C64" s="44">
        <v>7</v>
      </c>
      <c r="D64" s="44">
        <v>10</v>
      </c>
      <c r="E64" s="44">
        <v>8</v>
      </c>
      <c r="F64" s="44">
        <v>8</v>
      </c>
      <c r="G64" s="44">
        <v>7</v>
      </c>
      <c r="H64" s="44">
        <v>7</v>
      </c>
      <c r="I64" s="44">
        <v>8</v>
      </c>
      <c r="J64" s="44">
        <v>8</v>
      </c>
      <c r="K64" s="44">
        <v>10</v>
      </c>
      <c r="L64" s="44">
        <v>8</v>
      </c>
      <c r="M64" s="44">
        <v>10</v>
      </c>
      <c r="N64" s="44">
        <v>9</v>
      </c>
      <c r="O64" s="44">
        <v>10</v>
      </c>
      <c r="P64" s="44">
        <v>10</v>
      </c>
      <c r="Q64" s="44">
        <v>8</v>
      </c>
      <c r="R64" s="44">
        <v>10</v>
      </c>
      <c r="S64" s="44">
        <v>6</v>
      </c>
      <c r="T64" s="44">
        <v>9</v>
      </c>
      <c r="U64" s="44">
        <v>6</v>
      </c>
      <c r="V64" s="44">
        <v>10</v>
      </c>
      <c r="W64" s="44">
        <v>6</v>
      </c>
      <c r="X64" s="13">
        <f t="shared" si="19"/>
        <v>8.3333333333333339</v>
      </c>
      <c r="Y64" s="13">
        <f t="shared" si="20"/>
        <v>1.4253932901995967</v>
      </c>
      <c r="Z64" s="13">
        <f t="shared" si="21"/>
        <v>0.60963957794988044</v>
      </c>
      <c r="AG64" s="13"/>
      <c r="AH64" s="13"/>
      <c r="BC64" s="17">
        <v>58</v>
      </c>
      <c r="BD64" s="92" t="s">
        <v>232</v>
      </c>
      <c r="BE64" s="92"/>
      <c r="BF64" s="92"/>
      <c r="BG64" s="92"/>
      <c r="BH64" s="40" t="s">
        <v>37</v>
      </c>
      <c r="BI64" s="61" t="s">
        <v>37</v>
      </c>
    </row>
    <row r="65" spans="1:61" x14ac:dyDescent="0.2">
      <c r="A65" t="str">
        <f t="shared" si="18"/>
        <v>R3: Go to the previous item</v>
      </c>
      <c r="B65" s="1">
        <f t="shared" si="18"/>
        <v>3</v>
      </c>
      <c r="C65" s="44">
        <v>4</v>
      </c>
      <c r="D65" s="44">
        <v>7</v>
      </c>
      <c r="E65" s="44">
        <v>8</v>
      </c>
      <c r="F65" s="44">
        <v>8</v>
      </c>
      <c r="G65" s="44">
        <v>7</v>
      </c>
      <c r="H65" s="44">
        <v>6</v>
      </c>
      <c r="I65" s="44">
        <v>7</v>
      </c>
      <c r="J65" s="44">
        <v>8</v>
      </c>
      <c r="K65" s="44">
        <v>10</v>
      </c>
      <c r="L65" s="44">
        <v>7</v>
      </c>
      <c r="M65" s="44">
        <v>9</v>
      </c>
      <c r="N65" s="44">
        <v>7</v>
      </c>
      <c r="O65" s="44">
        <v>7</v>
      </c>
      <c r="P65" s="44">
        <v>10</v>
      </c>
      <c r="Q65" s="44">
        <v>8</v>
      </c>
      <c r="R65" s="44">
        <v>10</v>
      </c>
      <c r="S65" s="44">
        <v>6</v>
      </c>
      <c r="T65" s="44">
        <v>9</v>
      </c>
      <c r="U65" s="44">
        <v>8</v>
      </c>
      <c r="V65" s="44">
        <v>5</v>
      </c>
      <c r="W65" s="44">
        <v>8</v>
      </c>
      <c r="X65" s="13">
        <f t="shared" si="19"/>
        <v>7.5714285714285712</v>
      </c>
      <c r="Y65" s="13">
        <f t="shared" si="20"/>
        <v>1.529750324210382</v>
      </c>
      <c r="Z65" s="13">
        <f t="shared" si="21"/>
        <v>0.65427299849974696</v>
      </c>
      <c r="AG65" s="13"/>
      <c r="AH65" s="13"/>
      <c r="BC65" s="17">
        <v>59</v>
      </c>
      <c r="BD65" s="92" t="s">
        <v>233</v>
      </c>
      <c r="BE65" s="92"/>
      <c r="BF65" s="92"/>
      <c r="BG65" s="92"/>
      <c r="BH65" s="40" t="s">
        <v>37</v>
      </c>
      <c r="BI65" s="61" t="s">
        <v>37</v>
      </c>
    </row>
    <row r="66" spans="1:61" x14ac:dyDescent="0.2">
      <c r="A66" t="str">
        <f t="shared" si="18"/>
        <v>R4: Go to the next item</v>
      </c>
      <c r="B66" s="1">
        <f t="shared" si="18"/>
        <v>4</v>
      </c>
      <c r="C66" s="44">
        <v>2</v>
      </c>
      <c r="D66" s="44">
        <v>9</v>
      </c>
      <c r="E66" s="44">
        <v>8</v>
      </c>
      <c r="F66" s="44">
        <v>8</v>
      </c>
      <c r="G66" s="44">
        <v>10</v>
      </c>
      <c r="H66" s="44">
        <v>7</v>
      </c>
      <c r="I66" s="44">
        <v>8</v>
      </c>
      <c r="J66" s="44">
        <v>8</v>
      </c>
      <c r="K66" s="44">
        <v>10</v>
      </c>
      <c r="L66" s="44">
        <v>7</v>
      </c>
      <c r="M66" s="44">
        <v>9</v>
      </c>
      <c r="N66" s="44">
        <v>7</v>
      </c>
      <c r="O66" s="44">
        <v>8</v>
      </c>
      <c r="P66" s="44">
        <v>10</v>
      </c>
      <c r="Q66" s="44">
        <v>8</v>
      </c>
      <c r="R66" s="44">
        <v>10</v>
      </c>
      <c r="S66" s="44">
        <v>6</v>
      </c>
      <c r="T66" s="44">
        <v>9</v>
      </c>
      <c r="U66" s="44">
        <v>9</v>
      </c>
      <c r="V66" s="44">
        <v>7</v>
      </c>
      <c r="W66" s="44">
        <v>8</v>
      </c>
      <c r="X66" s="13">
        <f t="shared" si="19"/>
        <v>8</v>
      </c>
      <c r="Y66" s="13">
        <f t="shared" si="20"/>
        <v>1.7457431218879389</v>
      </c>
      <c r="Z66" s="13">
        <f t="shared" si="21"/>
        <v>0.74665294649144898</v>
      </c>
      <c r="AG66" s="13"/>
      <c r="AH66" s="13"/>
      <c r="BC66" s="17">
        <v>60</v>
      </c>
      <c r="BD66" s="92" t="s">
        <v>234</v>
      </c>
      <c r="BE66" s="92"/>
      <c r="BF66" s="92"/>
      <c r="BG66" s="92"/>
      <c r="BH66" s="40" t="s">
        <v>37</v>
      </c>
      <c r="BI66" s="61" t="s">
        <v>65</v>
      </c>
    </row>
    <row r="67" spans="1:61" x14ac:dyDescent="0.2">
      <c r="A67" t="str">
        <f t="shared" si="18"/>
        <v>R5: Accept/confirm an option</v>
      </c>
      <c r="B67" s="1">
        <f t="shared" si="18"/>
        <v>5</v>
      </c>
      <c r="C67" s="44">
        <v>2</v>
      </c>
      <c r="D67" s="44">
        <v>8</v>
      </c>
      <c r="E67" s="44">
        <v>6</v>
      </c>
      <c r="F67" s="44">
        <v>10</v>
      </c>
      <c r="G67" s="44">
        <v>7</v>
      </c>
      <c r="H67" s="44">
        <v>7</v>
      </c>
      <c r="I67" s="44">
        <v>8</v>
      </c>
      <c r="J67" s="44">
        <v>6</v>
      </c>
      <c r="K67" s="44">
        <v>10</v>
      </c>
      <c r="L67" s="44">
        <v>8</v>
      </c>
      <c r="M67" s="44">
        <v>10</v>
      </c>
      <c r="N67" s="44">
        <v>9</v>
      </c>
      <c r="O67" s="44">
        <v>7</v>
      </c>
      <c r="P67" s="44">
        <v>10</v>
      </c>
      <c r="Q67" s="44">
        <v>8</v>
      </c>
      <c r="R67" s="44">
        <v>10</v>
      </c>
      <c r="S67" s="44">
        <v>5</v>
      </c>
      <c r="T67" s="44">
        <v>9</v>
      </c>
      <c r="U67" s="44">
        <v>10</v>
      </c>
      <c r="V67" s="44">
        <v>7</v>
      </c>
      <c r="W67" s="44">
        <v>6</v>
      </c>
      <c r="X67" s="13">
        <f t="shared" si="19"/>
        <v>7.7619047619047619</v>
      </c>
      <c r="Y67" s="13">
        <f t="shared" si="20"/>
        <v>2.0214271692182022</v>
      </c>
      <c r="Z67" s="13">
        <f t="shared" si="21"/>
        <v>0.86456279454356244</v>
      </c>
      <c r="AG67" s="13"/>
      <c r="AH67" s="13"/>
      <c r="BC67" s="17">
        <v>61</v>
      </c>
      <c r="BD67" s="92" t="s">
        <v>235</v>
      </c>
      <c r="BE67" s="92"/>
      <c r="BF67" s="92"/>
      <c r="BG67" s="92"/>
      <c r="BH67" s="40" t="s">
        <v>37</v>
      </c>
      <c r="BI67" s="65" t="s">
        <v>65</v>
      </c>
    </row>
    <row r="68" spans="1:61" x14ac:dyDescent="0.2">
      <c r="A68" t="str">
        <f t="shared" si="18"/>
        <v>R6: Cancel/Reject an option</v>
      </c>
      <c r="B68" s="1">
        <f t="shared" si="18"/>
        <v>6</v>
      </c>
      <c r="C68" s="44">
        <v>7</v>
      </c>
      <c r="D68" s="44">
        <v>7</v>
      </c>
      <c r="E68" s="44">
        <v>5</v>
      </c>
      <c r="F68" s="44">
        <v>8</v>
      </c>
      <c r="G68" s="44">
        <v>10</v>
      </c>
      <c r="H68" s="44">
        <v>3</v>
      </c>
      <c r="I68" s="44">
        <v>7</v>
      </c>
      <c r="J68" s="44">
        <v>8</v>
      </c>
      <c r="K68" s="44">
        <v>7</v>
      </c>
      <c r="L68" s="44">
        <v>10</v>
      </c>
      <c r="M68" s="44">
        <v>9</v>
      </c>
      <c r="N68" s="44">
        <v>9</v>
      </c>
      <c r="O68" s="44">
        <v>9</v>
      </c>
      <c r="P68" s="44">
        <v>10</v>
      </c>
      <c r="Q68" s="44">
        <v>7</v>
      </c>
      <c r="R68" s="44">
        <v>10</v>
      </c>
      <c r="S68" s="44">
        <v>5</v>
      </c>
      <c r="T68" s="44">
        <v>9</v>
      </c>
      <c r="U68" s="44">
        <v>10</v>
      </c>
      <c r="V68" s="44">
        <v>7</v>
      </c>
      <c r="W68" s="44">
        <v>6</v>
      </c>
      <c r="X68" s="13">
        <f t="shared" si="19"/>
        <v>7.7619047619047619</v>
      </c>
      <c r="Y68" s="13">
        <f t="shared" si="20"/>
        <v>1.8999940326914289</v>
      </c>
      <c r="Z68" s="13">
        <f t="shared" si="21"/>
        <v>0.81262593851209775</v>
      </c>
      <c r="AG68" s="13"/>
      <c r="AH68" s="13"/>
      <c r="BC68" s="17">
        <v>62</v>
      </c>
      <c r="BD68" s="92" t="s">
        <v>236</v>
      </c>
      <c r="BE68" s="92"/>
      <c r="BF68" s="92"/>
      <c r="BG68" s="92"/>
      <c r="BH68" s="40" t="s">
        <v>66</v>
      </c>
      <c r="BI68" s="65" t="s">
        <v>49</v>
      </c>
    </row>
    <row r="69" spans="1:61" x14ac:dyDescent="0.2">
      <c r="A69" t="str">
        <f t="shared" si="18"/>
        <v>R7: Camera: On/Off</v>
      </c>
      <c r="B69" s="1">
        <f t="shared" si="18"/>
        <v>7</v>
      </c>
      <c r="C69" s="44">
        <v>8</v>
      </c>
      <c r="D69" s="44">
        <v>5</v>
      </c>
      <c r="E69" s="44">
        <v>5</v>
      </c>
      <c r="F69" s="44">
        <v>5</v>
      </c>
      <c r="G69" s="44">
        <v>6</v>
      </c>
      <c r="H69" s="44">
        <v>3</v>
      </c>
      <c r="I69" s="44">
        <v>6</v>
      </c>
      <c r="J69" s="44">
        <v>9</v>
      </c>
      <c r="K69" s="44">
        <v>7</v>
      </c>
      <c r="L69" s="44">
        <v>8</v>
      </c>
      <c r="M69" s="44">
        <v>9</v>
      </c>
      <c r="N69" s="44">
        <v>4</v>
      </c>
      <c r="O69" s="44">
        <v>4</v>
      </c>
      <c r="P69" s="44">
        <v>10</v>
      </c>
      <c r="Q69" s="44">
        <v>8</v>
      </c>
      <c r="R69" s="44">
        <v>10</v>
      </c>
      <c r="S69" s="44">
        <v>5</v>
      </c>
      <c r="T69" s="44">
        <v>1</v>
      </c>
      <c r="U69" s="44">
        <v>7</v>
      </c>
      <c r="V69" s="44">
        <v>7</v>
      </c>
      <c r="W69" s="44">
        <v>5</v>
      </c>
      <c r="X69" s="13">
        <f t="shared" si="19"/>
        <v>6.2857142857142856</v>
      </c>
      <c r="Y69" s="13">
        <f t="shared" si="20"/>
        <v>2.2916589362887549</v>
      </c>
      <c r="Z69" s="13">
        <f t="shared" si="21"/>
        <v>0.9801407066596447</v>
      </c>
      <c r="AG69" s="13"/>
      <c r="AH69" s="13"/>
      <c r="BC69" s="17">
        <v>63</v>
      </c>
      <c r="BD69" s="92" t="s">
        <v>237</v>
      </c>
      <c r="BE69" s="92"/>
      <c r="BF69" s="92"/>
      <c r="BG69" s="92"/>
      <c r="BH69" s="40" t="s">
        <v>49</v>
      </c>
      <c r="BI69" s="61" t="s">
        <v>65</v>
      </c>
    </row>
    <row r="70" spans="1:61" x14ac:dyDescent="0.2">
      <c r="A70" t="str">
        <f t="shared" si="18"/>
        <v>R8: Camera: Switch mode</v>
      </c>
      <c r="B70" s="1">
        <f t="shared" si="18"/>
        <v>8</v>
      </c>
      <c r="C70" s="44">
        <v>6</v>
      </c>
      <c r="D70" s="44">
        <v>5</v>
      </c>
      <c r="E70" s="44">
        <v>7</v>
      </c>
      <c r="F70" s="44">
        <v>8</v>
      </c>
      <c r="G70" s="44">
        <v>8</v>
      </c>
      <c r="H70" s="44">
        <v>3</v>
      </c>
      <c r="I70" s="44">
        <v>8</v>
      </c>
      <c r="J70" s="44">
        <v>6</v>
      </c>
      <c r="K70" s="44">
        <v>4</v>
      </c>
      <c r="L70" s="44">
        <v>9</v>
      </c>
      <c r="M70" s="44">
        <v>9</v>
      </c>
      <c r="N70" s="44">
        <v>4</v>
      </c>
      <c r="O70" s="44">
        <v>2</v>
      </c>
      <c r="P70" s="44">
        <v>10</v>
      </c>
      <c r="Q70" s="44">
        <v>7</v>
      </c>
      <c r="R70" s="44">
        <v>6</v>
      </c>
      <c r="S70" s="44">
        <v>5</v>
      </c>
      <c r="T70" s="44">
        <v>3</v>
      </c>
      <c r="U70" s="44">
        <v>8</v>
      </c>
      <c r="V70" s="44">
        <v>7</v>
      </c>
      <c r="W70" s="44">
        <v>4</v>
      </c>
      <c r="X70" s="13">
        <f t="shared" si="19"/>
        <v>6.1428571428571432</v>
      </c>
      <c r="Y70" s="13">
        <f t="shared" si="20"/>
        <v>2.1884048177287729</v>
      </c>
      <c r="Z70" s="13">
        <f t="shared" si="21"/>
        <v>0.93597900217198016</v>
      </c>
      <c r="AG70" s="13"/>
      <c r="AH70" s="13"/>
      <c r="BC70" s="17">
        <v>64</v>
      </c>
      <c r="BD70" s="92" t="s">
        <v>238</v>
      </c>
      <c r="BE70" s="92"/>
      <c r="BF70" s="92"/>
      <c r="BG70" s="92"/>
      <c r="BH70" s="64" t="s">
        <v>66</v>
      </c>
      <c r="BI70" s="61" t="s">
        <v>65</v>
      </c>
    </row>
    <row r="71" spans="1:61" x14ac:dyDescent="0.2">
      <c r="A71" t="str">
        <f t="shared" si="18"/>
        <v>R9: Camera: Panning left</v>
      </c>
      <c r="B71" s="1">
        <f t="shared" si="18"/>
        <v>9</v>
      </c>
      <c r="C71" s="44">
        <v>10</v>
      </c>
      <c r="D71" s="44">
        <v>9</v>
      </c>
      <c r="E71" s="44">
        <v>10</v>
      </c>
      <c r="F71" s="44">
        <v>10</v>
      </c>
      <c r="G71" s="44">
        <v>7</v>
      </c>
      <c r="H71" s="44">
        <v>9</v>
      </c>
      <c r="I71" s="44">
        <v>7</v>
      </c>
      <c r="J71" s="44">
        <v>8</v>
      </c>
      <c r="K71" s="44">
        <v>10</v>
      </c>
      <c r="L71" s="44">
        <v>9</v>
      </c>
      <c r="M71" s="44">
        <v>8</v>
      </c>
      <c r="N71" s="44">
        <v>6</v>
      </c>
      <c r="O71" s="44">
        <v>10</v>
      </c>
      <c r="P71" s="44">
        <v>10</v>
      </c>
      <c r="Q71" s="44">
        <v>8</v>
      </c>
      <c r="R71" s="44">
        <v>10</v>
      </c>
      <c r="S71" s="44">
        <v>7</v>
      </c>
      <c r="T71" s="44">
        <v>9</v>
      </c>
      <c r="U71" s="44">
        <v>8</v>
      </c>
      <c r="V71" s="44">
        <v>8</v>
      </c>
      <c r="W71" s="44">
        <v>8</v>
      </c>
      <c r="X71" s="13">
        <f t="shared" si="19"/>
        <v>8.6190476190476186</v>
      </c>
      <c r="Y71" s="13">
        <f t="shared" si="20"/>
        <v>1.2140522651411392</v>
      </c>
      <c r="Z71" s="13">
        <f t="shared" si="21"/>
        <v>0.51924918941220788</v>
      </c>
      <c r="AG71" s="13"/>
      <c r="AH71" s="13"/>
      <c r="BC71" s="17">
        <v>65</v>
      </c>
      <c r="BD71" s="92" t="s">
        <v>239</v>
      </c>
      <c r="BE71" s="92"/>
      <c r="BF71" s="92"/>
      <c r="BG71" s="92"/>
      <c r="BH71" s="64" t="s">
        <v>49</v>
      </c>
      <c r="BI71" s="61" t="s">
        <v>65</v>
      </c>
    </row>
    <row r="72" spans="1:61" x14ac:dyDescent="0.2">
      <c r="A72" t="str">
        <f t="shared" si="18"/>
        <v>R10: Camera: Panning right</v>
      </c>
      <c r="B72" s="1">
        <f t="shared" si="18"/>
        <v>10</v>
      </c>
      <c r="C72" s="44">
        <v>7</v>
      </c>
      <c r="D72" s="44">
        <v>10</v>
      </c>
      <c r="E72" s="44">
        <v>9</v>
      </c>
      <c r="F72" s="44">
        <v>10</v>
      </c>
      <c r="G72" s="44">
        <v>10</v>
      </c>
      <c r="H72" s="44">
        <v>9</v>
      </c>
      <c r="I72" s="44">
        <v>8</v>
      </c>
      <c r="J72" s="44">
        <v>5</v>
      </c>
      <c r="K72" s="44">
        <v>10</v>
      </c>
      <c r="L72" s="44">
        <v>9</v>
      </c>
      <c r="M72" s="44">
        <v>7</v>
      </c>
      <c r="N72" s="44">
        <v>6</v>
      </c>
      <c r="O72" s="44">
        <v>10</v>
      </c>
      <c r="P72" s="44">
        <v>10</v>
      </c>
      <c r="Q72" s="44">
        <v>8</v>
      </c>
      <c r="R72" s="44">
        <v>10</v>
      </c>
      <c r="S72" s="44">
        <v>7</v>
      </c>
      <c r="T72" s="44">
        <v>8</v>
      </c>
      <c r="U72" s="44">
        <v>6</v>
      </c>
      <c r="V72" s="44">
        <v>8</v>
      </c>
      <c r="W72" s="44">
        <v>7</v>
      </c>
      <c r="X72" s="13">
        <f t="shared" si="19"/>
        <v>8.2857142857142865</v>
      </c>
      <c r="Y72" s="13">
        <f t="shared" si="20"/>
        <v>1.5474358865973257</v>
      </c>
      <c r="Z72" s="13">
        <f t="shared" si="21"/>
        <v>0.66183709948402536</v>
      </c>
      <c r="BC72" s="17">
        <v>66</v>
      </c>
      <c r="BD72" s="92" t="s">
        <v>240</v>
      </c>
      <c r="BE72" s="92"/>
      <c r="BF72" s="92"/>
      <c r="BG72" s="92"/>
      <c r="BH72" s="64" t="s">
        <v>37</v>
      </c>
      <c r="BI72" s="61" t="s">
        <v>65</v>
      </c>
    </row>
    <row r="73" spans="1:61" x14ac:dyDescent="0.2">
      <c r="A73" t="str">
        <f t="shared" si="18"/>
        <v>R11: Camera: Panning up</v>
      </c>
      <c r="B73" s="1">
        <f t="shared" si="18"/>
        <v>11</v>
      </c>
      <c r="C73" s="44">
        <v>5</v>
      </c>
      <c r="D73" s="44">
        <v>10</v>
      </c>
      <c r="E73" s="44">
        <v>10</v>
      </c>
      <c r="F73" s="44">
        <v>8</v>
      </c>
      <c r="G73" s="44">
        <v>4</v>
      </c>
      <c r="H73" s="44">
        <v>9</v>
      </c>
      <c r="I73" s="44">
        <v>8</v>
      </c>
      <c r="J73" s="44">
        <v>10</v>
      </c>
      <c r="K73" s="44">
        <v>10</v>
      </c>
      <c r="L73" s="44">
        <v>9</v>
      </c>
      <c r="M73" s="44">
        <v>7</v>
      </c>
      <c r="N73" s="44">
        <v>8</v>
      </c>
      <c r="O73" s="44">
        <v>10</v>
      </c>
      <c r="P73" s="44">
        <v>10</v>
      </c>
      <c r="Q73" s="44">
        <v>7</v>
      </c>
      <c r="R73" s="44">
        <v>10</v>
      </c>
      <c r="S73" s="44">
        <v>6</v>
      </c>
      <c r="T73" s="44">
        <v>8</v>
      </c>
      <c r="U73" s="44">
        <v>6</v>
      </c>
      <c r="V73" s="44">
        <v>8</v>
      </c>
      <c r="W73" s="44">
        <v>6</v>
      </c>
      <c r="X73" s="13">
        <f>AVERAGE(C73:W73)</f>
        <v>8.0476190476190474</v>
      </c>
      <c r="Y73" s="13">
        <f t="shared" si="20"/>
        <v>1.8120283419467094</v>
      </c>
      <c r="Z73" s="13">
        <f t="shared" si="21"/>
        <v>0.77500308245657989</v>
      </c>
      <c r="BC73" s="17">
        <v>67</v>
      </c>
      <c r="BD73" s="92" t="s">
        <v>241</v>
      </c>
      <c r="BE73" s="92"/>
      <c r="BF73" s="92"/>
      <c r="BG73" s="92"/>
      <c r="BH73" s="64" t="s">
        <v>37</v>
      </c>
      <c r="BI73" s="61" t="s">
        <v>65</v>
      </c>
    </row>
    <row r="74" spans="1:61" x14ac:dyDescent="0.2">
      <c r="A74" t="str">
        <f t="shared" si="18"/>
        <v>R12: Camera: Panning down</v>
      </c>
      <c r="B74" s="1">
        <f t="shared" si="18"/>
        <v>12</v>
      </c>
      <c r="C74" s="44">
        <v>8</v>
      </c>
      <c r="D74" s="44">
        <v>10</v>
      </c>
      <c r="E74" s="44">
        <v>9</v>
      </c>
      <c r="F74" s="44">
        <v>7</v>
      </c>
      <c r="G74" s="44">
        <v>6</v>
      </c>
      <c r="H74" s="44">
        <v>9</v>
      </c>
      <c r="I74" s="44">
        <v>7</v>
      </c>
      <c r="J74" s="44">
        <v>10</v>
      </c>
      <c r="K74" s="44">
        <v>10</v>
      </c>
      <c r="L74" s="44">
        <v>9</v>
      </c>
      <c r="M74" s="44">
        <v>8</v>
      </c>
      <c r="N74" s="44">
        <v>8</v>
      </c>
      <c r="O74" s="44">
        <v>10</v>
      </c>
      <c r="P74" s="44">
        <v>10</v>
      </c>
      <c r="Q74" s="44">
        <v>8</v>
      </c>
      <c r="R74" s="44">
        <v>10</v>
      </c>
      <c r="S74" s="44">
        <v>8</v>
      </c>
      <c r="T74" s="44">
        <v>6</v>
      </c>
      <c r="U74" s="44">
        <v>8</v>
      </c>
      <c r="V74" s="44">
        <v>8</v>
      </c>
      <c r="W74" s="44">
        <v>7</v>
      </c>
      <c r="X74" s="13">
        <f t="shared" si="19"/>
        <v>8.3809523809523814</v>
      </c>
      <c r="Y74" s="13">
        <f t="shared" si="20"/>
        <v>1.2901159222994349</v>
      </c>
      <c r="Z74" s="13">
        <f t="shared" si="21"/>
        <v>0.55178155515725391</v>
      </c>
      <c r="BC74" s="17">
        <v>68</v>
      </c>
      <c r="BD74" s="92" t="s">
        <v>242</v>
      </c>
      <c r="BE74" s="92"/>
      <c r="BF74" s="92"/>
      <c r="BG74" s="92"/>
      <c r="BH74" s="64" t="s">
        <v>49</v>
      </c>
      <c r="BI74" s="61" t="s">
        <v>65</v>
      </c>
    </row>
    <row r="75" spans="1:61" x14ac:dyDescent="0.2">
      <c r="A75" t="str">
        <f t="shared" si="18"/>
        <v>R13: Camera: Zoom in</v>
      </c>
      <c r="B75" s="1">
        <f t="shared" si="18"/>
        <v>13</v>
      </c>
      <c r="C75" s="44">
        <v>10</v>
      </c>
      <c r="D75" s="44">
        <v>10</v>
      </c>
      <c r="E75" s="44">
        <v>9</v>
      </c>
      <c r="F75" s="44">
        <v>10</v>
      </c>
      <c r="G75" s="44">
        <v>10</v>
      </c>
      <c r="H75" s="44">
        <v>7</v>
      </c>
      <c r="I75" s="44">
        <v>10</v>
      </c>
      <c r="J75" s="44">
        <v>8</v>
      </c>
      <c r="K75" s="44">
        <v>10</v>
      </c>
      <c r="L75" s="44">
        <v>10</v>
      </c>
      <c r="M75" s="44">
        <v>10</v>
      </c>
      <c r="N75" s="44">
        <v>8</v>
      </c>
      <c r="O75" s="44">
        <v>10</v>
      </c>
      <c r="P75" s="44">
        <v>10</v>
      </c>
      <c r="Q75" s="44">
        <v>8</v>
      </c>
      <c r="R75" s="44">
        <v>10</v>
      </c>
      <c r="S75" s="44">
        <v>10</v>
      </c>
      <c r="T75" s="44">
        <v>6</v>
      </c>
      <c r="U75" s="44">
        <v>9</v>
      </c>
      <c r="V75" s="44">
        <v>9</v>
      </c>
      <c r="W75" s="44">
        <v>8</v>
      </c>
      <c r="X75" s="13">
        <f t="shared" si="19"/>
        <v>9.1428571428571423</v>
      </c>
      <c r="Y75" s="13">
        <f t="shared" si="20"/>
        <v>1.1664236870396085</v>
      </c>
      <c r="Z75" s="13">
        <f t="shared" si="21"/>
        <v>0.49887848439218901</v>
      </c>
      <c r="BC75" s="17">
        <v>69</v>
      </c>
      <c r="BD75" s="92" t="s">
        <v>243</v>
      </c>
      <c r="BE75" s="92"/>
      <c r="BF75" s="92"/>
      <c r="BG75" s="92"/>
      <c r="BH75" s="64" t="s">
        <v>37</v>
      </c>
      <c r="BI75" s="61" t="s">
        <v>65</v>
      </c>
    </row>
    <row r="76" spans="1:61" x14ac:dyDescent="0.2">
      <c r="A76" t="str">
        <f t="shared" si="18"/>
        <v>R14: Camera: Zoom out</v>
      </c>
      <c r="B76" s="1">
        <f t="shared" si="18"/>
        <v>14</v>
      </c>
      <c r="C76" s="44">
        <v>9</v>
      </c>
      <c r="D76" s="44">
        <v>10</v>
      </c>
      <c r="E76" s="44">
        <v>9</v>
      </c>
      <c r="F76" s="44">
        <v>10</v>
      </c>
      <c r="G76" s="44">
        <v>10</v>
      </c>
      <c r="H76" s="44">
        <v>7</v>
      </c>
      <c r="I76" s="44">
        <v>9</v>
      </c>
      <c r="J76" s="44">
        <v>8</v>
      </c>
      <c r="K76" s="44">
        <v>10</v>
      </c>
      <c r="L76" s="44">
        <v>9</v>
      </c>
      <c r="M76" s="44">
        <v>10</v>
      </c>
      <c r="N76" s="44">
        <v>8</v>
      </c>
      <c r="O76" s="44">
        <v>10</v>
      </c>
      <c r="P76" s="44">
        <v>10</v>
      </c>
      <c r="Q76" s="44">
        <v>8</v>
      </c>
      <c r="R76" s="44">
        <v>10</v>
      </c>
      <c r="S76" s="44">
        <v>6</v>
      </c>
      <c r="T76" s="44">
        <v>6</v>
      </c>
      <c r="U76" s="44">
        <v>7</v>
      </c>
      <c r="V76" s="44">
        <v>8</v>
      </c>
      <c r="W76" s="44">
        <v>7</v>
      </c>
      <c r="X76" s="13">
        <f t="shared" si="19"/>
        <v>8.6190476190476186</v>
      </c>
      <c r="Y76" s="13">
        <f t="shared" si="20"/>
        <v>1.3619380615309611</v>
      </c>
      <c r="Z76" s="13">
        <f t="shared" si="21"/>
        <v>0.58249982705429204</v>
      </c>
      <c r="BC76" s="17">
        <v>70</v>
      </c>
      <c r="BD76" s="92" t="s">
        <v>244</v>
      </c>
      <c r="BE76" s="92"/>
      <c r="BF76" s="92"/>
      <c r="BG76" s="92"/>
      <c r="BH76" s="64" t="s">
        <v>66</v>
      </c>
      <c r="BI76" s="61" t="s">
        <v>65</v>
      </c>
    </row>
    <row r="77" spans="1:61" x14ac:dyDescent="0.2">
      <c r="A77" t="str">
        <f t="shared" si="18"/>
        <v>R15: Camera: Return to the initial position</v>
      </c>
      <c r="B77" s="1">
        <f t="shared" si="18"/>
        <v>15</v>
      </c>
      <c r="C77" s="44">
        <v>4</v>
      </c>
      <c r="D77" s="44">
        <v>5</v>
      </c>
      <c r="E77" s="44">
        <v>8</v>
      </c>
      <c r="F77" s="44">
        <v>6</v>
      </c>
      <c r="G77" s="44">
        <v>4</v>
      </c>
      <c r="H77" s="44">
        <v>4</v>
      </c>
      <c r="I77" s="44">
        <v>6</v>
      </c>
      <c r="J77" s="44">
        <v>3</v>
      </c>
      <c r="K77" s="44">
        <v>4</v>
      </c>
      <c r="L77" s="44">
        <v>5</v>
      </c>
      <c r="M77" s="44">
        <v>9</v>
      </c>
      <c r="N77" s="44">
        <v>6</v>
      </c>
      <c r="O77" s="44">
        <v>8</v>
      </c>
      <c r="P77" s="44">
        <v>10</v>
      </c>
      <c r="Q77" s="44">
        <v>8</v>
      </c>
      <c r="R77" s="44">
        <v>6</v>
      </c>
      <c r="S77" s="44">
        <v>4</v>
      </c>
      <c r="T77" s="44">
        <v>1</v>
      </c>
      <c r="U77" s="44">
        <v>4</v>
      </c>
      <c r="V77" s="44">
        <v>7</v>
      </c>
      <c r="W77" s="44">
        <v>5</v>
      </c>
      <c r="X77" s="13">
        <f>AVERAGE(C77:W77)</f>
        <v>5.5714285714285712</v>
      </c>
      <c r="Y77" s="13">
        <f t="shared" si="20"/>
        <v>2.1285234893930487</v>
      </c>
      <c r="Z77" s="13">
        <f t="shared" si="21"/>
        <v>0.91036780560983188</v>
      </c>
      <c r="BC77" s="17">
        <v>71</v>
      </c>
      <c r="BD77" s="92" t="s">
        <v>245</v>
      </c>
      <c r="BE77" s="92"/>
      <c r="BF77" s="92"/>
      <c r="BG77" s="92"/>
      <c r="BH77" s="64" t="s">
        <v>66</v>
      </c>
      <c r="BI77" s="61" t="s">
        <v>65</v>
      </c>
    </row>
    <row r="78" spans="1:61" x14ac:dyDescent="0.2">
      <c r="A78" t="str">
        <f t="shared" si="18"/>
        <v>R16: Camera: Record</v>
      </c>
      <c r="B78" s="1">
        <f t="shared" si="18"/>
        <v>16</v>
      </c>
      <c r="C78" s="44">
        <v>7</v>
      </c>
      <c r="D78" s="44">
        <v>6</v>
      </c>
      <c r="E78" s="44">
        <v>6</v>
      </c>
      <c r="F78" s="44">
        <v>8</v>
      </c>
      <c r="G78" s="44">
        <v>10</v>
      </c>
      <c r="H78" s="44">
        <v>5</v>
      </c>
      <c r="I78" s="44">
        <v>6</v>
      </c>
      <c r="J78" s="44">
        <v>8</v>
      </c>
      <c r="K78" s="44">
        <v>2</v>
      </c>
      <c r="L78" s="44">
        <v>7</v>
      </c>
      <c r="M78" s="44">
        <v>8</v>
      </c>
      <c r="N78" s="44">
        <v>9</v>
      </c>
      <c r="O78" s="44">
        <v>8</v>
      </c>
      <c r="P78" s="44">
        <v>10</v>
      </c>
      <c r="Q78" s="44">
        <v>6</v>
      </c>
      <c r="R78" s="44">
        <v>7</v>
      </c>
      <c r="S78" s="44">
        <v>4</v>
      </c>
      <c r="T78" s="44">
        <v>1</v>
      </c>
      <c r="U78" s="44">
        <v>5</v>
      </c>
      <c r="V78" s="44">
        <v>7</v>
      </c>
      <c r="W78" s="44">
        <v>6</v>
      </c>
      <c r="X78" s="13">
        <f t="shared" si="19"/>
        <v>6.4761904761904763</v>
      </c>
      <c r="Y78" s="13">
        <f t="shared" si="20"/>
        <v>2.2172279479662507</v>
      </c>
      <c r="Z78" s="13">
        <f t="shared" si="21"/>
        <v>0.94830663207874777</v>
      </c>
      <c r="BC78" s="17">
        <v>72</v>
      </c>
      <c r="BD78" s="92" t="s">
        <v>246</v>
      </c>
      <c r="BE78" s="92"/>
      <c r="BF78" s="92"/>
      <c r="BG78" s="92"/>
      <c r="BH78" s="64" t="s">
        <v>49</v>
      </c>
      <c r="BI78" s="61" t="s">
        <v>65</v>
      </c>
    </row>
    <row r="79" spans="1:61" x14ac:dyDescent="0.2">
      <c r="A79" t="str">
        <f t="shared" ref="A79:A86" si="22">A21</f>
        <v>R17: Camera: Select Object</v>
      </c>
      <c r="B79" s="1">
        <v>17</v>
      </c>
      <c r="C79" s="44">
        <v>7</v>
      </c>
      <c r="D79" s="44">
        <v>10</v>
      </c>
      <c r="E79" s="44">
        <v>9</v>
      </c>
      <c r="F79" s="44">
        <v>7</v>
      </c>
      <c r="G79" s="44">
        <v>3</v>
      </c>
      <c r="H79" s="44">
        <v>8</v>
      </c>
      <c r="I79" s="44">
        <v>6</v>
      </c>
      <c r="J79" s="44">
        <v>6</v>
      </c>
      <c r="K79" s="44">
        <v>7</v>
      </c>
      <c r="L79" s="44">
        <v>10</v>
      </c>
      <c r="M79" s="44">
        <v>9</v>
      </c>
      <c r="N79" s="44">
        <v>8</v>
      </c>
      <c r="O79" s="44">
        <v>3</v>
      </c>
      <c r="P79" s="44">
        <v>10</v>
      </c>
      <c r="Q79" s="44">
        <v>8</v>
      </c>
      <c r="R79" s="44">
        <v>10</v>
      </c>
      <c r="S79" s="44">
        <v>5</v>
      </c>
      <c r="T79" s="44">
        <v>1</v>
      </c>
      <c r="U79" s="44">
        <v>8</v>
      </c>
      <c r="V79" s="44">
        <v>8</v>
      </c>
      <c r="W79" s="44">
        <v>6</v>
      </c>
      <c r="X79" s="13">
        <f>AVERAGE(C79:W79)</f>
        <v>7.0952380952380949</v>
      </c>
      <c r="Y79" s="13">
        <f t="shared" si="20"/>
        <v>2.4281045302822784</v>
      </c>
      <c r="Z79" s="13">
        <f t="shared" si="21"/>
        <v>1.0384983788244158</v>
      </c>
      <c r="BC79" s="17">
        <v>73</v>
      </c>
      <c r="BD79" s="92" t="s">
        <v>247</v>
      </c>
      <c r="BE79" s="92"/>
      <c r="BF79" s="92"/>
      <c r="BG79" s="92"/>
      <c r="BH79" s="64" t="s">
        <v>37</v>
      </c>
      <c r="BI79" s="61" t="s">
        <v>65</v>
      </c>
    </row>
    <row r="80" spans="1:61" x14ac:dyDescent="0.2">
      <c r="A80" t="str">
        <f t="shared" si="22"/>
        <v>R18: Play music</v>
      </c>
      <c r="B80" s="1">
        <v>18</v>
      </c>
      <c r="C80" s="44">
        <v>10</v>
      </c>
      <c r="D80" s="44">
        <v>6</v>
      </c>
      <c r="E80" s="44">
        <v>9</v>
      </c>
      <c r="F80" s="44">
        <v>10</v>
      </c>
      <c r="G80" s="44">
        <v>7</v>
      </c>
      <c r="H80" s="44">
        <v>5</v>
      </c>
      <c r="I80" s="44">
        <v>5</v>
      </c>
      <c r="J80" s="44">
        <v>6</v>
      </c>
      <c r="K80" s="44">
        <v>10</v>
      </c>
      <c r="L80" s="44">
        <v>8</v>
      </c>
      <c r="M80" s="44">
        <v>9</v>
      </c>
      <c r="N80" s="44">
        <v>9</v>
      </c>
      <c r="O80" s="44">
        <v>10</v>
      </c>
      <c r="P80" s="44">
        <v>10</v>
      </c>
      <c r="Q80" s="44">
        <v>7</v>
      </c>
      <c r="R80" s="44">
        <v>10</v>
      </c>
      <c r="S80" s="44">
        <v>7</v>
      </c>
      <c r="T80" s="44">
        <v>2</v>
      </c>
      <c r="U80" s="44">
        <v>3</v>
      </c>
      <c r="V80" s="44">
        <v>6</v>
      </c>
      <c r="W80" s="44">
        <v>7</v>
      </c>
      <c r="X80" s="13">
        <f t="shared" si="19"/>
        <v>7.4285714285714288</v>
      </c>
      <c r="Y80" s="13">
        <f t="shared" si="20"/>
        <v>2.3415792101227138</v>
      </c>
      <c r="Z80" s="13">
        <f t="shared" si="21"/>
        <v>1.0014915681240026</v>
      </c>
      <c r="BC80" s="17">
        <v>74</v>
      </c>
      <c r="BD80" s="92" t="s">
        <v>248</v>
      </c>
      <c r="BE80" s="92"/>
      <c r="BF80" s="92"/>
      <c r="BG80" s="92"/>
      <c r="BH80" s="64" t="s">
        <v>66</v>
      </c>
      <c r="BI80" s="61" t="s">
        <v>65</v>
      </c>
    </row>
    <row r="81" spans="1:61" x14ac:dyDescent="0.2">
      <c r="A81" t="str">
        <f t="shared" si="22"/>
        <v>R19: Pause/Resume music</v>
      </c>
      <c r="B81" s="1">
        <v>19</v>
      </c>
      <c r="C81" s="44">
        <v>10</v>
      </c>
      <c r="D81" s="44">
        <v>7</v>
      </c>
      <c r="E81" s="44">
        <v>9</v>
      </c>
      <c r="F81" s="44">
        <v>10</v>
      </c>
      <c r="G81" s="44">
        <v>10</v>
      </c>
      <c r="H81" s="44">
        <v>5</v>
      </c>
      <c r="I81" s="44">
        <v>7</v>
      </c>
      <c r="J81" s="44">
        <v>8</v>
      </c>
      <c r="K81" s="44">
        <v>10</v>
      </c>
      <c r="L81" s="44">
        <v>8</v>
      </c>
      <c r="M81" s="44">
        <v>9</v>
      </c>
      <c r="N81" s="44">
        <v>9</v>
      </c>
      <c r="O81" s="44">
        <v>10</v>
      </c>
      <c r="P81" s="44">
        <v>10</v>
      </c>
      <c r="Q81" s="44">
        <v>7</v>
      </c>
      <c r="R81" s="44">
        <v>10</v>
      </c>
      <c r="S81" s="44">
        <v>5</v>
      </c>
      <c r="T81" s="44">
        <v>2</v>
      </c>
      <c r="U81" s="44">
        <v>5</v>
      </c>
      <c r="V81" s="44">
        <v>9</v>
      </c>
      <c r="W81" s="44">
        <v>7</v>
      </c>
      <c r="X81" s="13">
        <f t="shared" si="19"/>
        <v>7.9523809523809526</v>
      </c>
      <c r="Y81" s="13">
        <f t="shared" si="20"/>
        <v>2.1707183466745676</v>
      </c>
      <c r="Z81" s="13">
        <f t="shared" si="21"/>
        <v>0.92841451255143581</v>
      </c>
      <c r="BC81" s="17">
        <v>75</v>
      </c>
      <c r="BD81" s="92" t="s">
        <v>249</v>
      </c>
      <c r="BE81" s="92"/>
      <c r="BF81" s="92"/>
      <c r="BG81" s="92"/>
      <c r="BH81" s="64" t="s">
        <v>37</v>
      </c>
      <c r="BI81" s="61" t="s">
        <v>65</v>
      </c>
    </row>
    <row r="82" spans="1:61" x14ac:dyDescent="0.2">
      <c r="A82" t="str">
        <f t="shared" si="22"/>
        <v>R20: Stop music</v>
      </c>
      <c r="B82" s="1">
        <v>20</v>
      </c>
      <c r="C82" s="44">
        <v>7</v>
      </c>
      <c r="D82" s="44">
        <v>7</v>
      </c>
      <c r="E82" s="44">
        <v>10</v>
      </c>
      <c r="F82" s="44">
        <v>9</v>
      </c>
      <c r="G82" s="44">
        <v>5</v>
      </c>
      <c r="H82" s="44">
        <v>3</v>
      </c>
      <c r="I82" s="44">
        <v>8</v>
      </c>
      <c r="J82" s="44">
        <v>6</v>
      </c>
      <c r="K82" s="44">
        <v>10</v>
      </c>
      <c r="L82" s="44">
        <v>8</v>
      </c>
      <c r="M82" s="44">
        <v>9</v>
      </c>
      <c r="N82" s="44">
        <v>6</v>
      </c>
      <c r="O82" s="44">
        <v>10</v>
      </c>
      <c r="P82" s="44">
        <v>10</v>
      </c>
      <c r="Q82" s="44">
        <v>7</v>
      </c>
      <c r="R82" s="44">
        <v>10</v>
      </c>
      <c r="S82" s="44">
        <v>4</v>
      </c>
      <c r="T82" s="44">
        <v>1</v>
      </c>
      <c r="U82" s="44">
        <v>7</v>
      </c>
      <c r="V82" s="44">
        <v>9</v>
      </c>
      <c r="W82" s="44">
        <v>7</v>
      </c>
      <c r="X82" s="13">
        <f t="shared" si="19"/>
        <v>7.2857142857142856</v>
      </c>
      <c r="Y82" s="13">
        <f t="shared" si="20"/>
        <v>2.4327694808466287</v>
      </c>
      <c r="Z82" s="13">
        <f t="shared" si="21"/>
        <v>1.0404935744751607</v>
      </c>
      <c r="BC82" s="17">
        <v>76</v>
      </c>
      <c r="BD82" s="92" t="s">
        <v>250</v>
      </c>
      <c r="BE82" s="92"/>
      <c r="BF82" s="92"/>
      <c r="BG82" s="92"/>
      <c r="BH82" s="64" t="s">
        <v>37</v>
      </c>
      <c r="BI82" s="61" t="s">
        <v>65</v>
      </c>
    </row>
    <row r="83" spans="1:61" x14ac:dyDescent="0.2">
      <c r="A83" t="str">
        <f t="shared" si="22"/>
        <v>R21: Volume up</v>
      </c>
      <c r="B83" s="1">
        <v>21</v>
      </c>
      <c r="C83" s="44">
        <v>8</v>
      </c>
      <c r="D83" s="44">
        <v>10</v>
      </c>
      <c r="E83" s="44">
        <v>8</v>
      </c>
      <c r="F83" s="44">
        <v>10</v>
      </c>
      <c r="G83" s="44">
        <v>10</v>
      </c>
      <c r="H83" s="44">
        <v>8</v>
      </c>
      <c r="I83" s="44">
        <v>8</v>
      </c>
      <c r="J83" s="44">
        <v>8</v>
      </c>
      <c r="K83" s="44">
        <v>10</v>
      </c>
      <c r="L83" s="44">
        <v>9</v>
      </c>
      <c r="M83" s="44">
        <v>10</v>
      </c>
      <c r="N83" s="44">
        <v>9</v>
      </c>
      <c r="O83" s="44">
        <v>10</v>
      </c>
      <c r="P83" s="44">
        <v>10</v>
      </c>
      <c r="Q83" s="44">
        <v>8</v>
      </c>
      <c r="R83" s="44">
        <v>10</v>
      </c>
      <c r="S83" s="44">
        <v>8</v>
      </c>
      <c r="T83" s="44">
        <v>4</v>
      </c>
      <c r="U83" s="44">
        <v>8</v>
      </c>
      <c r="V83" s="44">
        <v>9</v>
      </c>
      <c r="W83" s="44">
        <v>8</v>
      </c>
      <c r="X83" s="13">
        <f t="shared" si="19"/>
        <v>8.7142857142857135</v>
      </c>
      <c r="Y83" s="13">
        <f t="shared" si="20"/>
        <v>1.3850513878332369</v>
      </c>
      <c r="Z83" s="13">
        <f t="shared" si="21"/>
        <v>0.59238537835358596</v>
      </c>
      <c r="BC83" s="17">
        <v>77</v>
      </c>
      <c r="BD83" s="92" t="s">
        <v>251</v>
      </c>
      <c r="BE83" s="92"/>
      <c r="BF83" s="92"/>
      <c r="BG83" s="92"/>
      <c r="BH83" s="64" t="s">
        <v>66</v>
      </c>
      <c r="BI83" s="61" t="s">
        <v>65</v>
      </c>
    </row>
    <row r="84" spans="1:61" x14ac:dyDescent="0.2">
      <c r="A84" t="str">
        <f t="shared" si="22"/>
        <v>R22: Volume down</v>
      </c>
      <c r="B84" s="1">
        <v>22</v>
      </c>
      <c r="C84" s="44">
        <v>9</v>
      </c>
      <c r="D84" s="44">
        <v>10</v>
      </c>
      <c r="E84" s="44">
        <v>8</v>
      </c>
      <c r="F84" s="44">
        <v>10</v>
      </c>
      <c r="G84" s="44">
        <v>10</v>
      </c>
      <c r="H84" s="44">
        <v>7</v>
      </c>
      <c r="I84" s="44">
        <v>8</v>
      </c>
      <c r="J84" s="44">
        <v>8</v>
      </c>
      <c r="K84" s="44">
        <v>10</v>
      </c>
      <c r="L84" s="44">
        <v>9</v>
      </c>
      <c r="M84" s="44">
        <v>9</v>
      </c>
      <c r="N84" s="44">
        <v>9</v>
      </c>
      <c r="O84" s="44">
        <v>10</v>
      </c>
      <c r="P84" s="44">
        <v>10</v>
      </c>
      <c r="Q84" s="44">
        <v>8</v>
      </c>
      <c r="R84" s="44">
        <v>10</v>
      </c>
      <c r="S84" s="44">
        <v>7</v>
      </c>
      <c r="T84" s="44">
        <v>2</v>
      </c>
      <c r="U84" s="44">
        <v>7</v>
      </c>
      <c r="V84" s="44">
        <v>8</v>
      </c>
      <c r="W84" s="44">
        <v>8</v>
      </c>
      <c r="X84" s="13">
        <f t="shared" si="19"/>
        <v>8.4285714285714288</v>
      </c>
      <c r="Y84" s="13">
        <f t="shared" si="20"/>
        <v>1.7880936529065321</v>
      </c>
      <c r="Z84" s="13">
        <f t="shared" si="21"/>
        <v>0.76476623496673934</v>
      </c>
      <c r="BC84" s="17">
        <v>78</v>
      </c>
      <c r="BD84" s="92" t="s">
        <v>252</v>
      </c>
      <c r="BE84" s="92"/>
      <c r="BF84" s="92"/>
      <c r="BG84" s="92"/>
      <c r="BH84" s="64" t="s">
        <v>66</v>
      </c>
      <c r="BI84" s="61" t="s">
        <v>65</v>
      </c>
    </row>
    <row r="85" spans="1:61" x14ac:dyDescent="0.2">
      <c r="A85" t="str">
        <f t="shared" si="22"/>
        <v>R23: Take a call</v>
      </c>
      <c r="B85" s="1">
        <v>23</v>
      </c>
      <c r="C85" s="44">
        <v>4</v>
      </c>
      <c r="D85" s="44">
        <v>6</v>
      </c>
      <c r="E85" s="44">
        <v>7</v>
      </c>
      <c r="F85" s="44">
        <v>8</v>
      </c>
      <c r="G85" s="44">
        <v>10</v>
      </c>
      <c r="H85" s="44">
        <v>5</v>
      </c>
      <c r="I85" s="44">
        <v>8</v>
      </c>
      <c r="J85" s="44">
        <v>8</v>
      </c>
      <c r="K85" s="44">
        <v>8</v>
      </c>
      <c r="L85" s="44">
        <v>8</v>
      </c>
      <c r="M85" s="44">
        <v>8</v>
      </c>
      <c r="N85" s="44">
        <v>7</v>
      </c>
      <c r="O85" s="44">
        <v>10</v>
      </c>
      <c r="P85" s="44">
        <v>10</v>
      </c>
      <c r="Q85" s="44">
        <v>9</v>
      </c>
      <c r="R85" s="44">
        <v>5</v>
      </c>
      <c r="S85" s="44">
        <v>6</v>
      </c>
      <c r="T85" s="44">
        <v>6</v>
      </c>
      <c r="U85" s="44">
        <v>7</v>
      </c>
      <c r="V85" s="44">
        <v>8</v>
      </c>
      <c r="W85" s="44">
        <v>7</v>
      </c>
      <c r="X85" s="13">
        <f t="shared" si="19"/>
        <v>7.3809523809523814</v>
      </c>
      <c r="Y85" s="13">
        <f t="shared" si="20"/>
        <v>1.6176464525202885</v>
      </c>
      <c r="Z85" s="13">
        <f t="shared" si="21"/>
        <v>0.69186610275715255</v>
      </c>
      <c r="BC85" s="17">
        <v>79</v>
      </c>
      <c r="BD85" s="92" t="s">
        <v>253</v>
      </c>
      <c r="BE85" s="92"/>
      <c r="BF85" s="92"/>
      <c r="BG85" s="92"/>
      <c r="BH85" s="64" t="s">
        <v>66</v>
      </c>
      <c r="BI85" s="61" t="s">
        <v>65</v>
      </c>
    </row>
    <row r="86" spans="1:61" x14ac:dyDescent="0.2">
      <c r="A86" t="str">
        <f t="shared" si="22"/>
        <v>R24: Hang up a call</v>
      </c>
      <c r="B86" s="1">
        <v>24</v>
      </c>
      <c r="C86" s="44">
        <v>4</v>
      </c>
      <c r="D86" s="44">
        <v>10</v>
      </c>
      <c r="E86" s="44">
        <v>7</v>
      </c>
      <c r="F86" s="44">
        <v>10</v>
      </c>
      <c r="G86" s="44">
        <v>10</v>
      </c>
      <c r="H86" s="44">
        <v>6</v>
      </c>
      <c r="I86" s="44">
        <v>8</v>
      </c>
      <c r="J86" s="44">
        <v>8</v>
      </c>
      <c r="K86" s="44">
        <v>10</v>
      </c>
      <c r="L86" s="44">
        <v>9</v>
      </c>
      <c r="M86" s="44">
        <v>7</v>
      </c>
      <c r="N86" s="44">
        <v>7</v>
      </c>
      <c r="O86" s="44">
        <v>10</v>
      </c>
      <c r="P86" s="44">
        <v>10</v>
      </c>
      <c r="Q86" s="44">
        <v>9</v>
      </c>
      <c r="R86" s="44">
        <v>7</v>
      </c>
      <c r="S86" s="44">
        <v>3</v>
      </c>
      <c r="T86" s="44">
        <v>2</v>
      </c>
      <c r="U86" s="44">
        <v>7</v>
      </c>
      <c r="V86" s="44">
        <v>8</v>
      </c>
      <c r="W86" s="44">
        <v>7</v>
      </c>
      <c r="X86" s="13">
        <f t="shared" si="19"/>
        <v>7.5714285714285712</v>
      </c>
      <c r="Y86" s="13">
        <f t="shared" si="20"/>
        <v>2.2797541340163474</v>
      </c>
      <c r="Z86" s="13">
        <f t="shared" si="21"/>
        <v>0.97504903218437688</v>
      </c>
    </row>
    <row r="87" spans="1:61" x14ac:dyDescent="0.2">
      <c r="B87" s="1" t="s">
        <v>50</v>
      </c>
      <c r="C87" s="6">
        <f t="shared" ref="C87:W87" si="23">AVERAGE(C63:C86)</f>
        <v>6.875</v>
      </c>
      <c r="D87" s="6">
        <f t="shared" si="23"/>
        <v>8.0416666666666661</v>
      </c>
      <c r="E87" s="6">
        <f t="shared" si="23"/>
        <v>7.958333333333333</v>
      </c>
      <c r="F87" s="6">
        <f t="shared" si="23"/>
        <v>8.4583333333333339</v>
      </c>
      <c r="G87" s="6">
        <f t="shared" si="23"/>
        <v>7.958333333333333</v>
      </c>
      <c r="H87" s="6">
        <f t="shared" si="23"/>
        <v>6.125</v>
      </c>
      <c r="I87" s="6">
        <f t="shared" si="23"/>
        <v>7.375</v>
      </c>
      <c r="J87" s="6">
        <f t="shared" si="23"/>
        <v>7.375</v>
      </c>
      <c r="K87" s="6">
        <f t="shared" si="23"/>
        <v>8.625</v>
      </c>
      <c r="L87" s="6">
        <f t="shared" si="23"/>
        <v>8.4166666666666661</v>
      </c>
      <c r="M87" s="6">
        <f t="shared" si="23"/>
        <v>8.75</v>
      </c>
      <c r="N87" s="6">
        <f t="shared" si="23"/>
        <v>7.458333333333333</v>
      </c>
      <c r="O87" s="6">
        <f t="shared" si="23"/>
        <v>8.4166666666666661</v>
      </c>
      <c r="P87" s="6">
        <f t="shared" si="23"/>
        <v>10</v>
      </c>
      <c r="Q87" s="6">
        <f t="shared" si="23"/>
        <v>7.75</v>
      </c>
      <c r="R87" s="6">
        <f t="shared" si="23"/>
        <v>9.2083333333333339</v>
      </c>
      <c r="S87" s="6">
        <f t="shared" si="23"/>
        <v>5.833333333333333</v>
      </c>
      <c r="T87" s="6">
        <f t="shared" si="23"/>
        <v>4.791666666666667</v>
      </c>
      <c r="U87" s="6">
        <f t="shared" si="23"/>
        <v>7.125</v>
      </c>
      <c r="V87" s="6">
        <f t="shared" si="23"/>
        <v>7.708333333333333</v>
      </c>
      <c r="W87" s="6">
        <f t="shared" si="23"/>
        <v>6.666666666666667</v>
      </c>
      <c r="X87" s="86">
        <f>AVERAGE(X63:X86)</f>
        <v>7.6626984126984121</v>
      </c>
      <c r="Y87" s="86">
        <f>AVERAGE(Y63:Y86)</f>
        <v>1.8513543273152762</v>
      </c>
      <c r="Z87" s="6"/>
      <c r="AA87" s="6"/>
      <c r="AB87" s="6"/>
      <c r="AC87" s="6"/>
      <c r="AD87" s="6"/>
      <c r="AE87" s="6"/>
      <c r="AF87" s="6"/>
    </row>
    <row r="90" spans="1:61" ht="19" x14ac:dyDescent="0.25">
      <c r="A90" s="3" t="s">
        <v>254</v>
      </c>
    </row>
    <row r="91" spans="1:61" ht="16" x14ac:dyDescent="0.2">
      <c r="A91" s="1" t="s">
        <v>127</v>
      </c>
      <c r="B91" s="1" t="s">
        <v>10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18</v>
      </c>
      <c r="K91" s="1" t="s">
        <v>19</v>
      </c>
      <c r="L91" s="1" t="s">
        <v>20</v>
      </c>
      <c r="M91" s="1" t="s">
        <v>21</v>
      </c>
      <c r="N91" s="1" t="s">
        <v>22</v>
      </c>
      <c r="O91" s="1" t="s">
        <v>23</v>
      </c>
      <c r="P91" s="1" t="s">
        <v>24</v>
      </c>
      <c r="Q91" s="1" t="s">
        <v>25</v>
      </c>
      <c r="R91" s="1" t="s">
        <v>26</v>
      </c>
      <c r="S91" s="1" t="s">
        <v>27</v>
      </c>
      <c r="T91" s="1" t="s">
        <v>28</v>
      </c>
      <c r="U91" s="1" t="s">
        <v>29</v>
      </c>
      <c r="V91" s="1" t="s">
        <v>30</v>
      </c>
      <c r="W91" s="1" t="s">
        <v>31</v>
      </c>
      <c r="X91" s="1">
        <v>0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t="s">
        <v>81</v>
      </c>
      <c r="AE91" t="s">
        <v>61</v>
      </c>
      <c r="AF91" s="14" t="s">
        <v>254</v>
      </c>
    </row>
    <row r="92" spans="1:61" x14ac:dyDescent="0.2">
      <c r="A92" t="str">
        <f t="shared" ref="A92:A108" si="24">A5</f>
        <v>R1: Open/close Menu</v>
      </c>
      <c r="B92">
        <v>1</v>
      </c>
      <c r="C92" s="44">
        <v>1</v>
      </c>
      <c r="D92" s="44">
        <v>3</v>
      </c>
      <c r="E92" s="44">
        <v>3</v>
      </c>
      <c r="F92" s="44">
        <v>3</v>
      </c>
      <c r="G92" s="44">
        <v>1</v>
      </c>
      <c r="H92" s="44">
        <v>3</v>
      </c>
      <c r="I92" s="44">
        <v>1</v>
      </c>
      <c r="J92" s="44">
        <v>2</v>
      </c>
      <c r="K92" s="44">
        <v>5</v>
      </c>
      <c r="L92" s="44">
        <v>3</v>
      </c>
      <c r="M92" s="44">
        <v>2</v>
      </c>
      <c r="N92" s="44">
        <v>1</v>
      </c>
      <c r="O92" s="44">
        <v>5</v>
      </c>
      <c r="P92" s="44">
        <v>1</v>
      </c>
      <c r="Q92" s="44">
        <v>2</v>
      </c>
      <c r="R92" s="44">
        <v>1</v>
      </c>
      <c r="S92" s="44">
        <v>3</v>
      </c>
      <c r="T92" s="44">
        <v>3</v>
      </c>
      <c r="U92" s="44">
        <v>5</v>
      </c>
      <c r="V92" s="44">
        <v>4</v>
      </c>
      <c r="W92" s="44">
        <v>3</v>
      </c>
      <c r="X92">
        <f t="shared" ref="X92:X115" si="25">COUNTIF(C92:W92,X$91)</f>
        <v>0</v>
      </c>
      <c r="Y92">
        <f>COUNTIF(C92:W92,Y$91)</f>
        <v>6</v>
      </c>
      <c r="Z92">
        <f t="shared" ref="Z92:Z115" si="26">COUNTIF(C92:W92,Z$91)</f>
        <v>3</v>
      </c>
      <c r="AA92">
        <f t="shared" ref="AA92:AA115" si="27">COUNTIF(C92:W92,AA$91)</f>
        <v>8</v>
      </c>
      <c r="AB92">
        <f t="shared" ref="AB92:AB115" si="28">COUNTIF(C92:W92,AB$91)</f>
        <v>1</v>
      </c>
      <c r="AC92">
        <f>COUNTIF(C92:W92,AC$91)</f>
        <v>3</v>
      </c>
      <c r="AD92">
        <f t="shared" ref="AD92:AD115" si="29">SUM(X92:AC92)</f>
        <v>21</v>
      </c>
      <c r="AE92">
        <f>MEDIAN(C92:W92)</f>
        <v>3</v>
      </c>
    </row>
    <row r="93" spans="1:61" x14ac:dyDescent="0.2">
      <c r="A93" t="str">
        <f t="shared" si="24"/>
        <v>R2: Select an item</v>
      </c>
      <c r="B93" s="1">
        <v>2</v>
      </c>
      <c r="C93" s="44">
        <v>1</v>
      </c>
      <c r="D93" s="44">
        <v>1</v>
      </c>
      <c r="E93" s="44">
        <v>1</v>
      </c>
      <c r="F93" s="44">
        <v>1</v>
      </c>
      <c r="G93" s="44">
        <v>1</v>
      </c>
      <c r="H93" s="44">
        <v>1</v>
      </c>
      <c r="I93" s="44">
        <v>1</v>
      </c>
      <c r="J93" s="44">
        <v>1</v>
      </c>
      <c r="K93" s="44">
        <v>2</v>
      </c>
      <c r="L93" s="44">
        <v>1</v>
      </c>
      <c r="M93" s="44">
        <v>1</v>
      </c>
      <c r="N93" s="44">
        <v>1</v>
      </c>
      <c r="O93" s="44">
        <v>1</v>
      </c>
      <c r="P93" s="44">
        <v>1</v>
      </c>
      <c r="Q93" s="44">
        <v>1</v>
      </c>
      <c r="R93" s="44">
        <v>1</v>
      </c>
      <c r="S93" s="44">
        <v>2</v>
      </c>
      <c r="T93" s="44">
        <v>1</v>
      </c>
      <c r="U93" s="44">
        <v>1</v>
      </c>
      <c r="V93" s="44">
        <v>1</v>
      </c>
      <c r="W93" s="44">
        <v>1</v>
      </c>
      <c r="X93">
        <f t="shared" si="25"/>
        <v>0</v>
      </c>
      <c r="Y93">
        <f t="shared" ref="Y93:Y115" si="30">COUNTIF(C93:W93,Y$91)</f>
        <v>19</v>
      </c>
      <c r="Z93">
        <f t="shared" si="26"/>
        <v>2</v>
      </c>
      <c r="AA93">
        <f t="shared" si="27"/>
        <v>0</v>
      </c>
      <c r="AB93">
        <f t="shared" si="28"/>
        <v>0</v>
      </c>
      <c r="AC93">
        <f t="shared" ref="AC93:AC115" si="31">COUNTIF(C93:W93,AC$91)</f>
        <v>0</v>
      </c>
      <c r="AD93">
        <f t="shared" si="29"/>
        <v>21</v>
      </c>
      <c r="AE93">
        <f t="shared" ref="AE93:AE115" si="32">MEDIAN(C93:W93)</f>
        <v>1</v>
      </c>
      <c r="AF93">
        <v>0</v>
      </c>
      <c r="AG93" s="63">
        <f>X116/AD116</f>
        <v>3.968253968253968E-3</v>
      </c>
    </row>
    <row r="94" spans="1:61" x14ac:dyDescent="0.2">
      <c r="A94" t="str">
        <f t="shared" si="24"/>
        <v>R3: Go to the previous item</v>
      </c>
      <c r="B94" s="1">
        <v>3</v>
      </c>
      <c r="C94" s="44">
        <v>1</v>
      </c>
      <c r="D94" s="44">
        <v>1</v>
      </c>
      <c r="E94" s="44">
        <v>2</v>
      </c>
      <c r="F94" s="44">
        <v>1</v>
      </c>
      <c r="G94" s="44">
        <v>1</v>
      </c>
      <c r="H94" s="44">
        <v>1</v>
      </c>
      <c r="I94" s="44">
        <v>1</v>
      </c>
      <c r="J94" s="44">
        <v>1</v>
      </c>
      <c r="K94" s="44">
        <v>2</v>
      </c>
      <c r="L94" s="44">
        <v>1</v>
      </c>
      <c r="M94" s="44">
        <v>2</v>
      </c>
      <c r="N94" s="44">
        <v>1</v>
      </c>
      <c r="O94" s="44">
        <v>1</v>
      </c>
      <c r="P94" s="44">
        <v>1</v>
      </c>
      <c r="Q94" s="44">
        <v>1</v>
      </c>
      <c r="R94" s="44">
        <v>1</v>
      </c>
      <c r="S94" s="44">
        <v>1</v>
      </c>
      <c r="T94" s="44">
        <v>1</v>
      </c>
      <c r="U94" s="44">
        <v>1</v>
      </c>
      <c r="V94" s="44">
        <v>1</v>
      </c>
      <c r="W94" s="44">
        <v>1</v>
      </c>
      <c r="X94">
        <f t="shared" si="25"/>
        <v>0</v>
      </c>
      <c r="Y94">
        <f t="shared" si="30"/>
        <v>18</v>
      </c>
      <c r="Z94">
        <f t="shared" si="26"/>
        <v>3</v>
      </c>
      <c r="AA94">
        <f t="shared" si="27"/>
        <v>0</v>
      </c>
      <c r="AB94">
        <f t="shared" si="28"/>
        <v>0</v>
      </c>
      <c r="AC94">
        <f t="shared" si="31"/>
        <v>0</v>
      </c>
      <c r="AD94">
        <f t="shared" si="29"/>
        <v>21</v>
      </c>
      <c r="AE94">
        <f t="shared" si="32"/>
        <v>1</v>
      </c>
      <c r="AF94">
        <v>1</v>
      </c>
      <c r="AG94" s="63">
        <f>Y116/AD116</f>
        <v>0.56746031746031744</v>
      </c>
    </row>
    <row r="95" spans="1:61" x14ac:dyDescent="0.2">
      <c r="A95" t="str">
        <f t="shared" si="24"/>
        <v>R4: Go to the next item</v>
      </c>
      <c r="B95" s="1">
        <v>4</v>
      </c>
      <c r="C95" s="44">
        <v>2</v>
      </c>
      <c r="D95" s="44">
        <v>1</v>
      </c>
      <c r="E95" s="44">
        <v>1</v>
      </c>
      <c r="F95" s="44">
        <v>1</v>
      </c>
      <c r="G95" s="44">
        <v>1</v>
      </c>
      <c r="H95" s="44">
        <v>1</v>
      </c>
      <c r="I95" s="44">
        <v>2</v>
      </c>
      <c r="J95" s="44">
        <v>1</v>
      </c>
      <c r="K95" s="44">
        <v>2</v>
      </c>
      <c r="L95" s="44">
        <v>1</v>
      </c>
      <c r="M95" s="44">
        <v>1</v>
      </c>
      <c r="N95" s="44">
        <v>1</v>
      </c>
      <c r="O95" s="44">
        <v>1</v>
      </c>
      <c r="P95" s="44">
        <v>1</v>
      </c>
      <c r="Q95" s="44">
        <v>1</v>
      </c>
      <c r="R95" s="44">
        <v>1</v>
      </c>
      <c r="S95" s="44">
        <v>1</v>
      </c>
      <c r="T95" s="44">
        <v>1</v>
      </c>
      <c r="U95" s="44">
        <v>1</v>
      </c>
      <c r="V95" s="44">
        <v>1</v>
      </c>
      <c r="W95" s="44">
        <v>1</v>
      </c>
      <c r="X95">
        <f t="shared" si="25"/>
        <v>0</v>
      </c>
      <c r="Y95">
        <f t="shared" si="30"/>
        <v>18</v>
      </c>
      <c r="Z95">
        <f t="shared" si="26"/>
        <v>3</v>
      </c>
      <c r="AA95">
        <f t="shared" si="27"/>
        <v>0</v>
      </c>
      <c r="AB95">
        <f t="shared" si="28"/>
        <v>0</v>
      </c>
      <c r="AC95">
        <f t="shared" si="31"/>
        <v>0</v>
      </c>
      <c r="AD95">
        <f t="shared" si="29"/>
        <v>21</v>
      </c>
      <c r="AE95">
        <f t="shared" si="32"/>
        <v>1</v>
      </c>
      <c r="AF95">
        <v>2</v>
      </c>
      <c r="AG95" s="63">
        <f>Z116/AD116</f>
        <v>0.28968253968253971</v>
      </c>
    </row>
    <row r="96" spans="1:61" x14ac:dyDescent="0.2">
      <c r="A96" t="str">
        <f t="shared" si="24"/>
        <v>R5: Accept/confirm an option</v>
      </c>
      <c r="B96" s="1">
        <v>5</v>
      </c>
      <c r="C96" s="44">
        <v>1</v>
      </c>
      <c r="D96" s="44">
        <v>1</v>
      </c>
      <c r="E96" s="44">
        <v>2</v>
      </c>
      <c r="F96" s="44">
        <v>1</v>
      </c>
      <c r="G96" s="44">
        <v>1</v>
      </c>
      <c r="H96" s="44">
        <v>1</v>
      </c>
      <c r="I96" s="44">
        <v>1</v>
      </c>
      <c r="J96" s="44">
        <v>1</v>
      </c>
      <c r="K96" s="44">
        <v>2</v>
      </c>
      <c r="L96" s="44">
        <v>1</v>
      </c>
      <c r="M96" s="44">
        <v>1</v>
      </c>
      <c r="N96" s="44">
        <v>2</v>
      </c>
      <c r="O96" s="44">
        <v>1</v>
      </c>
      <c r="P96" s="44">
        <v>1</v>
      </c>
      <c r="Q96" s="44">
        <v>1</v>
      </c>
      <c r="R96" s="44">
        <v>1</v>
      </c>
      <c r="S96" s="44">
        <v>2</v>
      </c>
      <c r="T96" s="44">
        <v>1</v>
      </c>
      <c r="U96" s="44">
        <v>1</v>
      </c>
      <c r="V96" s="44">
        <v>1</v>
      </c>
      <c r="W96" s="44">
        <v>1</v>
      </c>
      <c r="X96">
        <f t="shared" si="25"/>
        <v>0</v>
      </c>
      <c r="Y96">
        <f t="shared" si="30"/>
        <v>17</v>
      </c>
      <c r="Z96">
        <f t="shared" si="26"/>
        <v>4</v>
      </c>
      <c r="AA96">
        <f t="shared" si="27"/>
        <v>0</v>
      </c>
      <c r="AB96">
        <f t="shared" si="28"/>
        <v>0</v>
      </c>
      <c r="AC96">
        <f t="shared" si="31"/>
        <v>0</v>
      </c>
      <c r="AD96">
        <f t="shared" si="29"/>
        <v>21</v>
      </c>
      <c r="AE96">
        <f t="shared" si="32"/>
        <v>1</v>
      </c>
      <c r="AF96">
        <v>3</v>
      </c>
      <c r="AG96" s="63">
        <f>AA116/AD116</f>
        <v>8.3333333333333329E-2</v>
      </c>
    </row>
    <row r="97" spans="1:33" x14ac:dyDescent="0.2">
      <c r="A97" t="str">
        <f t="shared" si="24"/>
        <v>R6: Cancel/Reject an option</v>
      </c>
      <c r="B97" s="1">
        <v>6</v>
      </c>
      <c r="C97" s="44">
        <v>1</v>
      </c>
      <c r="D97" s="44">
        <v>1</v>
      </c>
      <c r="E97" s="70">
        <v>1</v>
      </c>
      <c r="F97" s="44">
        <v>1</v>
      </c>
      <c r="G97" s="44">
        <v>1</v>
      </c>
      <c r="H97" s="44">
        <v>1</v>
      </c>
      <c r="I97" s="44">
        <v>1</v>
      </c>
      <c r="J97" s="44">
        <v>1</v>
      </c>
      <c r="K97" s="44">
        <v>2</v>
      </c>
      <c r="L97" s="44">
        <v>1</v>
      </c>
      <c r="M97" s="44">
        <v>2</v>
      </c>
      <c r="N97" s="44">
        <v>1</v>
      </c>
      <c r="O97" s="44">
        <v>1</v>
      </c>
      <c r="P97" s="44">
        <v>3</v>
      </c>
      <c r="Q97" s="44">
        <v>1</v>
      </c>
      <c r="R97" s="44">
        <v>1</v>
      </c>
      <c r="S97" s="44">
        <v>1</v>
      </c>
      <c r="T97" s="44">
        <v>1</v>
      </c>
      <c r="U97" s="44">
        <v>1</v>
      </c>
      <c r="V97" s="44">
        <v>2</v>
      </c>
      <c r="W97" s="44">
        <v>1</v>
      </c>
      <c r="X97">
        <f t="shared" si="25"/>
        <v>0</v>
      </c>
      <c r="Y97">
        <f t="shared" si="30"/>
        <v>17</v>
      </c>
      <c r="Z97">
        <f t="shared" si="26"/>
        <v>3</v>
      </c>
      <c r="AA97">
        <f t="shared" si="27"/>
        <v>1</v>
      </c>
      <c r="AB97">
        <f t="shared" si="28"/>
        <v>0</v>
      </c>
      <c r="AC97">
        <f t="shared" si="31"/>
        <v>0</v>
      </c>
      <c r="AD97">
        <f t="shared" si="29"/>
        <v>21</v>
      </c>
      <c r="AE97">
        <f t="shared" si="32"/>
        <v>1</v>
      </c>
      <c r="AF97">
        <v>4</v>
      </c>
      <c r="AG97" s="63">
        <f>AB116/AD116</f>
        <v>2.5793650793650792E-2</v>
      </c>
    </row>
    <row r="98" spans="1:33" x14ac:dyDescent="0.2">
      <c r="A98" t="str">
        <f t="shared" si="24"/>
        <v>R7: Camera: On/Off</v>
      </c>
      <c r="B98" s="1">
        <v>7</v>
      </c>
      <c r="C98" s="44">
        <v>5</v>
      </c>
      <c r="D98" s="44">
        <v>1</v>
      </c>
      <c r="E98" s="44">
        <v>3</v>
      </c>
      <c r="F98" s="44">
        <v>3</v>
      </c>
      <c r="G98" s="44">
        <v>1</v>
      </c>
      <c r="H98" s="44">
        <v>1</v>
      </c>
      <c r="I98" s="44">
        <v>2</v>
      </c>
      <c r="J98" s="44">
        <v>1</v>
      </c>
      <c r="K98" s="44">
        <v>5</v>
      </c>
      <c r="L98" s="44">
        <v>5</v>
      </c>
      <c r="M98" s="44">
        <v>1</v>
      </c>
      <c r="N98" s="44">
        <v>1</v>
      </c>
      <c r="O98" s="44">
        <v>1</v>
      </c>
      <c r="P98" s="44">
        <v>3</v>
      </c>
      <c r="Q98" s="44">
        <v>3</v>
      </c>
      <c r="R98" s="44">
        <v>1</v>
      </c>
      <c r="S98" s="44">
        <v>4</v>
      </c>
      <c r="T98" s="44">
        <v>2</v>
      </c>
      <c r="U98" s="44">
        <v>1</v>
      </c>
      <c r="V98" s="44">
        <v>5</v>
      </c>
      <c r="W98" s="44">
        <v>2</v>
      </c>
      <c r="X98">
        <f t="shared" si="25"/>
        <v>0</v>
      </c>
      <c r="Y98">
        <f t="shared" si="30"/>
        <v>9</v>
      </c>
      <c r="Z98">
        <f t="shared" si="26"/>
        <v>3</v>
      </c>
      <c r="AA98">
        <f t="shared" si="27"/>
        <v>4</v>
      </c>
      <c r="AB98">
        <f t="shared" si="28"/>
        <v>1</v>
      </c>
      <c r="AC98">
        <f t="shared" si="31"/>
        <v>4</v>
      </c>
      <c r="AD98">
        <f t="shared" si="29"/>
        <v>21</v>
      </c>
      <c r="AE98">
        <f t="shared" si="32"/>
        <v>2</v>
      </c>
      <c r="AF98">
        <v>5</v>
      </c>
      <c r="AG98" s="63">
        <f>AC116/AD116</f>
        <v>2.976190476190476E-2</v>
      </c>
    </row>
    <row r="99" spans="1:33" x14ac:dyDescent="0.2">
      <c r="A99" t="str">
        <f t="shared" si="24"/>
        <v>R8: Camera: Switch mode</v>
      </c>
      <c r="B99" s="1">
        <v>8</v>
      </c>
      <c r="C99" s="44">
        <v>2</v>
      </c>
      <c r="D99" s="44">
        <v>1</v>
      </c>
      <c r="E99" s="44">
        <v>3</v>
      </c>
      <c r="F99" s="44">
        <v>1</v>
      </c>
      <c r="G99" s="44">
        <v>1</v>
      </c>
      <c r="H99" s="44">
        <v>2</v>
      </c>
      <c r="I99" s="44">
        <v>4</v>
      </c>
      <c r="J99" s="44">
        <v>1</v>
      </c>
      <c r="K99" s="44">
        <v>0</v>
      </c>
      <c r="L99" s="44">
        <v>2</v>
      </c>
      <c r="M99" s="44">
        <v>2</v>
      </c>
      <c r="N99" s="44">
        <v>1</v>
      </c>
      <c r="O99" s="44">
        <v>2</v>
      </c>
      <c r="P99" s="44">
        <v>1</v>
      </c>
      <c r="Q99" s="44">
        <v>3</v>
      </c>
      <c r="R99" s="44">
        <v>2</v>
      </c>
      <c r="S99" s="44">
        <v>4</v>
      </c>
      <c r="T99" s="44">
        <v>0</v>
      </c>
      <c r="U99" s="44">
        <v>1</v>
      </c>
      <c r="V99" s="44">
        <v>2</v>
      </c>
      <c r="W99" s="44">
        <v>1</v>
      </c>
      <c r="X99">
        <f t="shared" si="25"/>
        <v>2</v>
      </c>
      <c r="Y99">
        <f t="shared" si="30"/>
        <v>8</v>
      </c>
      <c r="Z99">
        <f t="shared" si="26"/>
        <v>7</v>
      </c>
      <c r="AA99">
        <f t="shared" si="27"/>
        <v>2</v>
      </c>
      <c r="AB99">
        <f t="shared" si="28"/>
        <v>2</v>
      </c>
      <c r="AC99">
        <f t="shared" si="31"/>
        <v>0</v>
      </c>
      <c r="AD99">
        <f t="shared" si="29"/>
        <v>21</v>
      </c>
      <c r="AE99">
        <f t="shared" si="32"/>
        <v>2</v>
      </c>
      <c r="AG99">
        <f>SUM(AG93:AG98)</f>
        <v>1</v>
      </c>
    </row>
    <row r="100" spans="1:33" x14ac:dyDescent="0.2">
      <c r="A100" t="str">
        <f t="shared" si="24"/>
        <v>R9: Camera: Panning left</v>
      </c>
      <c r="B100" s="1">
        <v>9</v>
      </c>
      <c r="C100" s="44">
        <v>5</v>
      </c>
      <c r="D100" s="44">
        <v>1</v>
      </c>
      <c r="E100" s="44">
        <v>2</v>
      </c>
      <c r="F100" s="44">
        <v>1</v>
      </c>
      <c r="G100" s="44">
        <v>1</v>
      </c>
      <c r="H100" s="44">
        <v>1</v>
      </c>
      <c r="I100" s="44">
        <v>2</v>
      </c>
      <c r="J100" s="44">
        <v>1</v>
      </c>
      <c r="K100" s="44">
        <v>2</v>
      </c>
      <c r="L100" s="44">
        <v>2</v>
      </c>
      <c r="M100" s="44">
        <v>3</v>
      </c>
      <c r="N100" s="44">
        <v>3</v>
      </c>
      <c r="O100" s="44">
        <v>1</v>
      </c>
      <c r="P100" s="44">
        <v>1</v>
      </c>
      <c r="Q100" s="44">
        <v>2</v>
      </c>
      <c r="R100" s="44">
        <v>1</v>
      </c>
      <c r="S100" s="44">
        <v>4</v>
      </c>
      <c r="T100" s="44">
        <v>1</v>
      </c>
      <c r="U100" s="44">
        <v>4</v>
      </c>
      <c r="V100" s="44">
        <v>2</v>
      </c>
      <c r="W100" s="44">
        <v>2</v>
      </c>
      <c r="X100">
        <f t="shared" si="25"/>
        <v>0</v>
      </c>
      <c r="Y100">
        <f t="shared" si="30"/>
        <v>9</v>
      </c>
      <c r="Z100">
        <f t="shared" si="26"/>
        <v>7</v>
      </c>
      <c r="AA100">
        <f t="shared" si="27"/>
        <v>2</v>
      </c>
      <c r="AB100">
        <f t="shared" si="28"/>
        <v>2</v>
      </c>
      <c r="AC100">
        <f t="shared" si="31"/>
        <v>1</v>
      </c>
      <c r="AD100">
        <f t="shared" si="29"/>
        <v>21</v>
      </c>
      <c r="AE100">
        <f t="shared" si="32"/>
        <v>2</v>
      </c>
    </row>
    <row r="101" spans="1:33" x14ac:dyDescent="0.2">
      <c r="A101" t="str">
        <f t="shared" si="24"/>
        <v>R10: Camera: Panning right</v>
      </c>
      <c r="B101" s="1">
        <v>10</v>
      </c>
      <c r="C101" s="44">
        <v>3</v>
      </c>
      <c r="D101" s="44">
        <v>1</v>
      </c>
      <c r="E101" s="44">
        <v>2</v>
      </c>
      <c r="F101" s="44">
        <v>1</v>
      </c>
      <c r="G101" s="44">
        <v>2</v>
      </c>
      <c r="H101" s="44">
        <v>1</v>
      </c>
      <c r="I101" s="44">
        <v>2</v>
      </c>
      <c r="J101" s="44">
        <v>1</v>
      </c>
      <c r="K101" s="44">
        <v>2</v>
      </c>
      <c r="L101" s="44">
        <v>2</v>
      </c>
      <c r="M101" s="44">
        <v>3</v>
      </c>
      <c r="N101" s="44">
        <v>3</v>
      </c>
      <c r="O101" s="44">
        <v>1</v>
      </c>
      <c r="P101" s="44">
        <v>1</v>
      </c>
      <c r="Q101" s="44">
        <v>2</v>
      </c>
      <c r="R101" s="44">
        <v>1</v>
      </c>
      <c r="S101" s="44">
        <v>3</v>
      </c>
      <c r="T101" s="44">
        <v>1</v>
      </c>
      <c r="U101" s="44">
        <v>2</v>
      </c>
      <c r="V101" s="44">
        <v>2</v>
      </c>
      <c r="W101" s="44">
        <v>2</v>
      </c>
      <c r="X101">
        <f t="shared" si="25"/>
        <v>0</v>
      </c>
      <c r="Y101">
        <f t="shared" si="30"/>
        <v>8</v>
      </c>
      <c r="Z101">
        <f t="shared" si="26"/>
        <v>9</v>
      </c>
      <c r="AA101">
        <f t="shared" si="27"/>
        <v>4</v>
      </c>
      <c r="AB101">
        <f t="shared" si="28"/>
        <v>0</v>
      </c>
      <c r="AC101">
        <f t="shared" si="31"/>
        <v>0</v>
      </c>
      <c r="AD101">
        <f t="shared" si="29"/>
        <v>21</v>
      </c>
      <c r="AE101">
        <f t="shared" si="32"/>
        <v>2</v>
      </c>
      <c r="AF101" t="s">
        <v>339</v>
      </c>
      <c r="AG101" s="91">
        <f>AG94</f>
        <v>0.56746031746031744</v>
      </c>
    </row>
    <row r="102" spans="1:33" x14ac:dyDescent="0.2">
      <c r="A102" t="str">
        <f t="shared" si="24"/>
        <v>R11: Camera: Panning up</v>
      </c>
      <c r="B102" s="1">
        <v>11</v>
      </c>
      <c r="C102" s="44">
        <v>1</v>
      </c>
      <c r="D102" s="44">
        <v>1</v>
      </c>
      <c r="E102" s="44">
        <v>2</v>
      </c>
      <c r="F102" s="44">
        <v>2</v>
      </c>
      <c r="G102" s="44">
        <v>2</v>
      </c>
      <c r="H102" s="44">
        <v>1</v>
      </c>
      <c r="I102" s="44">
        <v>2</v>
      </c>
      <c r="J102" s="44">
        <v>1</v>
      </c>
      <c r="K102" s="44">
        <v>2</v>
      </c>
      <c r="L102" s="44">
        <v>2</v>
      </c>
      <c r="M102" s="44">
        <v>4</v>
      </c>
      <c r="N102" s="44">
        <v>1</v>
      </c>
      <c r="O102" s="44">
        <v>1</v>
      </c>
      <c r="P102" s="44">
        <v>1</v>
      </c>
      <c r="Q102" s="44">
        <v>2</v>
      </c>
      <c r="R102" s="44">
        <v>1</v>
      </c>
      <c r="S102" s="44">
        <v>4</v>
      </c>
      <c r="T102" s="44">
        <v>1</v>
      </c>
      <c r="U102" s="44">
        <v>4</v>
      </c>
      <c r="V102" s="44">
        <v>2</v>
      </c>
      <c r="W102" s="44">
        <v>2</v>
      </c>
      <c r="X102">
        <f t="shared" si="25"/>
        <v>0</v>
      </c>
      <c r="Y102">
        <f t="shared" si="30"/>
        <v>9</v>
      </c>
      <c r="Z102">
        <f t="shared" si="26"/>
        <v>9</v>
      </c>
      <c r="AA102">
        <f t="shared" si="27"/>
        <v>0</v>
      </c>
      <c r="AB102">
        <f t="shared" si="28"/>
        <v>3</v>
      </c>
      <c r="AC102">
        <f t="shared" si="31"/>
        <v>0</v>
      </c>
      <c r="AD102">
        <f t="shared" si="29"/>
        <v>21</v>
      </c>
      <c r="AE102">
        <f t="shared" si="32"/>
        <v>2</v>
      </c>
      <c r="AF102" t="s">
        <v>340</v>
      </c>
      <c r="AG102" s="91">
        <f>AG95+AG96+AG97+AG98</f>
        <v>0.4285714285714286</v>
      </c>
    </row>
    <row r="103" spans="1:33" x14ac:dyDescent="0.2">
      <c r="A103" t="str">
        <f t="shared" si="24"/>
        <v>R12: Camera: Panning down</v>
      </c>
      <c r="B103" s="1">
        <v>12</v>
      </c>
      <c r="C103" s="44">
        <v>3</v>
      </c>
      <c r="D103" s="44">
        <v>1</v>
      </c>
      <c r="E103" s="44">
        <v>2</v>
      </c>
      <c r="F103" s="44">
        <v>2</v>
      </c>
      <c r="G103" s="44">
        <v>2</v>
      </c>
      <c r="H103" s="44">
        <v>1</v>
      </c>
      <c r="I103" s="44">
        <v>2</v>
      </c>
      <c r="J103" s="44">
        <v>1</v>
      </c>
      <c r="K103" s="44">
        <v>2</v>
      </c>
      <c r="L103" s="44">
        <v>2</v>
      </c>
      <c r="M103" s="44">
        <v>3</v>
      </c>
      <c r="N103" s="44">
        <v>1</v>
      </c>
      <c r="O103" s="44">
        <v>1</v>
      </c>
      <c r="P103" s="44">
        <v>1</v>
      </c>
      <c r="Q103" s="44">
        <v>2</v>
      </c>
      <c r="R103" s="44">
        <v>1</v>
      </c>
      <c r="S103" s="44">
        <v>2</v>
      </c>
      <c r="T103" s="44">
        <v>1</v>
      </c>
      <c r="U103" s="44">
        <v>4</v>
      </c>
      <c r="V103" s="44">
        <v>2</v>
      </c>
      <c r="W103" s="44">
        <v>2</v>
      </c>
      <c r="X103">
        <f t="shared" si="25"/>
        <v>0</v>
      </c>
      <c r="Y103">
        <f t="shared" si="30"/>
        <v>8</v>
      </c>
      <c r="Z103">
        <f t="shared" si="26"/>
        <v>10</v>
      </c>
      <c r="AA103">
        <f t="shared" si="27"/>
        <v>2</v>
      </c>
      <c r="AB103">
        <f t="shared" si="28"/>
        <v>1</v>
      </c>
      <c r="AC103">
        <f>COUNTIF(C103:W103,AC$91)</f>
        <v>0</v>
      </c>
      <c r="AD103">
        <f t="shared" si="29"/>
        <v>21</v>
      </c>
      <c r="AE103">
        <f t="shared" si="32"/>
        <v>2</v>
      </c>
    </row>
    <row r="104" spans="1:33" x14ac:dyDescent="0.2">
      <c r="A104" t="str">
        <f t="shared" si="24"/>
        <v>R13: Camera: Zoom in</v>
      </c>
      <c r="B104" s="1">
        <v>13</v>
      </c>
      <c r="C104" s="44">
        <v>2</v>
      </c>
      <c r="D104" s="44">
        <v>2</v>
      </c>
      <c r="E104" s="44">
        <v>2</v>
      </c>
      <c r="F104" s="44">
        <v>2</v>
      </c>
      <c r="G104" s="44">
        <v>2</v>
      </c>
      <c r="H104" s="44">
        <v>2</v>
      </c>
      <c r="I104" s="44">
        <v>2</v>
      </c>
      <c r="J104" s="44">
        <v>2</v>
      </c>
      <c r="K104" s="44">
        <v>2</v>
      </c>
      <c r="L104" s="44">
        <v>2</v>
      </c>
      <c r="M104" s="44">
        <v>2</v>
      </c>
      <c r="N104" s="44">
        <v>2</v>
      </c>
      <c r="O104" s="44">
        <v>2</v>
      </c>
      <c r="P104" s="44">
        <v>2</v>
      </c>
      <c r="Q104" s="44">
        <v>2</v>
      </c>
      <c r="R104" s="44">
        <v>2</v>
      </c>
      <c r="S104" s="44">
        <v>2</v>
      </c>
      <c r="T104" s="44">
        <v>2</v>
      </c>
      <c r="U104" s="44">
        <v>2</v>
      </c>
      <c r="V104" s="44">
        <v>3</v>
      </c>
      <c r="W104" s="44">
        <v>2</v>
      </c>
      <c r="X104">
        <f t="shared" si="25"/>
        <v>0</v>
      </c>
      <c r="Y104">
        <f t="shared" si="30"/>
        <v>0</v>
      </c>
      <c r="Z104">
        <f t="shared" si="26"/>
        <v>20</v>
      </c>
      <c r="AA104">
        <f t="shared" si="27"/>
        <v>1</v>
      </c>
      <c r="AB104">
        <f t="shared" si="28"/>
        <v>0</v>
      </c>
      <c r="AC104">
        <f t="shared" si="31"/>
        <v>0</v>
      </c>
      <c r="AD104">
        <f t="shared" si="29"/>
        <v>21</v>
      </c>
      <c r="AE104">
        <f t="shared" si="32"/>
        <v>2</v>
      </c>
    </row>
    <row r="105" spans="1:33" x14ac:dyDescent="0.2">
      <c r="A105" t="str">
        <f t="shared" si="24"/>
        <v>R14: Camera: Zoom out</v>
      </c>
      <c r="B105" s="1">
        <v>14</v>
      </c>
      <c r="C105" s="44">
        <v>2</v>
      </c>
      <c r="D105" s="44">
        <v>2</v>
      </c>
      <c r="E105" s="44">
        <v>2</v>
      </c>
      <c r="F105" s="44">
        <v>2</v>
      </c>
      <c r="G105" s="44">
        <v>2</v>
      </c>
      <c r="H105" s="44">
        <v>2</v>
      </c>
      <c r="I105" s="44">
        <v>2</v>
      </c>
      <c r="J105" s="44">
        <v>2</v>
      </c>
      <c r="K105" s="44">
        <v>2</v>
      </c>
      <c r="L105" s="44">
        <v>2</v>
      </c>
      <c r="M105" s="44">
        <v>2</v>
      </c>
      <c r="N105" s="44">
        <v>2</v>
      </c>
      <c r="O105" s="44">
        <v>2</v>
      </c>
      <c r="P105" s="44">
        <v>2</v>
      </c>
      <c r="Q105" s="44">
        <v>2</v>
      </c>
      <c r="R105" s="44">
        <v>2</v>
      </c>
      <c r="S105" s="44">
        <v>4</v>
      </c>
      <c r="T105" s="44">
        <v>2</v>
      </c>
      <c r="U105" s="44">
        <v>2</v>
      </c>
      <c r="V105" s="44">
        <v>3</v>
      </c>
      <c r="W105" s="44">
        <v>2</v>
      </c>
      <c r="X105">
        <f t="shared" si="25"/>
        <v>0</v>
      </c>
      <c r="Y105">
        <f t="shared" si="30"/>
        <v>0</v>
      </c>
      <c r="Z105">
        <f t="shared" si="26"/>
        <v>19</v>
      </c>
      <c r="AA105">
        <f t="shared" si="27"/>
        <v>1</v>
      </c>
      <c r="AB105">
        <f t="shared" si="28"/>
        <v>1</v>
      </c>
      <c r="AC105">
        <f t="shared" si="31"/>
        <v>0</v>
      </c>
      <c r="AD105">
        <f t="shared" si="29"/>
        <v>21</v>
      </c>
      <c r="AE105">
        <f t="shared" si="32"/>
        <v>2</v>
      </c>
    </row>
    <row r="106" spans="1:33" x14ac:dyDescent="0.2">
      <c r="A106" t="str">
        <f t="shared" si="24"/>
        <v>R15: Camera: Return to the initial position</v>
      </c>
      <c r="B106" s="1">
        <v>15</v>
      </c>
      <c r="C106" s="44">
        <v>2</v>
      </c>
      <c r="D106" s="44">
        <v>3</v>
      </c>
      <c r="E106" s="44">
        <v>2</v>
      </c>
      <c r="F106" s="44">
        <v>2</v>
      </c>
      <c r="G106" s="44">
        <v>3</v>
      </c>
      <c r="H106" s="44">
        <v>2</v>
      </c>
      <c r="I106" s="44">
        <v>4</v>
      </c>
      <c r="J106" s="44">
        <v>1</v>
      </c>
      <c r="K106" s="44">
        <v>2</v>
      </c>
      <c r="L106" s="44">
        <v>2</v>
      </c>
      <c r="M106" s="44">
        <v>3</v>
      </c>
      <c r="N106" s="44">
        <v>1</v>
      </c>
      <c r="O106" s="44">
        <v>1</v>
      </c>
      <c r="P106" s="44">
        <v>1</v>
      </c>
      <c r="Q106" s="44">
        <v>1</v>
      </c>
      <c r="R106" s="44">
        <v>1</v>
      </c>
      <c r="S106" s="44">
        <v>5</v>
      </c>
      <c r="T106" s="44">
        <v>1</v>
      </c>
      <c r="U106" s="44">
        <v>5</v>
      </c>
      <c r="V106" s="44">
        <v>2</v>
      </c>
      <c r="W106" s="44">
        <v>3</v>
      </c>
      <c r="X106">
        <f t="shared" si="25"/>
        <v>0</v>
      </c>
      <c r="Y106">
        <f t="shared" si="30"/>
        <v>7</v>
      </c>
      <c r="Z106">
        <f t="shared" si="26"/>
        <v>7</v>
      </c>
      <c r="AA106">
        <f t="shared" si="27"/>
        <v>4</v>
      </c>
      <c r="AB106">
        <f t="shared" si="28"/>
        <v>1</v>
      </c>
      <c r="AC106">
        <f t="shared" si="31"/>
        <v>2</v>
      </c>
      <c r="AD106">
        <f t="shared" si="29"/>
        <v>21</v>
      </c>
      <c r="AE106">
        <f t="shared" si="32"/>
        <v>2</v>
      </c>
    </row>
    <row r="107" spans="1:33" x14ac:dyDescent="0.2">
      <c r="A107" t="str">
        <f t="shared" si="24"/>
        <v>R16: Camera: Record</v>
      </c>
      <c r="B107" s="1">
        <v>16</v>
      </c>
      <c r="C107" s="44">
        <v>4</v>
      </c>
      <c r="D107" s="44">
        <v>1</v>
      </c>
      <c r="E107" s="44">
        <v>1</v>
      </c>
      <c r="F107" s="44">
        <v>1</v>
      </c>
      <c r="G107" s="44">
        <v>1</v>
      </c>
      <c r="H107" s="44">
        <v>1</v>
      </c>
      <c r="I107" s="44">
        <v>1</v>
      </c>
      <c r="J107" s="44">
        <v>1</v>
      </c>
      <c r="K107" s="44">
        <v>3</v>
      </c>
      <c r="L107" s="44">
        <v>1</v>
      </c>
      <c r="M107" s="44">
        <v>1</v>
      </c>
      <c r="N107" s="44">
        <v>1</v>
      </c>
      <c r="O107" s="44">
        <v>1</v>
      </c>
      <c r="P107" s="44">
        <v>1</v>
      </c>
      <c r="Q107" s="44">
        <v>2</v>
      </c>
      <c r="R107" s="44">
        <v>1</v>
      </c>
      <c r="S107" s="44">
        <v>2</v>
      </c>
      <c r="T107" s="44">
        <v>1</v>
      </c>
      <c r="U107" s="44">
        <v>5</v>
      </c>
      <c r="V107" s="44">
        <v>2</v>
      </c>
      <c r="W107" s="44">
        <v>3</v>
      </c>
      <c r="X107">
        <f t="shared" si="25"/>
        <v>0</v>
      </c>
      <c r="Y107">
        <f t="shared" si="30"/>
        <v>14</v>
      </c>
      <c r="Z107">
        <f t="shared" si="26"/>
        <v>3</v>
      </c>
      <c r="AA107">
        <f t="shared" si="27"/>
        <v>2</v>
      </c>
      <c r="AB107">
        <f t="shared" si="28"/>
        <v>1</v>
      </c>
      <c r="AC107">
        <f t="shared" si="31"/>
        <v>1</v>
      </c>
      <c r="AD107">
        <f t="shared" si="29"/>
        <v>21</v>
      </c>
      <c r="AE107">
        <f t="shared" si="32"/>
        <v>1</v>
      </c>
    </row>
    <row r="108" spans="1:33" x14ac:dyDescent="0.2">
      <c r="A108" t="str">
        <f t="shared" si="24"/>
        <v>R17: Camera: Select Object</v>
      </c>
      <c r="B108" s="1">
        <v>17</v>
      </c>
      <c r="C108" s="44">
        <v>2</v>
      </c>
      <c r="D108" s="44">
        <v>1</v>
      </c>
      <c r="E108" s="44">
        <v>1</v>
      </c>
      <c r="F108" s="44">
        <v>1</v>
      </c>
      <c r="G108" s="44">
        <v>1</v>
      </c>
      <c r="H108" s="44">
        <v>1</v>
      </c>
      <c r="I108" s="44">
        <v>3</v>
      </c>
      <c r="J108" s="44">
        <v>2</v>
      </c>
      <c r="K108" s="44">
        <v>1</v>
      </c>
      <c r="L108" s="44">
        <v>1</v>
      </c>
      <c r="M108" s="44">
        <v>1</v>
      </c>
      <c r="N108" s="44">
        <v>1</v>
      </c>
      <c r="O108" s="44">
        <v>1</v>
      </c>
      <c r="P108" s="44">
        <v>1</v>
      </c>
      <c r="Q108" s="44">
        <v>2</v>
      </c>
      <c r="R108" s="44">
        <v>1</v>
      </c>
      <c r="S108" s="44">
        <v>1</v>
      </c>
      <c r="T108" s="44">
        <v>2</v>
      </c>
      <c r="U108" s="44">
        <v>2</v>
      </c>
      <c r="V108" s="44">
        <v>1</v>
      </c>
      <c r="W108" s="44">
        <v>1</v>
      </c>
      <c r="X108">
        <f t="shared" si="25"/>
        <v>0</v>
      </c>
      <c r="Y108">
        <f t="shared" si="30"/>
        <v>15</v>
      </c>
      <c r="Z108">
        <f t="shared" si="26"/>
        <v>5</v>
      </c>
      <c r="AA108">
        <f t="shared" si="27"/>
        <v>1</v>
      </c>
      <c r="AB108">
        <f t="shared" si="28"/>
        <v>0</v>
      </c>
      <c r="AC108">
        <f t="shared" si="31"/>
        <v>0</v>
      </c>
      <c r="AD108">
        <f t="shared" si="29"/>
        <v>21</v>
      </c>
      <c r="AE108">
        <f t="shared" si="32"/>
        <v>1</v>
      </c>
    </row>
    <row r="109" spans="1:33" x14ac:dyDescent="0.2">
      <c r="A109" t="str">
        <f t="shared" ref="A109:A113" si="33">A22</f>
        <v>R18: Play music</v>
      </c>
      <c r="B109" s="1">
        <v>18</v>
      </c>
      <c r="C109" s="44">
        <v>1</v>
      </c>
      <c r="D109" s="44">
        <v>3</v>
      </c>
      <c r="E109" s="44">
        <v>1</v>
      </c>
      <c r="F109" s="44">
        <v>1</v>
      </c>
      <c r="G109" s="44">
        <v>1</v>
      </c>
      <c r="H109" s="44">
        <v>1</v>
      </c>
      <c r="I109" s="44">
        <v>1</v>
      </c>
      <c r="J109" s="44">
        <v>1</v>
      </c>
      <c r="K109" s="44">
        <v>2</v>
      </c>
      <c r="L109" s="44">
        <v>1</v>
      </c>
      <c r="M109" s="44">
        <v>1</v>
      </c>
      <c r="N109" s="44">
        <v>1</v>
      </c>
      <c r="O109" s="44">
        <v>1</v>
      </c>
      <c r="P109" s="44">
        <v>1</v>
      </c>
      <c r="Q109" s="44">
        <v>1</v>
      </c>
      <c r="R109" s="44">
        <v>1</v>
      </c>
      <c r="S109" s="44">
        <v>1</v>
      </c>
      <c r="T109" s="44">
        <v>1</v>
      </c>
      <c r="U109" s="44">
        <v>1</v>
      </c>
      <c r="V109" s="44">
        <v>3</v>
      </c>
      <c r="W109" s="44">
        <v>1</v>
      </c>
      <c r="X109">
        <f t="shared" si="25"/>
        <v>0</v>
      </c>
      <c r="Y109">
        <f t="shared" si="30"/>
        <v>18</v>
      </c>
      <c r="Z109">
        <f t="shared" si="26"/>
        <v>1</v>
      </c>
      <c r="AA109">
        <f t="shared" si="27"/>
        <v>2</v>
      </c>
      <c r="AB109">
        <f t="shared" si="28"/>
        <v>0</v>
      </c>
      <c r="AC109">
        <f t="shared" si="31"/>
        <v>0</v>
      </c>
      <c r="AD109">
        <f t="shared" si="29"/>
        <v>21</v>
      </c>
      <c r="AE109">
        <f t="shared" si="32"/>
        <v>1</v>
      </c>
    </row>
    <row r="110" spans="1:33" x14ac:dyDescent="0.2">
      <c r="A110" t="str">
        <f t="shared" si="33"/>
        <v>R19: Pause/Resume music</v>
      </c>
      <c r="B110" s="1">
        <v>19</v>
      </c>
      <c r="C110" s="44">
        <v>1</v>
      </c>
      <c r="D110" s="44">
        <v>3</v>
      </c>
      <c r="E110" s="44">
        <v>1</v>
      </c>
      <c r="F110" s="44">
        <v>1</v>
      </c>
      <c r="G110" s="44">
        <v>1</v>
      </c>
      <c r="H110" s="44">
        <v>1</v>
      </c>
      <c r="I110" s="44">
        <v>1</v>
      </c>
      <c r="J110" s="44">
        <v>1</v>
      </c>
      <c r="K110" s="44">
        <v>2</v>
      </c>
      <c r="L110" s="44">
        <v>1</v>
      </c>
      <c r="M110" s="44">
        <v>2</v>
      </c>
      <c r="N110" s="44">
        <v>1</v>
      </c>
      <c r="O110" s="44">
        <v>1</v>
      </c>
      <c r="P110" s="44">
        <v>1</v>
      </c>
      <c r="Q110" s="44">
        <v>1</v>
      </c>
      <c r="R110" s="44">
        <v>2</v>
      </c>
      <c r="S110" s="44">
        <v>1</v>
      </c>
      <c r="T110" s="44">
        <v>1</v>
      </c>
      <c r="U110" s="44">
        <v>3</v>
      </c>
      <c r="V110" s="44">
        <v>1</v>
      </c>
      <c r="W110" s="44">
        <v>1</v>
      </c>
      <c r="X110">
        <f t="shared" si="25"/>
        <v>0</v>
      </c>
      <c r="Y110">
        <f t="shared" si="30"/>
        <v>16</v>
      </c>
      <c r="Z110">
        <f t="shared" si="26"/>
        <v>3</v>
      </c>
      <c r="AA110">
        <f t="shared" si="27"/>
        <v>2</v>
      </c>
      <c r="AB110">
        <f t="shared" si="28"/>
        <v>0</v>
      </c>
      <c r="AC110">
        <f t="shared" si="31"/>
        <v>0</v>
      </c>
      <c r="AD110">
        <f t="shared" si="29"/>
        <v>21</v>
      </c>
      <c r="AE110">
        <f t="shared" si="32"/>
        <v>1</v>
      </c>
    </row>
    <row r="111" spans="1:33" x14ac:dyDescent="0.2">
      <c r="A111" t="str">
        <f t="shared" si="33"/>
        <v>R20: Stop music</v>
      </c>
      <c r="B111" s="1">
        <v>20</v>
      </c>
      <c r="C111" s="44">
        <v>1</v>
      </c>
      <c r="D111" s="44">
        <v>1</v>
      </c>
      <c r="E111" s="44">
        <v>1</v>
      </c>
      <c r="F111" s="44">
        <v>2</v>
      </c>
      <c r="G111" s="44">
        <v>2</v>
      </c>
      <c r="H111" s="44">
        <v>1</v>
      </c>
      <c r="I111" s="44">
        <v>1</v>
      </c>
      <c r="J111" s="44">
        <v>5</v>
      </c>
      <c r="K111" s="44">
        <v>2</v>
      </c>
      <c r="L111" s="44">
        <v>1</v>
      </c>
      <c r="M111" s="44">
        <v>2</v>
      </c>
      <c r="N111" s="44">
        <v>1</v>
      </c>
      <c r="O111" s="44">
        <v>1</v>
      </c>
      <c r="P111" s="44">
        <v>3</v>
      </c>
      <c r="Q111" s="44">
        <v>1</v>
      </c>
      <c r="R111" s="44">
        <v>2</v>
      </c>
      <c r="S111" s="44">
        <v>1</v>
      </c>
      <c r="T111" s="44">
        <v>1</v>
      </c>
      <c r="U111" s="44">
        <v>5</v>
      </c>
      <c r="V111" s="44">
        <v>1</v>
      </c>
      <c r="W111" s="44">
        <v>1</v>
      </c>
      <c r="X111">
        <f t="shared" si="25"/>
        <v>0</v>
      </c>
      <c r="Y111">
        <f t="shared" si="30"/>
        <v>13</v>
      </c>
      <c r="Z111">
        <f t="shared" si="26"/>
        <v>5</v>
      </c>
      <c r="AA111">
        <f t="shared" si="27"/>
        <v>1</v>
      </c>
      <c r="AB111">
        <f t="shared" si="28"/>
        <v>0</v>
      </c>
      <c r="AC111">
        <f t="shared" si="31"/>
        <v>2</v>
      </c>
      <c r="AD111">
        <f t="shared" si="29"/>
        <v>21</v>
      </c>
      <c r="AE111">
        <f t="shared" si="32"/>
        <v>1</v>
      </c>
    </row>
    <row r="112" spans="1:33" x14ac:dyDescent="0.2">
      <c r="A112" t="str">
        <f t="shared" si="33"/>
        <v>R21: Volume up</v>
      </c>
      <c r="B112" s="1">
        <v>21</v>
      </c>
      <c r="C112" s="44">
        <v>2</v>
      </c>
      <c r="D112" s="44">
        <v>1</v>
      </c>
      <c r="E112" s="44">
        <v>2</v>
      </c>
      <c r="F112" s="44">
        <v>1</v>
      </c>
      <c r="G112" s="44">
        <v>2</v>
      </c>
      <c r="H112" s="44">
        <v>1</v>
      </c>
      <c r="I112" s="44">
        <v>1</v>
      </c>
      <c r="J112" s="44">
        <v>1</v>
      </c>
      <c r="K112" s="44">
        <v>2</v>
      </c>
      <c r="L112" s="44">
        <v>3</v>
      </c>
      <c r="M112" s="44">
        <v>2</v>
      </c>
      <c r="N112" s="44">
        <v>1</v>
      </c>
      <c r="O112" s="44">
        <v>1</v>
      </c>
      <c r="P112" s="44">
        <v>1</v>
      </c>
      <c r="Q112" s="44">
        <v>1</v>
      </c>
      <c r="R112" s="44">
        <v>1</v>
      </c>
      <c r="S112" s="44">
        <v>1</v>
      </c>
      <c r="T112" s="44">
        <v>1</v>
      </c>
      <c r="U112" s="44">
        <v>2</v>
      </c>
      <c r="V112" s="44">
        <v>2</v>
      </c>
      <c r="W112" s="44">
        <v>1</v>
      </c>
      <c r="X112">
        <f t="shared" si="25"/>
        <v>0</v>
      </c>
      <c r="Y112">
        <f t="shared" si="30"/>
        <v>13</v>
      </c>
      <c r="Z112">
        <f t="shared" si="26"/>
        <v>7</v>
      </c>
      <c r="AA112">
        <f t="shared" si="27"/>
        <v>1</v>
      </c>
      <c r="AB112">
        <f t="shared" si="28"/>
        <v>0</v>
      </c>
      <c r="AC112">
        <f t="shared" si="31"/>
        <v>0</v>
      </c>
      <c r="AD112">
        <f t="shared" si="29"/>
        <v>21</v>
      </c>
      <c r="AE112">
        <f t="shared" si="32"/>
        <v>1</v>
      </c>
    </row>
    <row r="113" spans="1:32" x14ac:dyDescent="0.2">
      <c r="A113" t="str">
        <f t="shared" si="33"/>
        <v>R22: Volume down</v>
      </c>
      <c r="B113" s="1">
        <v>22</v>
      </c>
      <c r="C113" s="44">
        <v>2</v>
      </c>
      <c r="D113" s="44">
        <v>1</v>
      </c>
      <c r="E113" s="44">
        <v>2</v>
      </c>
      <c r="F113" s="44">
        <v>1</v>
      </c>
      <c r="G113" s="44">
        <v>2</v>
      </c>
      <c r="H113" s="44">
        <v>1</v>
      </c>
      <c r="I113" s="44">
        <v>1</v>
      </c>
      <c r="J113" s="44">
        <v>1</v>
      </c>
      <c r="K113" s="44">
        <v>2</v>
      </c>
      <c r="L113" s="44">
        <v>3</v>
      </c>
      <c r="M113" s="44">
        <v>2</v>
      </c>
      <c r="N113" s="44">
        <v>1</v>
      </c>
      <c r="O113" s="44">
        <v>1</v>
      </c>
      <c r="P113" s="44">
        <v>1</v>
      </c>
      <c r="Q113" s="44">
        <v>1</v>
      </c>
      <c r="R113" s="44">
        <v>1</v>
      </c>
      <c r="S113" s="44">
        <v>1</v>
      </c>
      <c r="T113" s="44">
        <v>1</v>
      </c>
      <c r="U113" s="44">
        <v>2</v>
      </c>
      <c r="V113" s="44">
        <v>2</v>
      </c>
      <c r="W113" s="44">
        <v>1</v>
      </c>
      <c r="X113">
        <f t="shared" si="25"/>
        <v>0</v>
      </c>
      <c r="Y113">
        <f t="shared" si="30"/>
        <v>13</v>
      </c>
      <c r="Z113">
        <f t="shared" si="26"/>
        <v>7</v>
      </c>
      <c r="AA113">
        <f t="shared" si="27"/>
        <v>1</v>
      </c>
      <c r="AB113">
        <f t="shared" si="28"/>
        <v>0</v>
      </c>
      <c r="AC113">
        <f t="shared" si="31"/>
        <v>0</v>
      </c>
      <c r="AD113">
        <f t="shared" si="29"/>
        <v>21</v>
      </c>
      <c r="AE113">
        <f t="shared" si="32"/>
        <v>1</v>
      </c>
    </row>
    <row r="114" spans="1:32" x14ac:dyDescent="0.2">
      <c r="A114" t="str">
        <f>A27</f>
        <v>R23: Take a call</v>
      </c>
      <c r="B114" s="1">
        <v>23</v>
      </c>
      <c r="C114" s="44">
        <v>1</v>
      </c>
      <c r="D114" s="44">
        <v>1</v>
      </c>
      <c r="E114" s="44">
        <v>1</v>
      </c>
      <c r="F114" s="44">
        <v>1</v>
      </c>
      <c r="G114" s="44">
        <v>1</v>
      </c>
      <c r="H114" s="44">
        <v>1</v>
      </c>
      <c r="I114" s="44">
        <v>1</v>
      </c>
      <c r="J114" s="44">
        <v>1</v>
      </c>
      <c r="K114" s="44">
        <v>2</v>
      </c>
      <c r="L114" s="44">
        <v>2</v>
      </c>
      <c r="M114" s="44">
        <v>2</v>
      </c>
      <c r="N114" s="44">
        <v>1</v>
      </c>
      <c r="O114" s="44">
        <v>1</v>
      </c>
      <c r="P114" s="44">
        <v>1</v>
      </c>
      <c r="Q114" s="44">
        <v>1</v>
      </c>
      <c r="R114" s="44">
        <v>5</v>
      </c>
      <c r="S114" s="44">
        <v>3</v>
      </c>
      <c r="T114" s="44">
        <v>1</v>
      </c>
      <c r="U114" s="44">
        <v>1</v>
      </c>
      <c r="V114" s="44">
        <v>1</v>
      </c>
      <c r="W114" s="44">
        <v>1</v>
      </c>
      <c r="X114">
        <f t="shared" si="25"/>
        <v>0</v>
      </c>
      <c r="Y114">
        <f t="shared" si="30"/>
        <v>16</v>
      </c>
      <c r="Z114">
        <f t="shared" si="26"/>
        <v>3</v>
      </c>
      <c r="AA114">
        <f t="shared" si="27"/>
        <v>1</v>
      </c>
      <c r="AB114">
        <f t="shared" si="28"/>
        <v>0</v>
      </c>
      <c r="AC114">
        <f t="shared" si="31"/>
        <v>1</v>
      </c>
      <c r="AD114">
        <f t="shared" si="29"/>
        <v>21</v>
      </c>
      <c r="AE114">
        <f t="shared" si="32"/>
        <v>1</v>
      </c>
    </row>
    <row r="115" spans="1:32" x14ac:dyDescent="0.2">
      <c r="A115" t="str">
        <f>A28</f>
        <v>R24: Hang up a call</v>
      </c>
      <c r="B115" s="1">
        <v>24</v>
      </c>
      <c r="C115" s="44">
        <v>1</v>
      </c>
      <c r="D115" s="44">
        <v>1</v>
      </c>
      <c r="E115" s="44">
        <v>1</v>
      </c>
      <c r="F115" s="44">
        <v>1</v>
      </c>
      <c r="G115" s="44">
        <v>1</v>
      </c>
      <c r="H115" s="44">
        <v>1</v>
      </c>
      <c r="I115" s="44">
        <v>1</v>
      </c>
      <c r="J115" s="44">
        <v>1</v>
      </c>
      <c r="K115" s="44">
        <v>2</v>
      </c>
      <c r="L115" s="44">
        <v>2</v>
      </c>
      <c r="M115" s="44">
        <v>2</v>
      </c>
      <c r="N115" s="44">
        <v>1</v>
      </c>
      <c r="O115" s="44">
        <v>1</v>
      </c>
      <c r="P115" s="44">
        <v>1</v>
      </c>
      <c r="Q115" s="44">
        <v>1</v>
      </c>
      <c r="R115" s="44">
        <v>5</v>
      </c>
      <c r="S115" s="44">
        <v>3</v>
      </c>
      <c r="T115" s="44">
        <v>1</v>
      </c>
      <c r="U115" s="44">
        <v>3</v>
      </c>
      <c r="V115" s="44">
        <v>1</v>
      </c>
      <c r="W115" s="44">
        <v>1</v>
      </c>
      <c r="X115">
        <f t="shared" si="25"/>
        <v>0</v>
      </c>
      <c r="Y115">
        <f t="shared" si="30"/>
        <v>15</v>
      </c>
      <c r="Z115">
        <f t="shared" si="26"/>
        <v>3</v>
      </c>
      <c r="AA115">
        <f t="shared" si="27"/>
        <v>2</v>
      </c>
      <c r="AB115">
        <f t="shared" si="28"/>
        <v>0</v>
      </c>
      <c r="AC115">
        <f t="shared" si="31"/>
        <v>1</v>
      </c>
      <c r="AD115">
        <f t="shared" si="29"/>
        <v>21</v>
      </c>
      <c r="AE115">
        <f t="shared" si="32"/>
        <v>1</v>
      </c>
    </row>
    <row r="116" spans="1:32" x14ac:dyDescent="0.2">
      <c r="A116" s="1" t="s">
        <v>255</v>
      </c>
      <c r="B116">
        <v>0</v>
      </c>
      <c r="C116" s="18">
        <f t="shared" ref="C116:C121" si="34">COUNTIF(C$92:C$115,$B116)</f>
        <v>0</v>
      </c>
      <c r="D116" s="18">
        <f t="shared" ref="D116:W121" si="35">COUNTIF(D$92:D$115,$B116)</f>
        <v>0</v>
      </c>
      <c r="E116" s="18">
        <f t="shared" si="35"/>
        <v>0</v>
      </c>
      <c r="F116" s="18">
        <f t="shared" si="35"/>
        <v>0</v>
      </c>
      <c r="G116" s="18">
        <f t="shared" si="35"/>
        <v>0</v>
      </c>
      <c r="H116" s="18">
        <f t="shared" si="35"/>
        <v>0</v>
      </c>
      <c r="I116" s="18">
        <f t="shared" si="35"/>
        <v>0</v>
      </c>
      <c r="J116" s="18">
        <f t="shared" si="35"/>
        <v>0</v>
      </c>
      <c r="K116" s="18">
        <f t="shared" si="35"/>
        <v>1</v>
      </c>
      <c r="L116" s="18">
        <f t="shared" si="35"/>
        <v>0</v>
      </c>
      <c r="M116" s="18">
        <f t="shared" si="35"/>
        <v>0</v>
      </c>
      <c r="N116" s="18">
        <f t="shared" si="35"/>
        <v>0</v>
      </c>
      <c r="O116" s="18">
        <f t="shared" si="35"/>
        <v>0</v>
      </c>
      <c r="P116" s="18">
        <f t="shared" si="35"/>
        <v>0</v>
      </c>
      <c r="Q116" s="18">
        <f t="shared" si="35"/>
        <v>0</v>
      </c>
      <c r="R116" s="18">
        <f t="shared" si="35"/>
        <v>0</v>
      </c>
      <c r="S116" s="18">
        <f t="shared" si="35"/>
        <v>0</v>
      </c>
      <c r="T116" s="18">
        <f t="shared" si="35"/>
        <v>1</v>
      </c>
      <c r="U116" s="18">
        <f t="shared" si="35"/>
        <v>0</v>
      </c>
      <c r="V116" s="18">
        <f t="shared" si="35"/>
        <v>0</v>
      </c>
      <c r="W116" s="18">
        <f t="shared" si="35"/>
        <v>0</v>
      </c>
      <c r="X116" s="18">
        <f t="shared" ref="X116:AC116" si="36">SUM(X92:X115)</f>
        <v>2</v>
      </c>
      <c r="Y116" s="18">
        <f t="shared" si="36"/>
        <v>286</v>
      </c>
      <c r="Z116" s="18">
        <f t="shared" si="36"/>
        <v>146</v>
      </c>
      <c r="AA116" s="18">
        <f t="shared" si="36"/>
        <v>42</v>
      </c>
      <c r="AB116" s="18">
        <f t="shared" si="36"/>
        <v>13</v>
      </c>
      <c r="AC116" s="18">
        <f t="shared" si="36"/>
        <v>15</v>
      </c>
      <c r="AD116" s="62">
        <f>SUM(X116:AC116)</f>
        <v>504</v>
      </c>
    </row>
    <row r="117" spans="1:32" x14ac:dyDescent="0.2">
      <c r="B117">
        <v>1</v>
      </c>
      <c r="C117" s="18">
        <f t="shared" si="34"/>
        <v>11</v>
      </c>
      <c r="D117" s="18">
        <f t="shared" ref="D117:R117" si="37">COUNTIF(D$92:D$115,$B117)</f>
        <v>18</v>
      </c>
      <c r="E117" s="18">
        <f t="shared" si="37"/>
        <v>10</v>
      </c>
      <c r="F117" s="18">
        <f t="shared" si="37"/>
        <v>16</v>
      </c>
      <c r="G117" s="18">
        <f t="shared" si="37"/>
        <v>15</v>
      </c>
      <c r="H117" s="18">
        <f t="shared" si="37"/>
        <v>19</v>
      </c>
      <c r="I117" s="18">
        <f t="shared" si="37"/>
        <v>13</v>
      </c>
      <c r="J117" s="18">
        <f t="shared" si="37"/>
        <v>19</v>
      </c>
      <c r="K117" s="18">
        <f t="shared" si="37"/>
        <v>1</v>
      </c>
      <c r="L117" s="18">
        <f t="shared" si="37"/>
        <v>10</v>
      </c>
      <c r="M117" s="18">
        <f t="shared" si="37"/>
        <v>7</v>
      </c>
      <c r="N117" s="18">
        <f t="shared" si="37"/>
        <v>19</v>
      </c>
      <c r="O117" s="18">
        <f t="shared" si="37"/>
        <v>20</v>
      </c>
      <c r="P117" s="18">
        <f t="shared" si="37"/>
        <v>19</v>
      </c>
      <c r="Q117" s="18">
        <f t="shared" si="37"/>
        <v>13</v>
      </c>
      <c r="R117" s="18">
        <f t="shared" si="37"/>
        <v>17</v>
      </c>
      <c r="S117" s="18">
        <f t="shared" si="35"/>
        <v>9</v>
      </c>
      <c r="T117" s="18">
        <f t="shared" si="35"/>
        <v>18</v>
      </c>
      <c r="U117" s="18">
        <f t="shared" si="35"/>
        <v>9</v>
      </c>
      <c r="V117" s="18">
        <f t="shared" si="35"/>
        <v>9</v>
      </c>
      <c r="W117" s="18">
        <f t="shared" si="35"/>
        <v>14</v>
      </c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x14ac:dyDescent="0.2">
      <c r="B118">
        <v>2</v>
      </c>
      <c r="C118" s="18">
        <f t="shared" si="34"/>
        <v>8</v>
      </c>
      <c r="D118" s="18">
        <f t="shared" si="35"/>
        <v>2</v>
      </c>
      <c r="E118" s="18">
        <f t="shared" si="35"/>
        <v>11</v>
      </c>
      <c r="F118" s="18">
        <f>COUNTIF(F$92:F$115,$B118)</f>
        <v>6</v>
      </c>
      <c r="G118" s="18">
        <f t="shared" si="35"/>
        <v>8</v>
      </c>
      <c r="H118" s="18">
        <f t="shared" si="35"/>
        <v>4</v>
      </c>
      <c r="I118" s="18">
        <f t="shared" si="35"/>
        <v>8</v>
      </c>
      <c r="J118" s="18">
        <f t="shared" si="35"/>
        <v>4</v>
      </c>
      <c r="K118" s="18">
        <f t="shared" si="35"/>
        <v>19</v>
      </c>
      <c r="L118" s="18">
        <f t="shared" si="35"/>
        <v>10</v>
      </c>
      <c r="M118" s="18">
        <f t="shared" si="35"/>
        <v>12</v>
      </c>
      <c r="N118" s="18">
        <f t="shared" si="35"/>
        <v>3</v>
      </c>
      <c r="O118" s="18">
        <f t="shared" si="35"/>
        <v>3</v>
      </c>
      <c r="P118" s="18">
        <f t="shared" si="35"/>
        <v>2</v>
      </c>
      <c r="Q118" s="18">
        <f t="shared" si="35"/>
        <v>9</v>
      </c>
      <c r="R118" s="18">
        <f t="shared" si="35"/>
        <v>5</v>
      </c>
      <c r="S118" s="18">
        <f t="shared" si="35"/>
        <v>5</v>
      </c>
      <c r="T118" s="18">
        <f t="shared" si="35"/>
        <v>4</v>
      </c>
      <c r="U118" s="18">
        <f t="shared" si="35"/>
        <v>6</v>
      </c>
      <c r="V118" s="18">
        <f t="shared" si="35"/>
        <v>10</v>
      </c>
      <c r="W118" s="18">
        <f t="shared" si="35"/>
        <v>7</v>
      </c>
      <c r="X118" s="18"/>
      <c r="Y118" s="18"/>
      <c r="Z118" s="18"/>
      <c r="AA118" s="18"/>
      <c r="AB118" s="18"/>
      <c r="AC118" s="18"/>
      <c r="AD118" s="18"/>
      <c r="AE118" s="18"/>
      <c r="AF118" s="18"/>
    </row>
    <row r="119" spans="1:32" x14ac:dyDescent="0.2">
      <c r="B119">
        <v>3</v>
      </c>
      <c r="C119" s="18">
        <f t="shared" si="34"/>
        <v>2</v>
      </c>
      <c r="D119" s="18">
        <f t="shared" si="35"/>
        <v>4</v>
      </c>
      <c r="E119" s="18">
        <f t="shared" si="35"/>
        <v>3</v>
      </c>
      <c r="F119" s="18">
        <f t="shared" si="35"/>
        <v>2</v>
      </c>
      <c r="G119" s="18">
        <f t="shared" si="35"/>
        <v>1</v>
      </c>
      <c r="H119" s="18">
        <f t="shared" si="35"/>
        <v>1</v>
      </c>
      <c r="I119" s="18">
        <f t="shared" si="35"/>
        <v>1</v>
      </c>
      <c r="J119" s="18">
        <f t="shared" si="35"/>
        <v>0</v>
      </c>
      <c r="K119" s="18">
        <f t="shared" si="35"/>
        <v>1</v>
      </c>
      <c r="L119" s="18">
        <f t="shared" si="35"/>
        <v>3</v>
      </c>
      <c r="M119" s="18">
        <f t="shared" si="35"/>
        <v>4</v>
      </c>
      <c r="N119" s="18">
        <f t="shared" si="35"/>
        <v>2</v>
      </c>
      <c r="O119" s="18">
        <f t="shared" si="35"/>
        <v>0</v>
      </c>
      <c r="P119" s="18">
        <f>COUNTIF(P$92:P$115,$B119)</f>
        <v>3</v>
      </c>
      <c r="Q119" s="18">
        <f t="shared" si="35"/>
        <v>2</v>
      </c>
      <c r="R119" s="18">
        <f t="shared" si="35"/>
        <v>0</v>
      </c>
      <c r="S119" s="18">
        <f t="shared" si="35"/>
        <v>4</v>
      </c>
      <c r="T119" s="18">
        <f t="shared" si="35"/>
        <v>1</v>
      </c>
      <c r="U119" s="18">
        <f t="shared" si="35"/>
        <v>2</v>
      </c>
      <c r="V119" s="18">
        <f t="shared" si="35"/>
        <v>3</v>
      </c>
      <c r="W119" s="18">
        <f t="shared" si="35"/>
        <v>3</v>
      </c>
      <c r="X119" s="18"/>
      <c r="Y119" s="18"/>
      <c r="Z119" s="18"/>
      <c r="AA119" s="18"/>
      <c r="AB119" s="18"/>
      <c r="AC119" s="18"/>
      <c r="AD119" s="18"/>
      <c r="AE119" s="18"/>
      <c r="AF119" s="18"/>
    </row>
    <row r="120" spans="1:32" x14ac:dyDescent="0.2">
      <c r="B120">
        <v>4</v>
      </c>
      <c r="C120" s="18">
        <f t="shared" si="34"/>
        <v>1</v>
      </c>
      <c r="D120" s="18">
        <f t="shared" si="35"/>
        <v>0</v>
      </c>
      <c r="E120" s="18">
        <f t="shared" si="35"/>
        <v>0</v>
      </c>
      <c r="F120" s="18">
        <f t="shared" si="35"/>
        <v>0</v>
      </c>
      <c r="G120" s="18">
        <f t="shared" si="35"/>
        <v>0</v>
      </c>
      <c r="H120" s="18">
        <f t="shared" si="35"/>
        <v>0</v>
      </c>
      <c r="I120" s="18">
        <f t="shared" si="35"/>
        <v>2</v>
      </c>
      <c r="J120" s="18">
        <f t="shared" si="35"/>
        <v>0</v>
      </c>
      <c r="K120" s="18">
        <f t="shared" si="35"/>
        <v>0</v>
      </c>
      <c r="L120" s="18">
        <f t="shared" si="35"/>
        <v>0</v>
      </c>
      <c r="M120" s="18">
        <f t="shared" si="35"/>
        <v>1</v>
      </c>
      <c r="N120" s="18">
        <f t="shared" si="35"/>
        <v>0</v>
      </c>
      <c r="O120" s="18">
        <f t="shared" si="35"/>
        <v>0</v>
      </c>
      <c r="P120" s="18">
        <f t="shared" si="35"/>
        <v>0</v>
      </c>
      <c r="Q120" s="18">
        <f t="shared" si="35"/>
        <v>0</v>
      </c>
      <c r="R120" s="18">
        <f t="shared" si="35"/>
        <v>0</v>
      </c>
      <c r="S120" s="18">
        <f t="shared" si="35"/>
        <v>5</v>
      </c>
      <c r="T120" s="18">
        <f t="shared" si="35"/>
        <v>0</v>
      </c>
      <c r="U120" s="18">
        <f t="shared" si="35"/>
        <v>3</v>
      </c>
      <c r="V120" s="18">
        <f t="shared" si="35"/>
        <v>1</v>
      </c>
      <c r="W120" s="18">
        <f t="shared" si="35"/>
        <v>0</v>
      </c>
      <c r="X120" s="18"/>
      <c r="Y120" s="18"/>
      <c r="Z120" s="18"/>
      <c r="AA120" s="18"/>
      <c r="AB120" s="18"/>
      <c r="AC120" s="18"/>
      <c r="AD120" s="18"/>
      <c r="AE120" s="18"/>
      <c r="AF120" s="18"/>
    </row>
    <row r="121" spans="1:32" x14ac:dyDescent="0.2">
      <c r="B121">
        <v>5</v>
      </c>
      <c r="C121" s="18">
        <f t="shared" si="34"/>
        <v>2</v>
      </c>
      <c r="D121" s="18">
        <f t="shared" si="35"/>
        <v>0</v>
      </c>
      <c r="E121" s="18">
        <f t="shared" si="35"/>
        <v>0</v>
      </c>
      <c r="F121" s="18">
        <f t="shared" si="35"/>
        <v>0</v>
      </c>
      <c r="G121" s="18">
        <f t="shared" si="35"/>
        <v>0</v>
      </c>
      <c r="H121" s="18">
        <f t="shared" si="35"/>
        <v>0</v>
      </c>
      <c r="I121" s="18">
        <f t="shared" si="35"/>
        <v>0</v>
      </c>
      <c r="J121" s="18">
        <f t="shared" si="35"/>
        <v>1</v>
      </c>
      <c r="K121" s="18">
        <f t="shared" si="35"/>
        <v>2</v>
      </c>
      <c r="L121" s="18">
        <f t="shared" si="35"/>
        <v>1</v>
      </c>
      <c r="M121" s="18">
        <f t="shared" si="35"/>
        <v>0</v>
      </c>
      <c r="N121" s="18">
        <f t="shared" si="35"/>
        <v>0</v>
      </c>
      <c r="O121" s="18">
        <f t="shared" si="35"/>
        <v>1</v>
      </c>
      <c r="P121" s="18">
        <f t="shared" si="35"/>
        <v>0</v>
      </c>
      <c r="Q121" s="18">
        <f t="shared" si="35"/>
        <v>0</v>
      </c>
      <c r="R121" s="18">
        <f t="shared" si="35"/>
        <v>2</v>
      </c>
      <c r="S121" s="18">
        <f t="shared" si="35"/>
        <v>1</v>
      </c>
      <c r="T121" s="18">
        <f t="shared" si="35"/>
        <v>0</v>
      </c>
      <c r="U121" s="18">
        <f t="shared" si="35"/>
        <v>4</v>
      </c>
      <c r="V121" s="18">
        <f t="shared" si="35"/>
        <v>1</v>
      </c>
      <c r="W121" s="18">
        <f t="shared" si="35"/>
        <v>0</v>
      </c>
      <c r="X121" s="18"/>
      <c r="Y121" s="18"/>
      <c r="Z121" s="18"/>
      <c r="AA121" s="18"/>
      <c r="AB121" s="18"/>
      <c r="AC121" s="18"/>
      <c r="AD121" s="18"/>
      <c r="AE121" s="18"/>
      <c r="AF121" s="18"/>
    </row>
    <row r="122" spans="1:32" x14ac:dyDescent="0.2">
      <c r="B122" t="s">
        <v>81</v>
      </c>
      <c r="C122" s="18">
        <f>SUM(C116:C121)</f>
        <v>24</v>
      </c>
      <c r="D122" s="18">
        <f t="shared" ref="D122:W122" si="38">SUM(D116:D121)</f>
        <v>24</v>
      </c>
      <c r="E122" s="18">
        <f t="shared" si="38"/>
        <v>24</v>
      </c>
      <c r="F122" s="18">
        <f t="shared" si="38"/>
        <v>24</v>
      </c>
      <c r="G122" s="18">
        <f t="shared" si="38"/>
        <v>24</v>
      </c>
      <c r="H122" s="18">
        <f t="shared" si="38"/>
        <v>24</v>
      </c>
      <c r="I122" s="18">
        <f t="shared" si="38"/>
        <v>24</v>
      </c>
      <c r="J122" s="18">
        <f t="shared" si="38"/>
        <v>24</v>
      </c>
      <c r="K122" s="18">
        <f t="shared" si="38"/>
        <v>24</v>
      </c>
      <c r="L122" s="18">
        <f t="shared" si="38"/>
        <v>24</v>
      </c>
      <c r="M122" s="18">
        <f t="shared" si="38"/>
        <v>24</v>
      </c>
      <c r="N122" s="18">
        <f t="shared" si="38"/>
        <v>24</v>
      </c>
      <c r="O122" s="18">
        <f t="shared" si="38"/>
        <v>24</v>
      </c>
      <c r="P122" s="18">
        <f t="shared" si="38"/>
        <v>24</v>
      </c>
      <c r="Q122" s="18">
        <f t="shared" si="38"/>
        <v>24</v>
      </c>
      <c r="R122" s="18">
        <f t="shared" si="38"/>
        <v>24</v>
      </c>
      <c r="S122" s="18">
        <f t="shared" si="38"/>
        <v>24</v>
      </c>
      <c r="T122" s="18">
        <f t="shared" si="38"/>
        <v>24</v>
      </c>
      <c r="U122" s="18">
        <f t="shared" si="38"/>
        <v>24</v>
      </c>
      <c r="V122" s="18">
        <f t="shared" si="38"/>
        <v>24</v>
      </c>
      <c r="W122" s="18">
        <f t="shared" si="38"/>
        <v>24</v>
      </c>
      <c r="X122" s="18"/>
      <c r="Y122" s="18"/>
      <c r="Z122" s="18"/>
      <c r="AA122" s="18"/>
      <c r="AB122" s="18"/>
      <c r="AC122" s="18"/>
      <c r="AD122" s="18"/>
      <c r="AE122" s="18"/>
      <c r="AF122" s="18"/>
    </row>
    <row r="124" spans="1:32" ht="19" x14ac:dyDescent="0.25">
      <c r="A124" s="3" t="s">
        <v>256</v>
      </c>
    </row>
    <row r="125" spans="1:32" x14ac:dyDescent="0.2">
      <c r="A125" s="1" t="s">
        <v>127</v>
      </c>
      <c r="B125" s="1" t="str">
        <f t="shared" ref="B125:B149" si="39">$B4</f>
        <v>Participant</v>
      </c>
      <c r="C125" s="1" t="str">
        <f>$C4</f>
        <v>P1</v>
      </c>
      <c r="D125" s="1" t="str">
        <f>$D4</f>
        <v>P2</v>
      </c>
      <c r="E125" s="1" t="str">
        <f>$E4</f>
        <v>P3</v>
      </c>
      <c r="F125" s="1" t="str">
        <f>$F4</f>
        <v>P4</v>
      </c>
      <c r="G125" s="1" t="str">
        <f>$G4</f>
        <v>P5</v>
      </c>
      <c r="H125" s="1" t="str">
        <f>$H4</f>
        <v>P6</v>
      </c>
      <c r="I125" s="1" t="str">
        <f>$I4</f>
        <v>P7</v>
      </c>
      <c r="J125" s="1" t="str">
        <f>$J4</f>
        <v>P8</v>
      </c>
      <c r="K125" s="1" t="str">
        <f>$K4</f>
        <v>P9</v>
      </c>
      <c r="L125" s="1" t="str">
        <f>$L4</f>
        <v>P10</v>
      </c>
      <c r="M125" s="1" t="str">
        <f>$M4</f>
        <v>P11</v>
      </c>
      <c r="N125" s="1" t="str">
        <f>$N4</f>
        <v>P12</v>
      </c>
      <c r="O125" s="1" t="str">
        <f>$O4</f>
        <v>P13</v>
      </c>
      <c r="P125" s="1" t="str">
        <f>$P4</f>
        <v>P14</v>
      </c>
      <c r="Q125" s="1" t="str">
        <f>$Q4</f>
        <v>P15</v>
      </c>
      <c r="R125" s="1" t="str">
        <f>$R4</f>
        <v>P16</v>
      </c>
      <c r="S125" s="1" t="str">
        <f>$S4</f>
        <v>P17</v>
      </c>
      <c r="T125" s="1" t="str">
        <f>$T4</f>
        <v>P18</v>
      </c>
      <c r="U125" s="1" t="str">
        <f>$U4</f>
        <v>P19</v>
      </c>
      <c r="V125" s="1" t="str">
        <f>$V4</f>
        <v>P20</v>
      </c>
      <c r="W125" s="1" t="str">
        <f>$W4</f>
        <v>P21</v>
      </c>
      <c r="X125" s="1" t="s">
        <v>50</v>
      </c>
      <c r="Y125" s="1" t="s">
        <v>197</v>
      </c>
      <c r="Z125" s="1" t="s">
        <v>198</v>
      </c>
    </row>
    <row r="126" spans="1:32" x14ac:dyDescent="0.2">
      <c r="A126" t="str">
        <f t="shared" ref="A126:A149" si="40">$A5</f>
        <v>R1: Open/close Menu</v>
      </c>
      <c r="B126" s="1">
        <f t="shared" si="39"/>
        <v>1</v>
      </c>
      <c r="C126" s="68">
        <v>1</v>
      </c>
      <c r="D126" s="68">
        <v>1</v>
      </c>
      <c r="E126" s="68">
        <v>3</v>
      </c>
      <c r="F126" s="68">
        <v>5</v>
      </c>
      <c r="G126" s="68">
        <v>4</v>
      </c>
      <c r="H126" s="68">
        <v>6</v>
      </c>
      <c r="I126" s="68">
        <v>3</v>
      </c>
      <c r="J126" s="68">
        <v>2</v>
      </c>
      <c r="K126" s="68">
        <v>1</v>
      </c>
      <c r="L126" s="68">
        <v>1</v>
      </c>
      <c r="M126" s="68">
        <v>2</v>
      </c>
      <c r="N126" s="68">
        <v>2</v>
      </c>
      <c r="O126" s="68">
        <v>4</v>
      </c>
      <c r="P126" s="68">
        <v>1</v>
      </c>
      <c r="Q126" s="68">
        <v>4</v>
      </c>
      <c r="R126" s="68">
        <v>1</v>
      </c>
      <c r="S126" s="68">
        <v>7</v>
      </c>
      <c r="T126" s="68">
        <v>7</v>
      </c>
      <c r="U126" s="68">
        <v>5</v>
      </c>
      <c r="V126" s="68">
        <v>2</v>
      </c>
      <c r="W126" s="68">
        <v>5</v>
      </c>
      <c r="X126" s="13">
        <f t="shared" ref="X126:X149" si="41">AVERAGE(C126:W126)</f>
        <v>3.1904761904761907</v>
      </c>
      <c r="Y126" s="13">
        <f t="shared" ref="Y126:Y149" si="42">_xlfn.STDEV.P(C126:W126)</f>
        <v>1.9909090438444639</v>
      </c>
      <c r="Z126" s="13">
        <f t="shared" ref="Z126:Z149" si="43">_xlfn.CONFIDENCE.NORM($R$2, Y126, $J$2)</f>
        <v>0.85151021656344439</v>
      </c>
    </row>
    <row r="127" spans="1:32" x14ac:dyDescent="0.2">
      <c r="A127" t="str">
        <f t="shared" si="40"/>
        <v>R2: Select an item</v>
      </c>
      <c r="B127" s="1">
        <f t="shared" si="39"/>
        <v>2</v>
      </c>
      <c r="C127" s="68">
        <v>5</v>
      </c>
      <c r="D127" s="68">
        <v>1</v>
      </c>
      <c r="E127" s="68">
        <v>1</v>
      </c>
      <c r="F127" s="68">
        <v>1</v>
      </c>
      <c r="G127" s="68">
        <v>1</v>
      </c>
      <c r="H127" s="68">
        <v>4</v>
      </c>
      <c r="I127" s="68">
        <v>3</v>
      </c>
      <c r="J127" s="68">
        <v>2</v>
      </c>
      <c r="K127" s="68">
        <v>1</v>
      </c>
      <c r="L127" s="68">
        <v>1</v>
      </c>
      <c r="M127" s="68">
        <v>1</v>
      </c>
      <c r="N127" s="68">
        <v>1</v>
      </c>
      <c r="O127" s="68">
        <v>2</v>
      </c>
      <c r="P127" s="68">
        <v>1</v>
      </c>
      <c r="Q127" s="68">
        <v>2</v>
      </c>
      <c r="R127" s="68">
        <v>1</v>
      </c>
      <c r="S127" s="68">
        <v>7</v>
      </c>
      <c r="T127" s="68">
        <v>1</v>
      </c>
      <c r="U127" s="68">
        <v>1</v>
      </c>
      <c r="V127" s="68">
        <v>1</v>
      </c>
      <c r="W127" s="68">
        <v>2</v>
      </c>
      <c r="X127" s="13">
        <f t="shared" si="41"/>
        <v>1.9047619047619047</v>
      </c>
      <c r="Y127" s="13">
        <f t="shared" si="42"/>
        <v>1.570706904997204</v>
      </c>
      <c r="Z127" s="13">
        <f t="shared" si="43"/>
        <v>0.67179009556820024</v>
      </c>
    </row>
    <row r="128" spans="1:32" x14ac:dyDescent="0.2">
      <c r="A128" t="str">
        <f t="shared" si="40"/>
        <v>R3: Go to the previous item</v>
      </c>
      <c r="B128" s="1">
        <f t="shared" si="39"/>
        <v>3</v>
      </c>
      <c r="C128" s="68">
        <v>6</v>
      </c>
      <c r="D128" s="68">
        <v>2</v>
      </c>
      <c r="E128" s="68">
        <v>3</v>
      </c>
      <c r="F128" s="68">
        <v>2</v>
      </c>
      <c r="G128" s="68">
        <v>1</v>
      </c>
      <c r="H128" s="68">
        <v>3</v>
      </c>
      <c r="I128" s="68">
        <v>1</v>
      </c>
      <c r="J128" s="68">
        <v>2</v>
      </c>
      <c r="K128" s="68">
        <v>1</v>
      </c>
      <c r="L128" s="68">
        <v>1</v>
      </c>
      <c r="M128" s="68">
        <v>2</v>
      </c>
      <c r="N128" s="68">
        <v>2</v>
      </c>
      <c r="O128" s="68">
        <v>2</v>
      </c>
      <c r="P128" s="68">
        <v>1</v>
      </c>
      <c r="Q128" s="68">
        <v>4</v>
      </c>
      <c r="R128" s="68">
        <v>1</v>
      </c>
      <c r="S128" s="68">
        <v>8</v>
      </c>
      <c r="T128" s="68">
        <v>1</v>
      </c>
      <c r="U128" s="68">
        <v>1</v>
      </c>
      <c r="V128" s="68">
        <v>2</v>
      </c>
      <c r="W128" s="68">
        <v>2</v>
      </c>
      <c r="X128" s="13">
        <f t="shared" si="41"/>
        <v>2.2857142857142856</v>
      </c>
      <c r="Y128" s="13">
        <f t="shared" si="42"/>
        <v>1.7496355305594129</v>
      </c>
      <c r="Z128" s="13">
        <f t="shared" si="43"/>
        <v>0.74831772658828355</v>
      </c>
    </row>
    <row r="129" spans="1:53" x14ac:dyDescent="0.2">
      <c r="A129" t="str">
        <f t="shared" si="40"/>
        <v>R4: Go to the next item</v>
      </c>
      <c r="B129" s="1">
        <f t="shared" si="39"/>
        <v>4</v>
      </c>
      <c r="C129" s="68">
        <v>8</v>
      </c>
      <c r="D129" s="68">
        <v>2</v>
      </c>
      <c r="E129" s="68">
        <v>2</v>
      </c>
      <c r="F129" s="68">
        <v>2</v>
      </c>
      <c r="G129" s="68">
        <v>2</v>
      </c>
      <c r="H129" s="68">
        <v>3</v>
      </c>
      <c r="I129" s="68">
        <v>2</v>
      </c>
      <c r="J129" s="68">
        <v>2</v>
      </c>
      <c r="K129" s="68">
        <v>1</v>
      </c>
      <c r="L129" s="68">
        <v>1</v>
      </c>
      <c r="M129" s="68">
        <v>1</v>
      </c>
      <c r="N129" s="68">
        <v>2</v>
      </c>
      <c r="O129" s="68">
        <v>2</v>
      </c>
      <c r="P129" s="68">
        <v>1</v>
      </c>
      <c r="Q129" s="68">
        <v>2</v>
      </c>
      <c r="R129" s="68">
        <v>1</v>
      </c>
      <c r="S129" s="68">
        <v>4</v>
      </c>
      <c r="T129" s="68">
        <v>1</v>
      </c>
      <c r="U129" s="68">
        <v>1</v>
      </c>
      <c r="V129" s="68">
        <v>2</v>
      </c>
      <c r="W129" s="68">
        <v>2</v>
      </c>
      <c r="X129" s="13">
        <f t="shared" si="41"/>
        <v>2.0952380952380953</v>
      </c>
      <c r="Y129" s="13">
        <f t="shared" si="42"/>
        <v>1.5088551921671296</v>
      </c>
      <c r="Z129" s="13">
        <f t="shared" si="43"/>
        <v>0.64533616712300346</v>
      </c>
    </row>
    <row r="130" spans="1:53" x14ac:dyDescent="0.2">
      <c r="A130" t="str">
        <f t="shared" si="40"/>
        <v>R5: Accept/confirm an option</v>
      </c>
      <c r="B130" s="1">
        <f t="shared" si="39"/>
        <v>5</v>
      </c>
      <c r="C130" s="68">
        <v>6</v>
      </c>
      <c r="D130" s="68">
        <v>4</v>
      </c>
      <c r="E130" s="68">
        <v>4</v>
      </c>
      <c r="F130" s="68">
        <v>2</v>
      </c>
      <c r="G130" s="68">
        <v>3</v>
      </c>
      <c r="H130" s="68">
        <v>5</v>
      </c>
      <c r="I130" s="68">
        <v>2</v>
      </c>
      <c r="J130" s="68">
        <v>1</v>
      </c>
      <c r="K130" s="68">
        <v>2</v>
      </c>
      <c r="L130" s="68">
        <v>1</v>
      </c>
      <c r="M130" s="68">
        <v>1</v>
      </c>
      <c r="N130" s="68">
        <v>1</v>
      </c>
      <c r="O130" s="68">
        <v>4</v>
      </c>
      <c r="P130" s="68">
        <v>1</v>
      </c>
      <c r="Q130" s="68">
        <v>2</v>
      </c>
      <c r="R130" s="68">
        <v>1</v>
      </c>
      <c r="S130" s="68">
        <v>4</v>
      </c>
      <c r="T130" s="68">
        <v>1</v>
      </c>
      <c r="U130" s="68">
        <v>1</v>
      </c>
      <c r="V130" s="68">
        <v>5</v>
      </c>
      <c r="W130" s="68">
        <v>2</v>
      </c>
      <c r="X130" s="13">
        <f t="shared" si="41"/>
        <v>2.5238095238095237</v>
      </c>
      <c r="Y130" s="13">
        <f t="shared" si="42"/>
        <v>1.5922146187905226</v>
      </c>
      <c r="Z130" s="13">
        <f t="shared" si="43"/>
        <v>0.68098892767283969</v>
      </c>
    </row>
    <row r="131" spans="1:53" x14ac:dyDescent="0.2">
      <c r="A131" t="str">
        <f t="shared" si="40"/>
        <v>R6: Cancel/Reject an option</v>
      </c>
      <c r="B131" s="1">
        <f t="shared" si="39"/>
        <v>6</v>
      </c>
      <c r="C131" s="68">
        <v>3</v>
      </c>
      <c r="D131" s="68">
        <v>4</v>
      </c>
      <c r="E131" s="68">
        <v>2</v>
      </c>
      <c r="F131" s="68">
        <v>2</v>
      </c>
      <c r="G131" s="68">
        <v>4</v>
      </c>
      <c r="H131" s="68">
        <v>2</v>
      </c>
      <c r="I131" s="68">
        <v>2</v>
      </c>
      <c r="J131" s="68">
        <v>2</v>
      </c>
      <c r="K131" s="68">
        <v>2</v>
      </c>
      <c r="L131" s="68">
        <v>1</v>
      </c>
      <c r="M131" s="68">
        <v>3</v>
      </c>
      <c r="N131" s="68">
        <v>2</v>
      </c>
      <c r="O131" s="68">
        <v>4</v>
      </c>
      <c r="P131" s="68">
        <v>1</v>
      </c>
      <c r="Q131" s="68">
        <v>3</v>
      </c>
      <c r="R131" s="68">
        <v>1</v>
      </c>
      <c r="S131" s="68">
        <v>7</v>
      </c>
      <c r="T131" s="68">
        <v>2</v>
      </c>
      <c r="U131" s="68">
        <v>1</v>
      </c>
      <c r="V131" s="68">
        <v>1</v>
      </c>
      <c r="W131" s="68">
        <v>2</v>
      </c>
      <c r="X131" s="13">
        <f t="shared" si="41"/>
        <v>2.4285714285714284</v>
      </c>
      <c r="Y131" s="13">
        <f t="shared" si="42"/>
        <v>1.3997084244475304</v>
      </c>
      <c r="Z131" s="13">
        <f t="shared" si="43"/>
        <v>0.59865418127062697</v>
      </c>
    </row>
    <row r="132" spans="1:53" x14ac:dyDescent="0.2">
      <c r="A132" t="str">
        <f t="shared" si="40"/>
        <v>R7: Camera: On/Off</v>
      </c>
      <c r="B132" s="1">
        <f t="shared" si="39"/>
        <v>7</v>
      </c>
      <c r="C132" s="68">
        <v>2</v>
      </c>
      <c r="D132" s="68">
        <v>1</v>
      </c>
      <c r="E132" s="68">
        <v>8</v>
      </c>
      <c r="F132" s="68">
        <v>4</v>
      </c>
      <c r="G132" s="68">
        <v>5</v>
      </c>
      <c r="H132" s="68">
        <v>4</v>
      </c>
      <c r="I132" s="68">
        <v>2</v>
      </c>
      <c r="J132" s="68">
        <v>8</v>
      </c>
      <c r="K132" s="68">
        <v>1</v>
      </c>
      <c r="L132" s="68">
        <v>3</v>
      </c>
      <c r="M132" s="68">
        <v>2</v>
      </c>
      <c r="N132" s="68">
        <v>1</v>
      </c>
      <c r="O132" s="68">
        <v>2</v>
      </c>
      <c r="P132" s="68">
        <v>1</v>
      </c>
      <c r="Q132" s="68">
        <v>4</v>
      </c>
      <c r="R132" s="68">
        <v>1</v>
      </c>
      <c r="S132" s="68">
        <v>9</v>
      </c>
      <c r="T132" s="68">
        <v>5</v>
      </c>
      <c r="U132" s="68">
        <v>1</v>
      </c>
      <c r="V132" s="68">
        <v>3</v>
      </c>
      <c r="W132" s="68">
        <v>2</v>
      </c>
      <c r="X132" s="13">
        <f t="shared" si="41"/>
        <v>3.2857142857142856</v>
      </c>
      <c r="Y132" s="13">
        <f t="shared" si="42"/>
        <v>2.4327694808466287</v>
      </c>
      <c r="Z132" s="13">
        <f t="shared" si="43"/>
        <v>1.0404935744751607</v>
      </c>
    </row>
    <row r="133" spans="1:53" x14ac:dyDescent="0.2">
      <c r="A133" t="str">
        <f t="shared" si="40"/>
        <v>R8: Camera: Switch mode</v>
      </c>
      <c r="B133" s="1">
        <f t="shared" si="39"/>
        <v>8</v>
      </c>
      <c r="C133" s="68">
        <v>5</v>
      </c>
      <c r="D133" s="68">
        <v>1</v>
      </c>
      <c r="E133" s="68">
        <v>4</v>
      </c>
      <c r="F133" s="68">
        <v>1</v>
      </c>
      <c r="G133" s="68">
        <v>2</v>
      </c>
      <c r="H133" s="68">
        <v>1</v>
      </c>
      <c r="I133" s="68">
        <v>2</v>
      </c>
      <c r="J133" s="68">
        <v>2</v>
      </c>
      <c r="K133" s="68">
        <v>1</v>
      </c>
      <c r="L133" s="68">
        <v>1</v>
      </c>
      <c r="M133" s="68">
        <v>4</v>
      </c>
      <c r="N133" s="68">
        <v>8</v>
      </c>
      <c r="O133" s="68">
        <v>3</v>
      </c>
      <c r="P133" s="68">
        <v>1</v>
      </c>
      <c r="Q133" s="68">
        <v>4</v>
      </c>
      <c r="R133" s="68">
        <v>1</v>
      </c>
      <c r="S133" s="68">
        <v>6</v>
      </c>
      <c r="T133" s="68">
        <v>2</v>
      </c>
      <c r="U133" s="68">
        <v>1</v>
      </c>
      <c r="V133" s="68">
        <v>3</v>
      </c>
      <c r="W133" s="68">
        <v>2</v>
      </c>
      <c r="X133" s="13">
        <f t="shared" si="41"/>
        <v>2.6190476190476191</v>
      </c>
      <c r="Y133" s="13">
        <f t="shared" si="42"/>
        <v>1.8892223261787973</v>
      </c>
      <c r="Z133" s="13">
        <f t="shared" si="43"/>
        <v>0.80801888819320566</v>
      </c>
    </row>
    <row r="134" spans="1:53" x14ac:dyDescent="0.2">
      <c r="A134" t="str">
        <f t="shared" si="40"/>
        <v>R9: Camera: Panning left</v>
      </c>
      <c r="B134" s="1">
        <f t="shared" si="39"/>
        <v>9</v>
      </c>
      <c r="C134" s="68">
        <v>1</v>
      </c>
      <c r="D134" s="68">
        <v>1</v>
      </c>
      <c r="E134" s="68">
        <v>4</v>
      </c>
      <c r="F134" s="68">
        <v>1</v>
      </c>
      <c r="G134" s="68">
        <v>1</v>
      </c>
      <c r="H134" s="68">
        <v>2</v>
      </c>
      <c r="I134" s="68">
        <v>3</v>
      </c>
      <c r="J134" s="68">
        <v>2</v>
      </c>
      <c r="K134" s="68">
        <v>1</v>
      </c>
      <c r="L134" s="68">
        <v>1</v>
      </c>
      <c r="M134" s="68">
        <v>2</v>
      </c>
      <c r="N134" s="68">
        <v>5</v>
      </c>
      <c r="O134" s="68">
        <v>2</v>
      </c>
      <c r="P134" s="68">
        <v>1</v>
      </c>
      <c r="Q134" s="68">
        <v>3</v>
      </c>
      <c r="R134" s="68">
        <v>1</v>
      </c>
      <c r="S134" s="68">
        <v>5</v>
      </c>
      <c r="T134" s="68">
        <v>2</v>
      </c>
      <c r="U134" s="68">
        <v>4</v>
      </c>
      <c r="V134" s="68">
        <v>4</v>
      </c>
      <c r="W134" s="68">
        <v>3</v>
      </c>
      <c r="X134" s="13">
        <f t="shared" si="41"/>
        <v>2.3333333333333335</v>
      </c>
      <c r="Y134" s="13">
        <f t="shared" si="42"/>
        <v>1.3569339855976197</v>
      </c>
      <c r="Z134" s="13">
        <f t="shared" si="43"/>
        <v>0.58035958775261542</v>
      </c>
    </row>
    <row r="135" spans="1:53" x14ac:dyDescent="0.2">
      <c r="A135" t="str">
        <f t="shared" si="40"/>
        <v>R10: Camera: Panning right</v>
      </c>
      <c r="B135" s="1">
        <f t="shared" si="39"/>
        <v>10</v>
      </c>
      <c r="C135" s="68">
        <v>6</v>
      </c>
      <c r="D135" s="68">
        <v>1</v>
      </c>
      <c r="E135" s="68">
        <v>3</v>
      </c>
      <c r="F135" s="68">
        <v>1</v>
      </c>
      <c r="G135" s="68">
        <v>4</v>
      </c>
      <c r="H135" s="68">
        <v>2</v>
      </c>
      <c r="I135" s="68">
        <v>2</v>
      </c>
      <c r="J135" s="68">
        <v>5</v>
      </c>
      <c r="K135" s="68">
        <v>1</v>
      </c>
      <c r="L135" s="68">
        <v>1</v>
      </c>
      <c r="M135" s="68">
        <v>2</v>
      </c>
      <c r="N135" s="68">
        <v>5</v>
      </c>
      <c r="O135" s="68">
        <v>2</v>
      </c>
      <c r="P135" s="68">
        <v>1</v>
      </c>
      <c r="Q135" s="68">
        <v>3</v>
      </c>
      <c r="R135" s="68">
        <v>1</v>
      </c>
      <c r="S135" s="68">
        <v>7</v>
      </c>
      <c r="T135" s="68">
        <v>2</v>
      </c>
      <c r="U135" s="68">
        <v>1</v>
      </c>
      <c r="V135" s="68">
        <v>2</v>
      </c>
      <c r="W135" s="68">
        <v>3</v>
      </c>
      <c r="X135" s="13">
        <f t="shared" si="41"/>
        <v>2.6190476190476191</v>
      </c>
      <c r="Y135" s="13">
        <f t="shared" si="42"/>
        <v>1.7586843154875609</v>
      </c>
      <c r="Z135" s="13">
        <f t="shared" si="43"/>
        <v>0.75218788471410358</v>
      </c>
      <c r="AZ135" s="1"/>
    </row>
    <row r="136" spans="1:53" x14ac:dyDescent="0.2">
      <c r="A136" t="str">
        <f t="shared" si="40"/>
        <v>R11: Camera: Panning up</v>
      </c>
      <c r="B136" s="1">
        <f t="shared" si="39"/>
        <v>11</v>
      </c>
      <c r="C136" s="68">
        <v>7</v>
      </c>
      <c r="D136" s="68">
        <v>1</v>
      </c>
      <c r="E136" s="68">
        <v>2</v>
      </c>
      <c r="F136" s="68">
        <v>2</v>
      </c>
      <c r="G136" s="68">
        <v>2</v>
      </c>
      <c r="H136" s="68">
        <v>2</v>
      </c>
      <c r="I136" s="68">
        <v>2</v>
      </c>
      <c r="J136" s="68">
        <v>1</v>
      </c>
      <c r="K136" s="68">
        <v>1</v>
      </c>
      <c r="L136" s="68">
        <v>1</v>
      </c>
      <c r="M136" s="68">
        <v>2</v>
      </c>
      <c r="N136" s="68">
        <v>2</v>
      </c>
      <c r="O136" s="68">
        <v>2</v>
      </c>
      <c r="P136" s="68">
        <v>1</v>
      </c>
      <c r="Q136" s="68">
        <v>3</v>
      </c>
      <c r="R136" s="68">
        <v>1</v>
      </c>
      <c r="S136" s="68">
        <v>4</v>
      </c>
      <c r="T136" s="68">
        <v>1</v>
      </c>
      <c r="U136" s="68">
        <v>7</v>
      </c>
      <c r="V136" s="68">
        <v>2</v>
      </c>
      <c r="W136" s="68">
        <v>3</v>
      </c>
      <c r="X136" s="13">
        <f t="shared" si="41"/>
        <v>2.3333333333333335</v>
      </c>
      <c r="Y136" s="13">
        <f t="shared" si="42"/>
        <v>1.699673171197595</v>
      </c>
      <c r="Z136" s="13">
        <f t="shared" si="43"/>
        <v>0.72694886517709101</v>
      </c>
    </row>
    <row r="137" spans="1:53" x14ac:dyDescent="0.2">
      <c r="A137" t="str">
        <f t="shared" si="40"/>
        <v>R12: Camera: Panning down</v>
      </c>
      <c r="B137" s="1">
        <f t="shared" si="39"/>
        <v>12</v>
      </c>
      <c r="C137" s="68">
        <v>6</v>
      </c>
      <c r="D137" s="68">
        <v>1</v>
      </c>
      <c r="E137" s="68">
        <v>2</v>
      </c>
      <c r="F137" s="68">
        <v>2</v>
      </c>
      <c r="G137" s="68">
        <v>2</v>
      </c>
      <c r="H137" s="68">
        <v>2</v>
      </c>
      <c r="I137" s="68">
        <v>2</v>
      </c>
      <c r="J137" s="68">
        <v>2</v>
      </c>
      <c r="K137" s="68">
        <v>1</v>
      </c>
      <c r="L137" s="68">
        <v>1</v>
      </c>
      <c r="M137" s="68">
        <v>2</v>
      </c>
      <c r="N137" s="68">
        <v>2</v>
      </c>
      <c r="O137" s="68">
        <v>2</v>
      </c>
      <c r="P137" s="68">
        <v>1</v>
      </c>
      <c r="Q137" s="68">
        <v>2</v>
      </c>
      <c r="R137" s="68">
        <v>1</v>
      </c>
      <c r="S137" s="68">
        <v>6</v>
      </c>
      <c r="T137" s="68">
        <v>1</v>
      </c>
      <c r="U137" s="68">
        <v>3</v>
      </c>
      <c r="V137" s="68">
        <v>2</v>
      </c>
      <c r="W137" s="68">
        <v>3</v>
      </c>
      <c r="X137" s="13">
        <f t="shared" si="41"/>
        <v>2.1904761904761907</v>
      </c>
      <c r="Y137" s="13">
        <f t="shared" si="42"/>
        <v>1.3669238185149832</v>
      </c>
      <c r="Z137" s="13">
        <f t="shared" si="43"/>
        <v>0.5846322313558967</v>
      </c>
      <c r="BA137" s="19"/>
    </row>
    <row r="138" spans="1:53" x14ac:dyDescent="0.2">
      <c r="A138" t="str">
        <f t="shared" si="40"/>
        <v>R13: Camera: Zoom in</v>
      </c>
      <c r="B138" s="1">
        <f t="shared" si="39"/>
        <v>13</v>
      </c>
      <c r="C138" s="68">
        <v>2</v>
      </c>
      <c r="D138" s="68">
        <v>2</v>
      </c>
      <c r="E138" s="68">
        <v>3</v>
      </c>
      <c r="F138" s="68">
        <v>1</v>
      </c>
      <c r="G138" s="68">
        <v>2</v>
      </c>
      <c r="H138" s="68">
        <v>2</v>
      </c>
      <c r="I138" s="68">
        <v>1</v>
      </c>
      <c r="J138" s="68">
        <v>2</v>
      </c>
      <c r="K138" s="68">
        <v>1</v>
      </c>
      <c r="L138" s="68">
        <v>1</v>
      </c>
      <c r="M138" s="68">
        <v>1</v>
      </c>
      <c r="N138" s="68">
        <v>2</v>
      </c>
      <c r="O138" s="68">
        <v>3</v>
      </c>
      <c r="P138" s="68">
        <v>1</v>
      </c>
      <c r="Q138" s="68">
        <v>3</v>
      </c>
      <c r="R138" s="68">
        <v>1</v>
      </c>
      <c r="S138" s="68">
        <v>2</v>
      </c>
      <c r="T138" s="68">
        <v>6</v>
      </c>
      <c r="U138" s="68">
        <v>2</v>
      </c>
      <c r="V138" s="68">
        <v>2</v>
      </c>
      <c r="W138" s="68">
        <v>3</v>
      </c>
      <c r="X138" s="13">
        <f t="shared" si="41"/>
        <v>2.0476190476190474</v>
      </c>
      <c r="Y138" s="13">
        <f t="shared" si="42"/>
        <v>1.1328930717495542</v>
      </c>
      <c r="Z138" s="13">
        <f t="shared" si="43"/>
        <v>0.48453746686784938</v>
      </c>
      <c r="BA138" s="19"/>
    </row>
    <row r="139" spans="1:53" x14ac:dyDescent="0.2">
      <c r="A139" t="str">
        <f t="shared" si="40"/>
        <v>R14: Camera: Zoom out</v>
      </c>
      <c r="B139" s="1">
        <f t="shared" si="39"/>
        <v>14</v>
      </c>
      <c r="C139" s="68">
        <v>2</v>
      </c>
      <c r="D139" s="68">
        <v>2</v>
      </c>
      <c r="E139" s="68">
        <v>2</v>
      </c>
      <c r="F139" s="68">
        <v>1</v>
      </c>
      <c r="G139" s="68">
        <v>3</v>
      </c>
      <c r="H139" s="68">
        <v>5</v>
      </c>
      <c r="I139" s="68">
        <v>2</v>
      </c>
      <c r="J139" s="68">
        <v>2</v>
      </c>
      <c r="K139" s="68">
        <v>1</v>
      </c>
      <c r="L139" s="68">
        <v>2</v>
      </c>
      <c r="M139" s="68">
        <v>1</v>
      </c>
      <c r="N139" s="68">
        <v>3</v>
      </c>
      <c r="O139" s="68">
        <v>2</v>
      </c>
      <c r="P139" s="68">
        <v>1</v>
      </c>
      <c r="Q139" s="68">
        <v>3</v>
      </c>
      <c r="R139" s="68">
        <v>1</v>
      </c>
      <c r="S139" s="68">
        <v>5</v>
      </c>
      <c r="T139" s="68">
        <v>6</v>
      </c>
      <c r="U139" s="68">
        <v>1</v>
      </c>
      <c r="V139" s="68">
        <v>2</v>
      </c>
      <c r="W139" s="68">
        <v>3</v>
      </c>
      <c r="X139" s="13">
        <f t="shared" si="41"/>
        <v>2.3809523809523809</v>
      </c>
      <c r="Y139" s="13">
        <f t="shared" si="42"/>
        <v>1.3964645998681124</v>
      </c>
      <c r="Z139" s="13">
        <f t="shared" si="43"/>
        <v>0.59726680007475852</v>
      </c>
      <c r="BA139" s="19"/>
    </row>
    <row r="140" spans="1:53" x14ac:dyDescent="0.2">
      <c r="A140" t="str">
        <f t="shared" si="40"/>
        <v>R15: Camera: Return to the initial position</v>
      </c>
      <c r="B140" s="1">
        <f t="shared" si="39"/>
        <v>15</v>
      </c>
      <c r="C140" s="68">
        <v>8</v>
      </c>
      <c r="D140" s="68">
        <v>1</v>
      </c>
      <c r="E140" s="68">
        <v>2</v>
      </c>
      <c r="F140" s="68">
        <v>2</v>
      </c>
      <c r="G140" s="68">
        <v>3</v>
      </c>
      <c r="H140" s="68">
        <v>3</v>
      </c>
      <c r="I140" s="68">
        <v>2</v>
      </c>
      <c r="J140" s="68">
        <v>8</v>
      </c>
      <c r="K140" s="68">
        <v>2</v>
      </c>
      <c r="L140" s="68">
        <v>1</v>
      </c>
      <c r="M140" s="68">
        <v>5</v>
      </c>
      <c r="N140" s="68">
        <v>5</v>
      </c>
      <c r="O140" s="68">
        <v>1</v>
      </c>
      <c r="P140" s="68">
        <v>1</v>
      </c>
      <c r="Q140" s="68">
        <v>3</v>
      </c>
      <c r="R140" s="68">
        <v>1</v>
      </c>
      <c r="S140" s="68">
        <v>5</v>
      </c>
      <c r="T140" s="68">
        <v>3</v>
      </c>
      <c r="U140" s="68">
        <v>8</v>
      </c>
      <c r="V140" s="68">
        <v>3</v>
      </c>
      <c r="W140" s="68">
        <v>7</v>
      </c>
      <c r="X140" s="13">
        <f t="shared" si="41"/>
        <v>3.5238095238095237</v>
      </c>
      <c r="Y140" s="13">
        <f t="shared" si="42"/>
        <v>2.4027572974367359</v>
      </c>
      <c r="Z140" s="13">
        <f t="shared" si="43"/>
        <v>1.0276573874710819</v>
      </c>
    </row>
    <row r="141" spans="1:53" x14ac:dyDescent="0.2">
      <c r="A141" t="str">
        <f t="shared" si="40"/>
        <v>R16: Camera: Record</v>
      </c>
      <c r="B141" s="1">
        <f t="shared" si="39"/>
        <v>16</v>
      </c>
      <c r="C141" s="68">
        <v>2</v>
      </c>
      <c r="D141" s="68">
        <v>1</v>
      </c>
      <c r="E141" s="68">
        <v>3</v>
      </c>
      <c r="F141" s="68">
        <v>1</v>
      </c>
      <c r="G141" s="68">
        <v>2</v>
      </c>
      <c r="H141" s="68">
        <v>2</v>
      </c>
      <c r="I141" s="68">
        <v>4</v>
      </c>
      <c r="J141" s="68">
        <v>4</v>
      </c>
      <c r="K141" s="68">
        <v>1</v>
      </c>
      <c r="L141" s="68">
        <v>1</v>
      </c>
      <c r="M141" s="68">
        <v>2</v>
      </c>
      <c r="N141" s="68">
        <v>1</v>
      </c>
      <c r="O141" s="68">
        <v>7</v>
      </c>
      <c r="P141" s="68">
        <v>1</v>
      </c>
      <c r="Q141" s="68">
        <v>5</v>
      </c>
      <c r="R141" s="68">
        <v>1</v>
      </c>
      <c r="S141" s="68">
        <v>6</v>
      </c>
      <c r="T141" s="68">
        <v>1</v>
      </c>
      <c r="U141" s="68">
        <v>8</v>
      </c>
      <c r="V141" s="68">
        <v>2</v>
      </c>
      <c r="W141" s="68">
        <v>3</v>
      </c>
      <c r="X141" s="13">
        <f t="shared" si="41"/>
        <v>2.7619047619047619</v>
      </c>
      <c r="Y141" s="13">
        <f t="shared" si="42"/>
        <v>2.0909046095333474</v>
      </c>
      <c r="Z141" s="13">
        <f t="shared" si="43"/>
        <v>0.89427824057658822</v>
      </c>
    </row>
    <row r="142" spans="1:53" x14ac:dyDescent="0.2">
      <c r="A142" t="str">
        <f t="shared" si="40"/>
        <v>R17: Camera: Select Object</v>
      </c>
      <c r="B142" s="1">
        <f t="shared" si="39"/>
        <v>17</v>
      </c>
      <c r="C142" s="68">
        <v>3</v>
      </c>
      <c r="D142" s="68">
        <v>1</v>
      </c>
      <c r="E142" s="68">
        <v>1</v>
      </c>
      <c r="F142" s="68">
        <v>7</v>
      </c>
      <c r="G142" s="68">
        <v>2</v>
      </c>
      <c r="H142" s="68">
        <v>3</v>
      </c>
      <c r="I142" s="68">
        <v>7</v>
      </c>
      <c r="J142" s="68">
        <v>8</v>
      </c>
      <c r="K142" s="68">
        <v>1</v>
      </c>
      <c r="L142" s="68">
        <v>2</v>
      </c>
      <c r="M142" s="68">
        <v>1</v>
      </c>
      <c r="N142" s="68">
        <v>3</v>
      </c>
      <c r="O142" s="68">
        <v>6</v>
      </c>
      <c r="P142" s="68">
        <v>1</v>
      </c>
      <c r="Q142" s="68">
        <v>3</v>
      </c>
      <c r="R142" s="68">
        <v>1</v>
      </c>
      <c r="S142" s="68">
        <v>8</v>
      </c>
      <c r="T142" s="68">
        <v>6</v>
      </c>
      <c r="U142" s="68">
        <v>8</v>
      </c>
      <c r="V142" s="68">
        <v>2</v>
      </c>
      <c r="W142" s="68">
        <v>2</v>
      </c>
      <c r="X142" s="13">
        <f t="shared" si="41"/>
        <v>3.6190476190476191</v>
      </c>
      <c r="Y142" s="13">
        <f t="shared" si="42"/>
        <v>2.6272598522159472</v>
      </c>
      <c r="Z142" s="13">
        <f t="shared" si="43"/>
        <v>1.1236769518153922</v>
      </c>
    </row>
    <row r="143" spans="1:53" x14ac:dyDescent="0.2">
      <c r="A143" t="str">
        <f t="shared" si="40"/>
        <v>R18: Play music</v>
      </c>
      <c r="B143" s="1">
        <f t="shared" si="39"/>
        <v>18</v>
      </c>
      <c r="C143" s="68">
        <v>1</v>
      </c>
      <c r="D143" s="68">
        <v>1</v>
      </c>
      <c r="E143" s="68">
        <v>1</v>
      </c>
      <c r="F143" s="68">
        <v>1</v>
      </c>
      <c r="G143" s="68">
        <v>1</v>
      </c>
      <c r="H143" s="68">
        <v>4</v>
      </c>
      <c r="I143" s="68">
        <v>3</v>
      </c>
      <c r="J143" s="68">
        <v>6</v>
      </c>
      <c r="K143" s="68">
        <v>1</v>
      </c>
      <c r="L143" s="68">
        <v>1</v>
      </c>
      <c r="M143" s="68">
        <v>2</v>
      </c>
      <c r="N143" s="68">
        <v>1</v>
      </c>
      <c r="O143" s="68">
        <v>1</v>
      </c>
      <c r="P143" s="68">
        <v>1</v>
      </c>
      <c r="Q143" s="68">
        <v>3</v>
      </c>
      <c r="R143" s="68">
        <v>1</v>
      </c>
      <c r="S143" s="68">
        <v>6</v>
      </c>
      <c r="T143" s="68">
        <v>1</v>
      </c>
      <c r="U143" s="68">
        <v>4</v>
      </c>
      <c r="V143" s="68">
        <v>3</v>
      </c>
      <c r="W143" s="68">
        <v>2</v>
      </c>
      <c r="X143" s="13">
        <f t="shared" si="41"/>
        <v>2.1428571428571428</v>
      </c>
      <c r="Y143" s="13">
        <f t="shared" si="42"/>
        <v>1.6120296076010245</v>
      </c>
      <c r="Z143" s="13">
        <f t="shared" si="43"/>
        <v>0.68946378264695307</v>
      </c>
    </row>
    <row r="144" spans="1:53" x14ac:dyDescent="0.2">
      <c r="A144" t="str">
        <f t="shared" si="40"/>
        <v>R19: Pause/Resume music</v>
      </c>
      <c r="B144" s="1">
        <f t="shared" si="39"/>
        <v>19</v>
      </c>
      <c r="C144" s="68">
        <v>3</v>
      </c>
      <c r="D144" s="68">
        <v>1</v>
      </c>
      <c r="E144" s="68">
        <v>1</v>
      </c>
      <c r="F144" s="68">
        <v>1</v>
      </c>
      <c r="G144" s="68">
        <v>3</v>
      </c>
      <c r="H144" s="68">
        <v>5</v>
      </c>
      <c r="I144" s="68">
        <v>2</v>
      </c>
      <c r="J144" s="68">
        <v>2</v>
      </c>
      <c r="K144" s="68">
        <v>1</v>
      </c>
      <c r="L144" s="68">
        <v>1</v>
      </c>
      <c r="M144" s="68">
        <v>2</v>
      </c>
      <c r="N144" s="68">
        <v>1</v>
      </c>
      <c r="O144" s="68">
        <v>1</v>
      </c>
      <c r="P144" s="68">
        <v>1</v>
      </c>
      <c r="Q144" s="68">
        <v>2</v>
      </c>
      <c r="R144" s="68">
        <v>1</v>
      </c>
      <c r="S144" s="68">
        <v>5</v>
      </c>
      <c r="T144" s="68">
        <v>1</v>
      </c>
      <c r="U144" s="68">
        <v>1</v>
      </c>
      <c r="V144" s="68">
        <v>1</v>
      </c>
      <c r="W144" s="68">
        <v>2</v>
      </c>
      <c r="X144" s="13">
        <f t="shared" si="41"/>
        <v>1.8095238095238095</v>
      </c>
      <c r="Y144" s="13">
        <f t="shared" si="42"/>
        <v>1.2196427118919713</v>
      </c>
      <c r="Z144" s="13">
        <f t="shared" si="43"/>
        <v>0.52164021904673863</v>
      </c>
    </row>
    <row r="145" spans="1:26" x14ac:dyDescent="0.2">
      <c r="A145" t="str">
        <f t="shared" si="40"/>
        <v>R20: Stop music</v>
      </c>
      <c r="B145" s="1">
        <f t="shared" si="39"/>
        <v>20</v>
      </c>
      <c r="C145" s="68">
        <v>2</v>
      </c>
      <c r="D145" s="68">
        <v>2</v>
      </c>
      <c r="E145" s="68">
        <v>1</v>
      </c>
      <c r="F145" s="68">
        <v>1</v>
      </c>
      <c r="G145" s="68">
        <v>2</v>
      </c>
      <c r="H145" s="68">
        <v>3</v>
      </c>
      <c r="I145" s="68">
        <v>2</v>
      </c>
      <c r="J145" s="68">
        <v>2</v>
      </c>
      <c r="K145" s="68">
        <v>1</v>
      </c>
      <c r="L145" s="68">
        <v>1</v>
      </c>
      <c r="M145" s="68">
        <v>1</v>
      </c>
      <c r="N145" s="68">
        <v>4</v>
      </c>
      <c r="O145" s="68">
        <v>1</v>
      </c>
      <c r="P145" s="68">
        <v>1</v>
      </c>
      <c r="Q145" s="68">
        <v>3</v>
      </c>
      <c r="R145" s="68">
        <v>1</v>
      </c>
      <c r="S145" s="68">
        <v>8</v>
      </c>
      <c r="T145" s="68">
        <v>3</v>
      </c>
      <c r="U145" s="68">
        <v>1</v>
      </c>
      <c r="V145" s="68">
        <v>1</v>
      </c>
      <c r="W145" s="68">
        <v>2</v>
      </c>
      <c r="X145" s="13">
        <f t="shared" si="41"/>
        <v>2.0476190476190474</v>
      </c>
      <c r="Y145" s="13">
        <f t="shared" si="42"/>
        <v>1.5879363810031493</v>
      </c>
      <c r="Z145" s="13">
        <f t="shared" si="43"/>
        <v>0.67915912876962015</v>
      </c>
    </row>
    <row r="146" spans="1:26" x14ac:dyDescent="0.2">
      <c r="A146" t="str">
        <f t="shared" si="40"/>
        <v>R21: Volume up</v>
      </c>
      <c r="B146" s="1">
        <f t="shared" si="39"/>
        <v>21</v>
      </c>
      <c r="C146" s="68">
        <v>3</v>
      </c>
      <c r="D146" s="68">
        <v>1</v>
      </c>
      <c r="E146" s="68">
        <v>2</v>
      </c>
      <c r="F146" s="68">
        <v>1</v>
      </c>
      <c r="G146" s="68">
        <v>2</v>
      </c>
      <c r="H146" s="68">
        <v>3</v>
      </c>
      <c r="I146" s="68">
        <v>2</v>
      </c>
      <c r="J146" s="68">
        <v>2</v>
      </c>
      <c r="K146" s="68">
        <v>1</v>
      </c>
      <c r="L146" s="68">
        <v>3</v>
      </c>
      <c r="M146" s="68">
        <v>1</v>
      </c>
      <c r="N146" s="68">
        <v>1</v>
      </c>
      <c r="O146" s="68">
        <v>2</v>
      </c>
      <c r="P146" s="68">
        <v>1</v>
      </c>
      <c r="Q146" s="68">
        <v>3</v>
      </c>
      <c r="R146" s="68">
        <v>1</v>
      </c>
      <c r="S146" s="68">
        <v>2</v>
      </c>
      <c r="T146" s="68">
        <v>1</v>
      </c>
      <c r="U146" s="68">
        <v>2</v>
      </c>
      <c r="V146" s="68">
        <v>6</v>
      </c>
      <c r="W146" s="68">
        <v>1</v>
      </c>
      <c r="X146" s="13">
        <f t="shared" si="41"/>
        <v>1.9523809523809523</v>
      </c>
      <c r="Y146" s="13">
        <f t="shared" si="42"/>
        <v>1.1741740958036146</v>
      </c>
      <c r="Z146" s="13">
        <f t="shared" si="43"/>
        <v>0.50219332806397743</v>
      </c>
    </row>
    <row r="147" spans="1:26" x14ac:dyDescent="0.2">
      <c r="A147" t="str">
        <f t="shared" si="40"/>
        <v>R22: Volume down</v>
      </c>
      <c r="B147" s="1">
        <f t="shared" si="39"/>
        <v>22</v>
      </c>
      <c r="C147" s="68">
        <v>9</v>
      </c>
      <c r="D147" s="68">
        <v>1</v>
      </c>
      <c r="E147" s="68">
        <v>3</v>
      </c>
      <c r="F147" s="68">
        <v>1</v>
      </c>
      <c r="G147" s="68">
        <v>2</v>
      </c>
      <c r="H147" s="68">
        <v>5</v>
      </c>
      <c r="I147" s="68">
        <v>1</v>
      </c>
      <c r="J147" s="68">
        <v>2</v>
      </c>
      <c r="K147" s="68">
        <v>1</v>
      </c>
      <c r="L147" s="68">
        <v>1</v>
      </c>
      <c r="M147" s="68">
        <v>1</v>
      </c>
      <c r="N147" s="68">
        <v>1</v>
      </c>
      <c r="O147" s="68">
        <v>2</v>
      </c>
      <c r="P147" s="68">
        <v>1</v>
      </c>
      <c r="Q147" s="68">
        <v>3</v>
      </c>
      <c r="R147" s="68">
        <v>1</v>
      </c>
      <c r="S147" s="68">
        <v>2</v>
      </c>
      <c r="T147" s="68">
        <v>5</v>
      </c>
      <c r="U147" s="68">
        <v>2</v>
      </c>
      <c r="V147" s="68">
        <v>6</v>
      </c>
      <c r="W147" s="68">
        <v>2</v>
      </c>
      <c r="X147" s="13">
        <f t="shared" si="41"/>
        <v>2.4761904761904763</v>
      </c>
      <c r="Y147" s="13">
        <f t="shared" si="42"/>
        <v>2.0614153163727011</v>
      </c>
      <c r="Z147" s="13">
        <f t="shared" si="43"/>
        <v>0.88166569331675138</v>
      </c>
    </row>
    <row r="148" spans="1:26" x14ac:dyDescent="0.2">
      <c r="A148" t="str">
        <f t="shared" si="40"/>
        <v>R23: Take a call</v>
      </c>
      <c r="B148" s="1">
        <f t="shared" si="39"/>
        <v>23</v>
      </c>
      <c r="C148" s="68">
        <v>4</v>
      </c>
      <c r="D148" s="68">
        <v>1</v>
      </c>
      <c r="E148" s="68">
        <v>3</v>
      </c>
      <c r="F148" s="68">
        <v>2</v>
      </c>
      <c r="G148" s="68">
        <v>2</v>
      </c>
      <c r="H148" s="68">
        <v>2</v>
      </c>
      <c r="I148" s="68">
        <v>2</v>
      </c>
      <c r="J148" s="68">
        <v>2</v>
      </c>
      <c r="K148" s="68">
        <v>1</v>
      </c>
      <c r="L148" s="68">
        <v>1</v>
      </c>
      <c r="M148" s="68">
        <v>2</v>
      </c>
      <c r="N148" s="68">
        <v>4</v>
      </c>
      <c r="O148" s="68">
        <v>3</v>
      </c>
      <c r="P148" s="68">
        <v>1</v>
      </c>
      <c r="Q148" s="68">
        <v>2</v>
      </c>
      <c r="R148" s="68">
        <v>1</v>
      </c>
      <c r="S148" s="68">
        <v>4</v>
      </c>
      <c r="T148" s="68">
        <v>2</v>
      </c>
      <c r="U148" s="68">
        <v>3</v>
      </c>
      <c r="V148" s="68">
        <v>2</v>
      </c>
      <c r="W148" s="68">
        <v>2</v>
      </c>
      <c r="X148" s="13">
        <f t="shared" si="41"/>
        <v>2.1904761904761907</v>
      </c>
      <c r="Y148" s="13">
        <f t="shared" si="42"/>
        <v>0.95713101153532287</v>
      </c>
      <c r="Z148" s="13">
        <f t="shared" si="43"/>
        <v>0.40936417333171865</v>
      </c>
    </row>
    <row r="149" spans="1:26" x14ac:dyDescent="0.2">
      <c r="A149" t="str">
        <f t="shared" si="40"/>
        <v>R24: Hang up a call</v>
      </c>
      <c r="B149" s="1">
        <f t="shared" si="39"/>
        <v>24</v>
      </c>
      <c r="C149" s="68">
        <v>2</v>
      </c>
      <c r="D149" s="68">
        <v>5</v>
      </c>
      <c r="E149" s="68">
        <v>6</v>
      </c>
      <c r="F149" s="68">
        <v>2</v>
      </c>
      <c r="G149" s="68">
        <v>1</v>
      </c>
      <c r="H149" s="68">
        <v>3</v>
      </c>
      <c r="I149" s="68">
        <v>1</v>
      </c>
      <c r="J149" s="68">
        <v>2</v>
      </c>
      <c r="K149" s="68">
        <v>1</v>
      </c>
      <c r="L149" s="68">
        <v>2</v>
      </c>
      <c r="M149" s="68">
        <v>4</v>
      </c>
      <c r="N149" s="68">
        <v>3</v>
      </c>
      <c r="O149" s="68">
        <v>3</v>
      </c>
      <c r="P149" s="68">
        <v>1</v>
      </c>
      <c r="Q149" s="68">
        <v>2</v>
      </c>
      <c r="R149" s="68">
        <v>1</v>
      </c>
      <c r="S149" s="68">
        <v>7</v>
      </c>
      <c r="T149" s="68">
        <v>1</v>
      </c>
      <c r="U149" s="68">
        <v>4</v>
      </c>
      <c r="V149" s="68">
        <v>2</v>
      </c>
      <c r="W149" s="68">
        <v>2</v>
      </c>
      <c r="X149" s="13">
        <f t="shared" si="41"/>
        <v>2.6190476190476191</v>
      </c>
      <c r="Y149" s="13">
        <f t="shared" si="42"/>
        <v>1.6754868653103983</v>
      </c>
      <c r="Z149" s="13">
        <f t="shared" si="43"/>
        <v>0.71660440136165338</v>
      </c>
    </row>
    <row r="150" spans="1:26" x14ac:dyDescent="0.2">
      <c r="B150" s="1" t="s">
        <v>50</v>
      </c>
      <c r="C150" s="13">
        <f t="shared" ref="C150:W150" si="44">AVERAGE(C126:C149)</f>
        <v>4.041666666666667</v>
      </c>
      <c r="D150" s="13">
        <f t="shared" si="44"/>
        <v>1.625</v>
      </c>
      <c r="E150" s="13">
        <f t="shared" si="44"/>
        <v>2.75</v>
      </c>
      <c r="F150" s="13">
        <f t="shared" si="44"/>
        <v>1.9166666666666667</v>
      </c>
      <c r="G150" s="13">
        <f t="shared" si="44"/>
        <v>2.3333333333333335</v>
      </c>
      <c r="H150" s="13">
        <f t="shared" si="44"/>
        <v>3.1666666666666665</v>
      </c>
      <c r="I150" s="13">
        <f t="shared" si="44"/>
        <v>2.2916666666666665</v>
      </c>
      <c r="J150" s="13">
        <f t="shared" si="44"/>
        <v>3.0416666666666665</v>
      </c>
      <c r="K150" s="13">
        <f t="shared" si="44"/>
        <v>1.125</v>
      </c>
      <c r="L150" s="13">
        <f t="shared" si="44"/>
        <v>1.2916666666666667</v>
      </c>
      <c r="M150" s="13">
        <f t="shared" si="44"/>
        <v>1.9583333333333333</v>
      </c>
      <c r="N150" s="13">
        <f t="shared" si="44"/>
        <v>2.5833333333333335</v>
      </c>
      <c r="O150" s="13">
        <f t="shared" si="44"/>
        <v>2.625</v>
      </c>
      <c r="P150" s="13">
        <f t="shared" si="44"/>
        <v>1</v>
      </c>
      <c r="Q150" s="13">
        <f t="shared" si="44"/>
        <v>2.9583333333333335</v>
      </c>
      <c r="R150" s="13">
        <f t="shared" si="44"/>
        <v>1</v>
      </c>
      <c r="S150" s="13">
        <f t="shared" si="44"/>
        <v>5.583333333333333</v>
      </c>
      <c r="T150" s="13">
        <f t="shared" si="44"/>
        <v>2.5833333333333335</v>
      </c>
      <c r="U150" s="13">
        <f>AVERAGE(U126:U149)</f>
        <v>2.9583333333333335</v>
      </c>
      <c r="V150" s="13">
        <f t="shared" si="44"/>
        <v>2.5416666666666665</v>
      </c>
      <c r="W150" s="13">
        <f t="shared" si="44"/>
        <v>2.5833333333333335</v>
      </c>
      <c r="X150" s="86">
        <f>AVERAGE(X126:X149)</f>
        <v>2.4742063492063493</v>
      </c>
      <c r="Y150" s="86">
        <f>AVERAGE(Y126:Y149)</f>
        <v>1.6772638430396383</v>
      </c>
    </row>
    <row r="153" spans="1:26" ht="19" x14ac:dyDescent="0.25">
      <c r="A153" s="3" t="s">
        <v>257</v>
      </c>
    </row>
    <row r="154" spans="1:26" x14ac:dyDescent="0.2">
      <c r="A154" s="1" t="s">
        <v>127</v>
      </c>
      <c r="B154" s="1" t="str">
        <f t="shared" ref="B154:B178" si="45">$B33</f>
        <v>Participant</v>
      </c>
      <c r="C154" s="1" t="str">
        <f>$C33</f>
        <v>P1</v>
      </c>
      <c r="D154" s="1" t="str">
        <f>$D33</f>
        <v>P2</v>
      </c>
      <c r="E154" s="1" t="str">
        <f>$E33</f>
        <v>P3</v>
      </c>
      <c r="F154" s="1" t="str">
        <f>$F33</f>
        <v>P4</v>
      </c>
      <c r="G154" s="1" t="str">
        <f>$G33</f>
        <v>P5</v>
      </c>
      <c r="H154" s="1" t="str">
        <f>$H33</f>
        <v>P6</v>
      </c>
      <c r="I154" s="1" t="str">
        <f>$I33</f>
        <v>P7</v>
      </c>
      <c r="J154" s="1" t="str">
        <f>$J33</f>
        <v>P8</v>
      </c>
      <c r="K154" s="1" t="str">
        <f>$K33</f>
        <v>P9</v>
      </c>
      <c r="L154" s="1" t="str">
        <f>$L33</f>
        <v>P10</v>
      </c>
      <c r="M154" s="1" t="str">
        <f>$M33</f>
        <v>P11</v>
      </c>
      <c r="N154" s="1" t="str">
        <f>$N33</f>
        <v>P12</v>
      </c>
      <c r="O154" s="1" t="str">
        <f>$O33</f>
        <v>P13</v>
      </c>
      <c r="P154" s="1" t="str">
        <f>$P33</f>
        <v>P14</v>
      </c>
      <c r="Q154" s="1" t="str">
        <f>$Q33</f>
        <v>P15</v>
      </c>
      <c r="R154" s="1" t="str">
        <f>$R33</f>
        <v>P16</v>
      </c>
      <c r="S154" s="1" t="str">
        <f>$S33</f>
        <v>P17</v>
      </c>
      <c r="T154" s="1" t="str">
        <f>$T33</f>
        <v>P18</v>
      </c>
      <c r="U154" s="1" t="str">
        <f>$U33</f>
        <v>P19</v>
      </c>
      <c r="V154" s="1" t="str">
        <f>$V33</f>
        <v>P20</v>
      </c>
      <c r="W154" s="1" t="str">
        <f>$W33</f>
        <v>P21</v>
      </c>
      <c r="X154" s="1" t="s">
        <v>50</v>
      </c>
      <c r="Y154" s="1" t="s">
        <v>197</v>
      </c>
      <c r="Z154" s="1" t="s">
        <v>198</v>
      </c>
    </row>
    <row r="155" spans="1:26" x14ac:dyDescent="0.2">
      <c r="A155" t="str">
        <f t="shared" ref="A155:A178" si="46">$A34</f>
        <v>R1: Open/close Menu</v>
      </c>
      <c r="B155" s="1">
        <f t="shared" si="45"/>
        <v>1</v>
      </c>
      <c r="C155" s="68">
        <v>10</v>
      </c>
      <c r="D155" s="68">
        <v>5</v>
      </c>
      <c r="E155" s="68">
        <v>7</v>
      </c>
      <c r="F155" s="68">
        <v>6</v>
      </c>
      <c r="G155" s="68">
        <v>8</v>
      </c>
      <c r="H155" s="68">
        <v>6</v>
      </c>
      <c r="I155" s="68">
        <v>6</v>
      </c>
      <c r="J155" s="68">
        <v>6</v>
      </c>
      <c r="K155" s="68">
        <v>10</v>
      </c>
      <c r="L155" s="68">
        <v>8</v>
      </c>
      <c r="M155" s="68">
        <v>9</v>
      </c>
      <c r="N155" s="68">
        <v>8</v>
      </c>
      <c r="O155" s="68">
        <v>6</v>
      </c>
      <c r="P155" s="68">
        <v>10</v>
      </c>
      <c r="Q155" s="68">
        <v>7</v>
      </c>
      <c r="R155" s="68">
        <v>10</v>
      </c>
      <c r="S155" s="68">
        <v>4</v>
      </c>
      <c r="T155" s="68">
        <v>4</v>
      </c>
      <c r="U155" s="68">
        <v>8</v>
      </c>
      <c r="V155" s="68">
        <v>6</v>
      </c>
      <c r="W155" s="68">
        <v>6</v>
      </c>
      <c r="X155" s="13">
        <f t="shared" ref="X155:X178" si="47">AVERAGE(C155:W155)</f>
        <v>7.1428571428571432</v>
      </c>
      <c r="Y155" s="13">
        <f t="shared" ref="Y155:Y178" si="48">_xlfn.STDEV.P(C155:W155)</f>
        <v>1.8589734567564891</v>
      </c>
      <c r="Z155" s="13">
        <f t="shared" ref="Z155:Z178" si="49">_xlfn.CONFIDENCE.NORM($R$2, Y155, $J$2)</f>
        <v>0.79508147076962932</v>
      </c>
    </row>
    <row r="156" spans="1:26" x14ac:dyDescent="0.2">
      <c r="A156" t="str">
        <f t="shared" si="46"/>
        <v>R2: Select an item</v>
      </c>
      <c r="B156" s="1">
        <f t="shared" si="45"/>
        <v>2</v>
      </c>
      <c r="C156" s="68">
        <v>7</v>
      </c>
      <c r="D156" s="68">
        <v>10</v>
      </c>
      <c r="E156" s="68">
        <v>9</v>
      </c>
      <c r="F156" s="68">
        <v>8</v>
      </c>
      <c r="G156" s="68">
        <v>9</v>
      </c>
      <c r="H156" s="68">
        <v>7</v>
      </c>
      <c r="I156" s="68">
        <v>8</v>
      </c>
      <c r="J156" s="68">
        <v>8</v>
      </c>
      <c r="K156" s="68">
        <v>10</v>
      </c>
      <c r="L156" s="68">
        <v>8</v>
      </c>
      <c r="M156" s="68">
        <v>10</v>
      </c>
      <c r="N156" s="68">
        <v>9</v>
      </c>
      <c r="O156" s="68">
        <v>10</v>
      </c>
      <c r="P156" s="68">
        <v>10</v>
      </c>
      <c r="Q156" s="68">
        <v>8</v>
      </c>
      <c r="R156" s="68">
        <v>10</v>
      </c>
      <c r="S156" s="68">
        <v>5</v>
      </c>
      <c r="T156" s="68">
        <v>9</v>
      </c>
      <c r="U156" s="68">
        <v>8</v>
      </c>
      <c r="V156" s="68">
        <v>10</v>
      </c>
      <c r="W156" s="68">
        <v>6</v>
      </c>
      <c r="X156" s="13">
        <f t="shared" si="47"/>
        <v>8.5238095238095237</v>
      </c>
      <c r="Y156" s="13">
        <f t="shared" si="48"/>
        <v>1.4013275209106821</v>
      </c>
      <c r="Z156" s="13">
        <f t="shared" si="49"/>
        <v>0.59934666754177923</v>
      </c>
    </row>
    <row r="157" spans="1:26" x14ac:dyDescent="0.2">
      <c r="A157" t="str">
        <f t="shared" si="46"/>
        <v>R3: Go to the previous item</v>
      </c>
      <c r="B157" s="1">
        <f t="shared" si="45"/>
        <v>3</v>
      </c>
      <c r="C157" s="68">
        <v>7</v>
      </c>
      <c r="D157" s="68">
        <v>6</v>
      </c>
      <c r="E157" s="68">
        <v>7</v>
      </c>
      <c r="F157" s="68">
        <v>8</v>
      </c>
      <c r="G157" s="68">
        <v>10</v>
      </c>
      <c r="H157" s="68">
        <v>8</v>
      </c>
      <c r="I157" s="68">
        <v>7</v>
      </c>
      <c r="J157" s="68">
        <v>8</v>
      </c>
      <c r="K157" s="68">
        <v>10</v>
      </c>
      <c r="L157" s="68">
        <v>6</v>
      </c>
      <c r="M157" s="68">
        <v>9</v>
      </c>
      <c r="N157" s="68">
        <v>8</v>
      </c>
      <c r="O157" s="68">
        <v>7</v>
      </c>
      <c r="P157" s="68">
        <v>10</v>
      </c>
      <c r="Q157" s="68">
        <v>8</v>
      </c>
      <c r="R157" s="68">
        <v>10</v>
      </c>
      <c r="S157" s="68">
        <v>6</v>
      </c>
      <c r="T157" s="68">
        <v>10</v>
      </c>
      <c r="U157" s="68">
        <v>8</v>
      </c>
      <c r="V157" s="68">
        <v>4</v>
      </c>
      <c r="W157" s="68">
        <v>8</v>
      </c>
      <c r="X157" s="13">
        <f t="shared" si="47"/>
        <v>7.8571428571428568</v>
      </c>
      <c r="Y157" s="13">
        <f t="shared" si="48"/>
        <v>1.5822140691272524</v>
      </c>
      <c r="Z157" s="13">
        <f t="shared" si="49"/>
        <v>0.67671170052584695</v>
      </c>
    </row>
    <row r="158" spans="1:26" x14ac:dyDescent="0.2">
      <c r="A158" t="str">
        <f t="shared" si="46"/>
        <v>R4: Go to the next item</v>
      </c>
      <c r="B158" s="1">
        <f t="shared" si="45"/>
        <v>4</v>
      </c>
      <c r="C158" s="68">
        <v>5</v>
      </c>
      <c r="D158" s="68">
        <v>5</v>
      </c>
      <c r="E158" s="68">
        <v>7</v>
      </c>
      <c r="F158" s="68">
        <v>8</v>
      </c>
      <c r="G158" s="68">
        <v>10</v>
      </c>
      <c r="H158" s="68">
        <v>7</v>
      </c>
      <c r="I158" s="68">
        <v>7</v>
      </c>
      <c r="J158" s="68">
        <v>8</v>
      </c>
      <c r="K158" s="68">
        <v>10</v>
      </c>
      <c r="L158" s="68">
        <v>7</v>
      </c>
      <c r="M158" s="68">
        <v>9</v>
      </c>
      <c r="N158" s="68">
        <v>8</v>
      </c>
      <c r="O158" s="68">
        <v>8</v>
      </c>
      <c r="P158" s="68">
        <v>10</v>
      </c>
      <c r="Q158" s="68">
        <v>8</v>
      </c>
      <c r="R158" s="68">
        <v>10</v>
      </c>
      <c r="S158" s="68">
        <v>8</v>
      </c>
      <c r="T158" s="68">
        <v>9</v>
      </c>
      <c r="U158" s="68">
        <v>10</v>
      </c>
      <c r="V158" s="68">
        <v>8</v>
      </c>
      <c r="W158" s="68">
        <v>8</v>
      </c>
      <c r="X158" s="13">
        <f t="shared" si="47"/>
        <v>8.0952380952380949</v>
      </c>
      <c r="Y158" s="13">
        <f t="shared" si="48"/>
        <v>1.4443572274383905</v>
      </c>
      <c r="Z158" s="13">
        <f t="shared" si="49"/>
        <v>0.61775043884281156</v>
      </c>
    </row>
    <row r="159" spans="1:26" x14ac:dyDescent="0.2">
      <c r="A159" t="str">
        <f t="shared" si="46"/>
        <v>R5: Accept/confirm an option</v>
      </c>
      <c r="B159" s="1">
        <f t="shared" si="45"/>
        <v>5</v>
      </c>
      <c r="C159" s="68">
        <v>3</v>
      </c>
      <c r="D159" s="68">
        <v>5</v>
      </c>
      <c r="E159" s="68">
        <v>8</v>
      </c>
      <c r="F159" s="68">
        <v>9</v>
      </c>
      <c r="G159" s="68">
        <v>9</v>
      </c>
      <c r="H159" s="68">
        <v>7</v>
      </c>
      <c r="I159" s="68">
        <v>8</v>
      </c>
      <c r="J159" s="68">
        <v>8</v>
      </c>
      <c r="K159" s="68">
        <v>10</v>
      </c>
      <c r="L159" s="68">
        <v>9</v>
      </c>
      <c r="M159" s="68">
        <v>10</v>
      </c>
      <c r="N159" s="68">
        <v>9</v>
      </c>
      <c r="O159" s="68">
        <v>7</v>
      </c>
      <c r="P159" s="68">
        <v>10</v>
      </c>
      <c r="Q159" s="68">
        <v>8</v>
      </c>
      <c r="R159" s="68">
        <v>10</v>
      </c>
      <c r="S159" s="68">
        <v>5</v>
      </c>
      <c r="T159" s="68">
        <v>9</v>
      </c>
      <c r="U159" s="68">
        <v>10</v>
      </c>
      <c r="V159" s="68">
        <v>7</v>
      </c>
      <c r="W159" s="68">
        <v>6</v>
      </c>
      <c r="X159" s="13">
        <f t="shared" si="47"/>
        <v>7.9523809523809526</v>
      </c>
      <c r="Y159" s="13">
        <f t="shared" si="48"/>
        <v>1.8892223261787973</v>
      </c>
      <c r="Z159" s="13">
        <f t="shared" si="49"/>
        <v>0.80801888819320566</v>
      </c>
    </row>
    <row r="160" spans="1:26" x14ac:dyDescent="0.2">
      <c r="A160" t="str">
        <f t="shared" si="46"/>
        <v>R6: Cancel/Reject an option</v>
      </c>
      <c r="B160" s="1">
        <f t="shared" si="45"/>
        <v>6</v>
      </c>
      <c r="C160" s="68">
        <v>2</v>
      </c>
      <c r="D160" s="68">
        <v>5</v>
      </c>
      <c r="E160" s="68">
        <v>8</v>
      </c>
      <c r="F160" s="68">
        <v>8</v>
      </c>
      <c r="G160" s="68">
        <v>8</v>
      </c>
      <c r="H160" s="68">
        <v>8</v>
      </c>
      <c r="I160" s="68">
        <v>9</v>
      </c>
      <c r="J160" s="68">
        <v>8</v>
      </c>
      <c r="K160" s="68">
        <v>9</v>
      </c>
      <c r="L160" s="68">
        <v>8</v>
      </c>
      <c r="M160" s="68">
        <v>8</v>
      </c>
      <c r="N160" s="68">
        <v>8</v>
      </c>
      <c r="O160" s="68">
        <v>8</v>
      </c>
      <c r="P160" s="68">
        <v>10</v>
      </c>
      <c r="Q160" s="68">
        <v>7</v>
      </c>
      <c r="R160" s="68">
        <v>10</v>
      </c>
      <c r="S160" s="68">
        <v>3</v>
      </c>
      <c r="T160" s="68">
        <v>9</v>
      </c>
      <c r="U160" s="68">
        <v>10</v>
      </c>
      <c r="V160" s="68">
        <v>6</v>
      </c>
      <c r="W160" s="68">
        <v>6</v>
      </c>
      <c r="X160" s="13">
        <f t="shared" si="47"/>
        <v>7.5238095238095237</v>
      </c>
      <c r="Y160" s="13">
        <f t="shared" si="48"/>
        <v>2.0614153163727011</v>
      </c>
      <c r="Z160" s="13">
        <f t="shared" si="49"/>
        <v>0.88166569331675138</v>
      </c>
    </row>
    <row r="161" spans="1:26" x14ac:dyDescent="0.2">
      <c r="A161" t="str">
        <f t="shared" si="46"/>
        <v>R7: Camera: On/Off</v>
      </c>
      <c r="B161" s="1">
        <f t="shared" si="45"/>
        <v>7</v>
      </c>
      <c r="C161" s="68">
        <v>8</v>
      </c>
      <c r="D161" s="68">
        <v>5</v>
      </c>
      <c r="E161" s="68">
        <v>5</v>
      </c>
      <c r="F161" s="68">
        <v>6</v>
      </c>
      <c r="G161" s="68">
        <v>8</v>
      </c>
      <c r="H161" s="68">
        <v>7</v>
      </c>
      <c r="I161" s="68">
        <v>8</v>
      </c>
      <c r="J161" s="68">
        <v>9</v>
      </c>
      <c r="K161" s="68">
        <v>10</v>
      </c>
      <c r="L161" s="68">
        <v>8</v>
      </c>
      <c r="M161" s="68">
        <v>10</v>
      </c>
      <c r="N161" s="68">
        <v>9</v>
      </c>
      <c r="O161" s="68">
        <v>4</v>
      </c>
      <c r="P161" s="68">
        <v>10</v>
      </c>
      <c r="Q161" s="68">
        <v>8</v>
      </c>
      <c r="R161" s="68">
        <v>10</v>
      </c>
      <c r="S161" s="68">
        <v>5</v>
      </c>
      <c r="T161" s="68">
        <v>6</v>
      </c>
      <c r="U161" s="68">
        <v>3</v>
      </c>
      <c r="V161" s="68">
        <v>7</v>
      </c>
      <c r="W161" s="68">
        <v>5</v>
      </c>
      <c r="X161" s="13">
        <f t="shared" si="47"/>
        <v>7.1904761904761907</v>
      </c>
      <c r="Y161" s="13">
        <f t="shared" si="48"/>
        <v>2.0843874884037419</v>
      </c>
      <c r="Z161" s="13">
        <f t="shared" si="49"/>
        <v>0.89149087304636454</v>
      </c>
    </row>
    <row r="162" spans="1:26" x14ac:dyDescent="0.2">
      <c r="A162" t="str">
        <f t="shared" si="46"/>
        <v>R8: Camera: Switch mode</v>
      </c>
      <c r="B162" s="1">
        <f t="shared" si="45"/>
        <v>8</v>
      </c>
      <c r="C162" s="68">
        <v>5</v>
      </c>
      <c r="D162" s="68">
        <v>6</v>
      </c>
      <c r="E162" s="68">
        <v>8</v>
      </c>
      <c r="F162" s="68">
        <v>9</v>
      </c>
      <c r="G162" s="68">
        <v>7</v>
      </c>
      <c r="H162" s="68">
        <v>8</v>
      </c>
      <c r="I162" s="68">
        <v>7</v>
      </c>
      <c r="J162" s="68">
        <v>6</v>
      </c>
      <c r="K162" s="68">
        <v>8</v>
      </c>
      <c r="L162" s="68">
        <v>7</v>
      </c>
      <c r="M162" s="68">
        <v>6</v>
      </c>
      <c r="N162" s="68">
        <v>3</v>
      </c>
      <c r="O162" s="68">
        <v>4</v>
      </c>
      <c r="P162" s="68">
        <v>7</v>
      </c>
      <c r="Q162" s="68">
        <v>8</v>
      </c>
      <c r="R162" s="68">
        <v>6</v>
      </c>
      <c r="S162" s="68">
        <v>6</v>
      </c>
      <c r="T162" s="68">
        <v>7</v>
      </c>
      <c r="U162" s="68">
        <v>10</v>
      </c>
      <c r="V162" s="68">
        <v>7</v>
      </c>
      <c r="W162" s="68">
        <v>3</v>
      </c>
      <c r="X162" s="13">
        <f t="shared" si="47"/>
        <v>6.5714285714285712</v>
      </c>
      <c r="Y162" s="13">
        <f t="shared" si="48"/>
        <v>1.7340134720031546</v>
      </c>
      <c r="Z162" s="13">
        <f t="shared" si="49"/>
        <v>0.74163618455323443</v>
      </c>
    </row>
    <row r="163" spans="1:26" x14ac:dyDescent="0.2">
      <c r="A163" t="str">
        <f t="shared" si="46"/>
        <v>R9: Camera: Panning left</v>
      </c>
      <c r="B163" s="1">
        <f t="shared" si="45"/>
        <v>9</v>
      </c>
      <c r="C163" s="68">
        <v>10</v>
      </c>
      <c r="D163" s="68">
        <v>10</v>
      </c>
      <c r="E163" s="68">
        <v>9</v>
      </c>
      <c r="F163" s="68">
        <v>10</v>
      </c>
      <c r="G163" s="68">
        <v>7</v>
      </c>
      <c r="H163" s="68">
        <v>8</v>
      </c>
      <c r="I163" s="68">
        <v>6</v>
      </c>
      <c r="J163" s="68">
        <v>8</v>
      </c>
      <c r="K163" s="68">
        <v>10</v>
      </c>
      <c r="L163" s="68">
        <v>9</v>
      </c>
      <c r="M163" s="68">
        <v>8</v>
      </c>
      <c r="N163" s="68">
        <v>7</v>
      </c>
      <c r="O163" s="68">
        <v>10</v>
      </c>
      <c r="P163" s="68">
        <v>10</v>
      </c>
      <c r="Q163" s="68">
        <v>8</v>
      </c>
      <c r="R163" s="68">
        <v>9</v>
      </c>
      <c r="S163" s="68">
        <v>7</v>
      </c>
      <c r="T163" s="68">
        <v>8</v>
      </c>
      <c r="U163" s="68">
        <v>4</v>
      </c>
      <c r="V163" s="68">
        <v>7</v>
      </c>
      <c r="W163" s="68">
        <v>7</v>
      </c>
      <c r="X163" s="13">
        <f t="shared" si="47"/>
        <v>8.1904761904761898</v>
      </c>
      <c r="Y163" s="13">
        <f t="shared" si="48"/>
        <v>1.5620209016054023</v>
      </c>
      <c r="Z163" s="13">
        <f t="shared" si="49"/>
        <v>0.6680750988172981</v>
      </c>
    </row>
    <row r="164" spans="1:26" x14ac:dyDescent="0.2">
      <c r="A164" t="str">
        <f t="shared" si="46"/>
        <v>R10: Camera: Panning right</v>
      </c>
      <c r="B164" s="1">
        <f t="shared" si="45"/>
        <v>10</v>
      </c>
      <c r="C164" s="68">
        <v>6</v>
      </c>
      <c r="D164" s="68">
        <v>10</v>
      </c>
      <c r="E164" s="68">
        <v>9</v>
      </c>
      <c r="F164" s="68">
        <v>10</v>
      </c>
      <c r="G164" s="68">
        <v>8</v>
      </c>
      <c r="H164" s="68">
        <v>8</v>
      </c>
      <c r="I164" s="68">
        <v>7</v>
      </c>
      <c r="J164" s="68">
        <v>6</v>
      </c>
      <c r="K164" s="68">
        <v>10</v>
      </c>
      <c r="L164" s="68">
        <v>9</v>
      </c>
      <c r="M164" s="68">
        <v>4</v>
      </c>
      <c r="N164" s="68">
        <v>5</v>
      </c>
      <c r="O164" s="68">
        <v>10</v>
      </c>
      <c r="P164" s="68">
        <v>10</v>
      </c>
      <c r="Q164" s="68">
        <v>8</v>
      </c>
      <c r="R164" s="68">
        <v>9</v>
      </c>
      <c r="S164" s="68">
        <v>4</v>
      </c>
      <c r="T164" s="68">
        <v>8</v>
      </c>
      <c r="U164" s="68">
        <v>4</v>
      </c>
      <c r="V164" s="68">
        <v>7</v>
      </c>
      <c r="W164" s="68">
        <v>7</v>
      </c>
      <c r="X164" s="13">
        <f t="shared" si="47"/>
        <v>7.5714285714285712</v>
      </c>
      <c r="Y164" s="13">
        <f t="shared" si="48"/>
        <v>2.037071393924518</v>
      </c>
      <c r="Z164" s="13">
        <f t="shared" si="49"/>
        <v>0.87125381702338345</v>
      </c>
    </row>
    <row r="165" spans="1:26" x14ac:dyDescent="0.2">
      <c r="A165" t="str">
        <f t="shared" si="46"/>
        <v>R11: Camera: Panning up</v>
      </c>
      <c r="B165" s="1">
        <f t="shared" si="45"/>
        <v>11</v>
      </c>
      <c r="C165" s="68">
        <v>10</v>
      </c>
      <c r="D165" s="68">
        <v>10</v>
      </c>
      <c r="E165" s="68">
        <v>10</v>
      </c>
      <c r="F165" s="68">
        <v>6</v>
      </c>
      <c r="G165" s="68">
        <v>6</v>
      </c>
      <c r="H165" s="68">
        <v>10</v>
      </c>
      <c r="I165" s="68">
        <v>8</v>
      </c>
      <c r="J165" s="68">
        <v>6</v>
      </c>
      <c r="K165" s="68">
        <v>10</v>
      </c>
      <c r="L165" s="68">
        <v>9</v>
      </c>
      <c r="M165" s="68">
        <v>8</v>
      </c>
      <c r="N165" s="68">
        <v>8</v>
      </c>
      <c r="O165" s="68">
        <v>10</v>
      </c>
      <c r="P165" s="68">
        <v>10</v>
      </c>
      <c r="Q165" s="68">
        <v>8</v>
      </c>
      <c r="R165" s="68">
        <v>10</v>
      </c>
      <c r="S165" s="68">
        <v>6</v>
      </c>
      <c r="T165" s="68">
        <v>9</v>
      </c>
      <c r="U165" s="68">
        <v>7</v>
      </c>
      <c r="V165" s="68">
        <v>7</v>
      </c>
      <c r="W165" s="68">
        <v>6</v>
      </c>
      <c r="X165" s="13">
        <f t="shared" si="47"/>
        <v>8.2857142857142865</v>
      </c>
      <c r="Y165" s="13">
        <f t="shared" si="48"/>
        <v>1.6078040967746794</v>
      </c>
      <c r="Z165" s="13">
        <f>_xlfn.CONFIDENCE.NORM($R$2, Y165, $J$2)</f>
        <v>0.68765653502308155</v>
      </c>
    </row>
    <row r="166" spans="1:26" x14ac:dyDescent="0.2">
      <c r="A166" t="str">
        <f t="shared" si="46"/>
        <v>R12: Camera: Panning down</v>
      </c>
      <c r="B166" s="1">
        <f t="shared" si="45"/>
        <v>12</v>
      </c>
      <c r="C166" s="68">
        <v>6</v>
      </c>
      <c r="D166" s="68">
        <v>10</v>
      </c>
      <c r="E166" s="68">
        <v>9</v>
      </c>
      <c r="F166" s="68">
        <v>7</v>
      </c>
      <c r="G166" s="68">
        <v>8</v>
      </c>
      <c r="H166" s="68">
        <v>8</v>
      </c>
      <c r="I166" s="68">
        <v>6</v>
      </c>
      <c r="J166" s="68">
        <v>8</v>
      </c>
      <c r="K166" s="68">
        <v>10</v>
      </c>
      <c r="L166" s="68">
        <v>9</v>
      </c>
      <c r="M166" s="68">
        <v>8</v>
      </c>
      <c r="N166" s="68">
        <v>8</v>
      </c>
      <c r="O166" s="68">
        <v>10</v>
      </c>
      <c r="P166" s="68">
        <v>10</v>
      </c>
      <c r="Q166" s="68">
        <v>9</v>
      </c>
      <c r="R166" s="68">
        <v>10</v>
      </c>
      <c r="S166" s="68">
        <v>6</v>
      </c>
      <c r="T166" s="68">
        <v>9</v>
      </c>
      <c r="U166" s="68">
        <v>4</v>
      </c>
      <c r="V166" s="68">
        <v>7</v>
      </c>
      <c r="W166" s="68">
        <v>7</v>
      </c>
      <c r="X166" s="13">
        <f t="shared" si="47"/>
        <v>8.0476190476190474</v>
      </c>
      <c r="Y166" s="13">
        <f t="shared" si="48"/>
        <v>1.6176464525202885</v>
      </c>
      <c r="Z166" s="13">
        <f t="shared" si="49"/>
        <v>0.69186610275715255</v>
      </c>
    </row>
    <row r="167" spans="1:26" x14ac:dyDescent="0.2">
      <c r="A167" t="str">
        <f t="shared" si="46"/>
        <v>R13: Camera: Zoom in</v>
      </c>
      <c r="B167" s="1">
        <f t="shared" si="45"/>
        <v>13</v>
      </c>
      <c r="C167" s="68">
        <v>10</v>
      </c>
      <c r="D167" s="68">
        <v>10</v>
      </c>
      <c r="E167" s="68">
        <v>8</v>
      </c>
      <c r="F167" s="68">
        <v>10</v>
      </c>
      <c r="G167" s="68">
        <v>10</v>
      </c>
      <c r="H167" s="68">
        <v>10</v>
      </c>
      <c r="I167" s="68">
        <v>10</v>
      </c>
      <c r="J167" s="68">
        <v>8</v>
      </c>
      <c r="K167" s="68">
        <v>10</v>
      </c>
      <c r="L167" s="68">
        <v>10</v>
      </c>
      <c r="M167" s="68">
        <v>10</v>
      </c>
      <c r="N167" s="68">
        <v>8</v>
      </c>
      <c r="O167" s="68">
        <v>10</v>
      </c>
      <c r="P167" s="68">
        <v>10</v>
      </c>
      <c r="Q167" s="68">
        <v>7</v>
      </c>
      <c r="R167" s="68">
        <v>10</v>
      </c>
      <c r="S167" s="68">
        <v>10</v>
      </c>
      <c r="T167" s="68">
        <v>6</v>
      </c>
      <c r="U167" s="68">
        <v>9</v>
      </c>
      <c r="V167" s="68">
        <v>8</v>
      </c>
      <c r="W167" s="68">
        <v>7</v>
      </c>
      <c r="X167" s="13">
        <f t="shared" si="47"/>
        <v>9.0952380952380949</v>
      </c>
      <c r="Y167" s="13">
        <f t="shared" si="48"/>
        <v>1.2688488185213551</v>
      </c>
      <c r="Z167" s="13">
        <f t="shared" si="49"/>
        <v>0.54268563176500229</v>
      </c>
    </row>
    <row r="168" spans="1:26" x14ac:dyDescent="0.2">
      <c r="A168" t="str">
        <f t="shared" si="46"/>
        <v>R14: Camera: Zoom out</v>
      </c>
      <c r="B168" s="1">
        <f t="shared" si="45"/>
        <v>14</v>
      </c>
      <c r="C168" s="68">
        <v>9</v>
      </c>
      <c r="D168" s="68">
        <v>10</v>
      </c>
      <c r="E168" s="68">
        <v>9</v>
      </c>
      <c r="F168" s="68">
        <v>10</v>
      </c>
      <c r="G168" s="68">
        <v>10</v>
      </c>
      <c r="H168" s="68">
        <v>9</v>
      </c>
      <c r="I168" s="68">
        <v>9</v>
      </c>
      <c r="J168" s="68">
        <v>8</v>
      </c>
      <c r="K168" s="68">
        <v>10</v>
      </c>
      <c r="L168" s="68">
        <v>9</v>
      </c>
      <c r="M168" s="68">
        <v>10</v>
      </c>
      <c r="N168" s="68">
        <v>8</v>
      </c>
      <c r="O168" s="68">
        <v>10</v>
      </c>
      <c r="P168" s="68">
        <v>10</v>
      </c>
      <c r="Q168" s="68">
        <v>7</v>
      </c>
      <c r="R168" s="68">
        <v>10</v>
      </c>
      <c r="S168" s="68">
        <v>6</v>
      </c>
      <c r="T168" s="68">
        <v>8</v>
      </c>
      <c r="U168" s="68">
        <v>10</v>
      </c>
      <c r="V168" s="68">
        <v>8</v>
      </c>
      <c r="W168" s="68">
        <v>8</v>
      </c>
      <c r="X168" s="13">
        <f t="shared" si="47"/>
        <v>8.9523809523809526</v>
      </c>
      <c r="Y168" s="13">
        <f t="shared" si="48"/>
        <v>1.1328930717495542</v>
      </c>
      <c r="Z168" s="13">
        <f t="shared" si="49"/>
        <v>0.48453746686784938</v>
      </c>
    </row>
    <row r="169" spans="1:26" x14ac:dyDescent="0.2">
      <c r="A169" t="str">
        <f t="shared" si="46"/>
        <v>R15: Camera: Return to the initial position</v>
      </c>
      <c r="B169" s="1">
        <f t="shared" si="45"/>
        <v>15</v>
      </c>
      <c r="C169" s="68">
        <v>4</v>
      </c>
      <c r="D169" s="68">
        <v>7</v>
      </c>
      <c r="E169" s="68">
        <v>8</v>
      </c>
      <c r="F169" s="68">
        <v>7</v>
      </c>
      <c r="G169" s="68">
        <v>4</v>
      </c>
      <c r="H169" s="68">
        <v>8</v>
      </c>
      <c r="I169" s="68">
        <v>8</v>
      </c>
      <c r="J169" s="68">
        <v>3</v>
      </c>
      <c r="K169" s="68">
        <v>8</v>
      </c>
      <c r="L169" s="68">
        <v>5</v>
      </c>
      <c r="M169" s="68">
        <v>6</v>
      </c>
      <c r="N169" s="68">
        <v>5</v>
      </c>
      <c r="O169" s="68">
        <v>7</v>
      </c>
      <c r="P169" s="68">
        <v>7</v>
      </c>
      <c r="Q169" s="68">
        <v>7</v>
      </c>
      <c r="R169" s="68">
        <v>6</v>
      </c>
      <c r="S169" s="68">
        <v>4</v>
      </c>
      <c r="T169" s="68">
        <v>5</v>
      </c>
      <c r="U169" s="68">
        <v>2</v>
      </c>
      <c r="V169" s="68">
        <v>7</v>
      </c>
      <c r="W169" s="68">
        <v>3</v>
      </c>
      <c r="X169" s="13">
        <f t="shared" si="47"/>
        <v>5.7619047619047619</v>
      </c>
      <c r="Y169" s="13">
        <f t="shared" si="48"/>
        <v>1.8232561637215854</v>
      </c>
      <c r="Z169" s="13">
        <f t="shared" si="49"/>
        <v>0.77980521291081628</v>
      </c>
    </row>
    <row r="170" spans="1:26" x14ac:dyDescent="0.2">
      <c r="A170" t="str">
        <f t="shared" si="46"/>
        <v>R16: Camera: Record</v>
      </c>
      <c r="B170" s="1">
        <f t="shared" si="45"/>
        <v>16</v>
      </c>
      <c r="C170" s="68">
        <v>8</v>
      </c>
      <c r="D170" s="68">
        <v>5</v>
      </c>
      <c r="E170" s="68">
        <v>7</v>
      </c>
      <c r="F170" s="68">
        <v>8</v>
      </c>
      <c r="G170" s="68">
        <v>9</v>
      </c>
      <c r="H170" s="68">
        <v>7</v>
      </c>
      <c r="I170" s="68">
        <v>8</v>
      </c>
      <c r="J170" s="68">
        <v>8</v>
      </c>
      <c r="K170" s="68">
        <v>5</v>
      </c>
      <c r="L170" s="68">
        <v>8</v>
      </c>
      <c r="M170" s="68">
        <v>8</v>
      </c>
      <c r="N170" s="68">
        <v>9</v>
      </c>
      <c r="O170" s="68">
        <v>7</v>
      </c>
      <c r="P170" s="68">
        <v>10</v>
      </c>
      <c r="Q170" s="68">
        <v>7</v>
      </c>
      <c r="R170" s="68">
        <v>7</v>
      </c>
      <c r="S170" s="68">
        <v>4</v>
      </c>
      <c r="T170" s="68">
        <v>5</v>
      </c>
      <c r="U170" s="68">
        <v>5</v>
      </c>
      <c r="V170" s="68">
        <v>8</v>
      </c>
      <c r="W170" s="68">
        <v>5</v>
      </c>
      <c r="X170" s="13">
        <f t="shared" si="47"/>
        <v>7.0476190476190474</v>
      </c>
      <c r="Y170" s="13">
        <f t="shared" si="48"/>
        <v>1.5879363810031493</v>
      </c>
      <c r="Z170" s="13">
        <f t="shared" si="49"/>
        <v>0.67915912876962015</v>
      </c>
    </row>
    <row r="171" spans="1:26" x14ac:dyDescent="0.2">
      <c r="A171" t="str">
        <f t="shared" si="46"/>
        <v>R17: Camera: Select Object</v>
      </c>
      <c r="B171" s="1">
        <f t="shared" si="45"/>
        <v>17</v>
      </c>
      <c r="C171" s="68">
        <v>7</v>
      </c>
      <c r="D171" s="68">
        <v>10</v>
      </c>
      <c r="E171" s="68">
        <v>9</v>
      </c>
      <c r="F171" s="68">
        <v>7</v>
      </c>
      <c r="G171" s="68">
        <v>6</v>
      </c>
      <c r="H171" s="68">
        <v>8</v>
      </c>
      <c r="I171" s="68">
        <v>7</v>
      </c>
      <c r="J171" s="68">
        <v>4</v>
      </c>
      <c r="K171" s="68">
        <v>10</v>
      </c>
      <c r="L171" s="68">
        <v>8</v>
      </c>
      <c r="M171" s="68">
        <v>8</v>
      </c>
      <c r="N171" s="68">
        <v>7</v>
      </c>
      <c r="O171" s="68">
        <v>5</v>
      </c>
      <c r="P171" s="68">
        <v>10</v>
      </c>
      <c r="Q171" s="68">
        <v>8</v>
      </c>
      <c r="R171" s="68">
        <v>8</v>
      </c>
      <c r="S171" s="68">
        <v>3</v>
      </c>
      <c r="T171" s="68">
        <v>5</v>
      </c>
      <c r="U171" s="68">
        <v>6</v>
      </c>
      <c r="V171" s="68">
        <v>7</v>
      </c>
      <c r="W171" s="68">
        <v>6</v>
      </c>
      <c r="X171" s="13">
        <f t="shared" si="47"/>
        <v>7.0952380952380949</v>
      </c>
      <c r="Y171" s="13">
        <f t="shared" si="48"/>
        <v>1.8491893179950094</v>
      </c>
      <c r="Z171" s="13">
        <f t="shared" si="49"/>
        <v>0.79089680239342541</v>
      </c>
    </row>
    <row r="172" spans="1:26" x14ac:dyDescent="0.2">
      <c r="A172" t="str">
        <f t="shared" si="46"/>
        <v>R18: Play music</v>
      </c>
      <c r="B172" s="1">
        <f t="shared" si="45"/>
        <v>18</v>
      </c>
      <c r="C172" s="68">
        <v>10</v>
      </c>
      <c r="D172" s="68">
        <v>5</v>
      </c>
      <c r="E172" s="68">
        <v>10</v>
      </c>
      <c r="F172" s="68">
        <v>10</v>
      </c>
      <c r="G172" s="68">
        <v>10</v>
      </c>
      <c r="H172" s="68">
        <v>6</v>
      </c>
      <c r="I172" s="68">
        <v>8</v>
      </c>
      <c r="J172" s="68">
        <v>6</v>
      </c>
      <c r="K172" s="68">
        <v>10</v>
      </c>
      <c r="L172" s="68">
        <v>7</v>
      </c>
      <c r="M172" s="68">
        <v>9</v>
      </c>
      <c r="N172" s="68">
        <v>9</v>
      </c>
      <c r="O172" s="68">
        <v>10</v>
      </c>
      <c r="P172" s="68">
        <v>10</v>
      </c>
      <c r="Q172" s="68">
        <v>8</v>
      </c>
      <c r="R172" s="68">
        <v>9</v>
      </c>
      <c r="S172" s="68">
        <v>7</v>
      </c>
      <c r="T172" s="68">
        <v>9</v>
      </c>
      <c r="U172" s="68">
        <v>8</v>
      </c>
      <c r="V172" s="68">
        <v>6</v>
      </c>
      <c r="W172" s="68">
        <v>8</v>
      </c>
      <c r="X172" s="13">
        <f t="shared" si="47"/>
        <v>8.3333333333333339</v>
      </c>
      <c r="Y172" s="13">
        <f t="shared" si="48"/>
        <v>1.5836465855538944</v>
      </c>
      <c r="Z172" s="13">
        <f t="shared" si="49"/>
        <v>0.67732438666359496</v>
      </c>
    </row>
    <row r="173" spans="1:26" x14ac:dyDescent="0.2">
      <c r="A173" t="str">
        <f t="shared" si="46"/>
        <v>R19: Pause/Resume music</v>
      </c>
      <c r="B173" s="1">
        <f t="shared" si="45"/>
        <v>19</v>
      </c>
      <c r="C173" s="68">
        <v>3</v>
      </c>
      <c r="D173" s="68">
        <v>4</v>
      </c>
      <c r="E173" s="68">
        <v>9</v>
      </c>
      <c r="F173" s="68">
        <v>10</v>
      </c>
      <c r="G173" s="68">
        <v>10</v>
      </c>
      <c r="H173" s="68">
        <v>7</v>
      </c>
      <c r="I173" s="68">
        <v>8</v>
      </c>
      <c r="J173" s="68">
        <v>8</v>
      </c>
      <c r="K173" s="68">
        <v>10</v>
      </c>
      <c r="L173" s="68">
        <v>9</v>
      </c>
      <c r="M173" s="68">
        <v>4</v>
      </c>
      <c r="N173" s="68">
        <v>9</v>
      </c>
      <c r="O173" s="68">
        <v>10</v>
      </c>
      <c r="P173" s="68">
        <v>10</v>
      </c>
      <c r="Q173" s="68">
        <v>8</v>
      </c>
      <c r="R173" s="68">
        <v>9</v>
      </c>
      <c r="S173" s="68">
        <v>6</v>
      </c>
      <c r="T173" s="68">
        <v>10</v>
      </c>
      <c r="U173" s="68">
        <v>4</v>
      </c>
      <c r="V173" s="68">
        <v>9</v>
      </c>
      <c r="W173" s="68">
        <v>7</v>
      </c>
      <c r="X173" s="13">
        <f t="shared" si="47"/>
        <v>7.8095238095238093</v>
      </c>
      <c r="Y173" s="13">
        <f t="shared" si="48"/>
        <v>2.259773431943747</v>
      </c>
      <c r="Z173" s="13">
        <f t="shared" si="49"/>
        <v>0.96650330177969901</v>
      </c>
    </row>
    <row r="174" spans="1:26" x14ac:dyDescent="0.2">
      <c r="A174" t="str">
        <f t="shared" si="46"/>
        <v>R20: Stop music</v>
      </c>
      <c r="B174" s="1">
        <f t="shared" si="45"/>
        <v>20</v>
      </c>
      <c r="C174" s="68">
        <v>7</v>
      </c>
      <c r="D174" s="68">
        <v>4</v>
      </c>
      <c r="E174" s="68">
        <v>9</v>
      </c>
      <c r="F174" s="68">
        <v>9</v>
      </c>
      <c r="G174" s="68">
        <v>5</v>
      </c>
      <c r="H174" s="68">
        <v>6</v>
      </c>
      <c r="I174" s="68">
        <v>9</v>
      </c>
      <c r="J174" s="68">
        <v>8</v>
      </c>
      <c r="K174" s="68">
        <v>10</v>
      </c>
      <c r="L174" s="68">
        <v>9</v>
      </c>
      <c r="M174" s="68">
        <v>8</v>
      </c>
      <c r="N174" s="68">
        <v>8</v>
      </c>
      <c r="O174" s="68">
        <v>10</v>
      </c>
      <c r="P174" s="68">
        <v>10</v>
      </c>
      <c r="Q174" s="68">
        <v>8</v>
      </c>
      <c r="R174" s="68">
        <v>10</v>
      </c>
      <c r="S174" s="68">
        <v>4</v>
      </c>
      <c r="T174" s="68">
        <v>5</v>
      </c>
      <c r="U174" s="68">
        <v>9</v>
      </c>
      <c r="V174" s="68">
        <v>9</v>
      </c>
      <c r="W174" s="68">
        <v>7</v>
      </c>
      <c r="X174" s="13">
        <f t="shared" si="47"/>
        <v>7.8095238095238093</v>
      </c>
      <c r="Y174" s="13">
        <f t="shared" si="48"/>
        <v>1.9178124348192636</v>
      </c>
      <c r="Z174" s="13">
        <f t="shared" si="49"/>
        <v>0.82024685494803329</v>
      </c>
    </row>
    <row r="175" spans="1:26" x14ac:dyDescent="0.2">
      <c r="A175" t="str">
        <f t="shared" si="46"/>
        <v>R21: Volume up</v>
      </c>
      <c r="B175" s="1">
        <f t="shared" si="45"/>
        <v>21</v>
      </c>
      <c r="C175" s="68">
        <v>8</v>
      </c>
      <c r="D175" s="68">
        <v>6</v>
      </c>
      <c r="E175" s="68">
        <v>9</v>
      </c>
      <c r="F175" s="68">
        <v>10</v>
      </c>
      <c r="G175" s="68">
        <v>9</v>
      </c>
      <c r="H175" s="68">
        <v>7</v>
      </c>
      <c r="I175" s="68">
        <v>8</v>
      </c>
      <c r="J175" s="68">
        <v>8</v>
      </c>
      <c r="K175" s="68">
        <v>10</v>
      </c>
      <c r="L175" s="68">
        <v>9</v>
      </c>
      <c r="M175" s="68">
        <v>10</v>
      </c>
      <c r="N175" s="68">
        <v>9</v>
      </c>
      <c r="O175" s="68">
        <v>10</v>
      </c>
      <c r="P175" s="68">
        <v>10</v>
      </c>
      <c r="Q175" s="68">
        <v>7</v>
      </c>
      <c r="R175" s="68">
        <v>7</v>
      </c>
      <c r="S175" s="68">
        <v>9</v>
      </c>
      <c r="T175" s="68">
        <v>8</v>
      </c>
      <c r="U175" s="68">
        <v>8</v>
      </c>
      <c r="V175" s="68">
        <v>8</v>
      </c>
      <c r="W175" s="68">
        <v>8</v>
      </c>
      <c r="X175" s="13">
        <f t="shared" si="47"/>
        <v>8.4761904761904763</v>
      </c>
      <c r="Y175" s="13">
        <f t="shared" si="48"/>
        <v>1.1388819755334665</v>
      </c>
      <c r="Z175" s="13">
        <f t="shared" si="49"/>
        <v>0.48709891625891216</v>
      </c>
    </row>
    <row r="176" spans="1:26" x14ac:dyDescent="0.2">
      <c r="A176" t="str">
        <f t="shared" si="46"/>
        <v>R22: Volume down</v>
      </c>
      <c r="B176" s="1">
        <f t="shared" si="45"/>
        <v>22</v>
      </c>
      <c r="C176" s="68">
        <v>7</v>
      </c>
      <c r="D176" s="68">
        <v>8</v>
      </c>
      <c r="E176" s="68">
        <v>9</v>
      </c>
      <c r="F176" s="68">
        <v>10</v>
      </c>
      <c r="G176" s="68">
        <v>10</v>
      </c>
      <c r="H176" s="68">
        <v>8</v>
      </c>
      <c r="I176" s="68">
        <v>9</v>
      </c>
      <c r="J176" s="68">
        <v>8</v>
      </c>
      <c r="K176" s="68">
        <v>10</v>
      </c>
      <c r="L176" s="68">
        <v>9</v>
      </c>
      <c r="M176" s="68">
        <v>9</v>
      </c>
      <c r="N176" s="68">
        <v>9</v>
      </c>
      <c r="O176" s="68">
        <v>10</v>
      </c>
      <c r="P176" s="68">
        <v>10</v>
      </c>
      <c r="Q176" s="68">
        <v>8</v>
      </c>
      <c r="R176" s="68">
        <v>7</v>
      </c>
      <c r="S176" s="68">
        <v>8</v>
      </c>
      <c r="T176" s="68">
        <v>6</v>
      </c>
      <c r="U176" s="68">
        <v>8</v>
      </c>
      <c r="V176" s="68">
        <v>7</v>
      </c>
      <c r="W176" s="68">
        <v>7</v>
      </c>
      <c r="X176" s="13">
        <f t="shared" si="47"/>
        <v>8.4285714285714288</v>
      </c>
      <c r="Y176" s="13">
        <f t="shared" si="48"/>
        <v>1.1780301787479031</v>
      </c>
      <c r="Z176" s="13">
        <f t="shared" si="49"/>
        <v>0.50384257167615032</v>
      </c>
    </row>
    <row r="177" spans="1:39" x14ac:dyDescent="0.2">
      <c r="A177" t="str">
        <f t="shared" si="46"/>
        <v>R23: Take a call</v>
      </c>
      <c r="B177" s="1">
        <f t="shared" si="45"/>
        <v>23</v>
      </c>
      <c r="C177" s="68">
        <v>6</v>
      </c>
      <c r="D177" s="68">
        <v>4</v>
      </c>
      <c r="E177" s="68">
        <v>9</v>
      </c>
      <c r="F177" s="68">
        <v>10</v>
      </c>
      <c r="G177" s="68">
        <v>10</v>
      </c>
      <c r="H177" s="68">
        <v>7</v>
      </c>
      <c r="I177" s="68">
        <v>8</v>
      </c>
      <c r="J177" s="68">
        <v>8</v>
      </c>
      <c r="K177" s="68">
        <v>10</v>
      </c>
      <c r="L177" s="68">
        <v>8</v>
      </c>
      <c r="M177" s="68">
        <v>8</v>
      </c>
      <c r="N177" s="68">
        <v>7</v>
      </c>
      <c r="O177" s="68">
        <v>10</v>
      </c>
      <c r="P177" s="68">
        <v>10</v>
      </c>
      <c r="Q177" s="68">
        <v>8</v>
      </c>
      <c r="R177" s="68">
        <v>7</v>
      </c>
      <c r="S177" s="68">
        <v>4</v>
      </c>
      <c r="T177" s="68">
        <v>4</v>
      </c>
      <c r="U177" s="68">
        <v>7</v>
      </c>
      <c r="V177" s="68">
        <v>8</v>
      </c>
      <c r="W177" s="68">
        <v>6</v>
      </c>
      <c r="X177" s="13">
        <f t="shared" si="47"/>
        <v>7.5714285714285712</v>
      </c>
      <c r="Y177" s="13">
        <f t="shared" si="48"/>
        <v>1.9166296949998198</v>
      </c>
      <c r="Z177" s="13">
        <f t="shared" si="49"/>
        <v>0.8197409980667727</v>
      </c>
    </row>
    <row r="178" spans="1:39" x14ac:dyDescent="0.2">
      <c r="A178" t="str">
        <f t="shared" si="46"/>
        <v>R24: Hang up a call</v>
      </c>
      <c r="B178" s="1">
        <f t="shared" si="45"/>
        <v>24</v>
      </c>
      <c r="C178" s="68">
        <v>7</v>
      </c>
      <c r="D178" s="68">
        <v>4</v>
      </c>
      <c r="E178" s="68">
        <v>8</v>
      </c>
      <c r="F178" s="68">
        <v>8</v>
      </c>
      <c r="G178" s="68">
        <v>10</v>
      </c>
      <c r="H178" s="68">
        <v>7</v>
      </c>
      <c r="I178" s="68">
        <v>8</v>
      </c>
      <c r="J178" s="68">
        <v>8</v>
      </c>
      <c r="K178" s="68">
        <v>10</v>
      </c>
      <c r="L178" s="68">
        <v>8</v>
      </c>
      <c r="M178" s="68">
        <v>7</v>
      </c>
      <c r="N178" s="68">
        <v>7</v>
      </c>
      <c r="O178" s="68">
        <v>10</v>
      </c>
      <c r="P178" s="68">
        <v>10</v>
      </c>
      <c r="Q178" s="68">
        <v>9</v>
      </c>
      <c r="R178" s="68">
        <v>7</v>
      </c>
      <c r="S178" s="68">
        <v>3</v>
      </c>
      <c r="T178" s="68">
        <v>5</v>
      </c>
      <c r="U178" s="68">
        <v>7</v>
      </c>
      <c r="V178" s="68">
        <v>8</v>
      </c>
      <c r="W178" s="68">
        <v>6</v>
      </c>
      <c r="X178" s="13">
        <f t="shared" si="47"/>
        <v>7.4761904761904763</v>
      </c>
      <c r="Y178" s="13">
        <f t="shared" si="48"/>
        <v>1.8418171053155921</v>
      </c>
      <c r="Z178" s="13">
        <f t="shared" si="49"/>
        <v>0.78774371288659362</v>
      </c>
    </row>
    <row r="179" spans="1:39" x14ac:dyDescent="0.2">
      <c r="B179" s="1" t="s">
        <v>50</v>
      </c>
      <c r="C179" s="13">
        <f t="shared" ref="C179:W179" si="50">AVERAGE(C155:C178)</f>
        <v>6.875</v>
      </c>
      <c r="D179" s="13">
        <f t="shared" si="50"/>
        <v>6.833333333333333</v>
      </c>
      <c r="E179" s="13">
        <f t="shared" si="50"/>
        <v>8.3333333333333339</v>
      </c>
      <c r="F179" s="13">
        <f t="shared" si="50"/>
        <v>8.5</v>
      </c>
      <c r="G179" s="13">
        <f t="shared" si="50"/>
        <v>8.375</v>
      </c>
      <c r="H179" s="13">
        <f t="shared" si="50"/>
        <v>7.583333333333333</v>
      </c>
      <c r="I179" s="13">
        <f t="shared" si="50"/>
        <v>7.791666666666667</v>
      </c>
      <c r="J179" s="13">
        <f t="shared" si="50"/>
        <v>7.25</v>
      </c>
      <c r="K179" s="13">
        <f t="shared" si="50"/>
        <v>9.5833333333333339</v>
      </c>
      <c r="L179" s="13">
        <f t="shared" si="50"/>
        <v>8.1666666666666661</v>
      </c>
      <c r="M179" s="13">
        <f t="shared" si="50"/>
        <v>8.1666666666666661</v>
      </c>
      <c r="N179" s="13">
        <f t="shared" si="50"/>
        <v>7.708333333333333</v>
      </c>
      <c r="O179" s="13">
        <f t="shared" si="50"/>
        <v>8.4583333333333339</v>
      </c>
      <c r="P179" s="13">
        <f t="shared" si="50"/>
        <v>9.75</v>
      </c>
      <c r="Q179" s="13">
        <f t="shared" si="50"/>
        <v>7.791666666666667</v>
      </c>
      <c r="R179" s="13">
        <f t="shared" si="50"/>
        <v>8.7916666666666661</v>
      </c>
      <c r="S179" s="13">
        <f t="shared" si="50"/>
        <v>5.541666666666667</v>
      </c>
      <c r="T179" s="13">
        <f t="shared" si="50"/>
        <v>7.208333333333333</v>
      </c>
      <c r="U179" s="13">
        <f t="shared" si="50"/>
        <v>7.041666666666667</v>
      </c>
      <c r="V179" s="13">
        <f t="shared" si="50"/>
        <v>7.333333333333333</v>
      </c>
      <c r="W179" s="13">
        <f t="shared" si="50"/>
        <v>6.375</v>
      </c>
      <c r="X179" s="86">
        <f>AVERAGE(X155:X178)</f>
        <v>7.7837301587301582</v>
      </c>
      <c r="Y179" s="86">
        <f>AVERAGE(Y155:Y178)</f>
        <v>1.6824653700800178</v>
      </c>
    </row>
    <row r="181" spans="1:39" ht="16" x14ac:dyDescent="0.2">
      <c r="AL181" s="14" t="s">
        <v>258</v>
      </c>
    </row>
    <row r="182" spans="1:39" ht="19" x14ac:dyDescent="0.25">
      <c r="A182" s="3" t="s">
        <v>259</v>
      </c>
    </row>
    <row r="183" spans="1:39" x14ac:dyDescent="0.2">
      <c r="A183" s="1" t="s">
        <v>127</v>
      </c>
      <c r="B183" s="1" t="str">
        <f t="shared" ref="B183:B207" si="51">$B62</f>
        <v>Participant</v>
      </c>
      <c r="C183" s="1" t="str">
        <f>$C62</f>
        <v>P1</v>
      </c>
      <c r="D183" s="1" t="str">
        <f>$D62</f>
        <v>P2</v>
      </c>
      <c r="E183" s="1" t="str">
        <f>$E62</f>
        <v>P3</v>
      </c>
      <c r="F183" s="1" t="str">
        <f>$F62</f>
        <v>P4</v>
      </c>
      <c r="G183" s="1" t="str">
        <f>$G62</f>
        <v>P5</v>
      </c>
      <c r="H183" s="1" t="str">
        <f>$H62</f>
        <v>P6</v>
      </c>
      <c r="I183" s="1" t="str">
        <f>$I62</f>
        <v>P7</v>
      </c>
      <c r="J183" s="1" t="str">
        <f>$J62</f>
        <v>P8</v>
      </c>
      <c r="K183" s="1" t="str">
        <f>$K62</f>
        <v>P9</v>
      </c>
      <c r="L183" s="1" t="str">
        <f>$L62</f>
        <v>P10</v>
      </c>
      <c r="M183" s="1" t="str">
        <f>$M62</f>
        <v>P11</v>
      </c>
      <c r="N183" s="1" t="str">
        <f>$N62</f>
        <v>P12</v>
      </c>
      <c r="O183" s="1" t="str">
        <f>$O62</f>
        <v>P13</v>
      </c>
      <c r="P183" s="1" t="str">
        <f>$P62</f>
        <v>P14</v>
      </c>
      <c r="Q183" s="1" t="str">
        <f>$Q62</f>
        <v>P15</v>
      </c>
      <c r="R183" s="1" t="str">
        <f>$R62</f>
        <v>P16</v>
      </c>
      <c r="S183" s="1" t="str">
        <f>$S62</f>
        <v>P17</v>
      </c>
      <c r="T183" s="1" t="str">
        <f>$T62</f>
        <v>P18</v>
      </c>
      <c r="U183" s="1" t="str">
        <f>$U62</f>
        <v>P19</v>
      </c>
      <c r="V183" s="1" t="str">
        <f>$V62</f>
        <v>P20</v>
      </c>
      <c r="W183" s="1" t="str">
        <f>$W62</f>
        <v>P21</v>
      </c>
      <c r="X183" t="s">
        <v>260</v>
      </c>
      <c r="Y183" t="s">
        <v>261</v>
      </c>
      <c r="Z183" t="s">
        <v>262</v>
      </c>
      <c r="AA183" t="s">
        <v>87</v>
      </c>
      <c r="AB183" t="s">
        <v>263</v>
      </c>
      <c r="AC183" t="s">
        <v>86</v>
      </c>
      <c r="AD183" t="s">
        <v>264</v>
      </c>
      <c r="AE183" t="s">
        <v>64</v>
      </c>
      <c r="AF183" t="s">
        <v>265</v>
      </c>
      <c r="AG183" t="s">
        <v>81</v>
      </c>
      <c r="AL183" t="s">
        <v>266</v>
      </c>
      <c r="AM183" s="63">
        <f>X208/$AG$208</f>
        <v>7.9365079365079361E-3</v>
      </c>
    </row>
    <row r="184" spans="1:39" x14ac:dyDescent="0.2">
      <c r="A184" t="str">
        <f t="shared" ref="A184:A207" si="52">$A63</f>
        <v>R1: Open/close Menu</v>
      </c>
      <c r="B184" s="1">
        <f t="shared" si="51"/>
        <v>1</v>
      </c>
      <c r="C184" s="67" t="s">
        <v>263</v>
      </c>
      <c r="D184" s="67" t="s">
        <v>263</v>
      </c>
      <c r="E184" s="67" t="s">
        <v>263</v>
      </c>
      <c r="F184" s="67" t="s">
        <v>263</v>
      </c>
      <c r="G184" s="67" t="s">
        <v>263</v>
      </c>
      <c r="H184" s="67" t="s">
        <v>263</v>
      </c>
      <c r="I184" s="67" t="s">
        <v>263</v>
      </c>
      <c r="J184" s="67" t="s">
        <v>263</v>
      </c>
      <c r="K184" s="67" t="s">
        <v>263</v>
      </c>
      <c r="L184" s="67" t="s">
        <v>263</v>
      </c>
      <c r="M184" s="67" t="s">
        <v>263</v>
      </c>
      <c r="N184" s="67" t="s">
        <v>263</v>
      </c>
      <c r="O184" s="67" t="s">
        <v>263</v>
      </c>
      <c r="P184" s="67" t="s">
        <v>263</v>
      </c>
      <c r="Q184" s="67" t="s">
        <v>263</v>
      </c>
      <c r="R184" s="67" t="s">
        <v>260</v>
      </c>
      <c r="S184" s="67" t="s">
        <v>263</v>
      </c>
      <c r="T184" s="67" t="s">
        <v>263</v>
      </c>
      <c r="U184" s="67" t="s">
        <v>263</v>
      </c>
      <c r="V184" s="67" t="s">
        <v>263</v>
      </c>
      <c r="W184" s="67" t="s">
        <v>263</v>
      </c>
      <c r="X184">
        <f t="shared" ref="X184:X207" si="53">COUNTIF(C184:W184,X$183)</f>
        <v>1</v>
      </c>
      <c r="Y184">
        <f t="shared" ref="Y184:Y207" si="54">COUNTIF(C184:W184,Y$183)</f>
        <v>0</v>
      </c>
      <c r="Z184">
        <f t="shared" ref="Z184:AF193" si="55">COUNTIF($C184:$W184,Z$183)</f>
        <v>0</v>
      </c>
      <c r="AA184">
        <f t="shared" si="55"/>
        <v>0</v>
      </c>
      <c r="AB184">
        <f t="shared" si="55"/>
        <v>20</v>
      </c>
      <c r="AC184">
        <f t="shared" si="55"/>
        <v>0</v>
      </c>
      <c r="AD184">
        <f t="shared" si="55"/>
        <v>0</v>
      </c>
      <c r="AE184">
        <f t="shared" si="55"/>
        <v>0</v>
      </c>
      <c r="AF184">
        <f t="shared" si="55"/>
        <v>0</v>
      </c>
      <c r="AG184">
        <f>SUM(X184:AF184)</f>
        <v>21</v>
      </c>
      <c r="AL184" t="s">
        <v>267</v>
      </c>
      <c r="AM184" s="63">
        <f>Y208/$AG$208</f>
        <v>9.9206349206349201E-3</v>
      </c>
    </row>
    <row r="185" spans="1:39" x14ac:dyDescent="0.2">
      <c r="A185" t="str">
        <f t="shared" si="52"/>
        <v>R2: Select an item</v>
      </c>
      <c r="B185" s="1">
        <f t="shared" si="51"/>
        <v>2</v>
      </c>
      <c r="C185" s="67" t="s">
        <v>263</v>
      </c>
      <c r="D185" s="67" t="s">
        <v>263</v>
      </c>
      <c r="E185" s="67" t="s">
        <v>263</v>
      </c>
      <c r="F185" s="67" t="s">
        <v>263</v>
      </c>
      <c r="G185" s="67" t="s">
        <v>263</v>
      </c>
      <c r="H185" s="67" t="s">
        <v>263</v>
      </c>
      <c r="I185" s="67" t="s">
        <v>263</v>
      </c>
      <c r="J185" s="67" t="s">
        <v>263</v>
      </c>
      <c r="K185" s="67" t="s">
        <v>263</v>
      </c>
      <c r="L185" s="67" t="s">
        <v>263</v>
      </c>
      <c r="M185" s="67" t="s">
        <v>263</v>
      </c>
      <c r="N185" s="67" t="s">
        <v>263</v>
      </c>
      <c r="O185" s="67" t="s">
        <v>263</v>
      </c>
      <c r="P185" s="67" t="s">
        <v>263</v>
      </c>
      <c r="Q185" s="67" t="s">
        <v>263</v>
      </c>
      <c r="R185" s="67" t="s">
        <v>261</v>
      </c>
      <c r="S185" s="67" t="s">
        <v>263</v>
      </c>
      <c r="T185" s="67" t="s">
        <v>263</v>
      </c>
      <c r="U185" s="67" t="s">
        <v>263</v>
      </c>
      <c r="V185" s="67" t="s">
        <v>263</v>
      </c>
      <c r="W185" s="67" t="s">
        <v>263</v>
      </c>
      <c r="X185">
        <f t="shared" si="53"/>
        <v>0</v>
      </c>
      <c r="Y185">
        <f t="shared" si="54"/>
        <v>1</v>
      </c>
      <c r="Z185">
        <f t="shared" si="55"/>
        <v>0</v>
      </c>
      <c r="AA185">
        <f t="shared" si="55"/>
        <v>0</v>
      </c>
      <c r="AB185">
        <f t="shared" si="55"/>
        <v>20</v>
      </c>
      <c r="AC185">
        <f t="shared" si="55"/>
        <v>0</v>
      </c>
      <c r="AD185">
        <f t="shared" si="55"/>
        <v>0</v>
      </c>
      <c r="AE185">
        <f t="shared" si="55"/>
        <v>0</v>
      </c>
      <c r="AF185">
        <f t="shared" si="55"/>
        <v>0</v>
      </c>
      <c r="AG185">
        <f t="shared" ref="AG185:AG206" si="56">SUM(X185:AF185)</f>
        <v>21</v>
      </c>
      <c r="AL185" t="s">
        <v>268</v>
      </c>
      <c r="AM185" s="63">
        <f>Z208/$AG$208</f>
        <v>1.5873015873015872E-2</v>
      </c>
    </row>
    <row r="186" spans="1:39" x14ac:dyDescent="0.2">
      <c r="A186" t="str">
        <f t="shared" si="52"/>
        <v>R3: Go to the previous item</v>
      </c>
      <c r="B186" s="1">
        <f t="shared" si="51"/>
        <v>3</v>
      </c>
      <c r="C186" s="67" t="s">
        <v>263</v>
      </c>
      <c r="D186" s="67" t="s">
        <v>87</v>
      </c>
      <c r="E186" s="67" t="s">
        <v>263</v>
      </c>
      <c r="F186" s="67" t="s">
        <v>263</v>
      </c>
      <c r="G186" s="67" t="s">
        <v>263</v>
      </c>
      <c r="H186" s="67" t="s">
        <v>263</v>
      </c>
      <c r="I186" s="67" t="s">
        <v>263</v>
      </c>
      <c r="J186" s="67" t="s">
        <v>263</v>
      </c>
      <c r="K186" s="67" t="s">
        <v>263</v>
      </c>
      <c r="L186" s="67" t="s">
        <v>87</v>
      </c>
      <c r="M186" s="67" t="s">
        <v>263</v>
      </c>
      <c r="N186" s="67" t="s">
        <v>263</v>
      </c>
      <c r="O186" s="67" t="s">
        <v>263</v>
      </c>
      <c r="P186" s="67" t="s">
        <v>263</v>
      </c>
      <c r="Q186" s="67" t="s">
        <v>263</v>
      </c>
      <c r="R186" s="67" t="s">
        <v>263</v>
      </c>
      <c r="S186" s="67" t="s">
        <v>261</v>
      </c>
      <c r="T186" s="67" t="s">
        <v>263</v>
      </c>
      <c r="U186" s="67" t="s">
        <v>263</v>
      </c>
      <c r="V186" s="67" t="s">
        <v>263</v>
      </c>
      <c r="W186" s="67" t="s">
        <v>263</v>
      </c>
      <c r="X186">
        <f t="shared" si="53"/>
        <v>0</v>
      </c>
      <c r="Y186">
        <f t="shared" si="54"/>
        <v>1</v>
      </c>
      <c r="Z186">
        <f t="shared" si="55"/>
        <v>0</v>
      </c>
      <c r="AA186">
        <f t="shared" si="55"/>
        <v>2</v>
      </c>
      <c r="AB186">
        <f t="shared" si="55"/>
        <v>18</v>
      </c>
      <c r="AC186">
        <f t="shared" si="55"/>
        <v>0</v>
      </c>
      <c r="AD186">
        <f t="shared" si="55"/>
        <v>0</v>
      </c>
      <c r="AE186">
        <f t="shared" si="55"/>
        <v>0</v>
      </c>
      <c r="AF186">
        <f t="shared" si="55"/>
        <v>0</v>
      </c>
      <c r="AG186">
        <f t="shared" si="56"/>
        <v>21</v>
      </c>
      <c r="AL186" t="s">
        <v>115</v>
      </c>
      <c r="AM186" s="63">
        <f>AA208/$AG$208</f>
        <v>9.9206349206349201E-3</v>
      </c>
    </row>
    <row r="187" spans="1:39" x14ac:dyDescent="0.2">
      <c r="A187" t="str">
        <f t="shared" si="52"/>
        <v>R4: Go to the next item</v>
      </c>
      <c r="B187" s="1">
        <f t="shared" si="51"/>
        <v>4</v>
      </c>
      <c r="C187" s="67" t="s">
        <v>263</v>
      </c>
      <c r="D187" s="67" t="s">
        <v>86</v>
      </c>
      <c r="E187" s="67" t="s">
        <v>263</v>
      </c>
      <c r="F187" s="67" t="s">
        <v>263</v>
      </c>
      <c r="G187" s="67" t="s">
        <v>263</v>
      </c>
      <c r="H187" s="67" t="s">
        <v>263</v>
      </c>
      <c r="I187" s="67" t="s">
        <v>263</v>
      </c>
      <c r="J187" s="67" t="s">
        <v>263</v>
      </c>
      <c r="K187" s="67" t="s">
        <v>263</v>
      </c>
      <c r="L187" s="67" t="s">
        <v>86</v>
      </c>
      <c r="M187" s="67" t="s">
        <v>263</v>
      </c>
      <c r="N187" s="67" t="s">
        <v>263</v>
      </c>
      <c r="O187" s="67" t="s">
        <v>263</v>
      </c>
      <c r="P187" s="67" t="s">
        <v>263</v>
      </c>
      <c r="Q187" s="67" t="s">
        <v>263</v>
      </c>
      <c r="R187" s="67" t="s">
        <v>263</v>
      </c>
      <c r="S187" s="67" t="s">
        <v>263</v>
      </c>
      <c r="T187" s="67" t="s">
        <v>263</v>
      </c>
      <c r="U187" s="67" t="s">
        <v>263</v>
      </c>
      <c r="V187" s="67" t="s">
        <v>263</v>
      </c>
      <c r="W187" s="67" t="s">
        <v>263</v>
      </c>
      <c r="X187">
        <f t="shared" si="53"/>
        <v>0</v>
      </c>
      <c r="Y187">
        <f t="shared" si="54"/>
        <v>0</v>
      </c>
      <c r="Z187">
        <f t="shared" si="55"/>
        <v>0</v>
      </c>
      <c r="AA187">
        <f t="shared" si="55"/>
        <v>0</v>
      </c>
      <c r="AB187">
        <f t="shared" si="55"/>
        <v>19</v>
      </c>
      <c r="AC187">
        <f t="shared" si="55"/>
        <v>2</v>
      </c>
      <c r="AD187">
        <f t="shared" si="55"/>
        <v>0</v>
      </c>
      <c r="AE187">
        <f t="shared" si="55"/>
        <v>0</v>
      </c>
      <c r="AF187">
        <f t="shared" si="55"/>
        <v>0</v>
      </c>
      <c r="AG187">
        <f t="shared" si="56"/>
        <v>21</v>
      </c>
      <c r="AL187" t="s">
        <v>269</v>
      </c>
      <c r="AM187" s="63">
        <f>AB208/$AG$208</f>
        <v>0.88690476190476186</v>
      </c>
    </row>
    <row r="188" spans="1:39" x14ac:dyDescent="0.2">
      <c r="A188" t="str">
        <f t="shared" si="52"/>
        <v>R5: Accept/confirm an option</v>
      </c>
      <c r="B188" s="1">
        <f t="shared" si="51"/>
        <v>5</v>
      </c>
      <c r="C188" s="67" t="s">
        <v>263</v>
      </c>
      <c r="D188" s="67" t="s">
        <v>263</v>
      </c>
      <c r="E188" s="67" t="s">
        <v>263</v>
      </c>
      <c r="F188" s="67" t="s">
        <v>263</v>
      </c>
      <c r="G188" s="67" t="s">
        <v>263</v>
      </c>
      <c r="H188" s="67" t="s">
        <v>263</v>
      </c>
      <c r="I188" s="67" t="s">
        <v>263</v>
      </c>
      <c r="J188" s="67" t="s">
        <v>263</v>
      </c>
      <c r="K188" s="67" t="s">
        <v>263</v>
      </c>
      <c r="L188" s="67" t="s">
        <v>263</v>
      </c>
      <c r="M188" s="67" t="s">
        <v>263</v>
      </c>
      <c r="N188" s="67" t="s">
        <v>263</v>
      </c>
      <c r="O188" s="67" t="s">
        <v>263</v>
      </c>
      <c r="P188" s="67" t="s">
        <v>263</v>
      </c>
      <c r="Q188" s="67" t="s">
        <v>87</v>
      </c>
      <c r="R188" s="67" t="s">
        <v>260</v>
      </c>
      <c r="S188" s="67" t="s">
        <v>263</v>
      </c>
      <c r="T188" s="67" t="s">
        <v>263</v>
      </c>
      <c r="U188" s="67" t="s">
        <v>263</v>
      </c>
      <c r="V188" s="67" t="s">
        <v>263</v>
      </c>
      <c r="W188" s="67" t="s">
        <v>263</v>
      </c>
      <c r="X188">
        <f t="shared" si="53"/>
        <v>1</v>
      </c>
      <c r="Y188">
        <f t="shared" si="54"/>
        <v>0</v>
      </c>
      <c r="Z188">
        <f t="shared" si="55"/>
        <v>0</v>
      </c>
      <c r="AA188">
        <f t="shared" si="55"/>
        <v>1</v>
      </c>
      <c r="AB188">
        <f t="shared" si="55"/>
        <v>19</v>
      </c>
      <c r="AC188">
        <f t="shared" si="55"/>
        <v>0</v>
      </c>
      <c r="AD188">
        <f t="shared" si="55"/>
        <v>0</v>
      </c>
      <c r="AE188">
        <f t="shared" si="55"/>
        <v>0</v>
      </c>
      <c r="AF188">
        <f t="shared" si="55"/>
        <v>0</v>
      </c>
      <c r="AG188">
        <f t="shared" si="56"/>
        <v>21</v>
      </c>
      <c r="AL188" t="s">
        <v>116</v>
      </c>
      <c r="AM188" s="63">
        <f>AC208/$AG$208</f>
        <v>2.5793650793650792E-2</v>
      </c>
    </row>
    <row r="189" spans="1:39" x14ac:dyDescent="0.2">
      <c r="A189" t="str">
        <f t="shared" si="52"/>
        <v>R6: Cancel/Reject an option</v>
      </c>
      <c r="B189" s="1">
        <f t="shared" si="51"/>
        <v>6</v>
      </c>
      <c r="C189" s="67" t="s">
        <v>263</v>
      </c>
      <c r="D189" s="67" t="s">
        <v>263</v>
      </c>
      <c r="E189" s="67" t="s">
        <v>263</v>
      </c>
      <c r="F189" s="67" t="s">
        <v>263</v>
      </c>
      <c r="G189" s="67" t="s">
        <v>263</v>
      </c>
      <c r="H189" s="67" t="s">
        <v>263</v>
      </c>
      <c r="I189" s="67" t="s">
        <v>263</v>
      </c>
      <c r="J189" s="67" t="s">
        <v>263</v>
      </c>
      <c r="K189" s="67" t="s">
        <v>263</v>
      </c>
      <c r="L189" s="67" t="s">
        <v>263</v>
      </c>
      <c r="M189" s="67" t="s">
        <v>263</v>
      </c>
      <c r="N189" s="67" t="s">
        <v>263</v>
      </c>
      <c r="O189" s="67" t="s">
        <v>263</v>
      </c>
      <c r="P189" s="67" t="s">
        <v>263</v>
      </c>
      <c r="Q189" s="67" t="s">
        <v>86</v>
      </c>
      <c r="R189" s="67" t="s">
        <v>262</v>
      </c>
      <c r="S189" s="67" t="s">
        <v>263</v>
      </c>
      <c r="T189" s="67" t="s">
        <v>86</v>
      </c>
      <c r="U189" s="67" t="s">
        <v>263</v>
      </c>
      <c r="V189" s="67" t="s">
        <v>263</v>
      </c>
      <c r="W189" s="67" t="s">
        <v>263</v>
      </c>
      <c r="X189">
        <f t="shared" si="53"/>
        <v>0</v>
      </c>
      <c r="Y189">
        <f t="shared" si="54"/>
        <v>0</v>
      </c>
      <c r="Z189">
        <f t="shared" si="55"/>
        <v>1</v>
      </c>
      <c r="AA189">
        <f t="shared" si="55"/>
        <v>0</v>
      </c>
      <c r="AB189">
        <f t="shared" si="55"/>
        <v>18</v>
      </c>
      <c r="AC189">
        <f t="shared" si="55"/>
        <v>2</v>
      </c>
      <c r="AD189">
        <f t="shared" si="55"/>
        <v>0</v>
      </c>
      <c r="AE189">
        <f t="shared" si="55"/>
        <v>0</v>
      </c>
      <c r="AF189">
        <f t="shared" si="55"/>
        <v>0</v>
      </c>
      <c r="AG189">
        <f t="shared" si="56"/>
        <v>21</v>
      </c>
      <c r="AL189" t="s">
        <v>270</v>
      </c>
      <c r="AM189" s="63">
        <f>AD208/$AG$208</f>
        <v>1.7857142857142856E-2</v>
      </c>
    </row>
    <row r="190" spans="1:39" x14ac:dyDescent="0.2">
      <c r="A190" t="str">
        <f t="shared" si="52"/>
        <v>R7: Camera: On/Off</v>
      </c>
      <c r="B190" s="1">
        <f t="shared" si="51"/>
        <v>7</v>
      </c>
      <c r="C190" s="67" t="s">
        <v>263</v>
      </c>
      <c r="D190" s="67" t="s">
        <v>263</v>
      </c>
      <c r="E190" s="67" t="s">
        <v>263</v>
      </c>
      <c r="F190" s="67" t="s">
        <v>263</v>
      </c>
      <c r="G190" s="67" t="s">
        <v>263</v>
      </c>
      <c r="H190" s="67" t="s">
        <v>260</v>
      </c>
      <c r="I190" s="67" t="s">
        <v>263</v>
      </c>
      <c r="J190" s="67" t="s">
        <v>265</v>
      </c>
      <c r="K190" s="67" t="s">
        <v>263</v>
      </c>
      <c r="L190" s="67" t="s">
        <v>263</v>
      </c>
      <c r="M190" s="67" t="s">
        <v>263</v>
      </c>
      <c r="N190" s="67" t="s">
        <v>263</v>
      </c>
      <c r="O190" s="67" t="s">
        <v>261</v>
      </c>
      <c r="P190" s="67" t="s">
        <v>263</v>
      </c>
      <c r="Q190" s="67" t="s">
        <v>263</v>
      </c>
      <c r="R190" s="67" t="s">
        <v>263</v>
      </c>
      <c r="S190" s="67" t="s">
        <v>263</v>
      </c>
      <c r="T190" s="67" t="s">
        <v>263</v>
      </c>
      <c r="U190" s="67" t="s">
        <v>263</v>
      </c>
      <c r="V190" s="67" t="s">
        <v>263</v>
      </c>
      <c r="W190" s="67" t="s">
        <v>263</v>
      </c>
      <c r="X190">
        <f t="shared" si="53"/>
        <v>1</v>
      </c>
      <c r="Y190">
        <f t="shared" si="54"/>
        <v>1</v>
      </c>
      <c r="Z190">
        <f t="shared" si="55"/>
        <v>0</v>
      </c>
      <c r="AA190">
        <f t="shared" si="55"/>
        <v>0</v>
      </c>
      <c r="AB190">
        <f t="shared" si="55"/>
        <v>18</v>
      </c>
      <c r="AC190">
        <f t="shared" si="55"/>
        <v>0</v>
      </c>
      <c r="AD190">
        <f t="shared" si="55"/>
        <v>0</v>
      </c>
      <c r="AE190">
        <f t="shared" si="55"/>
        <v>0</v>
      </c>
      <c r="AF190">
        <f t="shared" si="55"/>
        <v>1</v>
      </c>
      <c r="AG190">
        <f t="shared" si="56"/>
        <v>21</v>
      </c>
      <c r="AL190" t="s">
        <v>271</v>
      </c>
      <c r="AM190" s="63">
        <f>AE208/$AG$208</f>
        <v>7.9365079365079361E-3</v>
      </c>
    </row>
    <row r="191" spans="1:39" x14ac:dyDescent="0.2">
      <c r="A191" t="str">
        <f t="shared" si="52"/>
        <v>R8: Camera: Switch mode</v>
      </c>
      <c r="B191" s="1">
        <f t="shared" si="51"/>
        <v>8</v>
      </c>
      <c r="C191" s="67" t="s">
        <v>263</v>
      </c>
      <c r="D191" s="67" t="s">
        <v>263</v>
      </c>
      <c r="E191" s="67" t="s">
        <v>263</v>
      </c>
      <c r="F191" s="67" t="s">
        <v>263</v>
      </c>
      <c r="G191" s="67" t="s">
        <v>263</v>
      </c>
      <c r="H191" s="67" t="s">
        <v>263</v>
      </c>
      <c r="I191" s="67" t="s">
        <v>263</v>
      </c>
      <c r="J191" s="67" t="s">
        <v>86</v>
      </c>
      <c r="K191" s="67" t="s">
        <v>263</v>
      </c>
      <c r="L191" s="67" t="s">
        <v>263</v>
      </c>
      <c r="M191" s="67" t="s">
        <v>263</v>
      </c>
      <c r="N191" s="67" t="s">
        <v>263</v>
      </c>
      <c r="O191" s="67" t="s">
        <v>263</v>
      </c>
      <c r="P191" s="67" t="s">
        <v>263</v>
      </c>
      <c r="Q191" s="67" t="s">
        <v>263</v>
      </c>
      <c r="R191" s="67" t="s">
        <v>263</v>
      </c>
      <c r="S191" s="67" t="s">
        <v>263</v>
      </c>
      <c r="T191" s="67" t="s">
        <v>263</v>
      </c>
      <c r="U191" s="67" t="s">
        <v>263</v>
      </c>
      <c r="V191" s="67" t="s">
        <v>263</v>
      </c>
      <c r="W191" s="67" t="s">
        <v>263</v>
      </c>
      <c r="X191">
        <f t="shared" si="53"/>
        <v>0</v>
      </c>
      <c r="Y191">
        <f t="shared" si="54"/>
        <v>0</v>
      </c>
      <c r="Z191">
        <f t="shared" si="55"/>
        <v>0</v>
      </c>
      <c r="AA191">
        <f t="shared" si="55"/>
        <v>0</v>
      </c>
      <c r="AB191">
        <f t="shared" si="55"/>
        <v>20</v>
      </c>
      <c r="AC191">
        <f t="shared" si="55"/>
        <v>1</v>
      </c>
      <c r="AD191">
        <f t="shared" si="55"/>
        <v>0</v>
      </c>
      <c r="AE191">
        <f t="shared" si="55"/>
        <v>0</v>
      </c>
      <c r="AF191">
        <f t="shared" si="55"/>
        <v>0</v>
      </c>
      <c r="AG191">
        <f t="shared" si="56"/>
        <v>21</v>
      </c>
      <c r="AL191" t="s">
        <v>272</v>
      </c>
      <c r="AM191" s="63">
        <f>AF208/$AG$208</f>
        <v>1.7857142857142856E-2</v>
      </c>
    </row>
    <row r="192" spans="1:39" x14ac:dyDescent="0.2">
      <c r="A192" t="str">
        <f t="shared" si="52"/>
        <v>R9: Camera: Panning left</v>
      </c>
      <c r="B192" s="1">
        <f t="shared" si="51"/>
        <v>9</v>
      </c>
      <c r="C192" s="67" t="s">
        <v>263</v>
      </c>
      <c r="D192" s="67" t="s">
        <v>263</v>
      </c>
      <c r="E192" s="67" t="s">
        <v>263</v>
      </c>
      <c r="F192" s="67" t="s">
        <v>263</v>
      </c>
      <c r="G192" s="67" t="s">
        <v>263</v>
      </c>
      <c r="H192" s="67" t="s">
        <v>263</v>
      </c>
      <c r="I192" s="67" t="s">
        <v>263</v>
      </c>
      <c r="J192" s="67" t="s">
        <v>263</v>
      </c>
      <c r="K192" s="67" t="s">
        <v>263</v>
      </c>
      <c r="L192" s="67" t="s">
        <v>263</v>
      </c>
      <c r="M192" s="67" t="s">
        <v>263</v>
      </c>
      <c r="N192" s="67" t="s">
        <v>263</v>
      </c>
      <c r="O192" s="67" t="s">
        <v>263</v>
      </c>
      <c r="P192" s="67" t="s">
        <v>263</v>
      </c>
      <c r="Q192" s="67" t="s">
        <v>263</v>
      </c>
      <c r="R192" s="67" t="s">
        <v>263</v>
      </c>
      <c r="S192" s="67" t="s">
        <v>263</v>
      </c>
      <c r="T192" s="67" t="s">
        <v>263</v>
      </c>
      <c r="U192" s="67" t="s">
        <v>263</v>
      </c>
      <c r="V192" s="67" t="s">
        <v>263</v>
      </c>
      <c r="W192" s="67" t="s">
        <v>263</v>
      </c>
      <c r="X192">
        <f t="shared" si="53"/>
        <v>0</v>
      </c>
      <c r="Y192">
        <f t="shared" si="54"/>
        <v>0</v>
      </c>
      <c r="Z192">
        <f t="shared" si="55"/>
        <v>0</v>
      </c>
      <c r="AA192">
        <f t="shared" si="55"/>
        <v>0</v>
      </c>
      <c r="AB192">
        <f t="shared" si="55"/>
        <v>21</v>
      </c>
      <c r="AC192">
        <f t="shared" si="55"/>
        <v>0</v>
      </c>
      <c r="AD192">
        <f t="shared" si="55"/>
        <v>0</v>
      </c>
      <c r="AE192">
        <f t="shared" si="55"/>
        <v>0</v>
      </c>
      <c r="AF192">
        <f t="shared" si="55"/>
        <v>0</v>
      </c>
      <c r="AG192">
        <f t="shared" si="56"/>
        <v>21</v>
      </c>
      <c r="AM192">
        <f>SUM(AM183:AM191)</f>
        <v>1</v>
      </c>
    </row>
    <row r="193" spans="1:55" x14ac:dyDescent="0.2">
      <c r="A193" t="str">
        <f t="shared" si="52"/>
        <v>R10: Camera: Panning right</v>
      </c>
      <c r="B193" s="1">
        <f t="shared" si="51"/>
        <v>10</v>
      </c>
      <c r="C193" s="67" t="s">
        <v>263</v>
      </c>
      <c r="D193" s="67" t="s">
        <v>263</v>
      </c>
      <c r="E193" s="67" t="s">
        <v>263</v>
      </c>
      <c r="F193" s="67" t="s">
        <v>263</v>
      </c>
      <c r="G193" s="67" t="s">
        <v>263</v>
      </c>
      <c r="H193" s="67" t="s">
        <v>263</v>
      </c>
      <c r="I193" s="67" t="s">
        <v>263</v>
      </c>
      <c r="J193" s="67" t="s">
        <v>263</v>
      </c>
      <c r="K193" s="67" t="s">
        <v>263</v>
      </c>
      <c r="L193" s="67" t="s">
        <v>263</v>
      </c>
      <c r="M193" s="67" t="s">
        <v>263</v>
      </c>
      <c r="N193" s="67" t="s">
        <v>263</v>
      </c>
      <c r="O193" s="67" t="s">
        <v>263</v>
      </c>
      <c r="P193" s="67" t="s">
        <v>263</v>
      </c>
      <c r="Q193" s="67" t="s">
        <v>263</v>
      </c>
      <c r="R193" s="67" t="s">
        <v>263</v>
      </c>
      <c r="S193" s="67" t="s">
        <v>263</v>
      </c>
      <c r="T193" s="67" t="s">
        <v>263</v>
      </c>
      <c r="U193" s="67" t="s">
        <v>263</v>
      </c>
      <c r="V193" s="67" t="s">
        <v>263</v>
      </c>
      <c r="W193" s="67" t="s">
        <v>263</v>
      </c>
      <c r="X193">
        <f t="shared" si="53"/>
        <v>0</v>
      </c>
      <c r="Y193">
        <f>COUNTIF(C193:W193,Y$183)</f>
        <v>0</v>
      </c>
      <c r="Z193">
        <f t="shared" si="55"/>
        <v>0</v>
      </c>
      <c r="AA193">
        <f t="shared" si="55"/>
        <v>0</v>
      </c>
      <c r="AB193">
        <f t="shared" si="55"/>
        <v>21</v>
      </c>
      <c r="AC193">
        <f t="shared" si="55"/>
        <v>0</v>
      </c>
      <c r="AD193">
        <f t="shared" si="55"/>
        <v>0</v>
      </c>
      <c r="AE193">
        <f t="shared" si="55"/>
        <v>0</v>
      </c>
      <c r="AF193">
        <f t="shared" si="55"/>
        <v>0</v>
      </c>
      <c r="AG193">
        <f t="shared" si="56"/>
        <v>21</v>
      </c>
    </row>
    <row r="194" spans="1:55" x14ac:dyDescent="0.2">
      <c r="A194" t="str">
        <f t="shared" si="52"/>
        <v>R11: Camera: Panning up</v>
      </c>
      <c r="B194" s="1">
        <f t="shared" si="51"/>
        <v>11</v>
      </c>
      <c r="C194" s="67" t="s">
        <v>263</v>
      </c>
      <c r="D194" s="67" t="s">
        <v>263</v>
      </c>
      <c r="E194" s="67" t="s">
        <v>263</v>
      </c>
      <c r="F194" s="67" t="s">
        <v>263</v>
      </c>
      <c r="G194" s="67" t="s">
        <v>263</v>
      </c>
      <c r="H194" s="67" t="s">
        <v>263</v>
      </c>
      <c r="I194" s="67" t="s">
        <v>263</v>
      </c>
      <c r="J194" s="67" t="s">
        <v>263</v>
      </c>
      <c r="K194" s="67" t="s">
        <v>263</v>
      </c>
      <c r="L194" s="67" t="s">
        <v>263</v>
      </c>
      <c r="M194" s="67" t="s">
        <v>263</v>
      </c>
      <c r="N194" s="67" t="s">
        <v>263</v>
      </c>
      <c r="O194" s="67" t="s">
        <v>263</v>
      </c>
      <c r="P194" s="67" t="s">
        <v>263</v>
      </c>
      <c r="Q194" s="67" t="s">
        <v>263</v>
      </c>
      <c r="R194" s="67" t="s">
        <v>263</v>
      </c>
      <c r="S194" s="67" t="s">
        <v>263</v>
      </c>
      <c r="T194" s="67" t="s">
        <v>263</v>
      </c>
      <c r="U194" s="67" t="s">
        <v>263</v>
      </c>
      <c r="V194" s="67" t="s">
        <v>263</v>
      </c>
      <c r="W194" s="67" t="s">
        <v>263</v>
      </c>
      <c r="X194">
        <f t="shared" si="53"/>
        <v>0</v>
      </c>
      <c r="Y194">
        <f t="shared" si="54"/>
        <v>0</v>
      </c>
      <c r="Z194">
        <f t="shared" ref="Z194:AF207" si="57">COUNTIF($C194:$W194,Z$183)</f>
        <v>0</v>
      </c>
      <c r="AA194">
        <f t="shared" si="57"/>
        <v>0</v>
      </c>
      <c r="AB194">
        <f t="shared" si="57"/>
        <v>21</v>
      </c>
      <c r="AC194">
        <f t="shared" si="57"/>
        <v>0</v>
      </c>
      <c r="AD194">
        <f t="shared" si="57"/>
        <v>0</v>
      </c>
      <c r="AE194">
        <f t="shared" si="57"/>
        <v>0</v>
      </c>
      <c r="AF194">
        <f t="shared" si="57"/>
        <v>0</v>
      </c>
      <c r="AG194">
        <f t="shared" si="56"/>
        <v>21</v>
      </c>
    </row>
    <row r="195" spans="1:55" x14ac:dyDescent="0.2">
      <c r="A195" t="str">
        <f t="shared" si="52"/>
        <v>R12: Camera: Panning down</v>
      </c>
      <c r="B195" s="1">
        <f t="shared" si="51"/>
        <v>12</v>
      </c>
      <c r="C195" s="67" t="s">
        <v>263</v>
      </c>
      <c r="D195" s="67" t="s">
        <v>263</v>
      </c>
      <c r="E195" s="67" t="s">
        <v>263</v>
      </c>
      <c r="F195" s="67" t="s">
        <v>263</v>
      </c>
      <c r="G195" s="67" t="s">
        <v>263</v>
      </c>
      <c r="H195" s="67" t="s">
        <v>263</v>
      </c>
      <c r="I195" s="67" t="s">
        <v>263</v>
      </c>
      <c r="J195" s="67" t="s">
        <v>263</v>
      </c>
      <c r="K195" s="67" t="s">
        <v>263</v>
      </c>
      <c r="L195" s="67" t="s">
        <v>263</v>
      </c>
      <c r="M195" s="67" t="s">
        <v>263</v>
      </c>
      <c r="N195" s="67" t="s">
        <v>263</v>
      </c>
      <c r="O195" s="67" t="s">
        <v>263</v>
      </c>
      <c r="P195" s="67" t="s">
        <v>263</v>
      </c>
      <c r="Q195" s="67" t="s">
        <v>263</v>
      </c>
      <c r="R195" s="67" t="s">
        <v>263</v>
      </c>
      <c r="S195" s="67" t="s">
        <v>263</v>
      </c>
      <c r="T195" s="67" t="s">
        <v>263</v>
      </c>
      <c r="U195" s="67" t="s">
        <v>263</v>
      </c>
      <c r="V195" s="67" t="s">
        <v>263</v>
      </c>
      <c r="W195" s="67" t="s">
        <v>263</v>
      </c>
      <c r="X195">
        <f t="shared" si="53"/>
        <v>0</v>
      </c>
      <c r="Y195">
        <f t="shared" si="54"/>
        <v>0</v>
      </c>
      <c r="Z195">
        <f t="shared" si="57"/>
        <v>0</v>
      </c>
      <c r="AA195">
        <f t="shared" si="57"/>
        <v>0</v>
      </c>
      <c r="AB195">
        <f t="shared" si="57"/>
        <v>21</v>
      </c>
      <c r="AC195">
        <f t="shared" si="57"/>
        <v>0</v>
      </c>
      <c r="AD195">
        <f t="shared" si="57"/>
        <v>0</v>
      </c>
      <c r="AE195">
        <f t="shared" si="57"/>
        <v>0</v>
      </c>
      <c r="AF195">
        <f t="shared" si="57"/>
        <v>0</v>
      </c>
      <c r="AG195">
        <f t="shared" si="56"/>
        <v>21</v>
      </c>
    </row>
    <row r="196" spans="1:55" x14ac:dyDescent="0.2">
      <c r="A196" t="str">
        <f t="shared" si="52"/>
        <v>R13: Camera: Zoom in</v>
      </c>
      <c r="B196" s="1">
        <f t="shared" si="51"/>
        <v>13</v>
      </c>
      <c r="C196" s="67" t="s">
        <v>263</v>
      </c>
      <c r="D196" s="67" t="s">
        <v>263</v>
      </c>
      <c r="E196" s="67" t="s">
        <v>263</v>
      </c>
      <c r="F196" s="67" t="s">
        <v>263</v>
      </c>
      <c r="G196" s="67" t="s">
        <v>263</v>
      </c>
      <c r="H196" s="67" t="s">
        <v>263</v>
      </c>
      <c r="I196" s="67" t="s">
        <v>263</v>
      </c>
      <c r="J196" s="67" t="s">
        <v>263</v>
      </c>
      <c r="K196" s="67" t="s">
        <v>263</v>
      </c>
      <c r="L196" s="67" t="s">
        <v>263</v>
      </c>
      <c r="M196" s="67" t="s">
        <v>263</v>
      </c>
      <c r="N196" s="67" t="s">
        <v>263</v>
      </c>
      <c r="O196" s="67" t="s">
        <v>263</v>
      </c>
      <c r="P196" s="67" t="s">
        <v>263</v>
      </c>
      <c r="Q196" s="67" t="s">
        <v>263</v>
      </c>
      <c r="R196" s="67" t="s">
        <v>263</v>
      </c>
      <c r="S196" s="67" t="s">
        <v>263</v>
      </c>
      <c r="T196" s="67" t="s">
        <v>263</v>
      </c>
      <c r="U196" s="67" t="s">
        <v>263</v>
      </c>
      <c r="V196" s="67" t="s">
        <v>263</v>
      </c>
      <c r="W196" s="67" t="s">
        <v>263</v>
      </c>
      <c r="X196">
        <f t="shared" si="53"/>
        <v>0</v>
      </c>
      <c r="Y196">
        <f t="shared" si="54"/>
        <v>0</v>
      </c>
      <c r="Z196">
        <f t="shared" si="57"/>
        <v>0</v>
      </c>
      <c r="AA196">
        <f t="shared" si="57"/>
        <v>0</v>
      </c>
      <c r="AB196">
        <f t="shared" si="57"/>
        <v>21</v>
      </c>
      <c r="AC196">
        <f t="shared" si="57"/>
        <v>0</v>
      </c>
      <c r="AD196">
        <f t="shared" si="57"/>
        <v>0</v>
      </c>
      <c r="AE196">
        <f t="shared" si="57"/>
        <v>0</v>
      </c>
      <c r="AF196">
        <f t="shared" si="57"/>
        <v>0</v>
      </c>
      <c r="AG196">
        <f t="shared" si="56"/>
        <v>21</v>
      </c>
    </row>
    <row r="197" spans="1:55" x14ac:dyDescent="0.2">
      <c r="A197" t="str">
        <f t="shared" si="52"/>
        <v>R14: Camera: Zoom out</v>
      </c>
      <c r="B197" s="1">
        <f t="shared" si="51"/>
        <v>14</v>
      </c>
      <c r="C197" s="67" t="s">
        <v>263</v>
      </c>
      <c r="D197" s="67" t="s">
        <v>263</v>
      </c>
      <c r="E197" s="67" t="s">
        <v>263</v>
      </c>
      <c r="F197" s="67" t="s">
        <v>263</v>
      </c>
      <c r="G197" s="67" t="s">
        <v>263</v>
      </c>
      <c r="H197" s="67" t="s">
        <v>263</v>
      </c>
      <c r="I197" s="67" t="s">
        <v>263</v>
      </c>
      <c r="J197" s="67" t="s">
        <v>263</v>
      </c>
      <c r="K197" s="67" t="s">
        <v>263</v>
      </c>
      <c r="L197" s="67" t="s">
        <v>263</v>
      </c>
      <c r="M197" s="67" t="s">
        <v>263</v>
      </c>
      <c r="N197" s="67" t="s">
        <v>263</v>
      </c>
      <c r="O197" s="67" t="s">
        <v>263</v>
      </c>
      <c r="P197" s="67" t="s">
        <v>263</v>
      </c>
      <c r="Q197" s="67" t="s">
        <v>263</v>
      </c>
      <c r="R197" s="67" t="s">
        <v>263</v>
      </c>
      <c r="S197" s="67" t="s">
        <v>263</v>
      </c>
      <c r="T197" s="67" t="s">
        <v>263</v>
      </c>
      <c r="U197" s="67" t="s">
        <v>263</v>
      </c>
      <c r="V197" s="67" t="s">
        <v>263</v>
      </c>
      <c r="W197" s="67" t="s">
        <v>263</v>
      </c>
      <c r="X197">
        <f t="shared" si="53"/>
        <v>0</v>
      </c>
      <c r="Y197">
        <f t="shared" si="54"/>
        <v>0</v>
      </c>
      <c r="Z197">
        <f t="shared" si="57"/>
        <v>0</v>
      </c>
      <c r="AA197">
        <f t="shared" si="57"/>
        <v>0</v>
      </c>
      <c r="AB197">
        <f t="shared" si="57"/>
        <v>21</v>
      </c>
      <c r="AC197">
        <f t="shared" si="57"/>
        <v>0</v>
      </c>
      <c r="AD197">
        <f t="shared" si="57"/>
        <v>0</v>
      </c>
      <c r="AE197">
        <f t="shared" si="57"/>
        <v>0</v>
      </c>
      <c r="AF197">
        <f t="shared" si="57"/>
        <v>0</v>
      </c>
      <c r="AG197">
        <f t="shared" si="56"/>
        <v>21</v>
      </c>
    </row>
    <row r="198" spans="1:55" x14ac:dyDescent="0.2">
      <c r="A198" t="str">
        <f t="shared" si="52"/>
        <v>R15: Camera: Return to the initial position</v>
      </c>
      <c r="B198" s="1">
        <f t="shared" si="51"/>
        <v>15</v>
      </c>
      <c r="C198" s="67" t="s">
        <v>263</v>
      </c>
      <c r="D198" s="67" t="s">
        <v>263</v>
      </c>
      <c r="E198" s="67" t="s">
        <v>263</v>
      </c>
      <c r="F198" s="67" t="s">
        <v>263</v>
      </c>
      <c r="G198" s="67" t="s">
        <v>263</v>
      </c>
      <c r="H198" s="67" t="s">
        <v>273</v>
      </c>
      <c r="I198" s="67" t="s">
        <v>263</v>
      </c>
      <c r="J198" s="67" t="s">
        <v>263</v>
      </c>
      <c r="K198" s="67" t="s">
        <v>263</v>
      </c>
      <c r="L198" s="67" t="s">
        <v>263</v>
      </c>
      <c r="M198" s="67" t="s">
        <v>64</v>
      </c>
      <c r="N198" s="67" t="s">
        <v>263</v>
      </c>
      <c r="O198" s="67" t="s">
        <v>263</v>
      </c>
      <c r="P198" s="67" t="s">
        <v>263</v>
      </c>
      <c r="Q198" s="67" t="s">
        <v>263</v>
      </c>
      <c r="R198" s="67" t="s">
        <v>263</v>
      </c>
      <c r="S198" s="67" t="s">
        <v>263</v>
      </c>
      <c r="T198" s="67" t="s">
        <v>263</v>
      </c>
      <c r="U198" s="67" t="s">
        <v>263</v>
      </c>
      <c r="V198" s="67" t="s">
        <v>263</v>
      </c>
      <c r="W198" s="67" t="s">
        <v>263</v>
      </c>
      <c r="X198">
        <f t="shared" si="53"/>
        <v>0</v>
      </c>
      <c r="Y198">
        <f t="shared" si="54"/>
        <v>0</v>
      </c>
      <c r="Z198">
        <f t="shared" si="57"/>
        <v>0</v>
      </c>
      <c r="AA198">
        <f t="shared" si="57"/>
        <v>0</v>
      </c>
      <c r="AB198">
        <f t="shared" si="57"/>
        <v>20</v>
      </c>
      <c r="AC198">
        <f t="shared" si="57"/>
        <v>0</v>
      </c>
      <c r="AD198">
        <f t="shared" si="57"/>
        <v>0</v>
      </c>
      <c r="AE198">
        <f t="shared" si="57"/>
        <v>1</v>
      </c>
      <c r="AF198">
        <f t="shared" si="57"/>
        <v>0</v>
      </c>
      <c r="AG198">
        <f t="shared" si="56"/>
        <v>21</v>
      </c>
      <c r="BB198" s="1"/>
    </row>
    <row r="199" spans="1:55" x14ac:dyDescent="0.2">
      <c r="A199" t="str">
        <f t="shared" si="52"/>
        <v>R16: Camera: Record</v>
      </c>
      <c r="B199" s="1">
        <f t="shared" si="51"/>
        <v>16</v>
      </c>
      <c r="C199" s="67" t="s">
        <v>263</v>
      </c>
      <c r="D199" s="67" t="s">
        <v>265</v>
      </c>
      <c r="E199" s="67" t="s">
        <v>263</v>
      </c>
      <c r="F199" s="67" t="s">
        <v>263</v>
      </c>
      <c r="G199" s="67" t="s">
        <v>263</v>
      </c>
      <c r="H199" s="67" t="s">
        <v>263</v>
      </c>
      <c r="I199" s="67" t="s">
        <v>263</v>
      </c>
      <c r="J199" s="67" t="s">
        <v>64</v>
      </c>
      <c r="K199" s="67" t="s">
        <v>263</v>
      </c>
      <c r="L199" s="67" t="s">
        <v>263</v>
      </c>
      <c r="M199" s="67" t="s">
        <v>261</v>
      </c>
      <c r="N199" s="67" t="s">
        <v>263</v>
      </c>
      <c r="O199" s="67" t="s">
        <v>262</v>
      </c>
      <c r="P199" s="67" t="s">
        <v>263</v>
      </c>
      <c r="Q199" s="67" t="s">
        <v>263</v>
      </c>
      <c r="R199" s="67" t="s">
        <v>263</v>
      </c>
      <c r="S199" s="67" t="s">
        <v>263</v>
      </c>
      <c r="T199" s="67" t="s">
        <v>262</v>
      </c>
      <c r="U199" s="67" t="s">
        <v>263</v>
      </c>
      <c r="V199" s="67" t="s">
        <v>263</v>
      </c>
      <c r="W199" s="67" t="s">
        <v>263</v>
      </c>
      <c r="X199">
        <f t="shared" si="53"/>
        <v>0</v>
      </c>
      <c r="Y199">
        <f t="shared" si="54"/>
        <v>1</v>
      </c>
      <c r="Z199">
        <f t="shared" si="57"/>
        <v>2</v>
      </c>
      <c r="AA199">
        <f t="shared" si="57"/>
        <v>0</v>
      </c>
      <c r="AB199">
        <f t="shared" si="57"/>
        <v>16</v>
      </c>
      <c r="AC199">
        <f t="shared" si="57"/>
        <v>0</v>
      </c>
      <c r="AD199">
        <f t="shared" si="57"/>
        <v>0</v>
      </c>
      <c r="AE199">
        <f t="shared" si="57"/>
        <v>1</v>
      </c>
      <c r="AF199">
        <f t="shared" si="57"/>
        <v>1</v>
      </c>
      <c r="AG199">
        <f t="shared" si="56"/>
        <v>21</v>
      </c>
    </row>
    <row r="200" spans="1:55" x14ac:dyDescent="0.2">
      <c r="A200" t="str">
        <f t="shared" si="52"/>
        <v>R17: Camera: Select Object</v>
      </c>
      <c r="B200" s="1">
        <f t="shared" si="51"/>
        <v>17</v>
      </c>
      <c r="C200" s="67" t="s">
        <v>263</v>
      </c>
      <c r="D200" s="67" t="s">
        <v>263</v>
      </c>
      <c r="E200" s="67" t="s">
        <v>263</v>
      </c>
      <c r="F200" s="67" t="s">
        <v>262</v>
      </c>
      <c r="G200" s="67" t="s">
        <v>263</v>
      </c>
      <c r="H200" s="67" t="s">
        <v>263</v>
      </c>
      <c r="I200" s="67" t="s">
        <v>263</v>
      </c>
      <c r="J200" s="67" t="s">
        <v>263</v>
      </c>
      <c r="K200" s="67" t="s">
        <v>263</v>
      </c>
      <c r="L200" s="67" t="s">
        <v>263</v>
      </c>
      <c r="M200" s="67" t="s">
        <v>263</v>
      </c>
      <c r="N200" s="67" t="s">
        <v>263</v>
      </c>
      <c r="O200" s="67" t="s">
        <v>263</v>
      </c>
      <c r="P200" s="67" t="s">
        <v>263</v>
      </c>
      <c r="Q200" s="67" t="s">
        <v>263</v>
      </c>
      <c r="R200" s="67" t="s">
        <v>263</v>
      </c>
      <c r="S200" s="67" t="s">
        <v>263</v>
      </c>
      <c r="T200" s="67" t="s">
        <v>263</v>
      </c>
      <c r="U200" s="67" t="s">
        <v>263</v>
      </c>
      <c r="V200" s="67" t="s">
        <v>263</v>
      </c>
      <c r="W200" s="67" t="s">
        <v>263</v>
      </c>
      <c r="X200">
        <f t="shared" si="53"/>
        <v>0</v>
      </c>
      <c r="Y200">
        <f t="shared" si="54"/>
        <v>0</v>
      </c>
      <c r="Z200">
        <f t="shared" si="57"/>
        <v>1</v>
      </c>
      <c r="AA200">
        <f t="shared" si="57"/>
        <v>0</v>
      </c>
      <c r="AB200">
        <f t="shared" si="57"/>
        <v>20</v>
      </c>
      <c r="AC200">
        <f t="shared" si="57"/>
        <v>0</v>
      </c>
      <c r="AD200">
        <f t="shared" si="57"/>
        <v>0</v>
      </c>
      <c r="AE200">
        <f t="shared" si="57"/>
        <v>0</v>
      </c>
      <c r="AF200">
        <f t="shared" si="57"/>
        <v>0</v>
      </c>
      <c r="AG200">
        <f t="shared" si="56"/>
        <v>21</v>
      </c>
      <c r="BC200" s="19"/>
    </row>
    <row r="201" spans="1:55" x14ac:dyDescent="0.2">
      <c r="A201" t="str">
        <f t="shared" si="52"/>
        <v>R18: Play music</v>
      </c>
      <c r="B201" s="1">
        <f t="shared" si="51"/>
        <v>18</v>
      </c>
      <c r="C201" s="67" t="s">
        <v>263</v>
      </c>
      <c r="D201" s="67" t="s">
        <v>263</v>
      </c>
      <c r="E201" s="67" t="s">
        <v>263</v>
      </c>
      <c r="F201" s="67" t="s">
        <v>263</v>
      </c>
      <c r="G201" s="67" t="s">
        <v>263</v>
      </c>
      <c r="H201" s="67" t="s">
        <v>262</v>
      </c>
      <c r="I201" s="67" t="s">
        <v>263</v>
      </c>
      <c r="J201" s="67" t="s">
        <v>263</v>
      </c>
      <c r="K201" s="67" t="s">
        <v>263</v>
      </c>
      <c r="L201" s="67" t="s">
        <v>263</v>
      </c>
      <c r="M201" s="67" t="s">
        <v>264</v>
      </c>
      <c r="N201" s="67" t="s">
        <v>263</v>
      </c>
      <c r="O201" s="67" t="s">
        <v>263</v>
      </c>
      <c r="P201" s="67" t="s">
        <v>263</v>
      </c>
      <c r="Q201" s="67" t="s">
        <v>263</v>
      </c>
      <c r="R201" s="67" t="s">
        <v>263</v>
      </c>
      <c r="S201" s="67" t="s">
        <v>263</v>
      </c>
      <c r="T201" s="67" t="s">
        <v>263</v>
      </c>
      <c r="U201" s="67" t="s">
        <v>263</v>
      </c>
      <c r="V201" s="67" t="s">
        <v>263</v>
      </c>
      <c r="W201" s="67" t="s">
        <v>263</v>
      </c>
      <c r="X201">
        <f t="shared" si="53"/>
        <v>0</v>
      </c>
      <c r="Y201">
        <f t="shared" si="54"/>
        <v>0</v>
      </c>
      <c r="Z201">
        <f t="shared" si="57"/>
        <v>1</v>
      </c>
      <c r="AA201">
        <f t="shared" si="57"/>
        <v>0</v>
      </c>
      <c r="AB201">
        <f t="shared" si="57"/>
        <v>19</v>
      </c>
      <c r="AC201">
        <f t="shared" si="57"/>
        <v>0</v>
      </c>
      <c r="AD201">
        <f t="shared" si="57"/>
        <v>1</v>
      </c>
      <c r="AE201">
        <f t="shared" si="57"/>
        <v>0</v>
      </c>
      <c r="AF201">
        <f t="shared" si="57"/>
        <v>0</v>
      </c>
      <c r="AG201">
        <f>SUM(X201:AF201)</f>
        <v>21</v>
      </c>
      <c r="BC201" s="19"/>
    </row>
    <row r="202" spans="1:55" x14ac:dyDescent="0.2">
      <c r="A202" t="str">
        <f t="shared" si="52"/>
        <v>R19: Pause/Resume music</v>
      </c>
      <c r="B202" s="1">
        <f t="shared" si="51"/>
        <v>19</v>
      </c>
      <c r="C202" s="67" t="s">
        <v>263</v>
      </c>
      <c r="D202" s="67" t="s">
        <v>263</v>
      </c>
      <c r="E202" s="67" t="s">
        <v>263</v>
      </c>
      <c r="F202" s="67" t="s">
        <v>263</v>
      </c>
      <c r="G202" s="67" t="s">
        <v>263</v>
      </c>
      <c r="H202" s="67" t="s">
        <v>262</v>
      </c>
      <c r="I202" s="67" t="s">
        <v>263</v>
      </c>
      <c r="J202" s="67" t="s">
        <v>263</v>
      </c>
      <c r="K202" s="67" t="s">
        <v>263</v>
      </c>
      <c r="L202" s="67" t="s">
        <v>263</v>
      </c>
      <c r="M202" s="67" t="s">
        <v>263</v>
      </c>
      <c r="N202" s="67" t="s">
        <v>263</v>
      </c>
      <c r="O202" s="67" t="s">
        <v>263</v>
      </c>
      <c r="P202" s="67" t="s">
        <v>263</v>
      </c>
      <c r="Q202" s="67" t="s">
        <v>263</v>
      </c>
      <c r="R202" s="67" t="s">
        <v>263</v>
      </c>
      <c r="S202" s="67" t="s">
        <v>263</v>
      </c>
      <c r="T202" s="67" t="s">
        <v>263</v>
      </c>
      <c r="U202" s="67" t="s">
        <v>263</v>
      </c>
      <c r="V202" s="67" t="s">
        <v>263</v>
      </c>
      <c r="W202" s="67" t="s">
        <v>263</v>
      </c>
      <c r="X202">
        <f t="shared" si="53"/>
        <v>0</v>
      </c>
      <c r="Y202">
        <f t="shared" si="54"/>
        <v>0</v>
      </c>
      <c r="Z202">
        <f t="shared" si="57"/>
        <v>1</v>
      </c>
      <c r="AA202">
        <f t="shared" si="57"/>
        <v>0</v>
      </c>
      <c r="AB202">
        <f t="shared" si="57"/>
        <v>20</v>
      </c>
      <c r="AC202">
        <f t="shared" si="57"/>
        <v>0</v>
      </c>
      <c r="AD202">
        <f t="shared" si="57"/>
        <v>0</v>
      </c>
      <c r="AE202">
        <f t="shared" si="57"/>
        <v>0</v>
      </c>
      <c r="AF202">
        <f t="shared" si="57"/>
        <v>0</v>
      </c>
      <c r="AG202">
        <f t="shared" si="56"/>
        <v>21</v>
      </c>
      <c r="BC202" s="19"/>
    </row>
    <row r="203" spans="1:55" x14ac:dyDescent="0.2">
      <c r="A203" t="str">
        <f t="shared" si="52"/>
        <v>R20: Stop music</v>
      </c>
      <c r="B203" s="1">
        <f t="shared" si="51"/>
        <v>20</v>
      </c>
      <c r="C203" s="67" t="s">
        <v>263</v>
      </c>
      <c r="D203" s="67" t="s">
        <v>263</v>
      </c>
      <c r="E203" s="67" t="s">
        <v>263</v>
      </c>
      <c r="F203" s="67" t="s">
        <v>263</v>
      </c>
      <c r="G203" s="67" t="s">
        <v>263</v>
      </c>
      <c r="H203" s="67" t="s">
        <v>262</v>
      </c>
      <c r="I203" s="67" t="s">
        <v>263</v>
      </c>
      <c r="J203" s="67" t="s">
        <v>263</v>
      </c>
      <c r="K203" s="67" t="s">
        <v>263</v>
      </c>
      <c r="L203" s="67" t="s">
        <v>263</v>
      </c>
      <c r="M203" s="67" t="s">
        <v>263</v>
      </c>
      <c r="N203" s="67" t="s">
        <v>263</v>
      </c>
      <c r="O203" s="67" t="s">
        <v>263</v>
      </c>
      <c r="P203" s="67" t="s">
        <v>263</v>
      </c>
      <c r="Q203" s="67" t="s">
        <v>263</v>
      </c>
      <c r="R203" s="67" t="s">
        <v>263</v>
      </c>
      <c r="S203" s="67" t="s">
        <v>263</v>
      </c>
      <c r="T203" s="67" t="s">
        <v>261</v>
      </c>
      <c r="U203" s="67" t="s">
        <v>263</v>
      </c>
      <c r="V203" s="67" t="s">
        <v>263</v>
      </c>
      <c r="W203" s="67" t="s">
        <v>263</v>
      </c>
      <c r="X203">
        <f t="shared" si="53"/>
        <v>0</v>
      </c>
      <c r="Y203">
        <f t="shared" si="54"/>
        <v>1</v>
      </c>
      <c r="Z203">
        <f t="shared" si="57"/>
        <v>1</v>
      </c>
      <c r="AA203">
        <f t="shared" si="57"/>
        <v>0</v>
      </c>
      <c r="AB203">
        <f t="shared" si="57"/>
        <v>19</v>
      </c>
      <c r="AC203">
        <f t="shared" si="57"/>
        <v>0</v>
      </c>
      <c r="AD203">
        <f t="shared" si="57"/>
        <v>0</v>
      </c>
      <c r="AE203">
        <f t="shared" si="57"/>
        <v>0</v>
      </c>
      <c r="AF203">
        <f t="shared" si="57"/>
        <v>0</v>
      </c>
      <c r="AG203">
        <f t="shared" si="56"/>
        <v>21</v>
      </c>
      <c r="BC203" s="19"/>
    </row>
    <row r="204" spans="1:55" x14ac:dyDescent="0.2">
      <c r="A204" t="str">
        <f t="shared" si="52"/>
        <v>R21: Volume up</v>
      </c>
      <c r="B204" s="1">
        <f t="shared" si="51"/>
        <v>21</v>
      </c>
      <c r="C204" s="67" t="s">
        <v>263</v>
      </c>
      <c r="D204" s="67" t="s">
        <v>263</v>
      </c>
      <c r="E204" s="67" t="s">
        <v>263</v>
      </c>
      <c r="F204" s="67" t="s">
        <v>263</v>
      </c>
      <c r="G204" s="67" t="s">
        <v>263</v>
      </c>
      <c r="H204" s="67" t="s">
        <v>86</v>
      </c>
      <c r="I204" s="67" t="s">
        <v>263</v>
      </c>
      <c r="J204" s="67" t="s">
        <v>86</v>
      </c>
      <c r="K204" s="67" t="s">
        <v>263</v>
      </c>
      <c r="L204" s="67" t="s">
        <v>263</v>
      </c>
      <c r="M204" s="67" t="s">
        <v>263</v>
      </c>
      <c r="N204" s="67" t="s">
        <v>263</v>
      </c>
      <c r="O204" s="67" t="s">
        <v>265</v>
      </c>
      <c r="P204" s="67" t="s">
        <v>263</v>
      </c>
      <c r="Q204" s="67" t="s">
        <v>264</v>
      </c>
      <c r="R204" s="67" t="s">
        <v>265</v>
      </c>
      <c r="S204" s="67" t="s">
        <v>263</v>
      </c>
      <c r="T204" s="67" t="s">
        <v>86</v>
      </c>
      <c r="U204" s="67" t="s">
        <v>263</v>
      </c>
      <c r="V204" s="67" t="s">
        <v>263</v>
      </c>
      <c r="W204" s="67" t="s">
        <v>263</v>
      </c>
      <c r="X204">
        <f t="shared" si="53"/>
        <v>0</v>
      </c>
      <c r="Y204">
        <f t="shared" si="54"/>
        <v>0</v>
      </c>
      <c r="Z204">
        <f t="shared" si="57"/>
        <v>0</v>
      </c>
      <c r="AA204">
        <f t="shared" si="57"/>
        <v>0</v>
      </c>
      <c r="AB204">
        <f t="shared" si="57"/>
        <v>15</v>
      </c>
      <c r="AC204">
        <f t="shared" si="57"/>
        <v>3</v>
      </c>
      <c r="AD204">
        <f t="shared" si="57"/>
        <v>1</v>
      </c>
      <c r="AE204">
        <f t="shared" si="57"/>
        <v>0</v>
      </c>
      <c r="AF204">
        <f t="shared" si="57"/>
        <v>2</v>
      </c>
      <c r="AG204">
        <f t="shared" si="56"/>
        <v>21</v>
      </c>
    </row>
    <row r="205" spans="1:55" x14ac:dyDescent="0.2">
      <c r="A205" t="str">
        <f t="shared" si="52"/>
        <v>R22: Volume down</v>
      </c>
      <c r="B205" s="1">
        <f t="shared" si="51"/>
        <v>22</v>
      </c>
      <c r="C205" s="67" t="s">
        <v>263</v>
      </c>
      <c r="D205" s="67" t="s">
        <v>263</v>
      </c>
      <c r="E205" s="67" t="s">
        <v>263</v>
      </c>
      <c r="F205" s="67" t="s">
        <v>263</v>
      </c>
      <c r="G205" s="67" t="s">
        <v>263</v>
      </c>
      <c r="H205" s="67" t="s">
        <v>86</v>
      </c>
      <c r="I205" s="67" t="s">
        <v>263</v>
      </c>
      <c r="J205" s="67" t="s">
        <v>86</v>
      </c>
      <c r="K205" s="67" t="s">
        <v>263</v>
      </c>
      <c r="L205" s="67" t="s">
        <v>263</v>
      </c>
      <c r="M205" s="67" t="s">
        <v>263</v>
      </c>
      <c r="N205" s="67" t="s">
        <v>263</v>
      </c>
      <c r="O205" s="67" t="s">
        <v>263</v>
      </c>
      <c r="P205" s="67" t="s">
        <v>263</v>
      </c>
      <c r="Q205" s="67" t="s">
        <v>263</v>
      </c>
      <c r="R205" s="67" t="s">
        <v>260</v>
      </c>
      <c r="S205" s="67" t="s">
        <v>263</v>
      </c>
      <c r="T205" s="67" t="s">
        <v>86</v>
      </c>
      <c r="U205" s="67" t="s">
        <v>263</v>
      </c>
      <c r="V205" s="67" t="s">
        <v>263</v>
      </c>
      <c r="W205" s="67" t="s">
        <v>263</v>
      </c>
      <c r="X205">
        <f t="shared" si="53"/>
        <v>1</v>
      </c>
      <c r="Y205">
        <f t="shared" si="54"/>
        <v>0</v>
      </c>
      <c r="Z205">
        <f t="shared" si="57"/>
        <v>0</v>
      </c>
      <c r="AA205">
        <f t="shared" si="57"/>
        <v>0</v>
      </c>
      <c r="AB205">
        <f t="shared" si="57"/>
        <v>17</v>
      </c>
      <c r="AC205">
        <f t="shared" si="57"/>
        <v>3</v>
      </c>
      <c r="AD205">
        <f t="shared" si="57"/>
        <v>0</v>
      </c>
      <c r="AE205">
        <f t="shared" si="57"/>
        <v>0</v>
      </c>
      <c r="AF205">
        <f t="shared" si="57"/>
        <v>0</v>
      </c>
      <c r="AG205">
        <f t="shared" si="56"/>
        <v>21</v>
      </c>
    </row>
    <row r="206" spans="1:55" x14ac:dyDescent="0.2">
      <c r="A206" t="str">
        <f t="shared" si="52"/>
        <v>R23: Take a call</v>
      </c>
      <c r="B206" s="1">
        <f t="shared" si="51"/>
        <v>23</v>
      </c>
      <c r="C206" s="67" t="s">
        <v>263</v>
      </c>
      <c r="D206" s="67" t="s">
        <v>263</v>
      </c>
      <c r="E206" s="67" t="s">
        <v>264</v>
      </c>
      <c r="F206" s="67" t="s">
        <v>263</v>
      </c>
      <c r="G206" s="67" t="s">
        <v>263</v>
      </c>
      <c r="H206" s="67" t="s">
        <v>64</v>
      </c>
      <c r="I206" s="67" t="s">
        <v>263</v>
      </c>
      <c r="J206" s="67" t="s">
        <v>264</v>
      </c>
      <c r="K206" s="67" t="s">
        <v>264</v>
      </c>
      <c r="L206" s="67" t="s">
        <v>263</v>
      </c>
      <c r="M206" s="67" t="s">
        <v>87</v>
      </c>
      <c r="N206" s="67" t="s">
        <v>87</v>
      </c>
      <c r="O206" s="67" t="s">
        <v>264</v>
      </c>
      <c r="P206" s="67" t="s">
        <v>263</v>
      </c>
      <c r="Q206" s="67" t="s">
        <v>264</v>
      </c>
      <c r="R206" s="67" t="s">
        <v>263</v>
      </c>
      <c r="S206" s="67" t="s">
        <v>263</v>
      </c>
      <c r="T206" s="67" t="s">
        <v>264</v>
      </c>
      <c r="U206" s="67" t="s">
        <v>264</v>
      </c>
      <c r="V206" s="67" t="s">
        <v>263</v>
      </c>
      <c r="W206" s="67" t="s">
        <v>263</v>
      </c>
      <c r="X206">
        <f t="shared" si="53"/>
        <v>0</v>
      </c>
      <c r="Y206">
        <f t="shared" si="54"/>
        <v>0</v>
      </c>
      <c r="Z206">
        <f t="shared" si="57"/>
        <v>0</v>
      </c>
      <c r="AA206">
        <f t="shared" si="57"/>
        <v>2</v>
      </c>
      <c r="AB206">
        <f t="shared" si="57"/>
        <v>11</v>
      </c>
      <c r="AC206">
        <f t="shared" si="57"/>
        <v>0</v>
      </c>
      <c r="AD206">
        <f t="shared" si="57"/>
        <v>7</v>
      </c>
      <c r="AE206">
        <f t="shared" si="57"/>
        <v>1</v>
      </c>
      <c r="AF206">
        <f t="shared" si="57"/>
        <v>0</v>
      </c>
      <c r="AG206">
        <f t="shared" si="56"/>
        <v>21</v>
      </c>
    </row>
    <row r="207" spans="1:55" x14ac:dyDescent="0.2">
      <c r="A207" t="str">
        <f t="shared" si="52"/>
        <v>R24: Hang up a call</v>
      </c>
      <c r="B207" s="1">
        <f t="shared" si="51"/>
        <v>24</v>
      </c>
      <c r="C207" s="67" t="s">
        <v>263</v>
      </c>
      <c r="D207" s="67" t="s">
        <v>263</v>
      </c>
      <c r="E207" s="67" t="s">
        <v>265</v>
      </c>
      <c r="F207" s="67" t="s">
        <v>263</v>
      </c>
      <c r="G207" s="67" t="s">
        <v>263</v>
      </c>
      <c r="H207" s="67" t="s">
        <v>64</v>
      </c>
      <c r="I207" s="67" t="s">
        <v>263</v>
      </c>
      <c r="J207" s="67" t="s">
        <v>265</v>
      </c>
      <c r="K207" s="67" t="s">
        <v>262</v>
      </c>
      <c r="L207" s="67" t="s">
        <v>263</v>
      </c>
      <c r="M207" s="67" t="s">
        <v>86</v>
      </c>
      <c r="N207" s="67" t="s">
        <v>86</v>
      </c>
      <c r="O207" s="67" t="s">
        <v>265</v>
      </c>
      <c r="P207" s="67" t="s">
        <v>263</v>
      </c>
      <c r="Q207" s="67" t="s">
        <v>265</v>
      </c>
      <c r="R207" s="67" t="s">
        <v>263</v>
      </c>
      <c r="S207" s="67" t="s">
        <v>263</v>
      </c>
      <c r="T207" s="67" t="s">
        <v>265</v>
      </c>
      <c r="U207" s="67" t="s">
        <v>263</v>
      </c>
      <c r="V207" s="67" t="s">
        <v>263</v>
      </c>
      <c r="W207" s="67" t="s">
        <v>263</v>
      </c>
      <c r="X207">
        <f t="shared" si="53"/>
        <v>0</v>
      </c>
      <c r="Y207">
        <f t="shared" si="54"/>
        <v>0</v>
      </c>
      <c r="Z207">
        <f t="shared" si="57"/>
        <v>1</v>
      </c>
      <c r="AA207">
        <f t="shared" si="57"/>
        <v>0</v>
      </c>
      <c r="AB207">
        <f t="shared" si="57"/>
        <v>12</v>
      </c>
      <c r="AC207">
        <f t="shared" si="57"/>
        <v>2</v>
      </c>
      <c r="AD207">
        <f t="shared" si="57"/>
        <v>0</v>
      </c>
      <c r="AE207">
        <f t="shared" si="57"/>
        <v>1</v>
      </c>
      <c r="AF207">
        <f t="shared" si="57"/>
        <v>5</v>
      </c>
      <c r="AG207">
        <f>SUM(X207:AF207)</f>
        <v>21</v>
      </c>
    </row>
    <row r="208" spans="1:55" x14ac:dyDescent="0.2">
      <c r="B208" t="s">
        <v>260</v>
      </c>
      <c r="C208" s="66">
        <f t="shared" ref="C208:L216" si="58">COUNTIF(C$184:C$207,$B208)</f>
        <v>0</v>
      </c>
      <c r="D208" s="66">
        <f t="shared" si="58"/>
        <v>0</v>
      </c>
      <c r="E208" s="66">
        <f t="shared" si="58"/>
        <v>0</v>
      </c>
      <c r="F208" s="66">
        <f t="shared" si="58"/>
        <v>0</v>
      </c>
      <c r="G208" s="66">
        <f t="shared" si="58"/>
        <v>0</v>
      </c>
      <c r="H208" s="66">
        <f t="shared" si="58"/>
        <v>1</v>
      </c>
      <c r="I208" s="66">
        <f t="shared" si="58"/>
        <v>0</v>
      </c>
      <c r="J208" s="66">
        <f t="shared" si="58"/>
        <v>0</v>
      </c>
      <c r="K208" s="66">
        <f t="shared" si="58"/>
        <v>0</v>
      </c>
      <c r="L208" s="66">
        <f t="shared" si="58"/>
        <v>0</v>
      </c>
      <c r="M208" s="66">
        <f t="shared" ref="M208:W216" si="59">COUNTIF(M$184:M$207,$B208)</f>
        <v>0</v>
      </c>
      <c r="N208" s="66">
        <f t="shared" si="59"/>
        <v>0</v>
      </c>
      <c r="O208" s="66">
        <f t="shared" si="59"/>
        <v>0</v>
      </c>
      <c r="P208" s="66">
        <f t="shared" si="59"/>
        <v>0</v>
      </c>
      <c r="Q208" s="66">
        <f t="shared" si="59"/>
        <v>0</v>
      </c>
      <c r="R208" s="66">
        <f t="shared" si="59"/>
        <v>3</v>
      </c>
      <c r="S208" s="66">
        <f t="shared" si="59"/>
        <v>0</v>
      </c>
      <c r="T208" s="66">
        <f t="shared" si="59"/>
        <v>0</v>
      </c>
      <c r="U208" s="66">
        <f t="shared" si="59"/>
        <v>0</v>
      </c>
      <c r="V208" s="66">
        <f t="shared" si="59"/>
        <v>0</v>
      </c>
      <c r="W208" s="66">
        <f t="shared" si="59"/>
        <v>0</v>
      </c>
      <c r="X208" s="18">
        <f>SUM(X184:X207)</f>
        <v>4</v>
      </c>
      <c r="Y208" s="18">
        <f>SUM(Y184:Y207)</f>
        <v>5</v>
      </c>
      <c r="Z208" s="18">
        <f>SUM(Z184:Z207)</f>
        <v>8</v>
      </c>
      <c r="AA208" s="18">
        <f t="shared" ref="AA208:AF208" si="60">SUM(AA184:AA207)</f>
        <v>5</v>
      </c>
      <c r="AB208" s="18">
        <f t="shared" si="60"/>
        <v>447</v>
      </c>
      <c r="AC208" s="18">
        <f t="shared" si="60"/>
        <v>13</v>
      </c>
      <c r="AD208" s="18">
        <f>SUM(AD184:AD207)</f>
        <v>9</v>
      </c>
      <c r="AE208" s="18">
        <f t="shared" si="60"/>
        <v>4</v>
      </c>
      <c r="AF208" s="18">
        <f t="shared" si="60"/>
        <v>9</v>
      </c>
      <c r="AG208" s="62">
        <f>SUM(X208:AF208)</f>
        <v>504</v>
      </c>
    </row>
    <row r="209" spans="1:42" x14ac:dyDescent="0.2">
      <c r="B209" t="s">
        <v>261</v>
      </c>
      <c r="C209" s="66">
        <f t="shared" si="58"/>
        <v>0</v>
      </c>
      <c r="D209" s="66">
        <f t="shared" si="58"/>
        <v>0</v>
      </c>
      <c r="E209" s="66">
        <f t="shared" si="58"/>
        <v>0</v>
      </c>
      <c r="F209" s="66">
        <f t="shared" si="58"/>
        <v>0</v>
      </c>
      <c r="G209" s="66">
        <f t="shared" si="58"/>
        <v>0</v>
      </c>
      <c r="H209" s="66">
        <f t="shared" si="58"/>
        <v>0</v>
      </c>
      <c r="I209" s="66">
        <f t="shared" si="58"/>
        <v>0</v>
      </c>
      <c r="J209" s="66">
        <f t="shared" si="58"/>
        <v>0</v>
      </c>
      <c r="K209" s="66">
        <f t="shared" si="58"/>
        <v>0</v>
      </c>
      <c r="L209" s="66">
        <f t="shared" si="58"/>
        <v>0</v>
      </c>
      <c r="M209" s="66">
        <f t="shared" si="59"/>
        <v>1</v>
      </c>
      <c r="N209" s="66">
        <f t="shared" si="59"/>
        <v>0</v>
      </c>
      <c r="O209" s="66">
        <f t="shared" si="59"/>
        <v>1</v>
      </c>
      <c r="P209" s="66">
        <f t="shared" si="59"/>
        <v>0</v>
      </c>
      <c r="Q209" s="66">
        <f t="shared" si="59"/>
        <v>0</v>
      </c>
      <c r="R209" s="66">
        <f t="shared" si="59"/>
        <v>1</v>
      </c>
      <c r="S209" s="66">
        <f t="shared" si="59"/>
        <v>1</v>
      </c>
      <c r="T209" s="66">
        <f t="shared" si="59"/>
        <v>1</v>
      </c>
      <c r="U209" s="66">
        <f t="shared" si="59"/>
        <v>0</v>
      </c>
      <c r="V209" s="66">
        <f t="shared" si="59"/>
        <v>0</v>
      </c>
      <c r="W209" s="66">
        <f t="shared" si="59"/>
        <v>0</v>
      </c>
    </row>
    <row r="210" spans="1:42" x14ac:dyDescent="0.2">
      <c r="B210" t="s">
        <v>262</v>
      </c>
      <c r="C210" s="66">
        <f t="shared" si="58"/>
        <v>0</v>
      </c>
      <c r="D210" s="66">
        <f t="shared" si="58"/>
        <v>0</v>
      </c>
      <c r="E210" s="66">
        <f t="shared" si="58"/>
        <v>0</v>
      </c>
      <c r="F210" s="66">
        <f t="shared" si="58"/>
        <v>1</v>
      </c>
      <c r="G210" s="66">
        <f t="shared" si="58"/>
        <v>0</v>
      </c>
      <c r="H210" s="66">
        <f t="shared" si="58"/>
        <v>3</v>
      </c>
      <c r="I210" s="66">
        <f t="shared" si="58"/>
        <v>0</v>
      </c>
      <c r="J210" s="66">
        <f t="shared" si="58"/>
        <v>0</v>
      </c>
      <c r="K210" s="66">
        <f t="shared" si="58"/>
        <v>1</v>
      </c>
      <c r="L210" s="66">
        <f t="shared" si="58"/>
        <v>0</v>
      </c>
      <c r="M210" s="66">
        <f t="shared" si="59"/>
        <v>0</v>
      </c>
      <c r="N210" s="66">
        <f t="shared" si="59"/>
        <v>0</v>
      </c>
      <c r="O210" s="66">
        <f t="shared" si="59"/>
        <v>1</v>
      </c>
      <c r="P210" s="66">
        <f t="shared" si="59"/>
        <v>0</v>
      </c>
      <c r="Q210" s="66">
        <f t="shared" si="59"/>
        <v>0</v>
      </c>
      <c r="R210" s="66">
        <f t="shared" si="59"/>
        <v>1</v>
      </c>
      <c r="S210" s="66">
        <f t="shared" si="59"/>
        <v>0</v>
      </c>
      <c r="T210" s="66">
        <f t="shared" si="59"/>
        <v>1</v>
      </c>
      <c r="U210" s="66">
        <f t="shared" si="59"/>
        <v>0</v>
      </c>
      <c r="V210" s="66">
        <f t="shared" si="59"/>
        <v>0</v>
      </c>
      <c r="W210" s="66">
        <f t="shared" si="59"/>
        <v>0</v>
      </c>
    </row>
    <row r="211" spans="1:42" x14ac:dyDescent="0.2">
      <c r="B211" t="s">
        <v>87</v>
      </c>
      <c r="C211" s="66">
        <f t="shared" si="58"/>
        <v>0</v>
      </c>
      <c r="D211" s="66">
        <f t="shared" si="58"/>
        <v>1</v>
      </c>
      <c r="E211" s="66">
        <f t="shared" si="58"/>
        <v>0</v>
      </c>
      <c r="F211" s="66">
        <f t="shared" si="58"/>
        <v>0</v>
      </c>
      <c r="G211" s="66">
        <f t="shared" si="58"/>
        <v>0</v>
      </c>
      <c r="H211" s="66">
        <f t="shared" si="58"/>
        <v>0</v>
      </c>
      <c r="I211" s="66">
        <f t="shared" si="58"/>
        <v>0</v>
      </c>
      <c r="J211" s="66">
        <f t="shared" si="58"/>
        <v>0</v>
      </c>
      <c r="K211" s="66">
        <f t="shared" si="58"/>
        <v>0</v>
      </c>
      <c r="L211" s="66">
        <f t="shared" si="58"/>
        <v>1</v>
      </c>
      <c r="M211" s="66">
        <f t="shared" si="59"/>
        <v>1</v>
      </c>
      <c r="N211" s="66">
        <f t="shared" si="59"/>
        <v>1</v>
      </c>
      <c r="O211" s="66">
        <f t="shared" si="59"/>
        <v>0</v>
      </c>
      <c r="P211" s="66">
        <f t="shared" si="59"/>
        <v>0</v>
      </c>
      <c r="Q211" s="66">
        <f t="shared" si="59"/>
        <v>1</v>
      </c>
      <c r="R211" s="66">
        <f t="shared" si="59"/>
        <v>0</v>
      </c>
      <c r="S211" s="66">
        <f t="shared" si="59"/>
        <v>0</v>
      </c>
      <c r="T211" s="66">
        <f t="shared" si="59"/>
        <v>0</v>
      </c>
      <c r="U211" s="66">
        <f t="shared" si="59"/>
        <v>0</v>
      </c>
      <c r="V211" s="66">
        <f t="shared" si="59"/>
        <v>0</v>
      </c>
      <c r="W211" s="66">
        <f t="shared" si="59"/>
        <v>0</v>
      </c>
    </row>
    <row r="212" spans="1:42" x14ac:dyDescent="0.2">
      <c r="B212" t="s">
        <v>263</v>
      </c>
      <c r="C212" s="66">
        <f t="shared" si="58"/>
        <v>24</v>
      </c>
      <c r="D212" s="66">
        <f t="shared" si="58"/>
        <v>21</v>
      </c>
      <c r="E212" s="66">
        <f t="shared" si="58"/>
        <v>22</v>
      </c>
      <c r="F212" s="66">
        <f t="shared" si="58"/>
        <v>23</v>
      </c>
      <c r="G212" s="66">
        <f t="shared" si="58"/>
        <v>24</v>
      </c>
      <c r="H212" s="66">
        <f t="shared" si="58"/>
        <v>16</v>
      </c>
      <c r="I212" s="66">
        <f t="shared" si="58"/>
        <v>24</v>
      </c>
      <c r="J212" s="66">
        <f t="shared" si="58"/>
        <v>17</v>
      </c>
      <c r="K212" s="66">
        <f t="shared" si="58"/>
        <v>22</v>
      </c>
      <c r="L212" s="66">
        <f t="shared" si="58"/>
        <v>22</v>
      </c>
      <c r="M212" s="66">
        <f t="shared" si="59"/>
        <v>19</v>
      </c>
      <c r="N212" s="66">
        <f t="shared" si="59"/>
        <v>22</v>
      </c>
      <c r="O212" s="66">
        <f t="shared" si="59"/>
        <v>19</v>
      </c>
      <c r="P212" s="66">
        <f t="shared" si="59"/>
        <v>24</v>
      </c>
      <c r="Q212" s="66">
        <f t="shared" si="59"/>
        <v>19</v>
      </c>
      <c r="R212" s="66">
        <f t="shared" si="59"/>
        <v>18</v>
      </c>
      <c r="S212" s="66">
        <f t="shared" si="59"/>
        <v>23</v>
      </c>
      <c r="T212" s="66">
        <f t="shared" si="59"/>
        <v>17</v>
      </c>
      <c r="U212" s="66">
        <f t="shared" si="59"/>
        <v>23</v>
      </c>
      <c r="V212" s="66">
        <f t="shared" si="59"/>
        <v>24</v>
      </c>
      <c r="W212" s="66">
        <f t="shared" si="59"/>
        <v>24</v>
      </c>
    </row>
    <row r="213" spans="1:42" x14ac:dyDescent="0.2">
      <c r="B213" t="s">
        <v>86</v>
      </c>
      <c r="C213" s="66">
        <f t="shared" si="58"/>
        <v>0</v>
      </c>
      <c r="D213" s="66">
        <f t="shared" si="58"/>
        <v>1</v>
      </c>
      <c r="E213" s="66">
        <f t="shared" si="58"/>
        <v>0</v>
      </c>
      <c r="F213" s="66">
        <f t="shared" si="58"/>
        <v>0</v>
      </c>
      <c r="G213" s="66">
        <f t="shared" si="58"/>
        <v>0</v>
      </c>
      <c r="H213" s="66">
        <f t="shared" si="58"/>
        <v>2</v>
      </c>
      <c r="I213" s="66">
        <f t="shared" si="58"/>
        <v>0</v>
      </c>
      <c r="J213" s="66">
        <f t="shared" si="58"/>
        <v>3</v>
      </c>
      <c r="K213" s="66">
        <f t="shared" si="58"/>
        <v>0</v>
      </c>
      <c r="L213" s="66">
        <f t="shared" si="58"/>
        <v>1</v>
      </c>
      <c r="M213" s="66">
        <f t="shared" si="59"/>
        <v>1</v>
      </c>
      <c r="N213" s="66">
        <f t="shared" si="59"/>
        <v>1</v>
      </c>
      <c r="O213" s="66">
        <f t="shared" si="59"/>
        <v>0</v>
      </c>
      <c r="P213" s="66">
        <f t="shared" si="59"/>
        <v>0</v>
      </c>
      <c r="Q213" s="66">
        <f t="shared" si="59"/>
        <v>1</v>
      </c>
      <c r="R213" s="66">
        <f t="shared" si="59"/>
        <v>0</v>
      </c>
      <c r="S213" s="66">
        <f t="shared" si="59"/>
        <v>0</v>
      </c>
      <c r="T213" s="66">
        <f t="shared" si="59"/>
        <v>3</v>
      </c>
      <c r="U213" s="66">
        <f t="shared" si="59"/>
        <v>0</v>
      </c>
      <c r="V213" s="66">
        <f t="shared" si="59"/>
        <v>0</v>
      </c>
      <c r="W213" s="66">
        <f t="shared" si="59"/>
        <v>0</v>
      </c>
    </row>
    <row r="214" spans="1:42" x14ac:dyDescent="0.2">
      <c r="B214" t="s">
        <v>264</v>
      </c>
      <c r="C214" s="66">
        <f t="shared" si="58"/>
        <v>0</v>
      </c>
      <c r="D214" s="66">
        <f t="shared" si="58"/>
        <v>0</v>
      </c>
      <c r="E214" s="66">
        <f t="shared" si="58"/>
        <v>1</v>
      </c>
      <c r="F214" s="66">
        <f t="shared" si="58"/>
        <v>0</v>
      </c>
      <c r="G214" s="66">
        <f t="shared" si="58"/>
        <v>0</v>
      </c>
      <c r="H214" s="66">
        <f t="shared" si="58"/>
        <v>0</v>
      </c>
      <c r="I214" s="66">
        <f t="shared" si="58"/>
        <v>0</v>
      </c>
      <c r="J214" s="66">
        <f t="shared" si="58"/>
        <v>1</v>
      </c>
      <c r="K214" s="66">
        <f t="shared" si="58"/>
        <v>1</v>
      </c>
      <c r="L214" s="66">
        <f t="shared" si="58"/>
        <v>0</v>
      </c>
      <c r="M214" s="66">
        <f t="shared" si="59"/>
        <v>1</v>
      </c>
      <c r="N214" s="66">
        <f t="shared" si="59"/>
        <v>0</v>
      </c>
      <c r="O214" s="66">
        <f t="shared" si="59"/>
        <v>1</v>
      </c>
      <c r="P214" s="66">
        <f t="shared" si="59"/>
        <v>0</v>
      </c>
      <c r="Q214" s="66">
        <f t="shared" si="59"/>
        <v>2</v>
      </c>
      <c r="R214" s="66">
        <f t="shared" si="59"/>
        <v>0</v>
      </c>
      <c r="S214" s="66">
        <f t="shared" si="59"/>
        <v>0</v>
      </c>
      <c r="T214" s="66">
        <f t="shared" si="59"/>
        <v>1</v>
      </c>
      <c r="U214" s="66">
        <f t="shared" si="59"/>
        <v>1</v>
      </c>
      <c r="V214" s="66">
        <f t="shared" si="59"/>
        <v>0</v>
      </c>
      <c r="W214" s="66">
        <f t="shared" si="59"/>
        <v>0</v>
      </c>
    </row>
    <row r="215" spans="1:42" x14ac:dyDescent="0.2">
      <c r="B215" t="s">
        <v>64</v>
      </c>
      <c r="C215" s="66">
        <f t="shared" si="58"/>
        <v>0</v>
      </c>
      <c r="D215" s="66">
        <f t="shared" si="58"/>
        <v>0</v>
      </c>
      <c r="E215" s="66">
        <f t="shared" si="58"/>
        <v>0</v>
      </c>
      <c r="F215" s="66">
        <f t="shared" si="58"/>
        <v>0</v>
      </c>
      <c r="G215" s="66">
        <f t="shared" si="58"/>
        <v>0</v>
      </c>
      <c r="H215" s="66">
        <f t="shared" si="58"/>
        <v>2</v>
      </c>
      <c r="I215" s="66">
        <f t="shared" si="58"/>
        <v>0</v>
      </c>
      <c r="J215" s="66">
        <f t="shared" si="58"/>
        <v>1</v>
      </c>
      <c r="K215" s="66">
        <f t="shared" si="58"/>
        <v>0</v>
      </c>
      <c r="L215" s="66">
        <f t="shared" si="58"/>
        <v>0</v>
      </c>
      <c r="M215" s="66">
        <f t="shared" si="59"/>
        <v>1</v>
      </c>
      <c r="N215" s="66">
        <f t="shared" si="59"/>
        <v>0</v>
      </c>
      <c r="O215" s="66">
        <f t="shared" si="59"/>
        <v>0</v>
      </c>
      <c r="P215" s="66">
        <f t="shared" si="59"/>
        <v>0</v>
      </c>
      <c r="Q215" s="66">
        <f t="shared" si="59"/>
        <v>0</v>
      </c>
      <c r="R215" s="66">
        <f t="shared" si="59"/>
        <v>0</v>
      </c>
      <c r="S215" s="66">
        <f t="shared" si="59"/>
        <v>0</v>
      </c>
      <c r="T215" s="66">
        <f t="shared" si="59"/>
        <v>0</v>
      </c>
      <c r="U215" s="66">
        <f t="shared" si="59"/>
        <v>0</v>
      </c>
      <c r="V215" s="66">
        <f t="shared" si="59"/>
        <v>0</v>
      </c>
      <c r="W215" s="66">
        <f t="shared" si="59"/>
        <v>0</v>
      </c>
    </row>
    <row r="216" spans="1:42" x14ac:dyDescent="0.2">
      <c r="B216" t="s">
        <v>265</v>
      </c>
      <c r="C216" s="66">
        <f t="shared" si="58"/>
        <v>0</v>
      </c>
      <c r="D216" s="66">
        <f t="shared" si="58"/>
        <v>1</v>
      </c>
      <c r="E216" s="66">
        <f t="shared" si="58"/>
        <v>1</v>
      </c>
      <c r="F216" s="66">
        <f t="shared" si="58"/>
        <v>0</v>
      </c>
      <c r="G216" s="66">
        <f t="shared" si="58"/>
        <v>0</v>
      </c>
      <c r="H216" s="66">
        <f t="shared" si="58"/>
        <v>0</v>
      </c>
      <c r="I216" s="66">
        <f t="shared" si="58"/>
        <v>0</v>
      </c>
      <c r="J216" s="66">
        <f t="shared" si="58"/>
        <v>2</v>
      </c>
      <c r="K216" s="66">
        <f t="shared" si="58"/>
        <v>0</v>
      </c>
      <c r="L216" s="66">
        <f t="shared" si="58"/>
        <v>0</v>
      </c>
      <c r="M216" s="66">
        <f t="shared" si="59"/>
        <v>0</v>
      </c>
      <c r="N216" s="66">
        <f t="shared" si="59"/>
        <v>0</v>
      </c>
      <c r="O216" s="66">
        <f t="shared" si="59"/>
        <v>2</v>
      </c>
      <c r="P216" s="66">
        <f t="shared" si="59"/>
        <v>0</v>
      </c>
      <c r="Q216" s="66">
        <f t="shared" si="59"/>
        <v>1</v>
      </c>
      <c r="R216" s="66">
        <f t="shared" si="59"/>
        <v>1</v>
      </c>
      <c r="S216" s="66">
        <f t="shared" si="59"/>
        <v>0</v>
      </c>
      <c r="T216" s="66">
        <f t="shared" si="59"/>
        <v>1</v>
      </c>
      <c r="U216" s="66">
        <f t="shared" si="59"/>
        <v>0</v>
      </c>
      <c r="V216" s="66">
        <f t="shared" si="59"/>
        <v>0</v>
      </c>
      <c r="W216" s="66">
        <f t="shared" si="59"/>
        <v>0</v>
      </c>
    </row>
    <row r="217" spans="1:42" x14ac:dyDescent="0.2">
      <c r="B217" t="s">
        <v>81</v>
      </c>
      <c r="C217" s="18">
        <f>SUM(C208:C216)</f>
        <v>24</v>
      </c>
      <c r="D217" s="18">
        <f t="shared" ref="D217:V217" si="61">SUM(D208:D216)</f>
        <v>24</v>
      </c>
      <c r="E217" s="18">
        <f t="shared" si="61"/>
        <v>24</v>
      </c>
      <c r="F217" s="18">
        <f t="shared" si="61"/>
        <v>24</v>
      </c>
      <c r="G217" s="18">
        <f t="shared" si="61"/>
        <v>24</v>
      </c>
      <c r="H217" s="18">
        <f t="shared" si="61"/>
        <v>24</v>
      </c>
      <c r="I217" s="18">
        <f t="shared" si="61"/>
        <v>24</v>
      </c>
      <c r="J217" s="18">
        <f t="shared" si="61"/>
        <v>24</v>
      </c>
      <c r="K217" s="18">
        <f t="shared" si="61"/>
        <v>24</v>
      </c>
      <c r="L217" s="18">
        <f t="shared" si="61"/>
        <v>24</v>
      </c>
      <c r="M217" s="18">
        <f t="shared" si="61"/>
        <v>24</v>
      </c>
      <c r="N217" s="18">
        <f t="shared" si="61"/>
        <v>24</v>
      </c>
      <c r="O217" s="18">
        <f t="shared" si="61"/>
        <v>24</v>
      </c>
      <c r="P217" s="18">
        <f t="shared" si="61"/>
        <v>24</v>
      </c>
      <c r="Q217" s="18">
        <f t="shared" si="61"/>
        <v>24</v>
      </c>
      <c r="R217" s="18">
        <f t="shared" si="61"/>
        <v>24</v>
      </c>
      <c r="S217" s="18">
        <f t="shared" si="61"/>
        <v>24</v>
      </c>
      <c r="T217" s="18">
        <f t="shared" si="61"/>
        <v>24</v>
      </c>
      <c r="U217" s="18">
        <f t="shared" si="61"/>
        <v>24</v>
      </c>
      <c r="V217" s="18">
        <f t="shared" si="61"/>
        <v>24</v>
      </c>
      <c r="W217" s="18">
        <f>SUM(W208:W216)</f>
        <v>24</v>
      </c>
    </row>
    <row r="221" spans="1:42" ht="19" x14ac:dyDescent="0.25">
      <c r="A221" s="3" t="s">
        <v>274</v>
      </c>
    </row>
    <row r="222" spans="1:42" x14ac:dyDescent="0.2">
      <c r="A222" s="1" t="s">
        <v>127</v>
      </c>
      <c r="B222" s="1" t="s">
        <v>10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18</v>
      </c>
      <c r="K222" s="1" t="s">
        <v>19</v>
      </c>
      <c r="L222" s="1" t="s">
        <v>20</v>
      </c>
      <c r="M222" s="1" t="s">
        <v>21</v>
      </c>
      <c r="N222" s="1" t="s">
        <v>22</v>
      </c>
      <c r="O222" s="1" t="s">
        <v>23</v>
      </c>
      <c r="P222" s="1" t="s">
        <v>24</v>
      </c>
      <c r="Q222" s="1" t="s">
        <v>25</v>
      </c>
      <c r="R222" s="1" t="s">
        <v>26</v>
      </c>
      <c r="S222" s="1" t="s">
        <v>27</v>
      </c>
      <c r="T222" s="1" t="s">
        <v>28</v>
      </c>
      <c r="U222" s="1" t="s">
        <v>29</v>
      </c>
      <c r="V222" s="1" t="s">
        <v>30</v>
      </c>
      <c r="W222" s="1" t="s">
        <v>31</v>
      </c>
      <c r="X222" s="1" t="s">
        <v>275</v>
      </c>
      <c r="Y222" s="1" t="s">
        <v>276</v>
      </c>
      <c r="Z222" s="1" t="s">
        <v>277</v>
      </c>
      <c r="AA222" s="1" t="s">
        <v>278</v>
      </c>
      <c r="AB222" s="1" t="s">
        <v>81</v>
      </c>
      <c r="AC222" s="9"/>
      <c r="AD222" s="9"/>
      <c r="AE222" s="9"/>
      <c r="AF222" s="9"/>
      <c r="AO222" s="1" t="s">
        <v>279</v>
      </c>
    </row>
    <row r="223" spans="1:42" x14ac:dyDescent="0.2">
      <c r="A223" t="str">
        <f t="shared" ref="A223:A246" si="62">A5</f>
        <v>R1: Open/close Menu</v>
      </c>
      <c r="B223">
        <v>1</v>
      </c>
      <c r="C223" s="44" t="str">
        <f t="shared" ref="C223:W223" si="63">VLOOKUP(C5,$BC$7:$BH$85,6)</f>
        <v>P</v>
      </c>
      <c r="D223" s="44" t="str">
        <f t="shared" si="63"/>
        <v>P</v>
      </c>
      <c r="E223" s="44" t="str">
        <f t="shared" si="63"/>
        <v>P</v>
      </c>
      <c r="F223" s="44" t="str">
        <f t="shared" si="63"/>
        <v>P</v>
      </c>
      <c r="G223" s="44" t="str">
        <f t="shared" si="63"/>
        <v>S</v>
      </c>
      <c r="H223" s="44" t="str">
        <f t="shared" si="63"/>
        <v>P</v>
      </c>
      <c r="I223" s="44" t="str">
        <f t="shared" si="63"/>
        <v>P</v>
      </c>
      <c r="J223" s="44" t="str">
        <f t="shared" si="63"/>
        <v>P</v>
      </c>
      <c r="K223" s="44" t="str">
        <f t="shared" si="63"/>
        <v>P</v>
      </c>
      <c r="L223" s="44" t="str">
        <f t="shared" si="63"/>
        <v>P</v>
      </c>
      <c r="M223" s="44" t="str">
        <f t="shared" si="63"/>
        <v>P</v>
      </c>
      <c r="N223" s="44" t="str">
        <f t="shared" si="63"/>
        <v>P</v>
      </c>
      <c r="O223" s="44" t="str">
        <f t="shared" si="63"/>
        <v>M</v>
      </c>
      <c r="P223" s="44" t="str">
        <f t="shared" si="63"/>
        <v>P</v>
      </c>
      <c r="Q223" s="44" t="str">
        <f t="shared" si="63"/>
        <v>M</v>
      </c>
      <c r="R223" s="44" t="str">
        <f t="shared" si="63"/>
        <v>P</v>
      </c>
      <c r="S223" s="44" t="str">
        <f t="shared" si="63"/>
        <v>P</v>
      </c>
      <c r="T223" s="44" t="str">
        <f t="shared" si="63"/>
        <v>P</v>
      </c>
      <c r="U223" s="44" t="str">
        <f t="shared" si="63"/>
        <v>M</v>
      </c>
      <c r="V223" s="44" t="str">
        <f t="shared" si="63"/>
        <v>P</v>
      </c>
      <c r="W223" s="44" t="str">
        <f t="shared" si="63"/>
        <v>P</v>
      </c>
      <c r="X223">
        <f>COUNTIF(C223:W223,"=S")</f>
        <v>1</v>
      </c>
      <c r="Y223">
        <f t="shared" ref="Y223:Y246" si="64">COUNTIF(C223:W223,"=M")</f>
        <v>3</v>
      </c>
      <c r="Z223">
        <f t="shared" ref="Z223:Z246" si="65">COUNTIF(C223:W223,"=P")</f>
        <v>17</v>
      </c>
      <c r="AA223">
        <f t="shared" ref="AA223:AA246" si="66">COUNTIF(C223:W223,"=A")</f>
        <v>0</v>
      </c>
      <c r="AB223">
        <f>SUM(X223:AA223)</f>
        <v>21</v>
      </c>
      <c r="AC223" s="9"/>
      <c r="AD223" s="9"/>
      <c r="AE223" s="9"/>
    </row>
    <row r="224" spans="1:42" x14ac:dyDescent="0.2">
      <c r="A224" t="str">
        <f t="shared" si="62"/>
        <v>R2: Select an item</v>
      </c>
      <c r="B224" s="1">
        <v>2</v>
      </c>
      <c r="C224" s="44" t="str">
        <f t="shared" ref="C224:W224" si="67">VLOOKUP(C6,$BC$7:$BH$85,6)</f>
        <v>M</v>
      </c>
      <c r="D224" s="44" t="str">
        <f t="shared" si="67"/>
        <v>M</v>
      </c>
      <c r="E224" s="44" t="str">
        <f t="shared" si="67"/>
        <v>P</v>
      </c>
      <c r="F224" s="44" t="str">
        <f t="shared" si="67"/>
        <v>M</v>
      </c>
      <c r="G224" s="44" t="str">
        <f t="shared" si="67"/>
        <v>P</v>
      </c>
      <c r="H224" s="44" t="str">
        <f t="shared" si="67"/>
        <v>M</v>
      </c>
      <c r="I224" s="44" t="str">
        <f t="shared" si="67"/>
        <v>M</v>
      </c>
      <c r="J224" s="44" t="str">
        <f t="shared" si="67"/>
        <v>P</v>
      </c>
      <c r="K224" s="44" t="str">
        <f t="shared" si="67"/>
        <v>P</v>
      </c>
      <c r="L224" s="44" t="str">
        <f t="shared" si="67"/>
        <v>M</v>
      </c>
      <c r="M224" s="44" t="str">
        <f t="shared" si="67"/>
        <v>P</v>
      </c>
      <c r="N224" s="44" t="str">
        <f t="shared" si="67"/>
        <v>M</v>
      </c>
      <c r="O224" s="44" t="str">
        <f t="shared" si="67"/>
        <v>P</v>
      </c>
      <c r="P224" s="44" t="str">
        <f t="shared" si="67"/>
        <v>M</v>
      </c>
      <c r="Q224" s="44" t="str">
        <f t="shared" si="67"/>
        <v>M</v>
      </c>
      <c r="R224" s="44" t="str">
        <f t="shared" si="67"/>
        <v>P</v>
      </c>
      <c r="S224" s="44" t="str">
        <f t="shared" si="67"/>
        <v>P</v>
      </c>
      <c r="T224" s="44" t="str">
        <f t="shared" si="67"/>
        <v>M</v>
      </c>
      <c r="U224" s="44" t="str">
        <f t="shared" si="67"/>
        <v>M</v>
      </c>
      <c r="V224" s="44" t="str">
        <f t="shared" si="67"/>
        <v>P</v>
      </c>
      <c r="W224" s="44" t="str">
        <f t="shared" si="67"/>
        <v>M</v>
      </c>
      <c r="X224">
        <f>COUNTIF(C224:W224,"=S")</f>
        <v>0</v>
      </c>
      <c r="Y224">
        <f t="shared" si="64"/>
        <v>12</v>
      </c>
      <c r="Z224">
        <f t="shared" si="65"/>
        <v>9</v>
      </c>
      <c r="AA224">
        <f t="shared" si="66"/>
        <v>0</v>
      </c>
      <c r="AB224">
        <f t="shared" ref="AB224:AB247" si="68">SUM(X224:AA224)</f>
        <v>21</v>
      </c>
      <c r="AC224" s="9"/>
      <c r="AD224" s="9"/>
      <c r="AE224" s="9"/>
      <c r="AO224" t="s">
        <v>275</v>
      </c>
      <c r="AP224" s="19">
        <f>X247/AB247</f>
        <v>5.3571428571428568E-2</v>
      </c>
    </row>
    <row r="225" spans="1:42" x14ac:dyDescent="0.2">
      <c r="A225" t="str">
        <f t="shared" si="62"/>
        <v>R3: Go to the previous item</v>
      </c>
      <c r="B225" s="1">
        <v>3</v>
      </c>
      <c r="C225" s="44" t="str">
        <f t="shared" ref="C225:W225" si="69">VLOOKUP(C7,$BC$7:$BH$85,6)</f>
        <v>P</v>
      </c>
      <c r="D225" s="44" t="str">
        <f t="shared" si="69"/>
        <v>P</v>
      </c>
      <c r="E225" s="44" t="str">
        <f t="shared" si="69"/>
        <v>P</v>
      </c>
      <c r="F225" s="44" t="str">
        <f t="shared" si="69"/>
        <v>P</v>
      </c>
      <c r="G225" s="44" t="str">
        <f t="shared" si="69"/>
        <v>P</v>
      </c>
      <c r="H225" s="44" t="str">
        <f t="shared" si="69"/>
        <v>P</v>
      </c>
      <c r="I225" s="44" t="str">
        <f t="shared" si="69"/>
        <v>P</v>
      </c>
      <c r="J225" s="44" t="str">
        <f t="shared" si="69"/>
        <v>P</v>
      </c>
      <c r="K225" s="44" t="str">
        <f t="shared" si="69"/>
        <v>P</v>
      </c>
      <c r="L225" s="44" t="str">
        <f t="shared" si="69"/>
        <v>P</v>
      </c>
      <c r="M225" s="44" t="str">
        <f t="shared" si="69"/>
        <v>P</v>
      </c>
      <c r="N225" s="44" t="str">
        <f t="shared" si="69"/>
        <v>M</v>
      </c>
      <c r="O225" s="44" t="str">
        <f t="shared" si="69"/>
        <v>P</v>
      </c>
      <c r="P225" s="44" t="str">
        <f t="shared" si="69"/>
        <v>M</v>
      </c>
      <c r="Q225" s="44" t="str">
        <f t="shared" si="69"/>
        <v>M</v>
      </c>
      <c r="R225" s="44" t="str">
        <f t="shared" si="69"/>
        <v>P</v>
      </c>
      <c r="S225" s="44" t="str">
        <f t="shared" si="69"/>
        <v>P</v>
      </c>
      <c r="T225" s="44" t="str">
        <f t="shared" si="69"/>
        <v>P</v>
      </c>
      <c r="U225" s="44" t="str">
        <f t="shared" si="69"/>
        <v>P</v>
      </c>
      <c r="V225" s="44" t="str">
        <f t="shared" si="69"/>
        <v>P</v>
      </c>
      <c r="W225" s="44" t="str">
        <f t="shared" si="69"/>
        <v>P</v>
      </c>
      <c r="X225">
        <f t="shared" ref="X225:X246" si="70">COUNTIF(C225:W225,"=S")</f>
        <v>0</v>
      </c>
      <c r="Y225">
        <f t="shared" si="64"/>
        <v>3</v>
      </c>
      <c r="Z225">
        <f t="shared" si="65"/>
        <v>18</v>
      </c>
      <c r="AA225">
        <f t="shared" si="66"/>
        <v>0</v>
      </c>
      <c r="AB225">
        <f t="shared" si="68"/>
        <v>21</v>
      </c>
      <c r="AC225" s="9"/>
      <c r="AD225" s="9"/>
      <c r="AE225" s="9"/>
      <c r="AO225" t="s">
        <v>276</v>
      </c>
      <c r="AP225" s="19">
        <f>Y247/AB247</f>
        <v>0.20436507936507936</v>
      </c>
    </row>
    <row r="226" spans="1:42" x14ac:dyDescent="0.2">
      <c r="A226" t="str">
        <f t="shared" si="62"/>
        <v>R4: Go to the next item</v>
      </c>
      <c r="B226" s="1">
        <v>4</v>
      </c>
      <c r="C226" s="44" t="str">
        <f t="shared" ref="C226:W226" si="71">VLOOKUP(C8,$BC$7:$BH$85,6)</f>
        <v>P</v>
      </c>
      <c r="D226" s="44" t="str">
        <f t="shared" si="71"/>
        <v>P</v>
      </c>
      <c r="E226" s="44" t="str">
        <f t="shared" si="71"/>
        <v>P</v>
      </c>
      <c r="F226" s="44" t="str">
        <f t="shared" si="71"/>
        <v>P</v>
      </c>
      <c r="G226" s="44" t="str">
        <f t="shared" si="71"/>
        <v>P</v>
      </c>
      <c r="H226" s="44" t="str">
        <f t="shared" si="71"/>
        <v>P</v>
      </c>
      <c r="I226" s="44" t="str">
        <f t="shared" si="71"/>
        <v>P</v>
      </c>
      <c r="J226" s="44" t="str">
        <f t="shared" si="71"/>
        <v>P</v>
      </c>
      <c r="K226" s="44" t="str">
        <f t="shared" si="71"/>
        <v>P</v>
      </c>
      <c r="L226" s="44" t="str">
        <f t="shared" si="71"/>
        <v>P</v>
      </c>
      <c r="M226" s="44" t="str">
        <f t="shared" si="71"/>
        <v>P</v>
      </c>
      <c r="N226" s="44" t="str">
        <f t="shared" si="71"/>
        <v>M</v>
      </c>
      <c r="O226" s="44" t="str">
        <f t="shared" si="71"/>
        <v>P</v>
      </c>
      <c r="P226" s="44" t="str">
        <f t="shared" si="71"/>
        <v>M</v>
      </c>
      <c r="Q226" s="44" t="str">
        <f t="shared" si="71"/>
        <v>M</v>
      </c>
      <c r="R226" s="44" t="str">
        <f t="shared" si="71"/>
        <v>P</v>
      </c>
      <c r="S226" s="44" t="str">
        <f t="shared" si="71"/>
        <v>P</v>
      </c>
      <c r="T226" s="44" t="str">
        <f t="shared" si="71"/>
        <v>M</v>
      </c>
      <c r="U226" s="44" t="str">
        <f t="shared" si="71"/>
        <v>P</v>
      </c>
      <c r="V226" s="44" t="str">
        <f t="shared" si="71"/>
        <v>P</v>
      </c>
      <c r="W226" s="44" t="str">
        <f t="shared" si="71"/>
        <v>P</v>
      </c>
      <c r="X226">
        <f>COUNTIF(C226:W226,"=S")</f>
        <v>0</v>
      </c>
      <c r="Y226">
        <f t="shared" si="64"/>
        <v>4</v>
      </c>
      <c r="Z226">
        <f t="shared" si="65"/>
        <v>17</v>
      </c>
      <c r="AA226">
        <f t="shared" si="66"/>
        <v>0</v>
      </c>
      <c r="AB226">
        <f t="shared" si="68"/>
        <v>21</v>
      </c>
      <c r="AC226" s="9"/>
      <c r="AD226" s="9"/>
      <c r="AE226" s="9"/>
      <c r="AO226" t="s">
        <v>277</v>
      </c>
      <c r="AP226" s="19">
        <f>Z247/AB247</f>
        <v>0.74206349206349209</v>
      </c>
    </row>
    <row r="227" spans="1:42" x14ac:dyDescent="0.2">
      <c r="A227" t="str">
        <f t="shared" si="62"/>
        <v>R5: Accept/confirm an option</v>
      </c>
      <c r="B227" s="1">
        <v>5</v>
      </c>
      <c r="C227" s="44" t="str">
        <f t="shared" ref="C227:W227" si="72">VLOOKUP(C9,$BC$7:$BH$85,6)</f>
        <v>P</v>
      </c>
      <c r="D227" s="44" t="str">
        <f t="shared" si="72"/>
        <v>P</v>
      </c>
      <c r="E227" s="44" t="str">
        <f t="shared" si="72"/>
        <v>P</v>
      </c>
      <c r="F227" s="44" t="str">
        <f t="shared" si="72"/>
        <v>M</v>
      </c>
      <c r="G227" s="44" t="str">
        <f t="shared" si="72"/>
        <v>P</v>
      </c>
      <c r="H227" s="44" t="str">
        <f t="shared" si="72"/>
        <v>S</v>
      </c>
      <c r="I227" s="44" t="str">
        <f t="shared" si="72"/>
        <v>P</v>
      </c>
      <c r="J227" s="44" t="str">
        <f t="shared" si="72"/>
        <v>P</v>
      </c>
      <c r="K227" s="44" t="str">
        <f t="shared" si="72"/>
        <v>S</v>
      </c>
      <c r="L227" s="44" t="str">
        <f t="shared" si="72"/>
        <v>P</v>
      </c>
      <c r="M227" s="44" t="str">
        <f t="shared" si="72"/>
        <v>P</v>
      </c>
      <c r="N227" s="44" t="str">
        <f t="shared" si="72"/>
        <v>P</v>
      </c>
      <c r="O227" s="44" t="str">
        <f t="shared" si="72"/>
        <v>P</v>
      </c>
      <c r="P227" s="44" t="str">
        <f t="shared" si="72"/>
        <v>M</v>
      </c>
      <c r="Q227" s="44" t="str">
        <f t="shared" si="72"/>
        <v>P</v>
      </c>
      <c r="R227" s="44" t="str">
        <f t="shared" si="72"/>
        <v>P</v>
      </c>
      <c r="S227" s="44" t="str">
        <f t="shared" si="72"/>
        <v>P</v>
      </c>
      <c r="T227" s="44" t="str">
        <f t="shared" si="72"/>
        <v>P</v>
      </c>
      <c r="U227" s="44" t="str">
        <f t="shared" si="72"/>
        <v>S</v>
      </c>
      <c r="V227" s="44" t="str">
        <f t="shared" si="72"/>
        <v>P</v>
      </c>
      <c r="W227" s="44" t="str">
        <f t="shared" si="72"/>
        <v>P</v>
      </c>
      <c r="X227">
        <f>COUNTIF(C227:W227,"=S")</f>
        <v>3</v>
      </c>
      <c r="Y227">
        <f t="shared" si="64"/>
        <v>2</v>
      </c>
      <c r="Z227">
        <f t="shared" si="65"/>
        <v>16</v>
      </c>
      <c r="AA227">
        <f t="shared" si="66"/>
        <v>0</v>
      </c>
      <c r="AB227">
        <f t="shared" si="68"/>
        <v>21</v>
      </c>
      <c r="AC227" s="9"/>
      <c r="AD227" s="9"/>
      <c r="AE227" s="9"/>
      <c r="AO227" t="s">
        <v>278</v>
      </c>
      <c r="AP227" s="19">
        <f>AA247/AB247</f>
        <v>0</v>
      </c>
    </row>
    <row r="228" spans="1:42" x14ac:dyDescent="0.2">
      <c r="A228" t="str">
        <f t="shared" si="62"/>
        <v>R6: Cancel/Reject an option</v>
      </c>
      <c r="B228" s="1">
        <v>6</v>
      </c>
      <c r="C228" s="44" t="str">
        <f t="shared" ref="C228:W228" si="73">VLOOKUP(C10,$BC$7:$BH$85,6)</f>
        <v>P</v>
      </c>
      <c r="D228" s="44" t="str">
        <f t="shared" si="73"/>
        <v>P</v>
      </c>
      <c r="E228" s="44" t="str">
        <f t="shared" si="73"/>
        <v>P</v>
      </c>
      <c r="F228" s="44" t="str">
        <f t="shared" si="73"/>
        <v>M</v>
      </c>
      <c r="G228" s="44" t="str">
        <f t="shared" si="73"/>
        <v>P</v>
      </c>
      <c r="H228" s="44" t="str">
        <f t="shared" si="73"/>
        <v>S</v>
      </c>
      <c r="I228" s="44" t="str">
        <f t="shared" si="73"/>
        <v>P</v>
      </c>
      <c r="J228" s="44" t="str">
        <f t="shared" si="73"/>
        <v>P</v>
      </c>
      <c r="K228" s="44" t="str">
        <f t="shared" si="73"/>
        <v>S</v>
      </c>
      <c r="L228" s="44" t="str">
        <f t="shared" si="73"/>
        <v>P</v>
      </c>
      <c r="M228" s="44" t="str">
        <f t="shared" si="73"/>
        <v>P</v>
      </c>
      <c r="N228" s="44" t="str">
        <f t="shared" si="73"/>
        <v>M</v>
      </c>
      <c r="O228" s="44" t="str">
        <f t="shared" si="73"/>
        <v>P</v>
      </c>
      <c r="P228" s="44" t="str">
        <f t="shared" si="73"/>
        <v>P</v>
      </c>
      <c r="Q228" s="44" t="str">
        <f t="shared" si="73"/>
        <v>P</v>
      </c>
      <c r="R228" s="44" t="str">
        <f t="shared" si="73"/>
        <v>P</v>
      </c>
      <c r="S228" s="44" t="str">
        <f t="shared" si="73"/>
        <v>P</v>
      </c>
      <c r="T228" s="44" t="str">
        <f t="shared" si="73"/>
        <v>P</v>
      </c>
      <c r="U228" s="44" t="str">
        <f t="shared" si="73"/>
        <v>S</v>
      </c>
      <c r="V228" s="44" t="str">
        <f t="shared" si="73"/>
        <v>P</v>
      </c>
      <c r="W228" s="44" t="str">
        <f t="shared" si="73"/>
        <v>P</v>
      </c>
      <c r="X228">
        <f t="shared" si="70"/>
        <v>3</v>
      </c>
      <c r="Y228">
        <f t="shared" si="64"/>
        <v>2</v>
      </c>
      <c r="Z228">
        <f t="shared" si="65"/>
        <v>16</v>
      </c>
      <c r="AA228">
        <f t="shared" si="66"/>
        <v>0</v>
      </c>
      <c r="AB228">
        <f t="shared" si="68"/>
        <v>21</v>
      </c>
      <c r="AC228" s="9"/>
      <c r="AD228" s="9"/>
      <c r="AE228" s="9"/>
    </row>
    <row r="229" spans="1:42" x14ac:dyDescent="0.2">
      <c r="A229" t="str">
        <f t="shared" si="62"/>
        <v>R7: Camera: On/Off</v>
      </c>
      <c r="B229" s="1">
        <v>7</v>
      </c>
      <c r="C229" s="44" t="str">
        <f t="shared" ref="C229:W229" si="74">VLOOKUP(C11,$BC$7:$BH$85,6)</f>
        <v>P</v>
      </c>
      <c r="D229" s="44" t="str">
        <f t="shared" si="74"/>
        <v>P</v>
      </c>
      <c r="E229" s="44" t="str">
        <f t="shared" si="74"/>
        <v>P</v>
      </c>
      <c r="F229" s="44" t="str">
        <f t="shared" si="74"/>
        <v>P</v>
      </c>
      <c r="G229" s="44" t="str">
        <f t="shared" si="74"/>
        <v>S</v>
      </c>
      <c r="H229" s="44" t="str">
        <f t="shared" si="74"/>
        <v>P</v>
      </c>
      <c r="I229" s="44" t="str">
        <f t="shared" si="74"/>
        <v>M</v>
      </c>
      <c r="J229" s="44" t="str">
        <f t="shared" si="74"/>
        <v>P</v>
      </c>
      <c r="K229" s="44" t="str">
        <f t="shared" si="74"/>
        <v>P</v>
      </c>
      <c r="L229" s="44" t="str">
        <f t="shared" si="74"/>
        <v>M</v>
      </c>
      <c r="M229" s="44" t="str">
        <f t="shared" si="74"/>
        <v>P</v>
      </c>
      <c r="N229" s="44" t="str">
        <f t="shared" si="74"/>
        <v>P</v>
      </c>
      <c r="O229" s="44" t="str">
        <f t="shared" si="74"/>
        <v>P</v>
      </c>
      <c r="P229" s="44" t="str">
        <f t="shared" si="74"/>
        <v>P</v>
      </c>
      <c r="Q229" s="44" t="str">
        <f t="shared" si="74"/>
        <v>M</v>
      </c>
      <c r="R229" s="44" t="str">
        <f t="shared" si="74"/>
        <v>P</v>
      </c>
      <c r="S229" s="44" t="str">
        <f t="shared" si="74"/>
        <v>M</v>
      </c>
      <c r="T229" s="44" t="str">
        <f t="shared" si="74"/>
        <v>P</v>
      </c>
      <c r="U229" s="44" t="str">
        <f t="shared" si="74"/>
        <v>P</v>
      </c>
      <c r="V229" s="44" t="str">
        <f t="shared" si="74"/>
        <v>M</v>
      </c>
      <c r="W229" s="44" t="str">
        <f t="shared" si="74"/>
        <v>P</v>
      </c>
      <c r="X229">
        <f t="shared" si="70"/>
        <v>1</v>
      </c>
      <c r="Y229">
        <f t="shared" si="64"/>
        <v>5</v>
      </c>
      <c r="Z229">
        <f t="shared" si="65"/>
        <v>15</v>
      </c>
      <c r="AA229">
        <f t="shared" si="66"/>
        <v>0</v>
      </c>
      <c r="AB229">
        <f t="shared" si="68"/>
        <v>21</v>
      </c>
      <c r="AC229" s="9"/>
      <c r="AD229" s="9"/>
      <c r="AE229" s="9"/>
      <c r="AF229" s="9"/>
    </row>
    <row r="230" spans="1:42" x14ac:dyDescent="0.2">
      <c r="A230" t="str">
        <f t="shared" si="62"/>
        <v>R8: Camera: Switch mode</v>
      </c>
      <c r="B230" s="1">
        <v>8</v>
      </c>
      <c r="C230" s="44" t="str">
        <f t="shared" ref="C230:W230" si="75">VLOOKUP(C12,$BC$7:$BH$85,6)</f>
        <v>P</v>
      </c>
      <c r="D230" s="44" t="str">
        <f t="shared" si="75"/>
        <v>P</v>
      </c>
      <c r="E230" s="44" t="str">
        <f t="shared" si="75"/>
        <v>P</v>
      </c>
      <c r="F230" s="44" t="str">
        <f t="shared" si="75"/>
        <v>P</v>
      </c>
      <c r="G230" s="44" t="str">
        <f t="shared" si="75"/>
        <v>P</v>
      </c>
      <c r="H230" s="44" t="str">
        <f t="shared" si="75"/>
        <v>P</v>
      </c>
      <c r="I230" s="44" t="str">
        <f t="shared" si="75"/>
        <v>P</v>
      </c>
      <c r="J230" s="44" t="str">
        <f t="shared" si="75"/>
        <v>P</v>
      </c>
      <c r="K230" s="44" t="str">
        <f t="shared" si="75"/>
        <v>P</v>
      </c>
      <c r="L230" s="44" t="str">
        <f t="shared" si="75"/>
        <v>P</v>
      </c>
      <c r="M230" s="44" t="str">
        <f t="shared" si="75"/>
        <v>P</v>
      </c>
      <c r="N230" s="44" t="str">
        <f t="shared" si="75"/>
        <v>M</v>
      </c>
      <c r="O230" s="44" t="str">
        <f t="shared" si="75"/>
        <v>P</v>
      </c>
      <c r="P230" s="44" t="str">
        <f t="shared" si="75"/>
        <v>P</v>
      </c>
      <c r="Q230" s="44" t="str">
        <f t="shared" si="75"/>
        <v>P</v>
      </c>
      <c r="R230" s="44" t="str">
        <f t="shared" si="75"/>
        <v>P</v>
      </c>
      <c r="S230" s="44" t="str">
        <f t="shared" si="75"/>
        <v>M</v>
      </c>
      <c r="T230" s="44" t="str">
        <f t="shared" si="75"/>
        <v>M</v>
      </c>
      <c r="U230" s="44" t="str">
        <f t="shared" si="75"/>
        <v>P</v>
      </c>
      <c r="V230" s="44" t="str">
        <f t="shared" si="75"/>
        <v>P</v>
      </c>
      <c r="W230" s="44" t="str">
        <f t="shared" si="75"/>
        <v>P</v>
      </c>
      <c r="X230">
        <f t="shared" si="70"/>
        <v>0</v>
      </c>
      <c r="Y230">
        <f t="shared" si="64"/>
        <v>3</v>
      </c>
      <c r="Z230">
        <f t="shared" si="65"/>
        <v>18</v>
      </c>
      <c r="AA230">
        <f t="shared" si="66"/>
        <v>0</v>
      </c>
      <c r="AB230">
        <f t="shared" si="68"/>
        <v>21</v>
      </c>
      <c r="AC230" s="9"/>
      <c r="AD230" s="9"/>
      <c r="AE230" s="9"/>
      <c r="AF230" s="9"/>
    </row>
    <row r="231" spans="1:42" x14ac:dyDescent="0.2">
      <c r="A231" t="str">
        <f t="shared" si="62"/>
        <v>R9: Camera: Panning left</v>
      </c>
      <c r="B231" s="1">
        <v>9</v>
      </c>
      <c r="C231" s="44" t="str">
        <f t="shared" ref="C231:W231" si="76">VLOOKUP(C13,$BC$7:$BH$85,6)</f>
        <v>M</v>
      </c>
      <c r="D231" s="44" t="str">
        <f t="shared" si="76"/>
        <v>P</v>
      </c>
      <c r="E231" s="44" t="str">
        <f t="shared" si="76"/>
        <v>P</v>
      </c>
      <c r="F231" s="44" t="str">
        <f t="shared" si="76"/>
        <v>P</v>
      </c>
      <c r="G231" s="44" t="str">
        <f t="shared" si="76"/>
        <v>M</v>
      </c>
      <c r="H231" s="44" t="str">
        <f t="shared" si="76"/>
        <v>P</v>
      </c>
      <c r="I231" s="44" t="str">
        <f t="shared" si="76"/>
        <v>P</v>
      </c>
      <c r="J231" s="44" t="str">
        <f t="shared" si="76"/>
        <v>P</v>
      </c>
      <c r="K231" s="44" t="str">
        <f t="shared" si="76"/>
        <v>P</v>
      </c>
      <c r="L231" s="44" t="str">
        <f t="shared" si="76"/>
        <v>P</v>
      </c>
      <c r="M231" s="44" t="str">
        <f t="shared" si="76"/>
        <v>P</v>
      </c>
      <c r="N231" s="44" t="str">
        <f t="shared" si="76"/>
        <v>S</v>
      </c>
      <c r="O231" s="44" t="str">
        <f t="shared" si="76"/>
        <v>P</v>
      </c>
      <c r="P231" s="44" t="str">
        <f t="shared" si="76"/>
        <v>P</v>
      </c>
      <c r="Q231" s="44" t="str">
        <f t="shared" si="76"/>
        <v>P</v>
      </c>
      <c r="R231" s="44" t="str">
        <f t="shared" si="76"/>
        <v>P</v>
      </c>
      <c r="S231" s="44" t="str">
        <f t="shared" si="76"/>
        <v>M</v>
      </c>
      <c r="T231" s="44" t="str">
        <f t="shared" si="76"/>
        <v>P</v>
      </c>
      <c r="U231" s="44" t="str">
        <f t="shared" si="76"/>
        <v>P</v>
      </c>
      <c r="V231" s="44" t="str">
        <f t="shared" si="76"/>
        <v>P</v>
      </c>
      <c r="W231" s="44" t="str">
        <f t="shared" si="76"/>
        <v>P</v>
      </c>
      <c r="X231">
        <f t="shared" si="70"/>
        <v>1</v>
      </c>
      <c r="Y231">
        <f t="shared" si="64"/>
        <v>3</v>
      </c>
      <c r="Z231">
        <f t="shared" si="65"/>
        <v>17</v>
      </c>
      <c r="AA231">
        <f t="shared" si="66"/>
        <v>0</v>
      </c>
      <c r="AB231">
        <f t="shared" si="68"/>
        <v>21</v>
      </c>
      <c r="AC231" s="9"/>
      <c r="AD231" s="9"/>
      <c r="AE231" s="9"/>
      <c r="AF231" s="9"/>
    </row>
    <row r="232" spans="1:42" x14ac:dyDescent="0.2">
      <c r="A232" t="str">
        <f t="shared" si="62"/>
        <v>R10: Camera: Panning right</v>
      </c>
      <c r="B232" s="1">
        <v>10</v>
      </c>
      <c r="C232" s="44" t="str">
        <f t="shared" ref="C232:W232" si="77">VLOOKUP(C14,$BC$7:$BH$85,6)</f>
        <v>P</v>
      </c>
      <c r="D232" s="44" t="str">
        <f t="shared" si="77"/>
        <v>P</v>
      </c>
      <c r="E232" s="44" t="str">
        <f t="shared" si="77"/>
        <v>P</v>
      </c>
      <c r="F232" s="44" t="str">
        <f t="shared" si="77"/>
        <v>P</v>
      </c>
      <c r="G232" s="44" t="str">
        <f t="shared" si="77"/>
        <v>P</v>
      </c>
      <c r="H232" s="44" t="str">
        <f t="shared" si="77"/>
        <v>P</v>
      </c>
      <c r="I232" s="44" t="str">
        <f t="shared" si="77"/>
        <v>P</v>
      </c>
      <c r="J232" s="44" t="str">
        <f t="shared" si="77"/>
        <v>S</v>
      </c>
      <c r="K232" s="44" t="str">
        <f t="shared" si="77"/>
        <v>P</v>
      </c>
      <c r="L232" s="44" t="str">
        <f t="shared" si="77"/>
        <v>P</v>
      </c>
      <c r="M232" s="44" t="str">
        <f t="shared" si="77"/>
        <v>P</v>
      </c>
      <c r="N232" s="44" t="str">
        <f t="shared" si="77"/>
        <v>S</v>
      </c>
      <c r="O232" s="44" t="str">
        <f t="shared" si="77"/>
        <v>P</v>
      </c>
      <c r="P232" s="44" t="str">
        <f t="shared" si="77"/>
        <v>P</v>
      </c>
      <c r="Q232" s="44" t="str">
        <f t="shared" si="77"/>
        <v>P</v>
      </c>
      <c r="R232" s="44" t="str">
        <f t="shared" si="77"/>
        <v>P</v>
      </c>
      <c r="S232" s="44" t="str">
        <f t="shared" si="77"/>
        <v>P</v>
      </c>
      <c r="T232" s="44" t="str">
        <f t="shared" si="77"/>
        <v>P</v>
      </c>
      <c r="U232" s="44" t="str">
        <f t="shared" si="77"/>
        <v>P</v>
      </c>
      <c r="V232" s="44" t="str">
        <f t="shared" si="77"/>
        <v>P</v>
      </c>
      <c r="W232" s="44" t="str">
        <f t="shared" si="77"/>
        <v>P</v>
      </c>
      <c r="X232">
        <f t="shared" si="70"/>
        <v>2</v>
      </c>
      <c r="Y232">
        <f t="shared" si="64"/>
        <v>0</v>
      </c>
      <c r="Z232">
        <f t="shared" si="65"/>
        <v>19</v>
      </c>
      <c r="AA232">
        <f t="shared" si="66"/>
        <v>0</v>
      </c>
      <c r="AB232">
        <f t="shared" si="68"/>
        <v>21</v>
      </c>
      <c r="AC232" s="9"/>
      <c r="AD232" s="9"/>
      <c r="AE232" s="9"/>
      <c r="AF232" s="9"/>
    </row>
    <row r="233" spans="1:42" x14ac:dyDescent="0.2">
      <c r="A233" t="str">
        <f t="shared" si="62"/>
        <v>R11: Camera: Panning up</v>
      </c>
      <c r="B233" s="1">
        <v>11</v>
      </c>
      <c r="C233" s="44" t="str">
        <f t="shared" ref="C233:W233" si="78">VLOOKUP(C15,$BC$7:$BH$85,6)</f>
        <v>P</v>
      </c>
      <c r="D233" s="44" t="str">
        <f t="shared" si="78"/>
        <v>P</v>
      </c>
      <c r="E233" s="44" t="str">
        <f t="shared" si="78"/>
        <v>P</v>
      </c>
      <c r="F233" s="44" t="str">
        <f t="shared" si="78"/>
        <v>P</v>
      </c>
      <c r="G233" s="44" t="str">
        <f t="shared" si="78"/>
        <v>P</v>
      </c>
      <c r="H233" s="44" t="str">
        <f t="shared" si="78"/>
        <v>P</v>
      </c>
      <c r="I233" s="44" t="str">
        <f t="shared" si="78"/>
        <v>P</v>
      </c>
      <c r="J233" s="44" t="str">
        <f t="shared" si="78"/>
        <v>P</v>
      </c>
      <c r="K233" s="44" t="str">
        <f t="shared" si="78"/>
        <v>P</v>
      </c>
      <c r="L233" s="44" t="str">
        <f t="shared" si="78"/>
        <v>P</v>
      </c>
      <c r="M233" s="44" t="str">
        <f t="shared" si="78"/>
        <v>P</v>
      </c>
      <c r="N233" s="44" t="str">
        <f t="shared" si="78"/>
        <v>P</v>
      </c>
      <c r="O233" s="44" t="str">
        <f t="shared" si="78"/>
        <v>P</v>
      </c>
      <c r="P233" s="44" t="str">
        <f t="shared" si="78"/>
        <v>P</v>
      </c>
      <c r="Q233" s="44" t="str">
        <f t="shared" si="78"/>
        <v>P</v>
      </c>
      <c r="R233" s="44" t="str">
        <f t="shared" si="78"/>
        <v>P</v>
      </c>
      <c r="S233" s="44" t="str">
        <f t="shared" si="78"/>
        <v>M</v>
      </c>
      <c r="T233" s="44" t="str">
        <f t="shared" si="78"/>
        <v>P</v>
      </c>
      <c r="U233" s="44" t="str">
        <f t="shared" si="78"/>
        <v>P</v>
      </c>
      <c r="V233" s="44" t="str">
        <f t="shared" si="78"/>
        <v>P</v>
      </c>
      <c r="W233" s="44" t="str">
        <f t="shared" si="78"/>
        <v>P</v>
      </c>
      <c r="X233">
        <f t="shared" si="70"/>
        <v>0</v>
      </c>
      <c r="Y233">
        <f t="shared" si="64"/>
        <v>1</v>
      </c>
      <c r="Z233">
        <f t="shared" si="65"/>
        <v>20</v>
      </c>
      <c r="AA233">
        <f t="shared" si="66"/>
        <v>0</v>
      </c>
      <c r="AB233">
        <f t="shared" si="68"/>
        <v>21</v>
      </c>
      <c r="AC233" s="9"/>
      <c r="AD233" s="9"/>
      <c r="AE233" s="9"/>
      <c r="AF233" s="9"/>
    </row>
    <row r="234" spans="1:42" x14ac:dyDescent="0.2">
      <c r="A234" t="str">
        <f t="shared" si="62"/>
        <v>R12: Camera: Panning down</v>
      </c>
      <c r="B234" s="1">
        <v>12</v>
      </c>
      <c r="C234" s="44" t="str">
        <f t="shared" ref="C234:W234" si="79">VLOOKUP(C16,$BC$7:$BH$85,6)</f>
        <v>P</v>
      </c>
      <c r="D234" s="44" t="str">
        <f t="shared" si="79"/>
        <v>P</v>
      </c>
      <c r="E234" s="44" t="str">
        <f t="shared" si="79"/>
        <v>P</v>
      </c>
      <c r="F234" s="44" t="str">
        <f t="shared" si="79"/>
        <v>P</v>
      </c>
      <c r="G234" s="44" t="str">
        <f t="shared" si="79"/>
        <v>P</v>
      </c>
      <c r="H234" s="44" t="str">
        <f t="shared" si="79"/>
        <v>P</v>
      </c>
      <c r="I234" s="44" t="str">
        <f t="shared" si="79"/>
        <v>P</v>
      </c>
      <c r="J234" s="44" t="str">
        <f t="shared" si="79"/>
        <v>P</v>
      </c>
      <c r="K234" s="44" t="str">
        <f t="shared" si="79"/>
        <v>P</v>
      </c>
      <c r="L234" s="44" t="str">
        <f t="shared" si="79"/>
        <v>P</v>
      </c>
      <c r="M234" s="44" t="str">
        <f t="shared" si="79"/>
        <v>P</v>
      </c>
      <c r="N234" s="44" t="str">
        <f t="shared" si="79"/>
        <v>P</v>
      </c>
      <c r="O234" s="44" t="str">
        <f t="shared" si="79"/>
        <v>P</v>
      </c>
      <c r="P234" s="44" t="str">
        <f t="shared" si="79"/>
        <v>P</v>
      </c>
      <c r="Q234" s="44" t="str">
        <f t="shared" si="79"/>
        <v>P</v>
      </c>
      <c r="R234" s="44" t="str">
        <f t="shared" si="79"/>
        <v>P</v>
      </c>
      <c r="S234" s="44" t="str">
        <f t="shared" si="79"/>
        <v>P</v>
      </c>
      <c r="T234" s="44" t="str">
        <f t="shared" si="79"/>
        <v>P</v>
      </c>
      <c r="U234" s="44" t="str">
        <f t="shared" si="79"/>
        <v>P</v>
      </c>
      <c r="V234" s="44" t="str">
        <f t="shared" si="79"/>
        <v>P</v>
      </c>
      <c r="W234" s="44" t="str">
        <f t="shared" si="79"/>
        <v>P</v>
      </c>
      <c r="X234">
        <f t="shared" si="70"/>
        <v>0</v>
      </c>
      <c r="Y234">
        <f t="shared" si="64"/>
        <v>0</v>
      </c>
      <c r="Z234">
        <f t="shared" si="65"/>
        <v>21</v>
      </c>
      <c r="AA234">
        <f t="shared" si="66"/>
        <v>0</v>
      </c>
      <c r="AB234">
        <f t="shared" si="68"/>
        <v>21</v>
      </c>
      <c r="AC234" s="9"/>
      <c r="AD234" s="9"/>
      <c r="AE234" s="9"/>
      <c r="AF234" s="9"/>
    </row>
    <row r="235" spans="1:42" x14ac:dyDescent="0.2">
      <c r="A235" t="str">
        <f t="shared" si="62"/>
        <v>R13: Camera: Zoom in</v>
      </c>
      <c r="B235" s="1">
        <v>13</v>
      </c>
      <c r="C235" s="44" t="str">
        <f t="shared" ref="C235:W235" si="80">VLOOKUP(C17,$BC$7:$BH$85,6)</f>
        <v>M</v>
      </c>
      <c r="D235" s="44" t="str">
        <f t="shared" si="80"/>
        <v>M</v>
      </c>
      <c r="E235" s="44" t="str">
        <f t="shared" si="80"/>
        <v>M</v>
      </c>
      <c r="F235" s="44" t="str">
        <f t="shared" si="80"/>
        <v>M</v>
      </c>
      <c r="G235" s="44" t="str">
        <f t="shared" si="80"/>
        <v>M</v>
      </c>
      <c r="H235" s="44" t="str">
        <f t="shared" si="80"/>
        <v>M</v>
      </c>
      <c r="I235" s="44" t="str">
        <f t="shared" si="80"/>
        <v>M</v>
      </c>
      <c r="J235" s="44" t="str">
        <f t="shared" si="80"/>
        <v>M</v>
      </c>
      <c r="K235" s="44" t="str">
        <f t="shared" si="80"/>
        <v>M</v>
      </c>
      <c r="L235" s="44" t="str">
        <f t="shared" si="80"/>
        <v>M</v>
      </c>
      <c r="M235" s="44" t="str">
        <f t="shared" si="80"/>
        <v>M</v>
      </c>
      <c r="N235" s="44" t="str">
        <f t="shared" si="80"/>
        <v>M</v>
      </c>
      <c r="O235" s="44" t="str">
        <f t="shared" si="80"/>
        <v>M</v>
      </c>
      <c r="P235" s="44" t="str">
        <f t="shared" si="80"/>
        <v>M</v>
      </c>
      <c r="Q235" s="44" t="str">
        <f t="shared" si="80"/>
        <v>M</v>
      </c>
      <c r="R235" s="44" t="str">
        <f t="shared" si="80"/>
        <v>M</v>
      </c>
      <c r="S235" s="44" t="str">
        <f t="shared" si="80"/>
        <v>M</v>
      </c>
      <c r="T235" s="44" t="str">
        <f t="shared" si="80"/>
        <v>M</v>
      </c>
      <c r="U235" s="44" t="str">
        <f t="shared" si="80"/>
        <v>M</v>
      </c>
      <c r="V235" s="44" t="str">
        <f t="shared" si="80"/>
        <v>M</v>
      </c>
      <c r="W235" s="44" t="str">
        <f t="shared" si="80"/>
        <v>M</v>
      </c>
      <c r="X235">
        <f t="shared" si="70"/>
        <v>0</v>
      </c>
      <c r="Y235">
        <f t="shared" si="64"/>
        <v>21</v>
      </c>
      <c r="Z235">
        <f t="shared" si="65"/>
        <v>0</v>
      </c>
      <c r="AA235">
        <f t="shared" si="66"/>
        <v>0</v>
      </c>
      <c r="AB235">
        <f t="shared" si="68"/>
        <v>21</v>
      </c>
      <c r="AC235" s="9"/>
      <c r="AD235" s="9"/>
      <c r="AE235" s="9"/>
      <c r="AF235" s="9"/>
    </row>
    <row r="236" spans="1:42" x14ac:dyDescent="0.2">
      <c r="A236" t="str">
        <f t="shared" si="62"/>
        <v>R14: Camera: Zoom out</v>
      </c>
      <c r="B236" s="1">
        <v>14</v>
      </c>
      <c r="C236" s="44" t="str">
        <f t="shared" ref="C236:W236" si="81">VLOOKUP(C18,$BC$7:$BH$85,6)</f>
        <v>M</v>
      </c>
      <c r="D236" s="44" t="str">
        <f t="shared" si="81"/>
        <v>M</v>
      </c>
      <c r="E236" s="44" t="str">
        <f t="shared" si="81"/>
        <v>M</v>
      </c>
      <c r="F236" s="44" t="str">
        <f t="shared" si="81"/>
        <v>M</v>
      </c>
      <c r="G236" s="44" t="str">
        <f t="shared" si="81"/>
        <v>M</v>
      </c>
      <c r="H236" s="44" t="str">
        <f t="shared" si="81"/>
        <v>M</v>
      </c>
      <c r="I236" s="44" t="str">
        <f t="shared" si="81"/>
        <v>M</v>
      </c>
      <c r="J236" s="44" t="str">
        <f t="shared" si="81"/>
        <v>M</v>
      </c>
      <c r="K236" s="44" t="str">
        <f t="shared" si="81"/>
        <v>M</v>
      </c>
      <c r="L236" s="44" t="str">
        <f t="shared" si="81"/>
        <v>M</v>
      </c>
      <c r="M236" s="44" t="str">
        <f t="shared" si="81"/>
        <v>M</v>
      </c>
      <c r="N236" s="44" t="str">
        <f t="shared" si="81"/>
        <v>M</v>
      </c>
      <c r="O236" s="44" t="str">
        <f t="shared" si="81"/>
        <v>M</v>
      </c>
      <c r="P236" s="44" t="str">
        <f t="shared" si="81"/>
        <v>M</v>
      </c>
      <c r="Q236" s="44" t="str">
        <f t="shared" si="81"/>
        <v>M</v>
      </c>
      <c r="R236" s="44" t="str">
        <f t="shared" si="81"/>
        <v>M</v>
      </c>
      <c r="S236" s="44" t="str">
        <f t="shared" si="81"/>
        <v>M</v>
      </c>
      <c r="T236" s="44" t="str">
        <f t="shared" si="81"/>
        <v>M</v>
      </c>
      <c r="U236" s="44" t="str">
        <f t="shared" si="81"/>
        <v>M</v>
      </c>
      <c r="V236" s="44" t="str">
        <f t="shared" si="81"/>
        <v>M</v>
      </c>
      <c r="W236" s="44" t="str">
        <f t="shared" si="81"/>
        <v>M</v>
      </c>
      <c r="X236">
        <f t="shared" si="70"/>
        <v>0</v>
      </c>
      <c r="Y236">
        <f t="shared" si="64"/>
        <v>21</v>
      </c>
      <c r="Z236">
        <f t="shared" si="65"/>
        <v>0</v>
      </c>
      <c r="AA236">
        <f t="shared" si="66"/>
        <v>0</v>
      </c>
      <c r="AB236">
        <f t="shared" si="68"/>
        <v>21</v>
      </c>
      <c r="AC236" s="9"/>
      <c r="AD236" s="9"/>
      <c r="AE236" s="9"/>
      <c r="AF236" s="9"/>
    </row>
    <row r="237" spans="1:42" x14ac:dyDescent="0.2">
      <c r="A237" t="str">
        <f t="shared" si="62"/>
        <v>R15: Camera: Return to the initial position</v>
      </c>
      <c r="B237" s="1">
        <v>15</v>
      </c>
      <c r="C237" s="44" t="str">
        <f t="shared" ref="C237:W237" si="82">VLOOKUP(C19,$BC$7:$BH$85,6)</f>
        <v>P</v>
      </c>
      <c r="D237" s="44" t="str">
        <f t="shared" si="82"/>
        <v>P</v>
      </c>
      <c r="E237" s="44" t="str">
        <f t="shared" si="82"/>
        <v>P</v>
      </c>
      <c r="F237" s="44" t="str">
        <f t="shared" si="82"/>
        <v>P</v>
      </c>
      <c r="G237" s="44" t="str">
        <f t="shared" si="82"/>
        <v>P</v>
      </c>
      <c r="H237" s="44" t="str">
        <f t="shared" si="82"/>
        <v>P</v>
      </c>
      <c r="I237" s="44" t="str">
        <f t="shared" si="82"/>
        <v>P</v>
      </c>
      <c r="J237" s="44" t="str">
        <f t="shared" si="82"/>
        <v>P</v>
      </c>
      <c r="K237" s="44" t="str">
        <f t="shared" si="82"/>
        <v>S</v>
      </c>
      <c r="L237" s="44" t="str">
        <f t="shared" si="82"/>
        <v>P</v>
      </c>
      <c r="M237" s="44" t="str">
        <f t="shared" si="82"/>
        <v>P</v>
      </c>
      <c r="N237" s="44" t="str">
        <f t="shared" si="82"/>
        <v>P</v>
      </c>
      <c r="O237" s="44" t="str">
        <f t="shared" si="82"/>
        <v>P</v>
      </c>
      <c r="P237" s="44" t="str">
        <f t="shared" si="82"/>
        <v>M</v>
      </c>
      <c r="Q237" s="44" t="str">
        <f t="shared" si="82"/>
        <v>P</v>
      </c>
      <c r="R237" s="44" t="str">
        <f t="shared" si="82"/>
        <v>S</v>
      </c>
      <c r="S237" s="44" t="str">
        <f t="shared" si="82"/>
        <v>P</v>
      </c>
      <c r="T237" s="44" t="str">
        <f t="shared" si="82"/>
        <v>P</v>
      </c>
      <c r="U237" s="44" t="str">
        <f t="shared" si="82"/>
        <v>M</v>
      </c>
      <c r="V237" s="44" t="str">
        <f t="shared" si="82"/>
        <v>P</v>
      </c>
      <c r="W237" s="44" t="str">
        <f t="shared" si="82"/>
        <v>P</v>
      </c>
      <c r="X237">
        <f t="shared" si="70"/>
        <v>2</v>
      </c>
      <c r="Y237">
        <f t="shared" si="64"/>
        <v>2</v>
      </c>
      <c r="Z237">
        <f t="shared" si="65"/>
        <v>17</v>
      </c>
      <c r="AA237">
        <f t="shared" si="66"/>
        <v>0</v>
      </c>
      <c r="AB237">
        <f t="shared" si="68"/>
        <v>21</v>
      </c>
      <c r="AC237" s="9"/>
      <c r="AD237" s="9"/>
      <c r="AE237" s="9"/>
      <c r="AF237" s="9"/>
    </row>
    <row r="238" spans="1:42" x14ac:dyDescent="0.2">
      <c r="A238" t="str">
        <f t="shared" si="62"/>
        <v>R16: Camera: Record</v>
      </c>
      <c r="B238" s="1">
        <v>16</v>
      </c>
      <c r="C238" s="44" t="str">
        <f t="shared" ref="C238:W238" si="83">VLOOKUP(C20,$BC$7:$BH$85,6)</f>
        <v>P</v>
      </c>
      <c r="D238" s="44" t="str">
        <f t="shared" si="83"/>
        <v>P</v>
      </c>
      <c r="E238" s="44" t="str">
        <f t="shared" si="83"/>
        <v>P</v>
      </c>
      <c r="F238" s="44" t="str">
        <f t="shared" si="83"/>
        <v>P</v>
      </c>
      <c r="G238" s="44" t="str">
        <f t="shared" si="83"/>
        <v>P</v>
      </c>
      <c r="H238" s="44" t="str">
        <f t="shared" si="83"/>
        <v>P</v>
      </c>
      <c r="I238" s="44" t="str">
        <f t="shared" si="83"/>
        <v>M</v>
      </c>
      <c r="J238" s="44" t="str">
        <f t="shared" si="83"/>
        <v>P</v>
      </c>
      <c r="K238" s="44" t="str">
        <f t="shared" si="83"/>
        <v>P</v>
      </c>
      <c r="L238" s="44" t="str">
        <f t="shared" si="83"/>
        <v>P</v>
      </c>
      <c r="M238" s="44" t="str">
        <f t="shared" si="83"/>
        <v>P</v>
      </c>
      <c r="N238" s="44" t="str">
        <f t="shared" si="83"/>
        <v>M</v>
      </c>
      <c r="O238" s="44" t="str">
        <f t="shared" si="83"/>
        <v>P</v>
      </c>
      <c r="P238" s="44" t="str">
        <f t="shared" si="83"/>
        <v>M</v>
      </c>
      <c r="Q238" s="44" t="str">
        <f t="shared" si="83"/>
        <v>P</v>
      </c>
      <c r="R238" s="44" t="str">
        <f t="shared" si="83"/>
        <v>P</v>
      </c>
      <c r="S238" s="44" t="str">
        <f t="shared" si="83"/>
        <v>P</v>
      </c>
      <c r="T238" s="44" t="str">
        <f t="shared" si="83"/>
        <v>P</v>
      </c>
      <c r="U238" s="44" t="str">
        <f t="shared" si="83"/>
        <v>M</v>
      </c>
      <c r="V238" s="44" t="str">
        <f t="shared" si="83"/>
        <v>P</v>
      </c>
      <c r="W238" s="44" t="str">
        <f t="shared" si="83"/>
        <v>P</v>
      </c>
      <c r="X238">
        <f t="shared" si="70"/>
        <v>0</v>
      </c>
      <c r="Y238">
        <f t="shared" si="64"/>
        <v>4</v>
      </c>
      <c r="Z238">
        <f t="shared" si="65"/>
        <v>17</v>
      </c>
      <c r="AA238">
        <f t="shared" si="66"/>
        <v>0</v>
      </c>
      <c r="AB238">
        <f t="shared" si="68"/>
        <v>21</v>
      </c>
      <c r="AC238" s="9"/>
      <c r="AD238" s="9"/>
      <c r="AE238" s="9"/>
      <c r="AF238" s="9"/>
    </row>
    <row r="239" spans="1:42" x14ac:dyDescent="0.2">
      <c r="A239" t="str">
        <f t="shared" si="62"/>
        <v>R17: Camera: Select Object</v>
      </c>
      <c r="B239" s="1">
        <v>17</v>
      </c>
      <c r="C239" s="44" t="str">
        <f t="shared" ref="C239:W239" si="84">VLOOKUP(C21,$BC$7:$BH$85,6)</f>
        <v>P</v>
      </c>
      <c r="D239" s="44" t="str">
        <f t="shared" si="84"/>
        <v>M</v>
      </c>
      <c r="E239" s="44" t="str">
        <f t="shared" si="84"/>
        <v>P</v>
      </c>
      <c r="F239" s="44" t="str">
        <f t="shared" si="84"/>
        <v>P</v>
      </c>
      <c r="G239" s="44" t="str">
        <f t="shared" si="84"/>
        <v>P</v>
      </c>
      <c r="H239" s="44" t="str">
        <f t="shared" si="84"/>
        <v>M</v>
      </c>
      <c r="I239" s="44" t="str">
        <f t="shared" si="84"/>
        <v>M</v>
      </c>
      <c r="J239" s="44" t="str">
        <f t="shared" si="84"/>
        <v>P</v>
      </c>
      <c r="K239" s="44" t="str">
        <f t="shared" si="84"/>
        <v>M</v>
      </c>
      <c r="L239" s="44" t="str">
        <f t="shared" si="84"/>
        <v>S</v>
      </c>
      <c r="M239" s="44" t="str">
        <f t="shared" si="84"/>
        <v>M</v>
      </c>
      <c r="N239" s="44" t="str">
        <f t="shared" si="84"/>
        <v>M</v>
      </c>
      <c r="O239" s="44" t="str">
        <f t="shared" si="84"/>
        <v>M</v>
      </c>
      <c r="P239" s="44" t="str">
        <f t="shared" si="84"/>
        <v>M</v>
      </c>
      <c r="Q239" s="44" t="str">
        <f t="shared" si="84"/>
        <v>M</v>
      </c>
      <c r="R239" s="44" t="str">
        <f t="shared" si="84"/>
        <v>S</v>
      </c>
      <c r="S239" s="44" t="str">
        <f t="shared" si="84"/>
        <v>S</v>
      </c>
      <c r="T239" s="44" t="str">
        <f t="shared" si="84"/>
        <v>P</v>
      </c>
      <c r="U239" s="44" t="str">
        <f t="shared" si="84"/>
        <v>M</v>
      </c>
      <c r="V239" s="44" t="str">
        <f t="shared" si="84"/>
        <v>P</v>
      </c>
      <c r="W239" s="44" t="str">
        <f t="shared" si="84"/>
        <v>M</v>
      </c>
      <c r="X239">
        <f t="shared" si="70"/>
        <v>3</v>
      </c>
      <c r="Y239">
        <f t="shared" si="64"/>
        <v>11</v>
      </c>
      <c r="Z239">
        <f t="shared" si="65"/>
        <v>7</v>
      </c>
      <c r="AA239">
        <f t="shared" si="66"/>
        <v>0</v>
      </c>
      <c r="AB239">
        <f t="shared" si="68"/>
        <v>21</v>
      </c>
      <c r="AC239" s="9"/>
      <c r="AD239" s="9"/>
      <c r="AE239" s="9"/>
      <c r="AF239" s="9"/>
    </row>
    <row r="240" spans="1:42" x14ac:dyDescent="0.2">
      <c r="A240" t="str">
        <f t="shared" si="62"/>
        <v>R18: Play music</v>
      </c>
      <c r="B240" s="1">
        <v>18</v>
      </c>
      <c r="C240" s="44" t="str">
        <f t="shared" ref="C240:W240" si="85">VLOOKUP(C22,$BC$7:$BH$85,6)</f>
        <v>P</v>
      </c>
      <c r="D240" s="44" t="str">
        <f t="shared" si="85"/>
        <v>P</v>
      </c>
      <c r="E240" s="44" t="str">
        <f t="shared" si="85"/>
        <v>P</v>
      </c>
      <c r="F240" s="44" t="str">
        <f t="shared" si="85"/>
        <v>P</v>
      </c>
      <c r="G240" s="44" t="str">
        <f t="shared" si="85"/>
        <v>P</v>
      </c>
      <c r="H240" s="44" t="str">
        <f t="shared" si="85"/>
        <v>P</v>
      </c>
      <c r="I240" s="44" t="str">
        <f t="shared" si="85"/>
        <v>S</v>
      </c>
      <c r="J240" s="44" t="str">
        <f t="shared" si="85"/>
        <v>P</v>
      </c>
      <c r="K240" s="44" t="str">
        <f t="shared" si="85"/>
        <v>P</v>
      </c>
      <c r="L240" s="44" t="str">
        <f t="shared" si="85"/>
        <v>P</v>
      </c>
      <c r="M240" s="44" t="str">
        <f t="shared" si="85"/>
        <v>P</v>
      </c>
      <c r="N240" s="44" t="str">
        <f t="shared" si="85"/>
        <v>P</v>
      </c>
      <c r="O240" s="44" t="str">
        <f t="shared" si="85"/>
        <v>P</v>
      </c>
      <c r="P240" s="44" t="str">
        <f t="shared" si="85"/>
        <v>M</v>
      </c>
      <c r="Q240" s="44" t="str">
        <f t="shared" si="85"/>
        <v>P</v>
      </c>
      <c r="R240" s="44" t="str">
        <f t="shared" si="85"/>
        <v>P</v>
      </c>
      <c r="S240" s="44" t="str">
        <f t="shared" si="85"/>
        <v>P</v>
      </c>
      <c r="T240" s="44" t="str">
        <f t="shared" si="85"/>
        <v>P</v>
      </c>
      <c r="U240" s="44" t="str">
        <f t="shared" si="85"/>
        <v>P</v>
      </c>
      <c r="V240" s="44" t="str">
        <f t="shared" si="85"/>
        <v>P</v>
      </c>
      <c r="W240" s="44" t="str">
        <f t="shared" si="85"/>
        <v>P</v>
      </c>
      <c r="X240">
        <f t="shared" si="70"/>
        <v>1</v>
      </c>
      <c r="Y240">
        <f t="shared" si="64"/>
        <v>1</v>
      </c>
      <c r="Z240">
        <f t="shared" si="65"/>
        <v>19</v>
      </c>
      <c r="AA240">
        <f t="shared" si="66"/>
        <v>0</v>
      </c>
      <c r="AB240">
        <f t="shared" si="68"/>
        <v>21</v>
      </c>
      <c r="AC240" s="9"/>
      <c r="AD240" s="9"/>
      <c r="AE240" s="9"/>
      <c r="AF240" s="9"/>
    </row>
    <row r="241" spans="1:32" x14ac:dyDescent="0.2">
      <c r="A241" t="str">
        <f t="shared" si="62"/>
        <v>R19: Pause/Resume music</v>
      </c>
      <c r="B241" s="1">
        <v>19</v>
      </c>
      <c r="C241" s="44" t="str">
        <f t="shared" ref="C241:W241" si="86">VLOOKUP(C23,$BC$7:$BH$85,6)</f>
        <v>P</v>
      </c>
      <c r="D241" s="44" t="str">
        <f t="shared" si="86"/>
        <v>P</v>
      </c>
      <c r="E241" s="44" t="str">
        <f t="shared" si="86"/>
        <v>P</v>
      </c>
      <c r="F241" s="44" t="str">
        <f t="shared" si="86"/>
        <v>P</v>
      </c>
      <c r="G241" s="44" t="str">
        <f t="shared" si="86"/>
        <v>P</v>
      </c>
      <c r="H241" s="44" t="str">
        <f t="shared" si="86"/>
        <v>P</v>
      </c>
      <c r="I241" s="44" t="str">
        <f t="shared" si="86"/>
        <v>P</v>
      </c>
      <c r="J241" s="44" t="str">
        <f t="shared" si="86"/>
        <v>P</v>
      </c>
      <c r="K241" s="44" t="str">
        <f t="shared" si="86"/>
        <v>P</v>
      </c>
      <c r="L241" s="44" t="str">
        <f t="shared" si="86"/>
        <v>P</v>
      </c>
      <c r="M241" s="44" t="str">
        <f t="shared" si="86"/>
        <v>P</v>
      </c>
      <c r="N241" s="44" t="str">
        <f t="shared" si="86"/>
        <v>P</v>
      </c>
      <c r="O241" s="44" t="str">
        <f t="shared" si="86"/>
        <v>P</v>
      </c>
      <c r="P241" s="44" t="str">
        <f t="shared" si="86"/>
        <v>M</v>
      </c>
      <c r="Q241" s="44" t="str">
        <f t="shared" si="86"/>
        <v>P</v>
      </c>
      <c r="R241" s="44" t="str">
        <f t="shared" si="86"/>
        <v>P</v>
      </c>
      <c r="S241" s="44" t="str">
        <f t="shared" si="86"/>
        <v>P</v>
      </c>
      <c r="T241" s="44" t="str">
        <f t="shared" si="86"/>
        <v>P</v>
      </c>
      <c r="U241" s="44" t="str">
        <f t="shared" si="86"/>
        <v>P</v>
      </c>
      <c r="V241" s="44" t="str">
        <f t="shared" si="86"/>
        <v>P</v>
      </c>
      <c r="W241" s="44" t="str">
        <f t="shared" si="86"/>
        <v>P</v>
      </c>
      <c r="X241">
        <f t="shared" si="70"/>
        <v>0</v>
      </c>
      <c r="Y241">
        <f t="shared" si="64"/>
        <v>1</v>
      </c>
      <c r="Z241">
        <f t="shared" si="65"/>
        <v>20</v>
      </c>
      <c r="AA241">
        <f t="shared" si="66"/>
        <v>0</v>
      </c>
      <c r="AB241">
        <f t="shared" si="68"/>
        <v>21</v>
      </c>
      <c r="AC241" s="9"/>
      <c r="AD241" s="9"/>
      <c r="AE241" s="9"/>
      <c r="AF241" s="9"/>
    </row>
    <row r="242" spans="1:32" x14ac:dyDescent="0.2">
      <c r="A242" t="str">
        <f t="shared" si="62"/>
        <v>R20: Stop music</v>
      </c>
      <c r="B242" s="1">
        <v>20</v>
      </c>
      <c r="C242" s="44" t="str">
        <f t="shared" ref="C242:W242" si="87">VLOOKUP(C24,$BC$7:$BH$85,6)</f>
        <v>P</v>
      </c>
      <c r="D242" s="44" t="str">
        <f t="shared" si="87"/>
        <v>P</v>
      </c>
      <c r="E242" s="44" t="str">
        <f t="shared" si="87"/>
        <v>P</v>
      </c>
      <c r="F242" s="44" t="str">
        <f t="shared" si="87"/>
        <v>P</v>
      </c>
      <c r="G242" s="44" t="str">
        <f t="shared" si="87"/>
        <v>P</v>
      </c>
      <c r="H242" s="44" t="str">
        <f t="shared" si="87"/>
        <v>P</v>
      </c>
      <c r="I242" s="44" t="str">
        <f t="shared" si="87"/>
        <v>P</v>
      </c>
      <c r="J242" s="44" t="str">
        <f t="shared" si="87"/>
        <v>P</v>
      </c>
      <c r="K242" s="44" t="str">
        <f t="shared" si="87"/>
        <v>P</v>
      </c>
      <c r="L242" s="44" t="str">
        <f t="shared" si="87"/>
        <v>P</v>
      </c>
      <c r="M242" s="44" t="str">
        <f t="shared" si="87"/>
        <v>P</v>
      </c>
      <c r="N242" s="44" t="str">
        <f t="shared" si="87"/>
        <v>P</v>
      </c>
      <c r="O242" s="44" t="str">
        <f t="shared" si="87"/>
        <v>P</v>
      </c>
      <c r="P242" s="44" t="str">
        <f t="shared" si="87"/>
        <v>P</v>
      </c>
      <c r="Q242" s="44" t="str">
        <f t="shared" si="87"/>
        <v>P</v>
      </c>
      <c r="R242" s="44" t="str">
        <f t="shared" si="87"/>
        <v>P</v>
      </c>
      <c r="S242" s="44" t="str">
        <f t="shared" si="87"/>
        <v>M</v>
      </c>
      <c r="T242" s="44" t="str">
        <f t="shared" si="87"/>
        <v>P</v>
      </c>
      <c r="U242" s="44" t="str">
        <f t="shared" si="87"/>
        <v>P</v>
      </c>
      <c r="V242" s="44" t="str">
        <f t="shared" si="87"/>
        <v>P</v>
      </c>
      <c r="W242" s="44" t="str">
        <f t="shared" si="87"/>
        <v>P</v>
      </c>
      <c r="X242">
        <f t="shared" si="70"/>
        <v>0</v>
      </c>
      <c r="Y242">
        <f t="shared" si="64"/>
        <v>1</v>
      </c>
      <c r="Z242">
        <f t="shared" si="65"/>
        <v>20</v>
      </c>
      <c r="AA242">
        <f t="shared" si="66"/>
        <v>0</v>
      </c>
      <c r="AB242">
        <f t="shared" si="68"/>
        <v>21</v>
      </c>
      <c r="AC242" s="9"/>
      <c r="AD242" s="9"/>
      <c r="AE242" s="9"/>
      <c r="AF242" s="9"/>
    </row>
    <row r="243" spans="1:32" x14ac:dyDescent="0.2">
      <c r="A243" t="str">
        <f t="shared" si="62"/>
        <v>R21: Volume up</v>
      </c>
      <c r="B243" s="1">
        <v>21</v>
      </c>
      <c r="C243" s="44" t="str">
        <f t="shared" ref="C243:W243" si="88">VLOOKUP(C25,$BC$7:$BH$85,6)</f>
        <v>P</v>
      </c>
      <c r="D243" s="44" t="str">
        <f t="shared" si="88"/>
        <v>P</v>
      </c>
      <c r="E243" s="44" t="str">
        <f t="shared" si="88"/>
        <v>P</v>
      </c>
      <c r="F243" s="44" t="str">
        <f t="shared" si="88"/>
        <v>P</v>
      </c>
      <c r="G243" s="44" t="str">
        <f t="shared" si="88"/>
        <v>P</v>
      </c>
      <c r="H243" s="44" t="str">
        <f t="shared" si="88"/>
        <v>P</v>
      </c>
      <c r="I243" s="44" t="str">
        <f t="shared" si="88"/>
        <v>S</v>
      </c>
      <c r="J243" s="44" t="str">
        <f t="shared" si="88"/>
        <v>P</v>
      </c>
      <c r="K243" s="44" t="str">
        <f t="shared" si="88"/>
        <v>P</v>
      </c>
      <c r="L243" s="44" t="str">
        <f t="shared" si="88"/>
        <v>S</v>
      </c>
      <c r="M243" s="44" t="str">
        <f t="shared" si="88"/>
        <v>P</v>
      </c>
      <c r="N243" s="44" t="str">
        <f t="shared" si="88"/>
        <v>P</v>
      </c>
      <c r="O243" s="44" t="str">
        <f t="shared" si="88"/>
        <v>P</v>
      </c>
      <c r="P243" s="44" t="str">
        <f t="shared" si="88"/>
        <v>S</v>
      </c>
      <c r="Q243" s="44" t="str">
        <f t="shared" si="88"/>
        <v>P</v>
      </c>
      <c r="R243" s="44" t="str">
        <f t="shared" si="88"/>
        <v>P</v>
      </c>
      <c r="S243" s="44" t="str">
        <f t="shared" si="88"/>
        <v>P</v>
      </c>
      <c r="T243" s="44" t="str">
        <f t="shared" si="88"/>
        <v>P</v>
      </c>
      <c r="U243" s="44" t="str">
        <f t="shared" si="88"/>
        <v>P</v>
      </c>
      <c r="V243" s="44" t="str">
        <f t="shared" si="88"/>
        <v>S</v>
      </c>
      <c r="W243" s="44" t="str">
        <f t="shared" si="88"/>
        <v>P</v>
      </c>
      <c r="X243">
        <f t="shared" si="70"/>
        <v>4</v>
      </c>
      <c r="Y243">
        <f t="shared" si="64"/>
        <v>0</v>
      </c>
      <c r="Z243">
        <f t="shared" si="65"/>
        <v>17</v>
      </c>
      <c r="AA243">
        <f t="shared" si="66"/>
        <v>0</v>
      </c>
      <c r="AB243">
        <f t="shared" si="68"/>
        <v>21</v>
      </c>
      <c r="AC243" s="9"/>
      <c r="AD243" s="9"/>
      <c r="AE243" s="9"/>
      <c r="AF243" s="9"/>
    </row>
    <row r="244" spans="1:32" x14ac:dyDescent="0.2">
      <c r="A244" t="str">
        <f t="shared" si="62"/>
        <v>R22: Volume down</v>
      </c>
      <c r="B244" s="1">
        <v>22</v>
      </c>
      <c r="C244" s="44" t="str">
        <f t="shared" ref="C244:W244" si="89">VLOOKUP(C26,$BC$7:$BH$85,6)</f>
        <v>P</v>
      </c>
      <c r="D244" s="44" t="str">
        <f t="shared" si="89"/>
        <v>P</v>
      </c>
      <c r="E244" s="44" t="str">
        <f t="shared" si="89"/>
        <v>P</v>
      </c>
      <c r="F244" s="44" t="str">
        <f t="shared" si="89"/>
        <v>P</v>
      </c>
      <c r="G244" s="44" t="str">
        <f t="shared" si="89"/>
        <v>P</v>
      </c>
      <c r="H244" s="44" t="str">
        <f t="shared" si="89"/>
        <v>P</v>
      </c>
      <c r="I244" s="44" t="str">
        <f t="shared" si="89"/>
        <v>S</v>
      </c>
      <c r="J244" s="44" t="str">
        <f t="shared" si="89"/>
        <v>P</v>
      </c>
      <c r="K244" s="44" t="str">
        <f t="shared" si="89"/>
        <v>P</v>
      </c>
      <c r="L244" s="44" t="str">
        <f t="shared" si="89"/>
        <v>S</v>
      </c>
      <c r="M244" s="44" t="str">
        <f t="shared" si="89"/>
        <v>P</v>
      </c>
      <c r="N244" s="44" t="str">
        <f t="shared" si="89"/>
        <v>P</v>
      </c>
      <c r="O244" s="44" t="str">
        <f t="shared" si="89"/>
        <v>P</v>
      </c>
      <c r="P244" s="44" t="str">
        <f t="shared" si="89"/>
        <v>S</v>
      </c>
      <c r="Q244" s="44" t="str">
        <f t="shared" si="89"/>
        <v>P</v>
      </c>
      <c r="R244" s="44" t="str">
        <f t="shared" si="89"/>
        <v>P</v>
      </c>
      <c r="S244" s="44" t="str">
        <f t="shared" si="89"/>
        <v>P</v>
      </c>
      <c r="T244" s="44" t="str">
        <f t="shared" si="89"/>
        <v>P</v>
      </c>
      <c r="U244" s="44" t="str">
        <f t="shared" si="89"/>
        <v>P</v>
      </c>
      <c r="V244" s="44" t="str">
        <f t="shared" si="89"/>
        <v>S</v>
      </c>
      <c r="W244" s="44" t="str">
        <f t="shared" si="89"/>
        <v>P</v>
      </c>
      <c r="X244">
        <f t="shared" si="70"/>
        <v>4</v>
      </c>
      <c r="Y244">
        <f t="shared" si="64"/>
        <v>0</v>
      </c>
      <c r="Z244">
        <f t="shared" si="65"/>
        <v>17</v>
      </c>
      <c r="AA244">
        <f t="shared" si="66"/>
        <v>0</v>
      </c>
      <c r="AB244">
        <f t="shared" si="68"/>
        <v>21</v>
      </c>
      <c r="AC244" s="9"/>
      <c r="AD244" s="9"/>
      <c r="AE244" s="9"/>
      <c r="AF244" s="9"/>
    </row>
    <row r="245" spans="1:32" x14ac:dyDescent="0.2">
      <c r="A245" t="str">
        <f t="shared" si="62"/>
        <v>R23: Take a call</v>
      </c>
      <c r="B245" s="1">
        <v>23</v>
      </c>
      <c r="C245" s="44" t="str">
        <f t="shared" ref="C245:W245" si="90">VLOOKUP(C27,$BC$7:$BH$85,6)</f>
        <v>P</v>
      </c>
      <c r="D245" s="44" t="str">
        <f t="shared" si="90"/>
        <v>P</v>
      </c>
      <c r="E245" s="44" t="str">
        <f t="shared" si="90"/>
        <v>P</v>
      </c>
      <c r="F245" s="44" t="str">
        <f t="shared" si="90"/>
        <v>P</v>
      </c>
      <c r="G245" s="44" t="str">
        <f t="shared" si="90"/>
        <v>P</v>
      </c>
      <c r="H245" s="44" t="str">
        <f t="shared" si="90"/>
        <v>P</v>
      </c>
      <c r="I245" s="44" t="str">
        <f t="shared" si="90"/>
        <v>P</v>
      </c>
      <c r="J245" s="44" t="str">
        <f t="shared" si="90"/>
        <v>P</v>
      </c>
      <c r="K245" s="44" t="str">
        <f t="shared" si="90"/>
        <v>S</v>
      </c>
      <c r="L245" s="44" t="str">
        <f t="shared" si="90"/>
        <v>P</v>
      </c>
      <c r="M245" s="44" t="str">
        <f t="shared" si="90"/>
        <v>P</v>
      </c>
      <c r="N245" s="44" t="str">
        <f t="shared" si="90"/>
        <v>P</v>
      </c>
      <c r="O245" s="44" t="str">
        <f t="shared" si="90"/>
        <v>P</v>
      </c>
      <c r="P245" s="44" t="str">
        <f t="shared" si="90"/>
        <v>M</v>
      </c>
      <c r="Q245" s="44" t="str">
        <f t="shared" si="90"/>
        <v>P</v>
      </c>
      <c r="R245" s="44" t="str">
        <f t="shared" si="90"/>
        <v>P</v>
      </c>
      <c r="S245" s="44" t="str">
        <f t="shared" si="90"/>
        <v>P</v>
      </c>
      <c r="T245" s="44" t="str">
        <f t="shared" si="90"/>
        <v>P</v>
      </c>
      <c r="U245" s="44" t="str">
        <f t="shared" si="90"/>
        <v>P</v>
      </c>
      <c r="V245" s="44" t="str">
        <f t="shared" si="90"/>
        <v>P</v>
      </c>
      <c r="W245" s="44" t="str">
        <f t="shared" si="90"/>
        <v>P</v>
      </c>
      <c r="X245">
        <f t="shared" si="70"/>
        <v>1</v>
      </c>
      <c r="Y245">
        <f t="shared" si="64"/>
        <v>1</v>
      </c>
      <c r="Z245">
        <f t="shared" si="65"/>
        <v>19</v>
      </c>
      <c r="AA245">
        <f t="shared" si="66"/>
        <v>0</v>
      </c>
      <c r="AB245">
        <f t="shared" si="68"/>
        <v>21</v>
      </c>
      <c r="AC245" s="9"/>
      <c r="AD245" s="9"/>
      <c r="AE245" s="9"/>
      <c r="AF245" s="9"/>
    </row>
    <row r="246" spans="1:32" x14ac:dyDescent="0.2">
      <c r="A246" t="str">
        <f t="shared" si="62"/>
        <v>R24: Hang up a call</v>
      </c>
      <c r="B246" s="1">
        <v>24</v>
      </c>
      <c r="C246" s="44" t="str">
        <f t="shared" ref="C246:W246" si="91">VLOOKUP(C28,$BC$7:$BH$85,6)</f>
        <v>P</v>
      </c>
      <c r="D246" s="44" t="str">
        <f t="shared" si="91"/>
        <v>P</v>
      </c>
      <c r="E246" s="44" t="str">
        <f t="shared" si="91"/>
        <v>P</v>
      </c>
      <c r="F246" s="44" t="str">
        <f t="shared" si="91"/>
        <v>P</v>
      </c>
      <c r="G246" s="44" t="str">
        <f t="shared" si="91"/>
        <v>P</v>
      </c>
      <c r="H246" s="44" t="str">
        <f t="shared" si="91"/>
        <v>P</v>
      </c>
      <c r="I246" s="44" t="str">
        <f t="shared" si="91"/>
        <v>P</v>
      </c>
      <c r="J246" s="44" t="str">
        <f t="shared" si="91"/>
        <v>P</v>
      </c>
      <c r="K246" s="44" t="str">
        <f t="shared" si="91"/>
        <v>S</v>
      </c>
      <c r="L246" s="44" t="str">
        <f t="shared" si="91"/>
        <v>P</v>
      </c>
      <c r="M246" s="44" t="str">
        <f t="shared" si="91"/>
        <v>P</v>
      </c>
      <c r="N246" s="44" t="str">
        <f t="shared" si="91"/>
        <v>P</v>
      </c>
      <c r="O246" s="44" t="str">
        <f t="shared" si="91"/>
        <v>P</v>
      </c>
      <c r="P246" s="44" t="str">
        <f t="shared" si="91"/>
        <v>M</v>
      </c>
      <c r="Q246" s="44" t="str">
        <f t="shared" si="91"/>
        <v>P</v>
      </c>
      <c r="R246" s="44" t="str">
        <f t="shared" si="91"/>
        <v>M</v>
      </c>
      <c r="S246" s="44" t="str">
        <f t="shared" si="91"/>
        <v>P</v>
      </c>
      <c r="T246" s="44" t="str">
        <f t="shared" si="91"/>
        <v>P</v>
      </c>
      <c r="U246" s="44" t="str">
        <f t="shared" si="91"/>
        <v>P</v>
      </c>
      <c r="V246" s="44" t="str">
        <f t="shared" si="91"/>
        <v>P</v>
      </c>
      <c r="W246" s="44" t="str">
        <f t="shared" si="91"/>
        <v>P</v>
      </c>
      <c r="X246">
        <f t="shared" si="70"/>
        <v>1</v>
      </c>
      <c r="Y246">
        <f t="shared" si="64"/>
        <v>2</v>
      </c>
      <c r="Z246">
        <f t="shared" si="65"/>
        <v>18</v>
      </c>
      <c r="AA246">
        <f t="shared" si="66"/>
        <v>0</v>
      </c>
      <c r="AB246">
        <f t="shared" si="68"/>
        <v>21</v>
      </c>
      <c r="AC246" s="9"/>
      <c r="AD246" s="9"/>
      <c r="AE246" s="9"/>
      <c r="AF246" s="9"/>
    </row>
    <row r="247" spans="1:32" x14ac:dyDescent="0.2">
      <c r="A247" s="1" t="s">
        <v>255</v>
      </c>
      <c r="B247" t="s">
        <v>275</v>
      </c>
      <c r="C247" s="18">
        <f>COUNTIF(C223:C246,"=S")</f>
        <v>0</v>
      </c>
      <c r="D247" s="18">
        <f t="shared" ref="D247:W247" si="92">COUNTIF(D223:D246,"=S")</f>
        <v>0</v>
      </c>
      <c r="E247" s="18">
        <f t="shared" si="92"/>
        <v>0</v>
      </c>
      <c r="F247" s="18">
        <f t="shared" si="92"/>
        <v>0</v>
      </c>
      <c r="G247" s="18">
        <f t="shared" si="92"/>
        <v>2</v>
      </c>
      <c r="H247" s="18">
        <f t="shared" si="92"/>
        <v>2</v>
      </c>
      <c r="I247" s="18">
        <f t="shared" si="92"/>
        <v>3</v>
      </c>
      <c r="J247" s="18">
        <f t="shared" si="92"/>
        <v>1</v>
      </c>
      <c r="K247" s="18">
        <f t="shared" si="92"/>
        <v>5</v>
      </c>
      <c r="L247" s="18">
        <f t="shared" si="92"/>
        <v>3</v>
      </c>
      <c r="M247" s="18">
        <f t="shared" si="92"/>
        <v>0</v>
      </c>
      <c r="N247" s="18">
        <f t="shared" si="92"/>
        <v>2</v>
      </c>
      <c r="O247" s="18">
        <f t="shared" si="92"/>
        <v>0</v>
      </c>
      <c r="P247" s="18">
        <f t="shared" si="92"/>
        <v>2</v>
      </c>
      <c r="Q247" s="18">
        <f t="shared" si="92"/>
        <v>0</v>
      </c>
      <c r="R247" s="18">
        <f t="shared" si="92"/>
        <v>2</v>
      </c>
      <c r="S247" s="18">
        <f t="shared" si="92"/>
        <v>1</v>
      </c>
      <c r="T247" s="18">
        <f t="shared" si="92"/>
        <v>0</v>
      </c>
      <c r="U247" s="18">
        <f t="shared" si="92"/>
        <v>2</v>
      </c>
      <c r="V247" s="18">
        <f t="shared" si="92"/>
        <v>2</v>
      </c>
      <c r="W247" s="18">
        <f t="shared" si="92"/>
        <v>0</v>
      </c>
      <c r="X247" s="18">
        <f>SUM(X223:X246)</f>
        <v>27</v>
      </c>
      <c r="Y247" s="18">
        <f>SUM(Y223:Y246)</f>
        <v>103</v>
      </c>
      <c r="Z247">
        <f>SUM(Z223:Z246)</f>
        <v>374</v>
      </c>
      <c r="AA247">
        <f>SUM(AA223:AA246)</f>
        <v>0</v>
      </c>
      <c r="AB247">
        <f t="shared" si="68"/>
        <v>504</v>
      </c>
      <c r="AC247" s="18"/>
      <c r="AD247" s="18"/>
      <c r="AE247" s="18"/>
      <c r="AF247" s="18"/>
    </row>
    <row r="248" spans="1:32" x14ac:dyDescent="0.2">
      <c r="B248" t="s">
        <v>280</v>
      </c>
      <c r="C248" s="18">
        <f>COUNTIF(C223:C246,"=M")</f>
        <v>4</v>
      </c>
      <c r="D248" s="18">
        <f t="shared" ref="D248:W248" si="93">COUNTIF(D223:D246,"=M")</f>
        <v>4</v>
      </c>
      <c r="E248" s="18">
        <f t="shared" si="93"/>
        <v>2</v>
      </c>
      <c r="F248" s="18">
        <f t="shared" si="93"/>
        <v>5</v>
      </c>
      <c r="G248" s="18">
        <f t="shared" si="93"/>
        <v>3</v>
      </c>
      <c r="H248" s="18">
        <f t="shared" si="93"/>
        <v>4</v>
      </c>
      <c r="I248" s="18">
        <f t="shared" si="93"/>
        <v>6</v>
      </c>
      <c r="J248" s="18">
        <f t="shared" si="93"/>
        <v>2</v>
      </c>
      <c r="K248" s="18">
        <f t="shared" si="93"/>
        <v>3</v>
      </c>
      <c r="L248" s="18">
        <f t="shared" si="93"/>
        <v>4</v>
      </c>
      <c r="M248" s="18">
        <f t="shared" si="93"/>
        <v>3</v>
      </c>
      <c r="N248" s="18">
        <f t="shared" si="93"/>
        <v>9</v>
      </c>
      <c r="O248" s="18">
        <f t="shared" si="93"/>
        <v>4</v>
      </c>
      <c r="P248" s="18">
        <f t="shared" si="93"/>
        <v>13</v>
      </c>
      <c r="Q248" s="18">
        <f t="shared" si="93"/>
        <v>8</v>
      </c>
      <c r="R248" s="18">
        <f t="shared" si="93"/>
        <v>3</v>
      </c>
      <c r="S248" s="18">
        <f t="shared" si="93"/>
        <v>7</v>
      </c>
      <c r="T248" s="18">
        <f t="shared" si="93"/>
        <v>5</v>
      </c>
      <c r="U248" s="18">
        <f t="shared" si="93"/>
        <v>7</v>
      </c>
      <c r="V248" s="18">
        <f t="shared" si="93"/>
        <v>3</v>
      </c>
      <c r="W248" s="18">
        <f t="shared" si="93"/>
        <v>4</v>
      </c>
      <c r="X248" s="18"/>
      <c r="Y248" s="18"/>
      <c r="Z248" s="18"/>
      <c r="AA248" s="18"/>
      <c r="AB248" s="18"/>
      <c r="AC248" s="18"/>
      <c r="AD248" s="18"/>
      <c r="AE248" s="18"/>
      <c r="AF248" s="18"/>
    </row>
    <row r="249" spans="1:32" x14ac:dyDescent="0.2">
      <c r="B249" t="s">
        <v>277</v>
      </c>
      <c r="C249" s="18">
        <f t="shared" ref="C249:W249" si="94">COUNTIF(C223:C246,"=P")</f>
        <v>20</v>
      </c>
      <c r="D249" s="18">
        <f t="shared" si="94"/>
        <v>20</v>
      </c>
      <c r="E249" s="18">
        <f t="shared" si="94"/>
        <v>22</v>
      </c>
      <c r="F249" s="18">
        <f t="shared" si="94"/>
        <v>19</v>
      </c>
      <c r="G249" s="18">
        <f t="shared" si="94"/>
        <v>19</v>
      </c>
      <c r="H249" s="18">
        <f t="shared" si="94"/>
        <v>18</v>
      </c>
      <c r="I249" s="18">
        <f t="shared" si="94"/>
        <v>15</v>
      </c>
      <c r="J249" s="18">
        <f t="shared" si="94"/>
        <v>21</v>
      </c>
      <c r="K249" s="18">
        <f t="shared" si="94"/>
        <v>16</v>
      </c>
      <c r="L249" s="18">
        <f t="shared" si="94"/>
        <v>17</v>
      </c>
      <c r="M249" s="18">
        <f t="shared" si="94"/>
        <v>21</v>
      </c>
      <c r="N249" s="18">
        <f t="shared" si="94"/>
        <v>13</v>
      </c>
      <c r="O249" s="18">
        <f t="shared" si="94"/>
        <v>20</v>
      </c>
      <c r="P249" s="18">
        <f t="shared" si="94"/>
        <v>9</v>
      </c>
      <c r="Q249" s="18">
        <f t="shared" si="94"/>
        <v>16</v>
      </c>
      <c r="R249" s="18">
        <f t="shared" si="94"/>
        <v>19</v>
      </c>
      <c r="S249" s="18">
        <f t="shared" si="94"/>
        <v>16</v>
      </c>
      <c r="T249" s="18">
        <f t="shared" si="94"/>
        <v>19</v>
      </c>
      <c r="U249" s="18">
        <f t="shared" si="94"/>
        <v>15</v>
      </c>
      <c r="V249" s="18">
        <f t="shared" si="94"/>
        <v>19</v>
      </c>
      <c r="W249" s="18">
        <f t="shared" si="94"/>
        <v>20</v>
      </c>
      <c r="X249" s="18"/>
      <c r="Y249" s="18"/>
      <c r="Z249" s="18"/>
      <c r="AA249" s="18"/>
      <c r="AB249" s="18"/>
      <c r="AC249" s="18"/>
      <c r="AD249" s="18"/>
      <c r="AE249" s="18"/>
      <c r="AF249" s="18"/>
    </row>
    <row r="250" spans="1:32" x14ac:dyDescent="0.2">
      <c r="B250" t="s">
        <v>278</v>
      </c>
      <c r="C250" s="18">
        <f t="shared" ref="C250:W250" si="95">COUNTIF(C223:C246,"=A")</f>
        <v>0</v>
      </c>
      <c r="D250" s="18">
        <f t="shared" si="95"/>
        <v>0</v>
      </c>
      <c r="E250" s="18">
        <f t="shared" si="95"/>
        <v>0</v>
      </c>
      <c r="F250" s="18">
        <f t="shared" si="95"/>
        <v>0</v>
      </c>
      <c r="G250" s="18">
        <f t="shared" si="95"/>
        <v>0</v>
      </c>
      <c r="H250" s="18">
        <f t="shared" si="95"/>
        <v>0</v>
      </c>
      <c r="I250" s="18">
        <f t="shared" si="95"/>
        <v>0</v>
      </c>
      <c r="J250" s="18">
        <f t="shared" si="95"/>
        <v>0</v>
      </c>
      <c r="K250" s="18">
        <f t="shared" si="95"/>
        <v>0</v>
      </c>
      <c r="L250" s="18">
        <f t="shared" si="95"/>
        <v>0</v>
      </c>
      <c r="M250" s="18">
        <f t="shared" si="95"/>
        <v>0</v>
      </c>
      <c r="N250" s="18">
        <f t="shared" si="95"/>
        <v>0</v>
      </c>
      <c r="O250" s="18">
        <f t="shared" si="95"/>
        <v>0</v>
      </c>
      <c r="P250" s="18">
        <f t="shared" si="95"/>
        <v>0</v>
      </c>
      <c r="Q250" s="18">
        <f t="shared" si="95"/>
        <v>0</v>
      </c>
      <c r="R250" s="18">
        <f t="shared" si="95"/>
        <v>0</v>
      </c>
      <c r="S250" s="18">
        <f t="shared" si="95"/>
        <v>0</v>
      </c>
      <c r="T250" s="18">
        <f t="shared" si="95"/>
        <v>0</v>
      </c>
      <c r="U250" s="18">
        <f t="shared" si="95"/>
        <v>0</v>
      </c>
      <c r="V250" s="18">
        <f t="shared" si="95"/>
        <v>0</v>
      </c>
      <c r="W250" s="18">
        <f t="shared" si="95"/>
        <v>0</v>
      </c>
      <c r="X250" s="18"/>
      <c r="Y250" s="18"/>
      <c r="Z250" s="18"/>
      <c r="AA250" s="18"/>
      <c r="AB250" s="18"/>
      <c r="AC250" s="18"/>
      <c r="AD250" s="18"/>
      <c r="AE250" s="18"/>
      <c r="AF250" s="18"/>
    </row>
    <row r="251" spans="1:32" x14ac:dyDescent="0.2">
      <c r="B251" t="s">
        <v>81</v>
      </c>
      <c r="C251" s="18">
        <f>SUM(C247:C250)</f>
        <v>24</v>
      </c>
      <c r="D251" s="18">
        <f t="shared" ref="D251:W251" si="96">SUM(D247:D250)</f>
        <v>24</v>
      </c>
      <c r="E251" s="18">
        <f t="shared" si="96"/>
        <v>24</v>
      </c>
      <c r="F251" s="18">
        <f t="shared" si="96"/>
        <v>24</v>
      </c>
      <c r="G251" s="18">
        <f t="shared" si="96"/>
        <v>24</v>
      </c>
      <c r="H251" s="18">
        <f t="shared" si="96"/>
        <v>24</v>
      </c>
      <c r="I251" s="18">
        <f t="shared" si="96"/>
        <v>24</v>
      </c>
      <c r="J251" s="18">
        <f t="shared" si="96"/>
        <v>24</v>
      </c>
      <c r="K251" s="18">
        <f t="shared" si="96"/>
        <v>24</v>
      </c>
      <c r="L251" s="18">
        <f t="shared" si="96"/>
        <v>24</v>
      </c>
      <c r="M251" s="18">
        <f t="shared" si="96"/>
        <v>24</v>
      </c>
      <c r="N251" s="18">
        <f t="shared" si="96"/>
        <v>24</v>
      </c>
      <c r="O251" s="18">
        <f t="shared" si="96"/>
        <v>24</v>
      </c>
      <c r="P251" s="18">
        <f t="shared" si="96"/>
        <v>24</v>
      </c>
      <c r="Q251" s="18">
        <f t="shared" si="96"/>
        <v>24</v>
      </c>
      <c r="R251" s="18">
        <f t="shared" si="96"/>
        <v>24</v>
      </c>
      <c r="S251" s="18">
        <f t="shared" si="96"/>
        <v>24</v>
      </c>
      <c r="T251" s="18">
        <f t="shared" si="96"/>
        <v>24</v>
      </c>
      <c r="U251" s="18">
        <f t="shared" si="96"/>
        <v>24</v>
      </c>
      <c r="V251" s="18">
        <f t="shared" si="96"/>
        <v>24</v>
      </c>
      <c r="W251" s="18">
        <f t="shared" si="96"/>
        <v>24</v>
      </c>
      <c r="X251" s="18"/>
      <c r="Y251" s="18"/>
      <c r="Z251" s="18"/>
      <c r="AA251" s="18"/>
      <c r="AB251" s="18"/>
      <c r="AC251" s="18"/>
      <c r="AD251" s="18"/>
      <c r="AE251" s="18"/>
      <c r="AF251" s="18"/>
    </row>
    <row r="259" spans="1:42" ht="19" x14ac:dyDescent="0.25">
      <c r="A259" s="3" t="s">
        <v>281</v>
      </c>
    </row>
    <row r="260" spans="1:42" x14ac:dyDescent="0.2">
      <c r="A260" s="1" t="s">
        <v>127</v>
      </c>
      <c r="B260" s="1" t="s">
        <v>10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1" t="s">
        <v>18</v>
      </c>
      <c r="K260" s="1" t="s">
        <v>29</v>
      </c>
      <c r="L260" s="1" t="s">
        <v>20</v>
      </c>
      <c r="M260" s="1" t="s">
        <v>21</v>
      </c>
      <c r="N260" s="1" t="s">
        <v>22</v>
      </c>
      <c r="O260" s="1" t="s">
        <v>23</v>
      </c>
      <c r="P260" s="1" t="s">
        <v>24</v>
      </c>
      <c r="Q260" s="1" t="s">
        <v>25</v>
      </c>
      <c r="R260" s="1" t="s">
        <v>26</v>
      </c>
      <c r="S260" s="1" t="s">
        <v>27</v>
      </c>
      <c r="T260" s="1" t="s">
        <v>28</v>
      </c>
      <c r="U260" s="1" t="s">
        <v>29</v>
      </c>
      <c r="V260" s="1" t="s">
        <v>30</v>
      </c>
      <c r="W260" s="1" t="s">
        <v>31</v>
      </c>
      <c r="X260" t="s">
        <v>282</v>
      </c>
      <c r="Y260" t="s">
        <v>283</v>
      </c>
      <c r="Z260" t="s">
        <v>284</v>
      </c>
      <c r="AA260" t="s">
        <v>285</v>
      </c>
      <c r="AB260" s="1" t="s">
        <v>81</v>
      </c>
      <c r="AO260" s="1" t="s">
        <v>286</v>
      </c>
    </row>
    <row r="261" spans="1:42" x14ac:dyDescent="0.2">
      <c r="A261" t="str">
        <f t="shared" ref="A261:A284" si="97">A5</f>
        <v>R1: Open/close Menu</v>
      </c>
      <c r="B261">
        <v>1</v>
      </c>
      <c r="C261" s="69" t="str">
        <f t="shared" ref="C261:W261" si="98">VLOOKUP(C5,$BC$7:$BI$85,7)</f>
        <v>D</v>
      </c>
      <c r="D261" s="69" t="str">
        <f t="shared" si="98"/>
        <v>D</v>
      </c>
      <c r="E261" s="69" t="str">
        <f t="shared" si="98"/>
        <v>D</v>
      </c>
      <c r="F261" s="69" t="str">
        <f t="shared" si="98"/>
        <v>D</v>
      </c>
      <c r="G261" s="69" t="str">
        <f t="shared" si="98"/>
        <v>D</v>
      </c>
      <c r="H261" s="69" t="str">
        <f t="shared" si="98"/>
        <v>D</v>
      </c>
      <c r="I261" s="69" t="str">
        <f t="shared" si="98"/>
        <v>S</v>
      </c>
      <c r="J261" s="69" t="str">
        <f t="shared" si="98"/>
        <v>S</v>
      </c>
      <c r="K261" s="69" t="str">
        <f t="shared" si="98"/>
        <v>S</v>
      </c>
      <c r="L261" s="69" t="str">
        <f t="shared" si="98"/>
        <v>D</v>
      </c>
      <c r="M261" s="69" t="str">
        <f t="shared" si="98"/>
        <v>S</v>
      </c>
      <c r="N261" s="69" t="str">
        <f t="shared" si="98"/>
        <v>S</v>
      </c>
      <c r="O261" s="69" t="str">
        <f t="shared" si="98"/>
        <v>D</v>
      </c>
      <c r="P261" s="69" t="str">
        <f t="shared" si="98"/>
        <v>D</v>
      </c>
      <c r="Q261" s="69" t="str">
        <f t="shared" si="98"/>
        <v>D</v>
      </c>
      <c r="R261" s="69" t="str">
        <f t="shared" si="98"/>
        <v>S</v>
      </c>
      <c r="S261" s="69" t="str">
        <f t="shared" si="98"/>
        <v>D</v>
      </c>
      <c r="T261" s="69" t="str">
        <f t="shared" si="98"/>
        <v>D</v>
      </c>
      <c r="U261" s="69" t="str">
        <f t="shared" si="98"/>
        <v>D</v>
      </c>
      <c r="V261" s="69" t="str">
        <f t="shared" si="98"/>
        <v>D</v>
      </c>
      <c r="W261" s="69" t="str">
        <f t="shared" si="98"/>
        <v>D</v>
      </c>
      <c r="X261">
        <f t="shared" ref="X261:X284" si="99">COUNTIF(C261:W261,"=S")</f>
        <v>6</v>
      </c>
      <c r="Y261">
        <f t="shared" ref="Y261:Y284" si="100">COUNTIF(C261:W261,"=T")</f>
        <v>0</v>
      </c>
      <c r="Z261">
        <f t="shared" ref="Z261:Z284" si="101">COUNTIF(C261:W261,"=M")</f>
        <v>0</v>
      </c>
      <c r="AA261">
        <f t="shared" ref="AA261:AA284" si="102">COUNTIF(C261:W261,"=D")</f>
        <v>15</v>
      </c>
      <c r="AB261">
        <f>SUM(X261:AA261)</f>
        <v>21</v>
      </c>
    </row>
    <row r="262" spans="1:42" x14ac:dyDescent="0.2">
      <c r="A262" t="str">
        <f t="shared" si="97"/>
        <v>R2: Select an item</v>
      </c>
      <c r="B262" s="1">
        <v>2</v>
      </c>
      <c r="C262" s="69" t="str">
        <f t="shared" ref="C262:W262" si="103">VLOOKUP(C6,$BC$7:$BI$85,7)</f>
        <v>D</v>
      </c>
      <c r="D262" s="69" t="str">
        <f t="shared" si="103"/>
        <v>D</v>
      </c>
      <c r="E262" s="69" t="str">
        <f t="shared" si="103"/>
        <v>S</v>
      </c>
      <c r="F262" s="69" t="str">
        <f t="shared" si="103"/>
        <v>D</v>
      </c>
      <c r="G262" s="69" t="str">
        <f t="shared" si="103"/>
        <v>S</v>
      </c>
      <c r="H262" s="69" t="str">
        <f t="shared" si="103"/>
        <v>D</v>
      </c>
      <c r="I262" s="69" t="str">
        <f t="shared" si="103"/>
        <v>D</v>
      </c>
      <c r="J262" s="69" t="str">
        <f t="shared" si="103"/>
        <v>S</v>
      </c>
      <c r="K262" s="69" t="str">
        <f t="shared" si="103"/>
        <v>S</v>
      </c>
      <c r="L262" s="69" t="str">
        <f t="shared" si="103"/>
        <v>D</v>
      </c>
      <c r="M262" s="69" t="str">
        <f t="shared" si="103"/>
        <v>S</v>
      </c>
      <c r="N262" s="69" t="str">
        <f t="shared" si="103"/>
        <v>D</v>
      </c>
      <c r="O262" s="69" t="str">
        <f t="shared" si="103"/>
        <v>S</v>
      </c>
      <c r="P262" s="69" t="str">
        <f t="shared" si="103"/>
        <v>D</v>
      </c>
      <c r="Q262" s="69" t="str">
        <f t="shared" si="103"/>
        <v>D</v>
      </c>
      <c r="R262" s="69" t="str">
        <f t="shared" si="103"/>
        <v>S</v>
      </c>
      <c r="S262" s="69" t="str">
        <f t="shared" si="103"/>
        <v>S</v>
      </c>
      <c r="T262" s="69" t="str">
        <f t="shared" si="103"/>
        <v>D</v>
      </c>
      <c r="U262" s="69" t="str">
        <f t="shared" si="103"/>
        <v>D</v>
      </c>
      <c r="V262" s="69" t="str">
        <f t="shared" si="103"/>
        <v>S</v>
      </c>
      <c r="W262" s="69" t="str">
        <f t="shared" si="103"/>
        <v>D</v>
      </c>
      <c r="X262">
        <f t="shared" si="99"/>
        <v>9</v>
      </c>
      <c r="Y262">
        <f t="shared" si="100"/>
        <v>0</v>
      </c>
      <c r="Z262">
        <f t="shared" si="101"/>
        <v>0</v>
      </c>
      <c r="AA262">
        <f t="shared" si="102"/>
        <v>12</v>
      </c>
      <c r="AB262">
        <f t="shared" ref="AB262:AB285" si="104">SUM(X262:AA262)</f>
        <v>21</v>
      </c>
      <c r="AO262" t="s">
        <v>282</v>
      </c>
      <c r="AP262" s="19">
        <f>X285/AB285</f>
        <v>0.29166666666666669</v>
      </c>
    </row>
    <row r="263" spans="1:42" x14ac:dyDescent="0.2">
      <c r="A263" t="str">
        <f t="shared" si="97"/>
        <v>R3: Go to the previous item</v>
      </c>
      <c r="B263" s="1">
        <v>3</v>
      </c>
      <c r="C263" s="69" t="str">
        <f t="shared" ref="C263:W263" si="105">VLOOKUP(C7,$BC$7:$BI$85,7)</f>
        <v>D</v>
      </c>
      <c r="D263" s="69" t="str">
        <f t="shared" si="105"/>
        <v>S</v>
      </c>
      <c r="E263" s="69" t="str">
        <f t="shared" si="105"/>
        <v>D</v>
      </c>
      <c r="F263" s="69" t="str">
        <f t="shared" si="105"/>
        <v>D</v>
      </c>
      <c r="G263" s="69" t="str">
        <f t="shared" si="105"/>
        <v>D</v>
      </c>
      <c r="H263" s="69" t="str">
        <f t="shared" si="105"/>
        <v>D</v>
      </c>
      <c r="I263" s="69" t="str">
        <f t="shared" si="105"/>
        <v>D</v>
      </c>
      <c r="J263" s="69" t="str">
        <f t="shared" si="105"/>
        <v>D</v>
      </c>
      <c r="K263" s="69" t="str">
        <f t="shared" si="105"/>
        <v>D</v>
      </c>
      <c r="L263" s="69" t="str">
        <f t="shared" si="105"/>
        <v>S</v>
      </c>
      <c r="M263" s="69" t="str">
        <f t="shared" si="105"/>
        <v>D</v>
      </c>
      <c r="N263" s="69" t="str">
        <f t="shared" si="105"/>
        <v>D</v>
      </c>
      <c r="O263" s="69" t="str">
        <f t="shared" si="105"/>
        <v>D</v>
      </c>
      <c r="P263" s="69" t="str">
        <f t="shared" si="105"/>
        <v>D</v>
      </c>
      <c r="Q263" s="69" t="str">
        <f t="shared" si="105"/>
        <v>D</v>
      </c>
      <c r="R263" s="69" t="str">
        <f t="shared" si="105"/>
        <v>D</v>
      </c>
      <c r="S263" s="69" t="str">
        <f t="shared" si="105"/>
        <v>D</v>
      </c>
      <c r="T263" s="69" t="str">
        <f t="shared" si="105"/>
        <v>S</v>
      </c>
      <c r="U263" s="69" t="str">
        <f t="shared" si="105"/>
        <v>D</v>
      </c>
      <c r="V263" s="69" t="str">
        <f t="shared" si="105"/>
        <v>D</v>
      </c>
      <c r="W263" s="69" t="str">
        <f t="shared" si="105"/>
        <v>D</v>
      </c>
      <c r="X263">
        <f t="shared" si="99"/>
        <v>3</v>
      </c>
      <c r="Y263">
        <f t="shared" si="100"/>
        <v>0</v>
      </c>
      <c r="Z263">
        <f t="shared" si="101"/>
        <v>0</v>
      </c>
      <c r="AA263">
        <f t="shared" si="102"/>
        <v>18</v>
      </c>
      <c r="AB263">
        <f t="shared" si="104"/>
        <v>21</v>
      </c>
      <c r="AO263" t="s">
        <v>283</v>
      </c>
      <c r="AP263" s="19">
        <f>Y285/AB285</f>
        <v>0</v>
      </c>
    </row>
    <row r="264" spans="1:42" x14ac:dyDescent="0.2">
      <c r="A264" t="str">
        <f t="shared" si="97"/>
        <v>R4: Go to the next item</v>
      </c>
      <c r="B264" s="1">
        <v>4</v>
      </c>
      <c r="C264" s="69" t="str">
        <f t="shared" ref="C264:W264" si="106">VLOOKUP(C8,$BC$7:$BI$85,7)</f>
        <v>D</v>
      </c>
      <c r="D264" s="69" t="str">
        <f t="shared" si="106"/>
        <v>S</v>
      </c>
      <c r="E264" s="69" t="str">
        <f t="shared" si="106"/>
        <v>D</v>
      </c>
      <c r="F264" s="69" t="str">
        <f t="shared" si="106"/>
        <v>D</v>
      </c>
      <c r="G264" s="69" t="str">
        <f t="shared" si="106"/>
        <v>D</v>
      </c>
      <c r="H264" s="69" t="str">
        <f t="shared" si="106"/>
        <v>D</v>
      </c>
      <c r="I264" s="69" t="str">
        <f t="shared" si="106"/>
        <v>D</v>
      </c>
      <c r="J264" s="69" t="str">
        <f t="shared" si="106"/>
        <v>M</v>
      </c>
      <c r="K264" s="69" t="str">
        <f t="shared" si="106"/>
        <v>D</v>
      </c>
      <c r="L264" s="69" t="str">
        <f t="shared" si="106"/>
        <v>S</v>
      </c>
      <c r="M264" s="69" t="str">
        <f t="shared" si="106"/>
        <v>S</v>
      </c>
      <c r="N264" s="69" t="str">
        <f t="shared" si="106"/>
        <v>D</v>
      </c>
      <c r="O264" s="69" t="str">
        <f t="shared" si="106"/>
        <v>D</v>
      </c>
      <c r="P264" s="69" t="str">
        <f t="shared" si="106"/>
        <v>D</v>
      </c>
      <c r="Q264" s="69" t="str">
        <f t="shared" si="106"/>
        <v>D</v>
      </c>
      <c r="R264" s="69" t="str">
        <f t="shared" si="106"/>
        <v>D</v>
      </c>
      <c r="S264" s="69" t="str">
        <f t="shared" si="106"/>
        <v>D</v>
      </c>
      <c r="T264" s="69" t="str">
        <f t="shared" si="106"/>
        <v>D</v>
      </c>
      <c r="U264" s="69" t="str">
        <f t="shared" si="106"/>
        <v>D</v>
      </c>
      <c r="V264" s="69" t="str">
        <f t="shared" si="106"/>
        <v>D</v>
      </c>
      <c r="W264" s="69" t="str">
        <f t="shared" si="106"/>
        <v>D</v>
      </c>
      <c r="X264">
        <f t="shared" si="99"/>
        <v>3</v>
      </c>
      <c r="Y264">
        <f t="shared" si="100"/>
        <v>0</v>
      </c>
      <c r="Z264">
        <f t="shared" si="101"/>
        <v>1</v>
      </c>
      <c r="AA264">
        <f t="shared" si="102"/>
        <v>17</v>
      </c>
      <c r="AB264">
        <f t="shared" si="104"/>
        <v>21</v>
      </c>
      <c r="AO264" t="s">
        <v>284</v>
      </c>
      <c r="AP264" s="19">
        <f>Z285/AB285</f>
        <v>1.3888888888888888E-2</v>
      </c>
    </row>
    <row r="265" spans="1:42" x14ac:dyDescent="0.2">
      <c r="A265" t="str">
        <f t="shared" si="97"/>
        <v>R5: Accept/confirm an option</v>
      </c>
      <c r="B265" s="1">
        <v>5</v>
      </c>
      <c r="C265" s="69" t="str">
        <f t="shared" ref="C265:W265" si="107">VLOOKUP(C9,$BC$7:$BI$85,7)</f>
        <v>S</v>
      </c>
      <c r="D265" s="69" t="str">
        <f t="shared" si="107"/>
        <v>D</v>
      </c>
      <c r="E265" s="69" t="str">
        <f t="shared" si="107"/>
        <v>S</v>
      </c>
      <c r="F265" s="69" t="str">
        <f t="shared" si="107"/>
        <v>D</v>
      </c>
      <c r="G265" s="69" t="str">
        <f t="shared" si="107"/>
        <v>D</v>
      </c>
      <c r="H265" s="69" t="str">
        <f t="shared" si="107"/>
        <v>D</v>
      </c>
      <c r="I265" s="69" t="str">
        <f t="shared" si="107"/>
        <v>S</v>
      </c>
      <c r="J265" s="69" t="str">
        <f t="shared" si="107"/>
        <v>S</v>
      </c>
      <c r="K265" s="69" t="str">
        <f t="shared" si="107"/>
        <v>D</v>
      </c>
      <c r="L265" s="69" t="str">
        <f t="shared" si="107"/>
        <v>D</v>
      </c>
      <c r="M265" s="69" t="str">
        <f t="shared" si="107"/>
        <v>S</v>
      </c>
      <c r="N265" s="69" t="str">
        <f t="shared" si="107"/>
        <v>S</v>
      </c>
      <c r="O265" s="69" t="str">
        <f t="shared" si="107"/>
        <v>D</v>
      </c>
      <c r="P265" s="69" t="str">
        <f t="shared" si="107"/>
        <v>D</v>
      </c>
      <c r="Q265" s="69" t="str">
        <f t="shared" si="107"/>
        <v>S</v>
      </c>
      <c r="R265" s="69" t="str">
        <f t="shared" si="107"/>
        <v>S</v>
      </c>
      <c r="S265" s="69" t="str">
        <f t="shared" si="107"/>
        <v>S</v>
      </c>
      <c r="T265" s="69" t="str">
        <f t="shared" si="107"/>
        <v>S</v>
      </c>
      <c r="U265" s="69" t="str">
        <f t="shared" si="107"/>
        <v>D</v>
      </c>
      <c r="V265" s="69" t="str">
        <f t="shared" si="107"/>
        <v>S</v>
      </c>
      <c r="W265" s="69" t="str">
        <f t="shared" si="107"/>
        <v>D</v>
      </c>
      <c r="X265">
        <f t="shared" si="99"/>
        <v>11</v>
      </c>
      <c r="Y265">
        <f t="shared" si="100"/>
        <v>0</v>
      </c>
      <c r="Z265">
        <f t="shared" si="101"/>
        <v>0</v>
      </c>
      <c r="AA265">
        <f t="shared" si="102"/>
        <v>10</v>
      </c>
      <c r="AB265">
        <f t="shared" si="104"/>
        <v>21</v>
      </c>
      <c r="AO265" t="s">
        <v>285</v>
      </c>
      <c r="AP265" s="19">
        <f>AA285/AB285</f>
        <v>0.69444444444444442</v>
      </c>
    </row>
    <row r="266" spans="1:42" x14ac:dyDescent="0.2">
      <c r="A266" t="str">
        <f t="shared" si="97"/>
        <v>R6: Cancel/Reject an option</v>
      </c>
      <c r="B266" s="1">
        <v>6</v>
      </c>
      <c r="C266" s="69" t="str">
        <f t="shared" ref="C266:W266" si="108">VLOOKUP(C10,$BC$7:$BI$85,7)</f>
        <v>D</v>
      </c>
      <c r="D266" s="69" t="str">
        <f t="shared" si="108"/>
        <v>D</v>
      </c>
      <c r="E266" s="69" t="str">
        <f t="shared" si="108"/>
        <v>D</v>
      </c>
      <c r="F266" s="69" t="str">
        <f t="shared" si="108"/>
        <v>D</v>
      </c>
      <c r="G266" s="69" t="str">
        <f t="shared" si="108"/>
        <v>D</v>
      </c>
      <c r="H266" s="69" t="str">
        <f t="shared" si="108"/>
        <v>D</v>
      </c>
      <c r="I266" s="69" t="str">
        <f t="shared" si="108"/>
        <v>D</v>
      </c>
      <c r="J266" s="69" t="str">
        <f t="shared" si="108"/>
        <v>M</v>
      </c>
      <c r="K266" s="69" t="str">
        <f t="shared" si="108"/>
        <v>D</v>
      </c>
      <c r="L266" s="69" t="str">
        <f t="shared" si="108"/>
        <v>D</v>
      </c>
      <c r="M266" s="69" t="str">
        <f t="shared" si="108"/>
        <v>D</v>
      </c>
      <c r="N266" s="69" t="str">
        <f t="shared" si="108"/>
        <v>D</v>
      </c>
      <c r="O266" s="69" t="str">
        <f t="shared" si="108"/>
        <v>D</v>
      </c>
      <c r="P266" s="69" t="str">
        <f t="shared" si="108"/>
        <v>D</v>
      </c>
      <c r="Q266" s="69" t="str">
        <f t="shared" si="108"/>
        <v>S</v>
      </c>
      <c r="R266" s="69" t="str">
        <f t="shared" si="108"/>
        <v>S</v>
      </c>
      <c r="S266" s="69" t="str">
        <f t="shared" si="108"/>
        <v>D</v>
      </c>
      <c r="T266" s="69" t="str">
        <f t="shared" si="108"/>
        <v>S</v>
      </c>
      <c r="U266" s="69" t="str">
        <f t="shared" si="108"/>
        <v>D</v>
      </c>
      <c r="V266" s="69" t="str">
        <f t="shared" si="108"/>
        <v>S</v>
      </c>
      <c r="W266" s="69" t="str">
        <f t="shared" si="108"/>
        <v>D</v>
      </c>
      <c r="X266">
        <f t="shared" si="99"/>
        <v>4</v>
      </c>
      <c r="Y266">
        <f>COUNTIF(C266:W266,"=T")</f>
        <v>0</v>
      </c>
      <c r="Z266">
        <f t="shared" si="101"/>
        <v>1</v>
      </c>
      <c r="AA266">
        <f t="shared" si="102"/>
        <v>16</v>
      </c>
      <c r="AB266">
        <f t="shared" si="104"/>
        <v>21</v>
      </c>
    </row>
    <row r="267" spans="1:42" x14ac:dyDescent="0.2">
      <c r="A267" t="str">
        <f t="shared" si="97"/>
        <v>R7: Camera: On/Off</v>
      </c>
      <c r="B267" s="1">
        <v>7</v>
      </c>
      <c r="C267" s="69" t="str">
        <f t="shared" ref="C267:W267" si="109">VLOOKUP(C11,$BC$7:$BI$85,7)</f>
        <v>S</v>
      </c>
      <c r="D267" s="69" t="str">
        <f t="shared" si="109"/>
        <v>S</v>
      </c>
      <c r="E267" s="69" t="str">
        <f t="shared" si="109"/>
        <v>D</v>
      </c>
      <c r="F267" s="69" t="str">
        <f t="shared" si="109"/>
        <v>D</v>
      </c>
      <c r="G267" s="69" t="str">
        <f t="shared" si="109"/>
        <v>D</v>
      </c>
      <c r="H267" s="69" t="str">
        <f t="shared" si="109"/>
        <v>D</v>
      </c>
      <c r="I267" s="69" t="str">
        <f t="shared" si="109"/>
        <v>D</v>
      </c>
      <c r="J267" s="69" t="str">
        <f t="shared" si="109"/>
        <v>S</v>
      </c>
      <c r="K267" s="69" t="str">
        <f t="shared" si="109"/>
        <v>S</v>
      </c>
      <c r="L267" s="69" t="str">
        <f t="shared" si="109"/>
        <v>D</v>
      </c>
      <c r="M267" s="69" t="str">
        <f t="shared" si="109"/>
        <v>D</v>
      </c>
      <c r="N267" s="69" t="str">
        <f t="shared" si="109"/>
        <v>S</v>
      </c>
      <c r="O267" s="69" t="str">
        <f t="shared" si="109"/>
        <v>D</v>
      </c>
      <c r="P267" s="69" t="str">
        <f t="shared" si="109"/>
        <v>D</v>
      </c>
      <c r="Q267" s="69" t="str">
        <f t="shared" si="109"/>
        <v>D</v>
      </c>
      <c r="R267" s="69" t="str">
        <f t="shared" si="109"/>
        <v>S</v>
      </c>
      <c r="S267" s="69" t="str">
        <f t="shared" si="109"/>
        <v>M</v>
      </c>
      <c r="T267" s="69" t="str">
        <f t="shared" si="109"/>
        <v>D</v>
      </c>
      <c r="U267" s="69" t="str">
        <f t="shared" si="109"/>
        <v>S</v>
      </c>
      <c r="V267" s="69" t="str">
        <f t="shared" si="109"/>
        <v>D</v>
      </c>
      <c r="W267" s="69" t="str">
        <f t="shared" si="109"/>
        <v>S</v>
      </c>
      <c r="X267">
        <f t="shared" si="99"/>
        <v>8</v>
      </c>
      <c r="Y267">
        <f t="shared" si="100"/>
        <v>0</v>
      </c>
      <c r="Z267">
        <f t="shared" si="101"/>
        <v>1</v>
      </c>
      <c r="AA267">
        <f t="shared" si="102"/>
        <v>12</v>
      </c>
      <c r="AB267">
        <f t="shared" si="104"/>
        <v>21</v>
      </c>
    </row>
    <row r="268" spans="1:42" x14ac:dyDescent="0.2">
      <c r="A268" t="str">
        <f t="shared" si="97"/>
        <v>R8: Camera: Switch mode</v>
      </c>
      <c r="B268" s="1">
        <v>8</v>
      </c>
      <c r="C268" s="69" t="str">
        <f t="shared" ref="C268:W268" si="110">VLOOKUP(C12,$BC$7:$BI$85,7)</f>
        <v>D</v>
      </c>
      <c r="D268" s="69" t="str">
        <f t="shared" si="110"/>
        <v>S</v>
      </c>
      <c r="E268" s="69" t="str">
        <f t="shared" si="110"/>
        <v>S</v>
      </c>
      <c r="F268" s="69" t="str">
        <f t="shared" si="110"/>
        <v>D</v>
      </c>
      <c r="G268" s="69" t="str">
        <f t="shared" si="110"/>
        <v>D</v>
      </c>
      <c r="H268" s="69" t="str">
        <f t="shared" si="110"/>
        <v>S</v>
      </c>
      <c r="I268" s="69" t="str">
        <f t="shared" si="110"/>
        <v>D</v>
      </c>
      <c r="J268" s="69" t="str">
        <f t="shared" si="110"/>
        <v>D</v>
      </c>
      <c r="K268" s="69" t="str">
        <f t="shared" si="110"/>
        <v>S</v>
      </c>
      <c r="L268" s="69" t="str">
        <f t="shared" si="110"/>
        <v>D</v>
      </c>
      <c r="M268" s="69" t="str">
        <f t="shared" si="110"/>
        <v>D</v>
      </c>
      <c r="N268" s="69" t="str">
        <f t="shared" si="110"/>
        <v>D</v>
      </c>
      <c r="O268" s="69" t="str">
        <f t="shared" si="110"/>
        <v>D</v>
      </c>
      <c r="P268" s="69" t="str">
        <f t="shared" si="110"/>
        <v>D</v>
      </c>
      <c r="Q268" s="69" t="str">
        <f t="shared" si="110"/>
        <v>D</v>
      </c>
      <c r="R268" s="69" t="str">
        <f t="shared" si="110"/>
        <v>D</v>
      </c>
      <c r="S268" s="69" t="str">
        <f t="shared" si="110"/>
        <v>M</v>
      </c>
      <c r="T268" s="69" t="str">
        <f t="shared" si="110"/>
        <v>S</v>
      </c>
      <c r="U268" s="69" t="str">
        <f t="shared" si="110"/>
        <v>D</v>
      </c>
      <c r="V268" s="69" t="str">
        <f t="shared" si="110"/>
        <v>D</v>
      </c>
      <c r="W268" s="69" t="str">
        <f t="shared" si="110"/>
        <v>D</v>
      </c>
      <c r="X268">
        <f t="shared" si="99"/>
        <v>5</v>
      </c>
      <c r="Y268">
        <f t="shared" si="100"/>
        <v>0</v>
      </c>
      <c r="Z268">
        <f t="shared" si="101"/>
        <v>1</v>
      </c>
      <c r="AA268">
        <f t="shared" si="102"/>
        <v>15</v>
      </c>
      <c r="AB268">
        <f t="shared" si="104"/>
        <v>21</v>
      </c>
    </row>
    <row r="269" spans="1:42" x14ac:dyDescent="0.2">
      <c r="A269" t="str">
        <f t="shared" si="97"/>
        <v>R9: Camera: Panning left</v>
      </c>
      <c r="B269" s="1">
        <v>9</v>
      </c>
      <c r="C269" s="69" t="str">
        <f t="shared" ref="C269:W269" si="111">VLOOKUP(C13,$BC$7:$BI$85,7)</f>
        <v>D</v>
      </c>
      <c r="D269" s="69" t="str">
        <f t="shared" si="111"/>
        <v>D</v>
      </c>
      <c r="E269" s="69" t="str">
        <f t="shared" si="111"/>
        <v>D</v>
      </c>
      <c r="F269" s="69" t="str">
        <f t="shared" si="111"/>
        <v>D</v>
      </c>
      <c r="G269" s="69" t="str">
        <f t="shared" si="111"/>
        <v>D</v>
      </c>
      <c r="H269" s="69" t="str">
        <f t="shared" si="111"/>
        <v>D</v>
      </c>
      <c r="I269" s="69" t="str">
        <f t="shared" si="111"/>
        <v>D</v>
      </c>
      <c r="J269" s="69" t="str">
        <f t="shared" si="111"/>
        <v>D</v>
      </c>
      <c r="K269" s="69" t="str">
        <f t="shared" si="111"/>
        <v>D</v>
      </c>
      <c r="L269" s="69" t="str">
        <f t="shared" si="111"/>
        <v>D</v>
      </c>
      <c r="M269" s="69" t="str">
        <f t="shared" si="111"/>
        <v>D</v>
      </c>
      <c r="N269" s="69" t="str">
        <f t="shared" si="111"/>
        <v>D</v>
      </c>
      <c r="O269" s="69" t="str">
        <f t="shared" si="111"/>
        <v>D</v>
      </c>
      <c r="P269" s="69" t="str">
        <f t="shared" si="111"/>
        <v>D</v>
      </c>
      <c r="Q269" s="69" t="str">
        <f t="shared" si="111"/>
        <v>D</v>
      </c>
      <c r="R269" s="69" t="str">
        <f t="shared" si="111"/>
        <v>D</v>
      </c>
      <c r="S269" s="69" t="str">
        <f t="shared" si="111"/>
        <v>D</v>
      </c>
      <c r="T269" s="69" t="str">
        <f t="shared" si="111"/>
        <v>D</v>
      </c>
      <c r="U269" s="69" t="str">
        <f t="shared" si="111"/>
        <v>D</v>
      </c>
      <c r="V269" s="69" t="str">
        <f t="shared" si="111"/>
        <v>D</v>
      </c>
      <c r="W269" s="69" t="str">
        <f t="shared" si="111"/>
        <v>D</v>
      </c>
      <c r="X269">
        <f t="shared" si="99"/>
        <v>0</v>
      </c>
      <c r="Y269">
        <f t="shared" si="100"/>
        <v>0</v>
      </c>
      <c r="Z269">
        <f t="shared" si="101"/>
        <v>0</v>
      </c>
      <c r="AA269">
        <f t="shared" si="102"/>
        <v>21</v>
      </c>
      <c r="AB269">
        <f t="shared" si="104"/>
        <v>21</v>
      </c>
    </row>
    <row r="270" spans="1:42" x14ac:dyDescent="0.2">
      <c r="A270" t="str">
        <f t="shared" si="97"/>
        <v>R10: Camera: Panning right</v>
      </c>
      <c r="B270" s="1">
        <v>10</v>
      </c>
      <c r="C270" s="69" t="str">
        <f t="shared" ref="C270:W270" si="112">VLOOKUP(C14,$BC$7:$BI$85,7)</f>
        <v>D</v>
      </c>
      <c r="D270" s="69" t="str">
        <f t="shared" si="112"/>
        <v>D</v>
      </c>
      <c r="E270" s="69" t="str">
        <f t="shared" si="112"/>
        <v>D</v>
      </c>
      <c r="F270" s="69" t="str">
        <f t="shared" si="112"/>
        <v>D</v>
      </c>
      <c r="G270" s="69" t="str">
        <f t="shared" si="112"/>
        <v>D</v>
      </c>
      <c r="H270" s="69" t="str">
        <f t="shared" si="112"/>
        <v>D</v>
      </c>
      <c r="I270" s="69" t="str">
        <f t="shared" si="112"/>
        <v>D</v>
      </c>
      <c r="J270" s="69" t="str">
        <f t="shared" si="112"/>
        <v>D</v>
      </c>
      <c r="K270" s="69" t="str">
        <f t="shared" si="112"/>
        <v>D</v>
      </c>
      <c r="L270" s="69" t="str">
        <f t="shared" si="112"/>
        <v>D</v>
      </c>
      <c r="M270" s="69" t="str">
        <f t="shared" si="112"/>
        <v>D</v>
      </c>
      <c r="N270" s="69" t="str">
        <f t="shared" si="112"/>
        <v>D</v>
      </c>
      <c r="O270" s="69" t="str">
        <f t="shared" si="112"/>
        <v>D</v>
      </c>
      <c r="P270" s="69" t="str">
        <f t="shared" si="112"/>
        <v>D</v>
      </c>
      <c r="Q270" s="69" t="str">
        <f t="shared" si="112"/>
        <v>D</v>
      </c>
      <c r="R270" s="69" t="str">
        <f t="shared" si="112"/>
        <v>D</v>
      </c>
      <c r="S270" s="69" t="str">
        <f t="shared" si="112"/>
        <v>D</v>
      </c>
      <c r="T270" s="69" t="str">
        <f t="shared" si="112"/>
        <v>D</v>
      </c>
      <c r="U270" s="69" t="str">
        <f t="shared" si="112"/>
        <v>D</v>
      </c>
      <c r="V270" s="69" t="str">
        <f t="shared" si="112"/>
        <v>D</v>
      </c>
      <c r="W270" s="69" t="str">
        <f t="shared" si="112"/>
        <v>D</v>
      </c>
      <c r="X270">
        <f t="shared" si="99"/>
        <v>0</v>
      </c>
      <c r="Y270">
        <f t="shared" si="100"/>
        <v>0</v>
      </c>
      <c r="Z270">
        <f t="shared" si="101"/>
        <v>0</v>
      </c>
      <c r="AA270">
        <f t="shared" si="102"/>
        <v>21</v>
      </c>
      <c r="AB270">
        <f t="shared" si="104"/>
        <v>21</v>
      </c>
    </row>
    <row r="271" spans="1:42" x14ac:dyDescent="0.2">
      <c r="A271" t="str">
        <f t="shared" si="97"/>
        <v>R11: Camera: Panning up</v>
      </c>
      <c r="B271" s="1">
        <v>11</v>
      </c>
      <c r="C271" s="69" t="str">
        <f t="shared" ref="C271:W271" si="113">VLOOKUP(C15,$BC$7:$BI$85,7)</f>
        <v>D</v>
      </c>
      <c r="D271" s="69" t="str">
        <f t="shared" si="113"/>
        <v>D</v>
      </c>
      <c r="E271" s="69" t="str">
        <f t="shared" si="113"/>
        <v>D</v>
      </c>
      <c r="F271" s="69" t="str">
        <f t="shared" si="113"/>
        <v>D</v>
      </c>
      <c r="G271" s="69" t="str">
        <f t="shared" si="113"/>
        <v>D</v>
      </c>
      <c r="H271" s="69" t="str">
        <f t="shared" si="113"/>
        <v>D</v>
      </c>
      <c r="I271" s="69" t="str">
        <f t="shared" si="113"/>
        <v>D</v>
      </c>
      <c r="J271" s="69" t="str">
        <f t="shared" si="113"/>
        <v>D</v>
      </c>
      <c r="K271" s="69" t="str">
        <f t="shared" si="113"/>
        <v>D</v>
      </c>
      <c r="L271" s="69" t="str">
        <f t="shared" si="113"/>
        <v>D</v>
      </c>
      <c r="M271" s="69" t="str">
        <f t="shared" si="113"/>
        <v>D</v>
      </c>
      <c r="N271" s="69" t="str">
        <f t="shared" si="113"/>
        <v>D</v>
      </c>
      <c r="O271" s="69" t="str">
        <f t="shared" si="113"/>
        <v>D</v>
      </c>
      <c r="P271" s="69" t="str">
        <f t="shared" si="113"/>
        <v>D</v>
      </c>
      <c r="Q271" s="69" t="str">
        <f t="shared" si="113"/>
        <v>D</v>
      </c>
      <c r="R271" s="69" t="str">
        <f t="shared" si="113"/>
        <v>D</v>
      </c>
      <c r="S271" s="69" t="str">
        <f t="shared" si="113"/>
        <v>D</v>
      </c>
      <c r="T271" s="69" t="str">
        <f t="shared" si="113"/>
        <v>D</v>
      </c>
      <c r="U271" s="69" t="str">
        <f t="shared" si="113"/>
        <v>D</v>
      </c>
      <c r="V271" s="69" t="str">
        <f t="shared" si="113"/>
        <v>D</v>
      </c>
      <c r="W271" s="69" t="str">
        <f t="shared" si="113"/>
        <v>D</v>
      </c>
      <c r="X271">
        <f t="shared" si="99"/>
        <v>0</v>
      </c>
      <c r="Y271">
        <f t="shared" si="100"/>
        <v>0</v>
      </c>
      <c r="Z271">
        <f t="shared" si="101"/>
        <v>0</v>
      </c>
      <c r="AA271">
        <f t="shared" si="102"/>
        <v>21</v>
      </c>
      <c r="AB271">
        <f t="shared" si="104"/>
        <v>21</v>
      </c>
    </row>
    <row r="272" spans="1:42" x14ac:dyDescent="0.2">
      <c r="A272" t="str">
        <f t="shared" si="97"/>
        <v>R12: Camera: Panning down</v>
      </c>
      <c r="B272" s="1">
        <v>12</v>
      </c>
      <c r="C272" s="69" t="str">
        <f t="shared" ref="C272:W272" si="114">VLOOKUP(C16,$BC$7:$BI$85,7)</f>
        <v>D</v>
      </c>
      <c r="D272" s="69" t="str">
        <f t="shared" si="114"/>
        <v>D</v>
      </c>
      <c r="E272" s="69" t="str">
        <f t="shared" si="114"/>
        <v>D</v>
      </c>
      <c r="F272" s="69" t="str">
        <f t="shared" si="114"/>
        <v>D</v>
      </c>
      <c r="G272" s="69" t="str">
        <f t="shared" si="114"/>
        <v>D</v>
      </c>
      <c r="H272" s="69" t="str">
        <f t="shared" si="114"/>
        <v>D</v>
      </c>
      <c r="I272" s="69" t="str">
        <f t="shared" si="114"/>
        <v>D</v>
      </c>
      <c r="J272" s="69" t="str">
        <f t="shared" si="114"/>
        <v>D</v>
      </c>
      <c r="K272" s="69" t="str">
        <f t="shared" si="114"/>
        <v>D</v>
      </c>
      <c r="L272" s="69" t="str">
        <f t="shared" si="114"/>
        <v>D</v>
      </c>
      <c r="M272" s="69" t="str">
        <f t="shared" si="114"/>
        <v>D</v>
      </c>
      <c r="N272" s="69" t="str">
        <f t="shared" si="114"/>
        <v>D</v>
      </c>
      <c r="O272" s="69" t="str">
        <f t="shared" si="114"/>
        <v>D</v>
      </c>
      <c r="P272" s="69" t="str">
        <f t="shared" si="114"/>
        <v>D</v>
      </c>
      <c r="Q272" s="69" t="str">
        <f t="shared" si="114"/>
        <v>D</v>
      </c>
      <c r="R272" s="69" t="str">
        <f t="shared" si="114"/>
        <v>D</v>
      </c>
      <c r="S272" s="69" t="str">
        <f t="shared" si="114"/>
        <v>D</v>
      </c>
      <c r="T272" s="69" t="str">
        <f t="shared" si="114"/>
        <v>D</v>
      </c>
      <c r="U272" s="69" t="str">
        <f t="shared" si="114"/>
        <v>S</v>
      </c>
      <c r="V272" s="69" t="str">
        <f t="shared" si="114"/>
        <v>D</v>
      </c>
      <c r="W272" s="69" t="str">
        <f t="shared" si="114"/>
        <v>D</v>
      </c>
      <c r="X272">
        <f t="shared" si="99"/>
        <v>1</v>
      </c>
      <c r="Y272">
        <f t="shared" si="100"/>
        <v>0</v>
      </c>
      <c r="Z272">
        <f t="shared" si="101"/>
        <v>0</v>
      </c>
      <c r="AA272">
        <f t="shared" si="102"/>
        <v>20</v>
      </c>
      <c r="AB272">
        <f t="shared" si="104"/>
        <v>21</v>
      </c>
    </row>
    <row r="273" spans="1:32" x14ac:dyDescent="0.2">
      <c r="A273" t="str">
        <f t="shared" si="97"/>
        <v>R13: Camera: Zoom in</v>
      </c>
      <c r="B273" s="1">
        <v>13</v>
      </c>
      <c r="C273" s="69" t="str">
        <f t="shared" ref="C273:W273" si="115">VLOOKUP(C17,$BC$7:$BI$85,7)</f>
        <v>D</v>
      </c>
      <c r="D273" s="69" t="str">
        <f t="shared" si="115"/>
        <v>D</v>
      </c>
      <c r="E273" s="69" t="str">
        <f t="shared" si="115"/>
        <v>D</v>
      </c>
      <c r="F273" s="69" t="str">
        <f t="shared" si="115"/>
        <v>D</v>
      </c>
      <c r="G273" s="69" t="str">
        <f t="shared" si="115"/>
        <v>D</v>
      </c>
      <c r="H273" s="69" t="str">
        <f t="shared" si="115"/>
        <v>D</v>
      </c>
      <c r="I273" s="69" t="str">
        <f t="shared" si="115"/>
        <v>D</v>
      </c>
      <c r="J273" s="69" t="str">
        <f t="shared" si="115"/>
        <v>D</v>
      </c>
      <c r="K273" s="69" t="str">
        <f t="shared" si="115"/>
        <v>D</v>
      </c>
      <c r="L273" s="69" t="str">
        <f t="shared" si="115"/>
        <v>D</v>
      </c>
      <c r="M273" s="69" t="str">
        <f t="shared" si="115"/>
        <v>D</v>
      </c>
      <c r="N273" s="69" t="str">
        <f t="shared" si="115"/>
        <v>D</v>
      </c>
      <c r="O273" s="69" t="str">
        <f t="shared" si="115"/>
        <v>D</v>
      </c>
      <c r="P273" s="69" t="str">
        <f t="shared" si="115"/>
        <v>D</v>
      </c>
      <c r="Q273" s="69" t="str">
        <f t="shared" si="115"/>
        <v>D</v>
      </c>
      <c r="R273" s="69" t="str">
        <f t="shared" si="115"/>
        <v>D</v>
      </c>
      <c r="S273" s="69" t="str">
        <f t="shared" si="115"/>
        <v>D</v>
      </c>
      <c r="T273" s="69" t="str">
        <f t="shared" si="115"/>
        <v>D</v>
      </c>
      <c r="U273" s="69" t="str">
        <f t="shared" si="115"/>
        <v>D</v>
      </c>
      <c r="V273" s="69" t="str">
        <f t="shared" si="115"/>
        <v>D</v>
      </c>
      <c r="W273" s="69" t="str">
        <f t="shared" si="115"/>
        <v>D</v>
      </c>
      <c r="X273">
        <f t="shared" si="99"/>
        <v>0</v>
      </c>
      <c r="Y273">
        <f t="shared" si="100"/>
        <v>0</v>
      </c>
      <c r="Z273">
        <f t="shared" si="101"/>
        <v>0</v>
      </c>
      <c r="AA273">
        <f t="shared" si="102"/>
        <v>21</v>
      </c>
      <c r="AB273">
        <f t="shared" si="104"/>
        <v>21</v>
      </c>
    </row>
    <row r="274" spans="1:32" x14ac:dyDescent="0.2">
      <c r="A274" t="str">
        <f t="shared" si="97"/>
        <v>R14: Camera: Zoom out</v>
      </c>
      <c r="B274" s="1">
        <v>14</v>
      </c>
      <c r="C274" s="69" t="str">
        <f t="shared" ref="C274:W274" si="116">VLOOKUP(C18,$BC$7:$BI$85,7)</f>
        <v>D</v>
      </c>
      <c r="D274" s="69" t="str">
        <f t="shared" si="116"/>
        <v>D</v>
      </c>
      <c r="E274" s="69" t="str">
        <f t="shared" si="116"/>
        <v>D</v>
      </c>
      <c r="F274" s="69" t="str">
        <f t="shared" si="116"/>
        <v>D</v>
      </c>
      <c r="G274" s="69" t="str">
        <f t="shared" si="116"/>
        <v>D</v>
      </c>
      <c r="H274" s="69" t="str">
        <f t="shared" si="116"/>
        <v>D</v>
      </c>
      <c r="I274" s="69" t="str">
        <f t="shared" si="116"/>
        <v>D</v>
      </c>
      <c r="J274" s="69" t="str">
        <f t="shared" si="116"/>
        <v>D</v>
      </c>
      <c r="K274" s="69" t="str">
        <f t="shared" si="116"/>
        <v>D</v>
      </c>
      <c r="L274" s="69" t="str">
        <f t="shared" si="116"/>
        <v>D</v>
      </c>
      <c r="M274" s="69" t="str">
        <f t="shared" si="116"/>
        <v>D</v>
      </c>
      <c r="N274" s="69" t="str">
        <f t="shared" si="116"/>
        <v>D</v>
      </c>
      <c r="O274" s="69" t="str">
        <f t="shared" si="116"/>
        <v>D</v>
      </c>
      <c r="P274" s="69" t="str">
        <f t="shared" si="116"/>
        <v>D</v>
      </c>
      <c r="Q274" s="69" t="str">
        <f t="shared" si="116"/>
        <v>D</v>
      </c>
      <c r="R274" s="69" t="str">
        <f t="shared" si="116"/>
        <v>D</v>
      </c>
      <c r="S274" s="69" t="str">
        <f t="shared" si="116"/>
        <v>D</v>
      </c>
      <c r="T274" s="69" t="str">
        <f t="shared" si="116"/>
        <v>D</v>
      </c>
      <c r="U274" s="69" t="str">
        <f t="shared" si="116"/>
        <v>D</v>
      </c>
      <c r="V274" s="69" t="str">
        <f t="shared" si="116"/>
        <v>D</v>
      </c>
      <c r="W274" s="69" t="str">
        <f t="shared" si="116"/>
        <v>D</v>
      </c>
      <c r="X274">
        <f t="shared" si="99"/>
        <v>0</v>
      </c>
      <c r="Y274">
        <f t="shared" si="100"/>
        <v>0</v>
      </c>
      <c r="Z274">
        <f t="shared" si="101"/>
        <v>0</v>
      </c>
      <c r="AA274">
        <f t="shared" si="102"/>
        <v>21</v>
      </c>
      <c r="AB274">
        <f t="shared" si="104"/>
        <v>21</v>
      </c>
    </row>
    <row r="275" spans="1:32" x14ac:dyDescent="0.2">
      <c r="A275" t="str">
        <f t="shared" si="97"/>
        <v>R15: Camera: Return to the initial position</v>
      </c>
      <c r="B275" s="1">
        <v>15</v>
      </c>
      <c r="C275" s="69" t="str">
        <f t="shared" ref="C275:W275" si="117">VLOOKUP(C19,$BC$7:$BI$85,7)</f>
        <v>M</v>
      </c>
      <c r="D275" s="69" t="str">
        <f t="shared" si="117"/>
        <v>D</v>
      </c>
      <c r="E275" s="69" t="str">
        <f t="shared" si="117"/>
        <v>S</v>
      </c>
      <c r="F275" s="69" t="str">
        <f t="shared" si="117"/>
        <v>S</v>
      </c>
      <c r="G275" s="69" t="str">
        <f t="shared" si="117"/>
        <v>D</v>
      </c>
      <c r="H275" s="69" t="str">
        <f t="shared" si="117"/>
        <v>D</v>
      </c>
      <c r="I275" s="69" t="str">
        <f t="shared" si="117"/>
        <v>D</v>
      </c>
      <c r="J275" s="69" t="str">
        <f t="shared" si="117"/>
        <v>D</v>
      </c>
      <c r="K275" s="69" t="str">
        <f t="shared" si="117"/>
        <v>D</v>
      </c>
      <c r="L275" s="69" t="str">
        <f t="shared" si="117"/>
        <v>S</v>
      </c>
      <c r="M275" s="69" t="str">
        <f t="shared" si="117"/>
        <v>S</v>
      </c>
      <c r="N275" s="69" t="str">
        <f t="shared" si="117"/>
        <v>D</v>
      </c>
      <c r="O275" s="69" t="str">
        <f t="shared" si="117"/>
        <v>S</v>
      </c>
      <c r="P275" s="69" t="str">
        <f t="shared" si="117"/>
        <v>D</v>
      </c>
      <c r="Q275" s="69" t="str">
        <f t="shared" si="117"/>
        <v>S</v>
      </c>
      <c r="R275" s="69" t="str">
        <f t="shared" si="117"/>
        <v>D</v>
      </c>
      <c r="S275" s="69" t="str">
        <f t="shared" si="117"/>
        <v>S</v>
      </c>
      <c r="T275" s="69" t="str">
        <f t="shared" si="117"/>
        <v>S</v>
      </c>
      <c r="U275" s="69" t="str">
        <f t="shared" si="117"/>
        <v>D</v>
      </c>
      <c r="V275" s="69" t="str">
        <f t="shared" si="117"/>
        <v>S</v>
      </c>
      <c r="W275" s="69" t="str">
        <f t="shared" si="117"/>
        <v>S</v>
      </c>
      <c r="X275">
        <f t="shared" si="99"/>
        <v>10</v>
      </c>
      <c r="Y275">
        <f t="shared" si="100"/>
        <v>0</v>
      </c>
      <c r="Z275">
        <f t="shared" si="101"/>
        <v>1</v>
      </c>
      <c r="AA275">
        <f t="shared" si="102"/>
        <v>10</v>
      </c>
      <c r="AB275">
        <f t="shared" si="104"/>
        <v>21</v>
      </c>
    </row>
    <row r="276" spans="1:32" x14ac:dyDescent="0.2">
      <c r="A276" t="str">
        <f t="shared" si="97"/>
        <v>R16: Camera: Record</v>
      </c>
      <c r="B276" s="1">
        <v>16</v>
      </c>
      <c r="C276" s="69" t="str">
        <f t="shared" ref="C276:W276" si="118">VLOOKUP(C20,$BC$7:$BI$85,7)</f>
        <v>S</v>
      </c>
      <c r="D276" s="69" t="str">
        <f t="shared" si="118"/>
        <v>S</v>
      </c>
      <c r="E276" s="69" t="str">
        <f t="shared" si="118"/>
        <v>S</v>
      </c>
      <c r="F276" s="69" t="str">
        <f t="shared" si="118"/>
        <v>S</v>
      </c>
      <c r="G276" s="69" t="str">
        <f t="shared" si="118"/>
        <v>S</v>
      </c>
      <c r="H276" s="69" t="str">
        <f t="shared" si="118"/>
        <v>S</v>
      </c>
      <c r="I276" s="69" t="str">
        <f t="shared" si="118"/>
        <v>D</v>
      </c>
      <c r="J276" s="69" t="str">
        <f t="shared" si="118"/>
        <v>S</v>
      </c>
      <c r="K276" s="69" t="str">
        <f t="shared" si="118"/>
        <v>S</v>
      </c>
      <c r="L276" s="69" t="str">
        <f t="shared" si="118"/>
        <v>S</v>
      </c>
      <c r="M276" s="69" t="str">
        <f t="shared" si="118"/>
        <v>S</v>
      </c>
      <c r="N276" s="69" t="str">
        <f t="shared" si="118"/>
        <v>D</v>
      </c>
      <c r="O276" s="69" t="str">
        <f t="shared" si="118"/>
        <v>S</v>
      </c>
      <c r="P276" s="69" t="str">
        <f t="shared" si="118"/>
        <v>D</v>
      </c>
      <c r="Q276" s="69" t="str">
        <f t="shared" si="118"/>
        <v>S</v>
      </c>
      <c r="R276" s="69" t="str">
        <f t="shared" si="118"/>
        <v>S</v>
      </c>
      <c r="S276" s="69" t="str">
        <f t="shared" si="118"/>
        <v>S</v>
      </c>
      <c r="T276" s="69" t="str">
        <f t="shared" si="118"/>
        <v>S</v>
      </c>
      <c r="U276" s="69" t="str">
        <f t="shared" si="118"/>
        <v>D</v>
      </c>
      <c r="V276" s="69" t="str">
        <f t="shared" si="118"/>
        <v>S</v>
      </c>
      <c r="W276" s="69" t="str">
        <f t="shared" si="118"/>
        <v>D</v>
      </c>
      <c r="X276">
        <f t="shared" si="99"/>
        <v>16</v>
      </c>
      <c r="Y276">
        <f t="shared" si="100"/>
        <v>0</v>
      </c>
      <c r="Z276">
        <f t="shared" si="101"/>
        <v>0</v>
      </c>
      <c r="AA276">
        <f t="shared" si="102"/>
        <v>5</v>
      </c>
      <c r="AB276">
        <f t="shared" si="104"/>
        <v>21</v>
      </c>
    </row>
    <row r="277" spans="1:32" x14ac:dyDescent="0.2">
      <c r="A277" t="str">
        <f t="shared" si="97"/>
        <v>R17: Camera: Select Object</v>
      </c>
      <c r="B277" s="1">
        <v>17</v>
      </c>
      <c r="C277" s="69" t="str">
        <f t="shared" ref="C277:W277" si="119">VLOOKUP(C21,$BC$7:$BI$85,7)</f>
        <v>S</v>
      </c>
      <c r="D277" s="69" t="str">
        <f t="shared" si="119"/>
        <v>D</v>
      </c>
      <c r="E277" s="69" t="str">
        <f t="shared" si="119"/>
        <v>S</v>
      </c>
      <c r="F277" s="69" t="str">
        <f t="shared" si="119"/>
        <v>D</v>
      </c>
      <c r="G277" s="69" t="str">
        <f t="shared" si="119"/>
        <v>S</v>
      </c>
      <c r="H277" s="69" t="str">
        <f t="shared" si="119"/>
        <v>D</v>
      </c>
      <c r="I277" s="69" t="str">
        <f t="shared" si="119"/>
        <v>D</v>
      </c>
      <c r="J277" s="69" t="str">
        <f t="shared" si="119"/>
        <v>S</v>
      </c>
      <c r="K277" s="69" t="str">
        <f t="shared" si="119"/>
        <v>D</v>
      </c>
      <c r="L277" s="69" t="str">
        <f t="shared" si="119"/>
        <v>D</v>
      </c>
      <c r="M277" s="69" t="str">
        <f t="shared" si="119"/>
        <v>D</v>
      </c>
      <c r="N277" s="69" t="str">
        <f t="shared" si="119"/>
        <v>D</v>
      </c>
      <c r="O277" s="69" t="str">
        <f t="shared" si="119"/>
        <v>D</v>
      </c>
      <c r="P277" s="69" t="str">
        <f t="shared" si="119"/>
        <v>D</v>
      </c>
      <c r="Q277" s="69" t="str">
        <f t="shared" si="119"/>
        <v>D</v>
      </c>
      <c r="R277" s="69" t="str">
        <f t="shared" si="119"/>
        <v>D</v>
      </c>
      <c r="S277" s="69" t="str">
        <f t="shared" si="119"/>
        <v>D</v>
      </c>
      <c r="T277" s="69" t="str">
        <f t="shared" si="119"/>
        <v>S</v>
      </c>
      <c r="U277" s="69" t="str">
        <f t="shared" si="119"/>
        <v>D</v>
      </c>
      <c r="V277" s="69" t="str">
        <f t="shared" si="119"/>
        <v>S</v>
      </c>
      <c r="W277" s="69" t="str">
        <f t="shared" si="119"/>
        <v>D</v>
      </c>
      <c r="X277">
        <f t="shared" si="99"/>
        <v>6</v>
      </c>
      <c r="Y277">
        <f t="shared" si="100"/>
        <v>0</v>
      </c>
      <c r="Z277">
        <f t="shared" si="101"/>
        <v>0</v>
      </c>
      <c r="AA277">
        <f t="shared" si="102"/>
        <v>15</v>
      </c>
      <c r="AB277">
        <f t="shared" si="104"/>
        <v>21</v>
      </c>
    </row>
    <row r="278" spans="1:32" x14ac:dyDescent="0.2">
      <c r="A278" t="str">
        <f t="shared" si="97"/>
        <v>R18: Play music</v>
      </c>
      <c r="B278" s="1">
        <v>18</v>
      </c>
      <c r="C278" s="69" t="str">
        <f t="shared" ref="C278:W278" si="120">VLOOKUP(C22,$BC$7:$BI$85,7)</f>
        <v>S</v>
      </c>
      <c r="D278" s="69" t="str">
        <f t="shared" si="120"/>
        <v>D</v>
      </c>
      <c r="E278" s="69" t="str">
        <f t="shared" si="120"/>
        <v>S</v>
      </c>
      <c r="F278" s="69" t="str">
        <f t="shared" si="120"/>
        <v>S</v>
      </c>
      <c r="G278" s="69" t="str">
        <f t="shared" si="120"/>
        <v>S</v>
      </c>
      <c r="H278" s="69" t="str">
        <f t="shared" si="120"/>
        <v>S</v>
      </c>
      <c r="I278" s="69" t="str">
        <f t="shared" si="120"/>
        <v>D</v>
      </c>
      <c r="J278" s="69" t="str">
        <f t="shared" si="120"/>
        <v>S</v>
      </c>
      <c r="K278" s="69" t="str">
        <f t="shared" si="120"/>
        <v>S</v>
      </c>
      <c r="L278" s="69" t="str">
        <f t="shared" si="120"/>
        <v>S</v>
      </c>
      <c r="M278" s="69" t="str">
        <f t="shared" si="120"/>
        <v>S</v>
      </c>
      <c r="N278" s="69" t="str">
        <f t="shared" si="120"/>
        <v>S</v>
      </c>
      <c r="O278" s="69" t="str">
        <f t="shared" si="120"/>
        <v>S</v>
      </c>
      <c r="P278" s="69" t="str">
        <f t="shared" si="120"/>
        <v>D</v>
      </c>
      <c r="Q278" s="69" t="str">
        <f t="shared" si="120"/>
        <v>S</v>
      </c>
      <c r="R278" s="69" t="str">
        <f t="shared" si="120"/>
        <v>S</v>
      </c>
      <c r="S278" s="69" t="str">
        <f t="shared" si="120"/>
        <v>S</v>
      </c>
      <c r="T278" s="69" t="str">
        <f t="shared" si="120"/>
        <v>S</v>
      </c>
      <c r="U278" s="69" t="str">
        <f t="shared" si="120"/>
        <v>S</v>
      </c>
      <c r="V278" s="69" t="str">
        <f t="shared" si="120"/>
        <v>S</v>
      </c>
      <c r="W278" s="69" t="str">
        <f t="shared" si="120"/>
        <v>S</v>
      </c>
      <c r="X278">
        <f t="shared" si="99"/>
        <v>18</v>
      </c>
      <c r="Y278">
        <f t="shared" si="100"/>
        <v>0</v>
      </c>
      <c r="Z278">
        <f t="shared" si="101"/>
        <v>0</v>
      </c>
      <c r="AA278">
        <f t="shared" si="102"/>
        <v>3</v>
      </c>
      <c r="AB278">
        <f t="shared" si="104"/>
        <v>21</v>
      </c>
    </row>
    <row r="279" spans="1:32" x14ac:dyDescent="0.2">
      <c r="A279" t="str">
        <f t="shared" si="97"/>
        <v>R19: Pause/Resume music</v>
      </c>
      <c r="B279" s="1">
        <v>19</v>
      </c>
      <c r="C279" s="69" t="str">
        <f t="shared" ref="C279:W279" si="121">VLOOKUP(C23,$BC$7:$BI$85,7)</f>
        <v>S</v>
      </c>
      <c r="D279" s="69" t="str">
        <f t="shared" si="121"/>
        <v>D</v>
      </c>
      <c r="E279" s="69" t="str">
        <f t="shared" si="121"/>
        <v>S</v>
      </c>
      <c r="F279" s="69" t="str">
        <f t="shared" si="121"/>
        <v>S</v>
      </c>
      <c r="G279" s="69" t="str">
        <f t="shared" si="121"/>
        <v>S</v>
      </c>
      <c r="H279" s="69" t="str">
        <f t="shared" si="121"/>
        <v>S</v>
      </c>
      <c r="I279" s="69" t="str">
        <f t="shared" si="121"/>
        <v>S</v>
      </c>
      <c r="J279" s="69" t="str">
        <f t="shared" si="121"/>
        <v>S</v>
      </c>
      <c r="K279" s="69" t="str">
        <f t="shared" si="121"/>
        <v>S</v>
      </c>
      <c r="L279" s="69" t="str">
        <f t="shared" si="121"/>
        <v>S</v>
      </c>
      <c r="M279" s="69" t="str">
        <f t="shared" si="121"/>
        <v>S</v>
      </c>
      <c r="N279" s="69" t="str">
        <f t="shared" si="121"/>
        <v>S</v>
      </c>
      <c r="O279" s="69" t="str">
        <f t="shared" si="121"/>
        <v>S</v>
      </c>
      <c r="P279" s="69" t="str">
        <f t="shared" si="121"/>
        <v>D</v>
      </c>
      <c r="Q279" s="69" t="str">
        <f t="shared" si="121"/>
        <v>S</v>
      </c>
      <c r="R279" s="69" t="str">
        <f t="shared" si="121"/>
        <v>S</v>
      </c>
      <c r="S279" s="69" t="str">
        <f t="shared" si="121"/>
        <v>S</v>
      </c>
      <c r="T279" s="69" t="str">
        <f t="shared" si="121"/>
        <v>S</v>
      </c>
      <c r="U279" s="69" t="str">
        <f t="shared" si="121"/>
        <v>S</v>
      </c>
      <c r="V279" s="69" t="str">
        <f t="shared" si="121"/>
        <v>S</v>
      </c>
      <c r="W279" s="69" t="str">
        <f t="shared" si="121"/>
        <v>S</v>
      </c>
      <c r="X279">
        <f t="shared" si="99"/>
        <v>19</v>
      </c>
      <c r="Y279">
        <f t="shared" si="100"/>
        <v>0</v>
      </c>
      <c r="Z279">
        <f t="shared" si="101"/>
        <v>0</v>
      </c>
      <c r="AA279">
        <f t="shared" si="102"/>
        <v>2</v>
      </c>
      <c r="AB279">
        <f t="shared" si="104"/>
        <v>21</v>
      </c>
    </row>
    <row r="280" spans="1:32" x14ac:dyDescent="0.2">
      <c r="A280" t="str">
        <f t="shared" si="97"/>
        <v>R20: Stop music</v>
      </c>
      <c r="B280" s="1">
        <v>20</v>
      </c>
      <c r="C280" s="69" t="str">
        <f t="shared" ref="C280:W280" si="122">VLOOKUP(C24,$BC$7:$BI$85,7)</f>
        <v>S</v>
      </c>
      <c r="D280" s="69" t="str">
        <f t="shared" si="122"/>
        <v>S</v>
      </c>
      <c r="E280" s="69" t="str">
        <f t="shared" si="122"/>
        <v>S</v>
      </c>
      <c r="F280" s="69" t="str">
        <f t="shared" si="122"/>
        <v>S</v>
      </c>
      <c r="G280" s="69" t="str">
        <f t="shared" si="122"/>
        <v>D</v>
      </c>
      <c r="H280" s="69" t="str">
        <f t="shared" si="122"/>
        <v>S</v>
      </c>
      <c r="I280" s="69" t="str">
        <f t="shared" si="122"/>
        <v>S</v>
      </c>
      <c r="J280" s="69" t="str">
        <f t="shared" si="122"/>
        <v>S</v>
      </c>
      <c r="K280" s="69" t="str">
        <f t="shared" si="122"/>
        <v>S</v>
      </c>
      <c r="L280" s="69" t="str">
        <f t="shared" si="122"/>
        <v>S</v>
      </c>
      <c r="M280" s="69" t="str">
        <f t="shared" si="122"/>
        <v>S</v>
      </c>
      <c r="N280" s="69" t="str">
        <f t="shared" si="122"/>
        <v>S</v>
      </c>
      <c r="O280" s="69" t="str">
        <f t="shared" si="122"/>
        <v>S</v>
      </c>
      <c r="P280" s="69" t="str">
        <f t="shared" si="122"/>
        <v>D</v>
      </c>
      <c r="Q280" s="69" t="str">
        <f t="shared" si="122"/>
        <v>S</v>
      </c>
      <c r="R280" s="69" t="str">
        <f t="shared" si="122"/>
        <v>S</v>
      </c>
      <c r="S280" s="69" t="str">
        <f t="shared" si="122"/>
        <v>D</v>
      </c>
      <c r="T280" s="69" t="str">
        <f t="shared" si="122"/>
        <v>D</v>
      </c>
      <c r="U280" s="69" t="str">
        <f t="shared" si="122"/>
        <v>S</v>
      </c>
      <c r="V280" s="69" t="str">
        <f t="shared" si="122"/>
        <v>S</v>
      </c>
      <c r="W280" s="69" t="str">
        <f t="shared" si="122"/>
        <v>S</v>
      </c>
      <c r="X280">
        <f t="shared" si="99"/>
        <v>17</v>
      </c>
      <c r="Y280">
        <f t="shared" si="100"/>
        <v>0</v>
      </c>
      <c r="Z280">
        <f t="shared" si="101"/>
        <v>0</v>
      </c>
      <c r="AA280">
        <f t="shared" si="102"/>
        <v>4</v>
      </c>
      <c r="AB280">
        <f t="shared" si="104"/>
        <v>21</v>
      </c>
    </row>
    <row r="281" spans="1:32" x14ac:dyDescent="0.2">
      <c r="A281" t="str">
        <f t="shared" si="97"/>
        <v>R21: Volume up</v>
      </c>
      <c r="B281" s="1">
        <v>21</v>
      </c>
      <c r="C281" s="69" t="str">
        <f t="shared" ref="C281:W281" si="123">VLOOKUP(C25,$BC$7:$BI$85,7)</f>
        <v>D</v>
      </c>
      <c r="D281" s="69" t="str">
        <f t="shared" si="123"/>
        <v>D</v>
      </c>
      <c r="E281" s="69" t="str">
        <f t="shared" si="123"/>
        <v>D</v>
      </c>
      <c r="F281" s="69" t="str">
        <f t="shared" si="123"/>
        <v>D</v>
      </c>
      <c r="G281" s="69" t="str">
        <f t="shared" si="123"/>
        <v>D</v>
      </c>
      <c r="H281" s="69" t="str">
        <f t="shared" si="123"/>
        <v>D</v>
      </c>
      <c r="I281" s="69" t="str">
        <f t="shared" si="123"/>
        <v>D</v>
      </c>
      <c r="J281" s="69" t="str">
        <f t="shared" si="123"/>
        <v>D</v>
      </c>
      <c r="K281" s="69" t="str">
        <f t="shared" si="123"/>
        <v>M</v>
      </c>
      <c r="L281" s="69" t="str">
        <f t="shared" si="123"/>
        <v>D</v>
      </c>
      <c r="M281" s="69" t="str">
        <f t="shared" si="123"/>
        <v>D</v>
      </c>
      <c r="N281" s="69" t="str">
        <f t="shared" si="123"/>
        <v>D</v>
      </c>
      <c r="O281" s="69" t="str">
        <f t="shared" si="123"/>
        <v>D</v>
      </c>
      <c r="P281" s="69" t="str">
        <f t="shared" si="123"/>
        <v>D</v>
      </c>
      <c r="Q281" s="69" t="str">
        <f t="shared" si="123"/>
        <v>D</v>
      </c>
      <c r="R281" s="69" t="str">
        <f t="shared" si="123"/>
        <v>D</v>
      </c>
      <c r="S281" s="69" t="str">
        <f t="shared" si="123"/>
        <v>D</v>
      </c>
      <c r="T281" s="69" t="str">
        <f t="shared" si="123"/>
        <v>D</v>
      </c>
      <c r="U281" s="69" t="str">
        <f t="shared" si="123"/>
        <v>D</v>
      </c>
      <c r="V281" s="69" t="str">
        <f t="shared" si="123"/>
        <v>D</v>
      </c>
      <c r="W281" s="69" t="str">
        <f t="shared" si="123"/>
        <v>D</v>
      </c>
      <c r="X281">
        <f t="shared" si="99"/>
        <v>0</v>
      </c>
      <c r="Y281">
        <f t="shared" si="100"/>
        <v>0</v>
      </c>
      <c r="Z281">
        <f t="shared" si="101"/>
        <v>1</v>
      </c>
      <c r="AA281">
        <f t="shared" si="102"/>
        <v>20</v>
      </c>
      <c r="AB281">
        <f t="shared" si="104"/>
        <v>21</v>
      </c>
    </row>
    <row r="282" spans="1:32" x14ac:dyDescent="0.2">
      <c r="A282" t="str">
        <f t="shared" si="97"/>
        <v>R22: Volume down</v>
      </c>
      <c r="B282" s="1">
        <v>22</v>
      </c>
      <c r="C282" s="69" t="str">
        <f t="shared" ref="C282:W282" si="124">VLOOKUP(C26,$BC$7:$BI$85,7)</f>
        <v>D</v>
      </c>
      <c r="D282" s="69" t="str">
        <f t="shared" si="124"/>
        <v>D</v>
      </c>
      <c r="E282" s="69" t="str">
        <f t="shared" si="124"/>
        <v>D</v>
      </c>
      <c r="F282" s="69" t="str">
        <f t="shared" si="124"/>
        <v>D</v>
      </c>
      <c r="G282" s="69" t="str">
        <f t="shared" si="124"/>
        <v>D</v>
      </c>
      <c r="H282" s="69" t="str">
        <f t="shared" si="124"/>
        <v>D</v>
      </c>
      <c r="I282" s="69" t="str">
        <f t="shared" si="124"/>
        <v>D</v>
      </c>
      <c r="J282" s="69" t="str">
        <f t="shared" si="124"/>
        <v>D</v>
      </c>
      <c r="K282" s="69" t="str">
        <f t="shared" si="124"/>
        <v>M</v>
      </c>
      <c r="L282" s="69" t="str">
        <f t="shared" si="124"/>
        <v>D</v>
      </c>
      <c r="M282" s="69" t="str">
        <f t="shared" si="124"/>
        <v>D</v>
      </c>
      <c r="N282" s="69" t="str">
        <f t="shared" si="124"/>
        <v>D</v>
      </c>
      <c r="O282" s="69" t="str">
        <f t="shared" si="124"/>
        <v>D</v>
      </c>
      <c r="P282" s="69" t="str">
        <f t="shared" si="124"/>
        <v>D</v>
      </c>
      <c r="Q282" s="69" t="str">
        <f t="shared" si="124"/>
        <v>D</v>
      </c>
      <c r="R282" s="69" t="str">
        <f t="shared" si="124"/>
        <v>D</v>
      </c>
      <c r="S282" s="69" t="str">
        <f t="shared" si="124"/>
        <v>D</v>
      </c>
      <c r="T282" s="69" t="str">
        <f t="shared" si="124"/>
        <v>D</v>
      </c>
      <c r="U282" s="69" t="str">
        <f t="shared" si="124"/>
        <v>D</v>
      </c>
      <c r="V282" s="69" t="str">
        <f t="shared" si="124"/>
        <v>D</v>
      </c>
      <c r="W282" s="69" t="str">
        <f t="shared" si="124"/>
        <v>D</v>
      </c>
      <c r="X282">
        <f t="shared" si="99"/>
        <v>0</v>
      </c>
      <c r="Y282">
        <f t="shared" si="100"/>
        <v>0</v>
      </c>
      <c r="Z282">
        <f t="shared" si="101"/>
        <v>1</v>
      </c>
      <c r="AA282">
        <f t="shared" si="102"/>
        <v>20</v>
      </c>
      <c r="AB282">
        <f t="shared" si="104"/>
        <v>21</v>
      </c>
    </row>
    <row r="283" spans="1:32" x14ac:dyDescent="0.2">
      <c r="A283" t="str">
        <f t="shared" si="97"/>
        <v>R23: Take a call</v>
      </c>
      <c r="B283" s="1">
        <v>23</v>
      </c>
      <c r="C283" s="69" t="str">
        <f t="shared" ref="C283:W283" si="125">VLOOKUP(C27,$BC$7:$BI$85,7)</f>
        <v>S</v>
      </c>
      <c r="D283" s="69" t="str">
        <f t="shared" si="125"/>
        <v>D</v>
      </c>
      <c r="E283" s="69" t="str">
        <f t="shared" si="125"/>
        <v>D</v>
      </c>
      <c r="F283" s="69" t="str">
        <f t="shared" si="125"/>
        <v>D</v>
      </c>
      <c r="G283" s="69" t="str">
        <f t="shared" si="125"/>
        <v>D</v>
      </c>
      <c r="H283" s="69" t="str">
        <f t="shared" si="125"/>
        <v>D</v>
      </c>
      <c r="I283" s="69" t="str">
        <f t="shared" si="125"/>
        <v>D</v>
      </c>
      <c r="J283" s="69" t="str">
        <f t="shared" si="125"/>
        <v>S</v>
      </c>
      <c r="K283" s="69" t="str">
        <f t="shared" si="125"/>
        <v>S</v>
      </c>
      <c r="L283" s="69" t="str">
        <f t="shared" si="125"/>
        <v>D</v>
      </c>
      <c r="M283" s="69" t="str">
        <f t="shared" si="125"/>
        <v>S</v>
      </c>
      <c r="N283" s="69" t="str">
        <f t="shared" si="125"/>
        <v>D</v>
      </c>
      <c r="O283" s="69" t="str">
        <f t="shared" si="125"/>
        <v>D</v>
      </c>
      <c r="P283" s="69" t="str">
        <f t="shared" si="125"/>
        <v>D</v>
      </c>
      <c r="Q283" s="69" t="str">
        <f t="shared" si="125"/>
        <v>D</v>
      </c>
      <c r="R283" s="69" t="str">
        <f t="shared" si="125"/>
        <v>S</v>
      </c>
      <c r="S283" s="69" t="str">
        <f t="shared" si="125"/>
        <v>D</v>
      </c>
      <c r="T283" s="69" t="str">
        <f t="shared" si="125"/>
        <v>S</v>
      </c>
      <c r="U283" s="69" t="str">
        <f t="shared" si="125"/>
        <v>D</v>
      </c>
      <c r="V283" s="69" t="str">
        <f t="shared" si="125"/>
        <v>D</v>
      </c>
      <c r="W283" s="69" t="str">
        <f t="shared" si="125"/>
        <v>D</v>
      </c>
      <c r="X283">
        <f t="shared" si="99"/>
        <v>6</v>
      </c>
      <c r="Y283">
        <f t="shared" si="100"/>
        <v>0</v>
      </c>
      <c r="Z283">
        <f t="shared" si="101"/>
        <v>0</v>
      </c>
      <c r="AA283">
        <f t="shared" si="102"/>
        <v>15</v>
      </c>
      <c r="AB283">
        <f t="shared" si="104"/>
        <v>21</v>
      </c>
    </row>
    <row r="284" spans="1:32" x14ac:dyDescent="0.2">
      <c r="A284" t="str">
        <f t="shared" si="97"/>
        <v>R24: Hang up a call</v>
      </c>
      <c r="B284" s="1">
        <v>24</v>
      </c>
      <c r="C284" s="69" t="str">
        <f t="shared" ref="C284:W284" si="126">VLOOKUP(C28,$BC$7:$BI$85,7)</f>
        <v>S</v>
      </c>
      <c r="D284" s="69" t="str">
        <f t="shared" si="126"/>
        <v>D</v>
      </c>
      <c r="E284" s="69" t="str">
        <f t="shared" si="126"/>
        <v>D</v>
      </c>
      <c r="F284" s="69" t="str">
        <f t="shared" si="126"/>
        <v>D</v>
      </c>
      <c r="G284" s="69" t="str">
        <f t="shared" si="126"/>
        <v>D</v>
      </c>
      <c r="H284" s="69" t="str">
        <f t="shared" si="126"/>
        <v>D</v>
      </c>
      <c r="I284" s="69" t="str">
        <f t="shared" si="126"/>
        <v>D</v>
      </c>
      <c r="J284" s="69" t="str">
        <f t="shared" si="126"/>
        <v>S</v>
      </c>
      <c r="K284" s="69" t="str">
        <f t="shared" si="126"/>
        <v>S</v>
      </c>
      <c r="L284" s="69" t="str">
        <f t="shared" si="126"/>
        <v>D</v>
      </c>
      <c r="M284" s="69" t="str">
        <f t="shared" si="126"/>
        <v>S</v>
      </c>
      <c r="N284" s="69" t="str">
        <f t="shared" si="126"/>
        <v>D</v>
      </c>
      <c r="O284" s="69" t="str">
        <f t="shared" si="126"/>
        <v>D</v>
      </c>
      <c r="P284" s="69" t="str">
        <f t="shared" si="126"/>
        <v>D</v>
      </c>
      <c r="Q284" s="69" t="str">
        <f t="shared" si="126"/>
        <v>D</v>
      </c>
      <c r="R284" s="69" t="str">
        <f t="shared" si="126"/>
        <v>D</v>
      </c>
      <c r="S284" s="69" t="str">
        <f t="shared" si="126"/>
        <v>D</v>
      </c>
      <c r="T284" s="69" t="str">
        <f t="shared" si="126"/>
        <v>S</v>
      </c>
      <c r="U284" s="69" t="str">
        <f t="shared" si="126"/>
        <v>D</v>
      </c>
      <c r="V284" s="69" t="str">
        <f t="shared" si="126"/>
        <v>D</v>
      </c>
      <c r="W284" s="69" t="str">
        <f t="shared" si="126"/>
        <v>D</v>
      </c>
      <c r="X284">
        <f t="shared" si="99"/>
        <v>5</v>
      </c>
      <c r="Y284">
        <f t="shared" si="100"/>
        <v>0</v>
      </c>
      <c r="Z284">
        <f t="shared" si="101"/>
        <v>0</v>
      </c>
      <c r="AA284">
        <f t="shared" si="102"/>
        <v>16</v>
      </c>
      <c r="AB284">
        <f t="shared" si="104"/>
        <v>21</v>
      </c>
    </row>
    <row r="285" spans="1:32" x14ac:dyDescent="0.2">
      <c r="A285" s="1" t="s">
        <v>255</v>
      </c>
      <c r="B285" t="s">
        <v>282</v>
      </c>
      <c r="C285" s="18">
        <f t="shared" ref="C285:W285" si="127">COUNTIF(C261:C284,"=S")</f>
        <v>9</v>
      </c>
      <c r="D285" s="18">
        <f t="shared" si="127"/>
        <v>6</v>
      </c>
      <c r="E285" s="18">
        <f t="shared" si="127"/>
        <v>9</v>
      </c>
      <c r="F285" s="18">
        <f t="shared" si="127"/>
        <v>5</v>
      </c>
      <c r="G285" s="18">
        <f t="shared" si="127"/>
        <v>5</v>
      </c>
      <c r="H285" s="18">
        <f t="shared" si="127"/>
        <v>5</v>
      </c>
      <c r="I285" s="18">
        <f t="shared" si="127"/>
        <v>4</v>
      </c>
      <c r="J285" s="18">
        <f t="shared" si="127"/>
        <v>11</v>
      </c>
      <c r="K285" s="18">
        <f t="shared" si="127"/>
        <v>10</v>
      </c>
      <c r="L285" s="18">
        <f t="shared" si="127"/>
        <v>7</v>
      </c>
      <c r="M285" s="18">
        <f t="shared" si="127"/>
        <v>11</v>
      </c>
      <c r="N285" s="18">
        <f t="shared" si="127"/>
        <v>6</v>
      </c>
      <c r="O285" s="18">
        <f t="shared" si="127"/>
        <v>6</v>
      </c>
      <c r="P285" s="18">
        <f t="shared" si="127"/>
        <v>0</v>
      </c>
      <c r="Q285" s="18">
        <f t="shared" si="127"/>
        <v>7</v>
      </c>
      <c r="R285" s="18">
        <f t="shared" si="127"/>
        <v>10</v>
      </c>
      <c r="S285" s="18">
        <f t="shared" si="127"/>
        <v>6</v>
      </c>
      <c r="T285" s="18">
        <f t="shared" si="127"/>
        <v>11</v>
      </c>
      <c r="U285" s="18">
        <f t="shared" si="127"/>
        <v>5</v>
      </c>
      <c r="V285" s="18">
        <f t="shared" si="127"/>
        <v>9</v>
      </c>
      <c r="W285" s="18">
        <f t="shared" si="127"/>
        <v>5</v>
      </c>
      <c r="X285" s="18">
        <f>SUM(X261:X284)</f>
        <v>147</v>
      </c>
      <c r="Y285" s="18">
        <f>SUM(Y261:Y284)</f>
        <v>0</v>
      </c>
      <c r="Z285">
        <f>SUM(Z261:Z284)</f>
        <v>7</v>
      </c>
      <c r="AA285">
        <f>SUM(AA261:AA284)</f>
        <v>350</v>
      </c>
      <c r="AB285">
        <f t="shared" si="104"/>
        <v>504</v>
      </c>
      <c r="AC285" s="18"/>
      <c r="AD285" s="18"/>
      <c r="AE285" s="18"/>
      <c r="AF285" s="18"/>
    </row>
    <row r="286" spans="1:32" x14ac:dyDescent="0.2">
      <c r="B286" t="s">
        <v>283</v>
      </c>
      <c r="C286" s="18">
        <f t="shared" ref="C286:W286" si="128">COUNTIF(C261:C284,"=T")</f>
        <v>0</v>
      </c>
      <c r="D286" s="18">
        <f t="shared" si="128"/>
        <v>0</v>
      </c>
      <c r="E286" s="18">
        <f t="shared" si="128"/>
        <v>0</v>
      </c>
      <c r="F286" s="18">
        <f t="shared" si="128"/>
        <v>0</v>
      </c>
      <c r="G286" s="18">
        <f t="shared" si="128"/>
        <v>0</v>
      </c>
      <c r="H286" s="18">
        <f t="shared" si="128"/>
        <v>0</v>
      </c>
      <c r="I286" s="18">
        <f t="shared" si="128"/>
        <v>0</v>
      </c>
      <c r="J286" s="18">
        <f t="shared" si="128"/>
        <v>0</v>
      </c>
      <c r="K286" s="18">
        <f t="shared" si="128"/>
        <v>0</v>
      </c>
      <c r="L286" s="18">
        <f t="shared" si="128"/>
        <v>0</v>
      </c>
      <c r="M286" s="18">
        <f t="shared" si="128"/>
        <v>0</v>
      </c>
      <c r="N286" s="18">
        <f t="shared" si="128"/>
        <v>0</v>
      </c>
      <c r="O286" s="18">
        <f t="shared" si="128"/>
        <v>0</v>
      </c>
      <c r="P286" s="18">
        <f t="shared" si="128"/>
        <v>0</v>
      </c>
      <c r="Q286" s="18">
        <f t="shared" si="128"/>
        <v>0</v>
      </c>
      <c r="R286" s="18">
        <f t="shared" si="128"/>
        <v>0</v>
      </c>
      <c r="S286" s="18">
        <f t="shared" si="128"/>
        <v>0</v>
      </c>
      <c r="T286" s="18">
        <f t="shared" si="128"/>
        <v>0</v>
      </c>
      <c r="U286" s="18">
        <f t="shared" si="128"/>
        <v>0</v>
      </c>
      <c r="V286" s="18">
        <f t="shared" si="128"/>
        <v>0</v>
      </c>
      <c r="W286" s="18">
        <f t="shared" si="128"/>
        <v>0</v>
      </c>
      <c r="X286" s="18"/>
      <c r="Y286" s="18"/>
      <c r="Z286" s="18"/>
      <c r="AA286" s="18"/>
      <c r="AB286" s="18"/>
      <c r="AC286" s="18"/>
      <c r="AD286" s="18"/>
      <c r="AE286" s="18"/>
      <c r="AF286" s="18"/>
    </row>
    <row r="287" spans="1:32" x14ac:dyDescent="0.2">
      <c r="B287" t="s">
        <v>284</v>
      </c>
      <c r="C287" s="18">
        <f t="shared" ref="C287:W287" si="129">COUNTIF(C261:C284,"=M")</f>
        <v>1</v>
      </c>
      <c r="D287" s="18">
        <f t="shared" si="129"/>
        <v>0</v>
      </c>
      <c r="E287" s="18">
        <f t="shared" si="129"/>
        <v>0</v>
      </c>
      <c r="F287" s="18">
        <f t="shared" si="129"/>
        <v>0</v>
      </c>
      <c r="G287" s="18">
        <f t="shared" si="129"/>
        <v>0</v>
      </c>
      <c r="H287" s="18">
        <f t="shared" si="129"/>
        <v>0</v>
      </c>
      <c r="I287" s="18">
        <f t="shared" si="129"/>
        <v>0</v>
      </c>
      <c r="J287" s="18">
        <f t="shared" si="129"/>
        <v>2</v>
      </c>
      <c r="K287" s="18">
        <f t="shared" si="129"/>
        <v>2</v>
      </c>
      <c r="L287" s="18">
        <f t="shared" si="129"/>
        <v>0</v>
      </c>
      <c r="M287" s="18">
        <f t="shared" si="129"/>
        <v>0</v>
      </c>
      <c r="N287" s="18">
        <f t="shared" si="129"/>
        <v>0</v>
      </c>
      <c r="O287" s="18">
        <f t="shared" si="129"/>
        <v>0</v>
      </c>
      <c r="P287" s="18">
        <f t="shared" si="129"/>
        <v>0</v>
      </c>
      <c r="Q287" s="18">
        <f t="shared" si="129"/>
        <v>0</v>
      </c>
      <c r="R287" s="18">
        <f t="shared" si="129"/>
        <v>0</v>
      </c>
      <c r="S287" s="18">
        <f t="shared" si="129"/>
        <v>2</v>
      </c>
      <c r="T287" s="18">
        <f t="shared" si="129"/>
        <v>0</v>
      </c>
      <c r="U287" s="18">
        <f t="shared" si="129"/>
        <v>0</v>
      </c>
      <c r="V287" s="18">
        <f t="shared" si="129"/>
        <v>0</v>
      </c>
      <c r="W287" s="18">
        <f t="shared" si="129"/>
        <v>0</v>
      </c>
      <c r="X287" s="18"/>
      <c r="Y287" s="18"/>
      <c r="Z287" s="18"/>
      <c r="AA287" s="18"/>
      <c r="AB287" s="18"/>
      <c r="AC287" s="18"/>
      <c r="AD287" s="18"/>
      <c r="AE287" s="18"/>
      <c r="AF287" s="18"/>
    </row>
    <row r="288" spans="1:32" x14ac:dyDescent="0.2">
      <c r="B288" t="s">
        <v>285</v>
      </c>
      <c r="C288" s="18">
        <f t="shared" ref="C288:W288" si="130">COUNTIF(C261:C284,"=D")</f>
        <v>14</v>
      </c>
      <c r="D288" s="18">
        <f t="shared" si="130"/>
        <v>18</v>
      </c>
      <c r="E288" s="18">
        <f t="shared" si="130"/>
        <v>15</v>
      </c>
      <c r="F288" s="18">
        <f t="shared" si="130"/>
        <v>19</v>
      </c>
      <c r="G288" s="18">
        <f t="shared" si="130"/>
        <v>19</v>
      </c>
      <c r="H288" s="18">
        <f t="shared" si="130"/>
        <v>19</v>
      </c>
      <c r="I288" s="18">
        <f t="shared" si="130"/>
        <v>20</v>
      </c>
      <c r="J288" s="18">
        <f t="shared" si="130"/>
        <v>11</v>
      </c>
      <c r="K288" s="18">
        <f t="shared" si="130"/>
        <v>12</v>
      </c>
      <c r="L288" s="18">
        <f t="shared" si="130"/>
        <v>17</v>
      </c>
      <c r="M288" s="18">
        <f t="shared" si="130"/>
        <v>13</v>
      </c>
      <c r="N288" s="18">
        <f t="shared" si="130"/>
        <v>18</v>
      </c>
      <c r="O288" s="18">
        <f t="shared" si="130"/>
        <v>18</v>
      </c>
      <c r="P288" s="18">
        <f t="shared" si="130"/>
        <v>24</v>
      </c>
      <c r="Q288" s="18">
        <f t="shared" si="130"/>
        <v>17</v>
      </c>
      <c r="R288" s="18">
        <f t="shared" si="130"/>
        <v>14</v>
      </c>
      <c r="S288" s="18">
        <f t="shared" si="130"/>
        <v>16</v>
      </c>
      <c r="T288" s="18">
        <f t="shared" si="130"/>
        <v>13</v>
      </c>
      <c r="U288" s="18">
        <f t="shared" si="130"/>
        <v>19</v>
      </c>
      <c r="V288" s="18">
        <f t="shared" si="130"/>
        <v>15</v>
      </c>
      <c r="W288" s="18">
        <f t="shared" si="130"/>
        <v>19</v>
      </c>
      <c r="X288" s="18"/>
      <c r="Y288" s="18"/>
      <c r="Z288" s="18"/>
      <c r="AA288" s="18"/>
      <c r="AB288" s="18"/>
      <c r="AC288" s="18"/>
      <c r="AD288" s="18"/>
      <c r="AE288" s="18"/>
      <c r="AF288" s="18"/>
    </row>
    <row r="289" spans="2:32" x14ac:dyDescent="0.2">
      <c r="B289" t="s">
        <v>81</v>
      </c>
      <c r="C289" s="18">
        <f t="shared" ref="C289:W289" si="131">SUM(C285:C288)</f>
        <v>24</v>
      </c>
      <c r="D289" s="18">
        <f t="shared" si="131"/>
        <v>24</v>
      </c>
      <c r="E289" s="18">
        <f t="shared" si="131"/>
        <v>24</v>
      </c>
      <c r="F289" s="18">
        <f t="shared" si="131"/>
        <v>24</v>
      </c>
      <c r="G289" s="18">
        <f t="shared" si="131"/>
        <v>24</v>
      </c>
      <c r="H289" s="18">
        <f t="shared" si="131"/>
        <v>24</v>
      </c>
      <c r="I289" s="18">
        <f t="shared" si="131"/>
        <v>24</v>
      </c>
      <c r="J289" s="18">
        <f t="shared" si="131"/>
        <v>24</v>
      </c>
      <c r="K289" s="18">
        <f t="shared" si="131"/>
        <v>24</v>
      </c>
      <c r="L289" s="18">
        <f t="shared" si="131"/>
        <v>24</v>
      </c>
      <c r="M289" s="18">
        <f t="shared" si="131"/>
        <v>24</v>
      </c>
      <c r="N289" s="18">
        <f t="shared" si="131"/>
        <v>24</v>
      </c>
      <c r="O289" s="18">
        <f t="shared" si="131"/>
        <v>24</v>
      </c>
      <c r="P289" s="18">
        <f t="shared" si="131"/>
        <v>24</v>
      </c>
      <c r="Q289" s="18">
        <f t="shared" si="131"/>
        <v>24</v>
      </c>
      <c r="R289" s="18">
        <f t="shared" si="131"/>
        <v>24</v>
      </c>
      <c r="S289" s="18">
        <f t="shared" si="131"/>
        <v>24</v>
      </c>
      <c r="T289" s="18">
        <f t="shared" si="131"/>
        <v>24</v>
      </c>
      <c r="U289" s="18">
        <f t="shared" si="131"/>
        <v>24</v>
      </c>
      <c r="V289" s="18">
        <f t="shared" si="131"/>
        <v>24</v>
      </c>
      <c r="W289" s="18">
        <f t="shared" si="131"/>
        <v>24</v>
      </c>
      <c r="X289" s="18"/>
      <c r="Y289" s="18"/>
      <c r="Z289" s="18"/>
      <c r="AA289" s="18"/>
      <c r="AB289" s="18"/>
      <c r="AC289" s="18"/>
      <c r="AD289" s="18"/>
      <c r="AE289" s="18"/>
      <c r="AF289" s="18"/>
    </row>
  </sheetData>
  <sortState xmlns:xlrd2="http://schemas.microsoft.com/office/spreadsheetml/2017/richdata2" ref="BC5:BC27">
    <sortCondition ref="BC5"/>
  </sortState>
  <mergeCells count="106">
    <mergeCell ref="Y14:AD14"/>
    <mergeCell ref="Y5:AD5"/>
    <mergeCell ref="Y6:AD6"/>
    <mergeCell ref="Y7:AD7"/>
    <mergeCell ref="Y8:AD8"/>
    <mergeCell ref="Y9:AD9"/>
    <mergeCell ref="Y28:AD28"/>
    <mergeCell ref="BD71:BG71"/>
    <mergeCell ref="BD72:BG72"/>
    <mergeCell ref="BD69:BG69"/>
    <mergeCell ref="BD70:BG70"/>
    <mergeCell ref="BD63:BG63"/>
    <mergeCell ref="BD64:BG64"/>
    <mergeCell ref="BD55:BG55"/>
    <mergeCell ref="BD56:BG56"/>
    <mergeCell ref="BD57:BG57"/>
    <mergeCell ref="BD58:BG58"/>
    <mergeCell ref="BD59:BG59"/>
    <mergeCell ref="BD50:BG50"/>
    <mergeCell ref="BD51:BG51"/>
    <mergeCell ref="BD52:BG52"/>
    <mergeCell ref="BD53:BG53"/>
    <mergeCell ref="BD42:BG42"/>
    <mergeCell ref="BD43:BG43"/>
    <mergeCell ref="X4:Y4"/>
    <mergeCell ref="Y17:AD17"/>
    <mergeCell ref="Y18:AD18"/>
    <mergeCell ref="Y19:AD19"/>
    <mergeCell ref="Y15:AD15"/>
    <mergeCell ref="Y16:AD16"/>
    <mergeCell ref="BD65:BG65"/>
    <mergeCell ref="BD66:BG66"/>
    <mergeCell ref="BD67:BG67"/>
    <mergeCell ref="Y20:AD20"/>
    <mergeCell ref="Y21:AD21"/>
    <mergeCell ref="Y22:AD22"/>
    <mergeCell ref="Y23:AD23"/>
    <mergeCell ref="Y24:AD24"/>
    <mergeCell ref="Y25:AD25"/>
    <mergeCell ref="Y26:AD26"/>
    <mergeCell ref="Y27:AD27"/>
    <mergeCell ref="BD60:BG60"/>
    <mergeCell ref="BD61:BG61"/>
    <mergeCell ref="BD62:BG62"/>
    <mergeCell ref="Y10:AD10"/>
    <mergeCell ref="Y11:AD11"/>
    <mergeCell ref="Y12:AD12"/>
    <mergeCell ref="Y13:AD13"/>
    <mergeCell ref="BD44:BG44"/>
    <mergeCell ref="BD54:BG54"/>
    <mergeCell ref="BD45:BG45"/>
    <mergeCell ref="BD46:BG46"/>
    <mergeCell ref="BD47:BG47"/>
    <mergeCell ref="BD48:BG48"/>
    <mergeCell ref="BD49:BG49"/>
    <mergeCell ref="BD33:BG33"/>
    <mergeCell ref="BD34:BG34"/>
    <mergeCell ref="BD35:BG35"/>
    <mergeCell ref="BD36:BG36"/>
    <mergeCell ref="BD37:BG37"/>
    <mergeCell ref="BD38:BG38"/>
    <mergeCell ref="BD39:BG39"/>
    <mergeCell ref="BD40:BG40"/>
    <mergeCell ref="BD41:BG41"/>
    <mergeCell ref="BD20:BG20"/>
    <mergeCell ref="BD25:BG25"/>
    <mergeCell ref="BD26:BG26"/>
    <mergeCell ref="BD27:BG27"/>
    <mergeCell ref="BD28:BG28"/>
    <mergeCell ref="BD29:BG29"/>
    <mergeCell ref="BD30:BG30"/>
    <mergeCell ref="BD31:BG31"/>
    <mergeCell ref="BD32:BG32"/>
    <mergeCell ref="BD10:BG10"/>
    <mergeCell ref="BD11:BG11"/>
    <mergeCell ref="BD12:BG12"/>
    <mergeCell ref="BD14:BG14"/>
    <mergeCell ref="BD15:BG15"/>
    <mergeCell ref="BD16:BG16"/>
    <mergeCell ref="BD17:BG17"/>
    <mergeCell ref="BD18:BG18"/>
    <mergeCell ref="BD19:BG19"/>
    <mergeCell ref="BD84:BG84"/>
    <mergeCell ref="BD85:BG85"/>
    <mergeCell ref="AP3:AT3"/>
    <mergeCell ref="BD79:BG79"/>
    <mergeCell ref="BD80:BG80"/>
    <mergeCell ref="BD81:BG81"/>
    <mergeCell ref="BD82:BG82"/>
    <mergeCell ref="BD83:BG83"/>
    <mergeCell ref="BD74:BG74"/>
    <mergeCell ref="BD75:BG75"/>
    <mergeCell ref="BD76:BG76"/>
    <mergeCell ref="BD77:BG77"/>
    <mergeCell ref="BD78:BG78"/>
    <mergeCell ref="BD21:BG21"/>
    <mergeCell ref="BD22:BG22"/>
    <mergeCell ref="BD23:BG23"/>
    <mergeCell ref="BD24:BG24"/>
    <mergeCell ref="BD73:BG73"/>
    <mergeCell ref="BD6:BG6"/>
    <mergeCell ref="BD7:BG7"/>
    <mergeCell ref="BD8:BG8"/>
    <mergeCell ref="BD13:BG13"/>
    <mergeCell ref="BD68:BG68"/>
    <mergeCell ref="BD9:BG9"/>
  </mergeCells>
  <pageMargins left="0.7" right="0.7" top="0.75" bottom="0.75" header="0.3" footer="0.3"/>
  <ignoredErrors>
    <ignoredError sqref="Y113" formulaRange="1"/>
  </ignoredError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8305-2EE5-0544-8BBB-982EAECE8166}">
  <dimension ref="A1:E24"/>
  <sheetViews>
    <sheetView workbookViewId="0">
      <selection sqref="A1:E24"/>
    </sheetView>
  </sheetViews>
  <sheetFormatPr baseColWidth="10" defaultRowHeight="15" x14ac:dyDescent="0.2"/>
  <cols>
    <col min="1" max="1" width="34" customWidth="1"/>
    <col min="2" max="2" width="6.1640625" bestFit="1" customWidth="1"/>
    <col min="3" max="3" width="59.33203125" bestFit="1" customWidth="1"/>
  </cols>
  <sheetData>
    <row r="1" spans="1:5" x14ac:dyDescent="0.2">
      <c r="A1" t="s">
        <v>155</v>
      </c>
      <c r="B1">
        <v>0.01</v>
      </c>
      <c r="C1" t="s">
        <v>174</v>
      </c>
      <c r="D1">
        <v>1</v>
      </c>
      <c r="E1">
        <v>2</v>
      </c>
    </row>
    <row r="2" spans="1:5" x14ac:dyDescent="0.2">
      <c r="A2" t="s">
        <v>157</v>
      </c>
      <c r="B2">
        <v>2.4E-2</v>
      </c>
      <c r="C2" t="s">
        <v>160</v>
      </c>
      <c r="D2">
        <v>1</v>
      </c>
      <c r="E2">
        <v>2</v>
      </c>
    </row>
    <row r="3" spans="1:5" x14ac:dyDescent="0.2">
      <c r="A3" t="s">
        <v>171</v>
      </c>
      <c r="B3">
        <v>2.4E-2</v>
      </c>
      <c r="C3" t="s">
        <v>174</v>
      </c>
      <c r="D3">
        <v>1</v>
      </c>
      <c r="E3">
        <v>2</v>
      </c>
    </row>
    <row r="4" spans="1:5" x14ac:dyDescent="0.2">
      <c r="A4" t="s">
        <v>141</v>
      </c>
      <c r="B4">
        <v>4.2999999999999997E-2</v>
      </c>
      <c r="C4" t="s">
        <v>190</v>
      </c>
      <c r="D4">
        <v>3</v>
      </c>
      <c r="E4">
        <v>3</v>
      </c>
    </row>
    <row r="5" spans="1:5" x14ac:dyDescent="0.2">
      <c r="A5" t="s">
        <v>153</v>
      </c>
      <c r="B5">
        <v>5.1999999999999998E-2</v>
      </c>
      <c r="C5" t="s">
        <v>158</v>
      </c>
      <c r="D5">
        <v>1</v>
      </c>
      <c r="E5">
        <v>1</v>
      </c>
    </row>
    <row r="6" spans="1:5" x14ac:dyDescent="0.2">
      <c r="A6" t="s">
        <v>189</v>
      </c>
      <c r="B6">
        <v>5.1999999999999998E-2</v>
      </c>
      <c r="C6" t="s">
        <v>160</v>
      </c>
      <c r="D6">
        <v>1</v>
      </c>
      <c r="E6">
        <v>1</v>
      </c>
    </row>
    <row r="7" spans="1:5" x14ac:dyDescent="0.2">
      <c r="A7" t="s">
        <v>175</v>
      </c>
      <c r="B7">
        <v>6.2E-2</v>
      </c>
      <c r="C7" t="s">
        <v>209</v>
      </c>
      <c r="D7">
        <v>1</v>
      </c>
      <c r="E7">
        <v>1</v>
      </c>
    </row>
    <row r="8" spans="1:5" x14ac:dyDescent="0.2">
      <c r="A8" t="s">
        <v>187</v>
      </c>
      <c r="B8">
        <v>7.0999999999999994E-2</v>
      </c>
      <c r="C8" t="s">
        <v>148</v>
      </c>
      <c r="D8">
        <v>1</v>
      </c>
      <c r="E8">
        <v>1</v>
      </c>
    </row>
    <row r="9" spans="1:5" x14ac:dyDescent="0.2">
      <c r="A9" t="s">
        <v>151</v>
      </c>
      <c r="B9">
        <v>0.09</v>
      </c>
      <c r="C9" t="s">
        <v>148</v>
      </c>
      <c r="D9">
        <v>1</v>
      </c>
      <c r="E9">
        <v>1</v>
      </c>
    </row>
    <row r="10" spans="1:5" x14ac:dyDescent="0.2">
      <c r="A10" t="s">
        <v>181</v>
      </c>
      <c r="B10">
        <v>0.09</v>
      </c>
      <c r="C10" t="s">
        <v>148</v>
      </c>
      <c r="D10">
        <v>1</v>
      </c>
      <c r="E10">
        <v>1</v>
      </c>
    </row>
    <row r="11" spans="1:5" x14ac:dyDescent="0.2">
      <c r="A11" t="s">
        <v>159</v>
      </c>
      <c r="B11">
        <v>0.114</v>
      </c>
      <c r="C11" t="s">
        <v>160</v>
      </c>
      <c r="D11">
        <v>1</v>
      </c>
      <c r="E11">
        <v>2</v>
      </c>
    </row>
    <row r="12" spans="1:5" x14ac:dyDescent="0.2">
      <c r="A12" t="s">
        <v>173</v>
      </c>
      <c r="B12">
        <v>0.114</v>
      </c>
      <c r="C12" t="s">
        <v>184</v>
      </c>
      <c r="D12">
        <v>1</v>
      </c>
      <c r="E12">
        <v>1</v>
      </c>
    </row>
    <row r="13" spans="1:5" x14ac:dyDescent="0.2">
      <c r="A13" t="s">
        <v>161</v>
      </c>
      <c r="B13">
        <v>0.129</v>
      </c>
      <c r="C13" t="s">
        <v>166</v>
      </c>
      <c r="D13">
        <v>2</v>
      </c>
      <c r="E13">
        <v>2</v>
      </c>
    </row>
    <row r="14" spans="1:5" x14ac:dyDescent="0.2">
      <c r="A14" t="s">
        <v>165</v>
      </c>
      <c r="B14">
        <v>0.16200000000000001</v>
      </c>
      <c r="C14" t="s">
        <v>164</v>
      </c>
      <c r="D14">
        <v>2</v>
      </c>
      <c r="E14">
        <v>2</v>
      </c>
    </row>
    <row r="15" spans="1:5" x14ac:dyDescent="0.2">
      <c r="A15" t="s">
        <v>163</v>
      </c>
      <c r="B15">
        <v>0.16700000000000001</v>
      </c>
      <c r="C15" t="s">
        <v>162</v>
      </c>
      <c r="D15">
        <v>2</v>
      </c>
      <c r="E15">
        <v>2</v>
      </c>
    </row>
    <row r="16" spans="1:5" x14ac:dyDescent="0.2">
      <c r="A16" t="s">
        <v>147</v>
      </c>
      <c r="B16">
        <v>0.17100000000000001</v>
      </c>
      <c r="C16" t="s">
        <v>160</v>
      </c>
      <c r="D16">
        <v>1</v>
      </c>
      <c r="E16">
        <v>1</v>
      </c>
    </row>
    <row r="17" spans="1:5" x14ac:dyDescent="0.2">
      <c r="A17" t="s">
        <v>149</v>
      </c>
      <c r="B17">
        <v>0.186</v>
      </c>
      <c r="C17" t="s">
        <v>158</v>
      </c>
      <c r="D17">
        <v>1</v>
      </c>
      <c r="E17">
        <v>1</v>
      </c>
    </row>
    <row r="18" spans="1:5" x14ac:dyDescent="0.2">
      <c r="A18" t="s">
        <v>179</v>
      </c>
      <c r="B18">
        <v>0.224</v>
      </c>
      <c r="C18" t="s">
        <v>148</v>
      </c>
      <c r="D18">
        <v>1</v>
      </c>
      <c r="E18">
        <v>1</v>
      </c>
    </row>
    <row r="19" spans="1:5" x14ac:dyDescent="0.2">
      <c r="A19" t="s">
        <v>177</v>
      </c>
      <c r="B19">
        <v>0.23300000000000001</v>
      </c>
      <c r="C19" t="s">
        <v>148</v>
      </c>
      <c r="D19">
        <v>1</v>
      </c>
      <c r="E19">
        <v>1</v>
      </c>
    </row>
    <row r="20" spans="1:5" x14ac:dyDescent="0.2">
      <c r="A20" t="s">
        <v>143</v>
      </c>
      <c r="B20">
        <v>0.314</v>
      </c>
      <c r="C20" t="s">
        <v>209</v>
      </c>
      <c r="D20">
        <v>1</v>
      </c>
      <c r="E20">
        <v>1</v>
      </c>
    </row>
    <row r="21" spans="1:5" x14ac:dyDescent="0.2">
      <c r="A21" t="s">
        <v>183</v>
      </c>
      <c r="B21">
        <v>0.314</v>
      </c>
      <c r="C21" t="s">
        <v>154</v>
      </c>
      <c r="D21">
        <v>1</v>
      </c>
      <c r="E21">
        <v>1</v>
      </c>
    </row>
    <row r="22" spans="1:5" x14ac:dyDescent="0.2">
      <c r="A22" t="s">
        <v>185</v>
      </c>
      <c r="B22">
        <v>0.314</v>
      </c>
      <c r="C22" t="s">
        <v>156</v>
      </c>
      <c r="D22">
        <v>1</v>
      </c>
      <c r="E22">
        <v>1</v>
      </c>
    </row>
    <row r="23" spans="1:5" x14ac:dyDescent="0.2">
      <c r="A23" t="s">
        <v>169</v>
      </c>
      <c r="B23">
        <v>0.65200000000000002</v>
      </c>
      <c r="C23" t="s">
        <v>205</v>
      </c>
      <c r="D23">
        <v>2</v>
      </c>
      <c r="E23">
        <v>2</v>
      </c>
    </row>
    <row r="24" spans="1:5" x14ac:dyDescent="0.2">
      <c r="A24" t="s">
        <v>167</v>
      </c>
      <c r="B24">
        <v>0.73299999999999998</v>
      </c>
      <c r="C24" t="s">
        <v>206</v>
      </c>
      <c r="D24">
        <v>2</v>
      </c>
      <c r="E24">
        <v>2</v>
      </c>
    </row>
  </sheetData>
  <sortState xmlns:xlrd2="http://schemas.microsoft.com/office/spreadsheetml/2017/richdata2" ref="A1:E24">
    <sortCondition ref="B1:B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7581-009D-ED4A-A3A1-31CF39C9D966}">
  <dimension ref="A1:D25"/>
  <sheetViews>
    <sheetView workbookViewId="0">
      <selection activeCell="B5" sqref="B5"/>
    </sheetView>
  </sheetViews>
  <sheetFormatPr baseColWidth="10" defaultColWidth="11.5" defaultRowHeight="15" x14ac:dyDescent="0.2"/>
  <cols>
    <col min="1" max="1" width="23.1640625" customWidth="1"/>
    <col min="2" max="2" width="16.5" customWidth="1"/>
    <col min="3" max="3" width="8.6640625" bestFit="1" customWidth="1"/>
    <col min="4" max="4" width="59.33203125" bestFit="1" customWidth="1"/>
  </cols>
  <sheetData>
    <row r="1" spans="1:4" x14ac:dyDescent="0.2">
      <c r="A1" t="s">
        <v>287</v>
      </c>
      <c r="B1" s="1" t="s">
        <v>127</v>
      </c>
      <c r="C1" t="s">
        <v>288</v>
      </c>
      <c r="D1" t="s">
        <v>289</v>
      </c>
    </row>
    <row r="2" spans="1:4" ht="32" customHeight="1" x14ac:dyDescent="0.2">
      <c r="A2" t="s">
        <v>290</v>
      </c>
      <c r="B2" s="11" t="s">
        <v>291</v>
      </c>
      <c r="C2">
        <v>22</v>
      </c>
      <c r="D2" t="s">
        <v>190</v>
      </c>
    </row>
    <row r="3" spans="1:4" ht="32" customHeight="1" x14ac:dyDescent="0.2">
      <c r="A3" t="s">
        <v>292</v>
      </c>
      <c r="B3" s="11" t="s">
        <v>293</v>
      </c>
      <c r="C3">
        <v>37</v>
      </c>
      <c r="D3" t="s">
        <v>209</v>
      </c>
    </row>
    <row r="4" spans="1:4" ht="48" customHeight="1" x14ac:dyDescent="0.2">
      <c r="A4" t="s">
        <v>294</v>
      </c>
      <c r="B4" s="11" t="s">
        <v>295</v>
      </c>
      <c r="C4">
        <v>7</v>
      </c>
      <c r="D4" t="s">
        <v>160</v>
      </c>
    </row>
    <row r="5" spans="1:4" ht="32" customHeight="1" x14ac:dyDescent="0.2">
      <c r="A5" t="s">
        <v>296</v>
      </c>
      <c r="B5" s="11" t="s">
        <v>297</v>
      </c>
      <c r="C5">
        <v>6</v>
      </c>
      <c r="D5" t="s">
        <v>158</v>
      </c>
    </row>
    <row r="6" spans="1:4" ht="48" customHeight="1" x14ac:dyDescent="0.2">
      <c r="A6" t="s">
        <v>298</v>
      </c>
      <c r="B6" s="11" t="s">
        <v>299</v>
      </c>
      <c r="C6">
        <v>1</v>
      </c>
      <c r="D6" t="s">
        <v>148</v>
      </c>
    </row>
    <row r="7" spans="1:4" ht="32" customHeight="1" x14ac:dyDescent="0.2">
      <c r="A7" t="s">
        <v>300</v>
      </c>
      <c r="B7" s="11" t="s">
        <v>301</v>
      </c>
      <c r="C7">
        <v>6</v>
      </c>
      <c r="D7" t="s">
        <v>158</v>
      </c>
    </row>
    <row r="8" spans="1:4" ht="32" customHeight="1" x14ac:dyDescent="0.2">
      <c r="A8" t="s">
        <v>302</v>
      </c>
      <c r="B8" s="11" t="s">
        <v>303</v>
      </c>
      <c r="C8">
        <v>14</v>
      </c>
      <c r="D8" t="s">
        <v>174</v>
      </c>
    </row>
    <row r="9" spans="1:4" ht="48" customHeight="1" x14ac:dyDescent="0.2">
      <c r="A9" t="s">
        <v>304</v>
      </c>
      <c r="B9" s="11" t="s">
        <v>305</v>
      </c>
      <c r="C9">
        <v>7</v>
      </c>
      <c r="D9" t="s">
        <v>160</v>
      </c>
    </row>
    <row r="10" spans="1:4" ht="32" customHeight="1" x14ac:dyDescent="0.2">
      <c r="A10" t="s">
        <v>306</v>
      </c>
      <c r="B10" s="11" t="s">
        <v>307</v>
      </c>
      <c r="C10">
        <v>7</v>
      </c>
      <c r="D10" t="s">
        <v>160</v>
      </c>
    </row>
    <row r="11" spans="1:4" x14ac:dyDescent="0.2">
      <c r="A11" t="s">
        <v>308</v>
      </c>
      <c r="B11" t="s">
        <v>309</v>
      </c>
      <c r="C11">
        <v>10</v>
      </c>
      <c r="D11" t="s">
        <v>166</v>
      </c>
    </row>
    <row r="12" spans="1:4" ht="32" customHeight="1" x14ac:dyDescent="0.2">
      <c r="A12" t="s">
        <v>310</v>
      </c>
      <c r="B12" s="11" t="s">
        <v>311</v>
      </c>
      <c r="C12">
        <v>8</v>
      </c>
      <c r="D12" t="s">
        <v>162</v>
      </c>
    </row>
    <row r="13" spans="1:4" ht="48" customHeight="1" x14ac:dyDescent="0.2">
      <c r="A13" t="s">
        <v>312</v>
      </c>
      <c r="B13" s="11" t="s">
        <v>313</v>
      </c>
      <c r="C13">
        <v>9</v>
      </c>
      <c r="D13" t="s">
        <v>164</v>
      </c>
    </row>
    <row r="14" spans="1:4" ht="32" customHeight="1" x14ac:dyDescent="0.2">
      <c r="A14" t="s">
        <v>314</v>
      </c>
      <c r="B14" s="11" t="s">
        <v>315</v>
      </c>
      <c r="C14">
        <v>34</v>
      </c>
      <c r="D14" t="s">
        <v>206</v>
      </c>
    </row>
    <row r="15" spans="1:4" ht="32" customHeight="1" x14ac:dyDescent="0.2">
      <c r="A15" t="s">
        <v>316</v>
      </c>
      <c r="B15" s="11" t="s">
        <v>317</v>
      </c>
      <c r="C15">
        <v>33</v>
      </c>
      <c r="D15" t="s">
        <v>205</v>
      </c>
    </row>
    <row r="16" spans="1:4" ht="64" customHeight="1" x14ac:dyDescent="0.2">
      <c r="A16" t="s">
        <v>318</v>
      </c>
      <c r="B16" s="11" t="s">
        <v>319</v>
      </c>
      <c r="C16">
        <v>14</v>
      </c>
      <c r="D16" t="s">
        <v>174</v>
      </c>
    </row>
    <row r="17" spans="1:4" ht="32" customHeight="1" x14ac:dyDescent="0.2">
      <c r="A17" t="s">
        <v>320</v>
      </c>
      <c r="B17" s="11" t="s">
        <v>321</v>
      </c>
      <c r="C17">
        <v>19</v>
      </c>
      <c r="D17" t="s">
        <v>184</v>
      </c>
    </row>
    <row r="18" spans="1:4" ht="48" customHeight="1" x14ac:dyDescent="0.2">
      <c r="A18" t="s">
        <v>322</v>
      </c>
      <c r="B18" s="11" t="s">
        <v>323</v>
      </c>
      <c r="C18">
        <v>37</v>
      </c>
      <c r="D18" t="s">
        <v>209</v>
      </c>
    </row>
    <row r="19" spans="1:4" ht="16" x14ac:dyDescent="0.2">
      <c r="A19" t="s">
        <v>324</v>
      </c>
      <c r="B19" s="11" t="s">
        <v>325</v>
      </c>
      <c r="C19">
        <v>1</v>
      </c>
      <c r="D19" t="s">
        <v>148</v>
      </c>
    </row>
    <row r="20" spans="1:4" ht="32" customHeight="1" x14ac:dyDescent="0.2">
      <c r="A20" t="s">
        <v>326</v>
      </c>
      <c r="B20" s="11" t="s">
        <v>327</v>
      </c>
      <c r="C20">
        <v>1</v>
      </c>
      <c r="D20" t="s">
        <v>148</v>
      </c>
    </row>
    <row r="21" spans="1:4" ht="16" x14ac:dyDescent="0.2">
      <c r="A21" t="s">
        <v>328</v>
      </c>
      <c r="B21" s="11" t="s">
        <v>329</v>
      </c>
      <c r="C21">
        <v>1</v>
      </c>
      <c r="D21" t="s">
        <v>148</v>
      </c>
    </row>
    <row r="22" spans="1:4" ht="16" x14ac:dyDescent="0.2">
      <c r="A22" t="s">
        <v>330</v>
      </c>
      <c r="B22" s="11" t="s">
        <v>331</v>
      </c>
      <c r="C22">
        <v>4</v>
      </c>
      <c r="D22" t="s">
        <v>154</v>
      </c>
    </row>
    <row r="23" spans="1:4" ht="32" customHeight="1" x14ac:dyDescent="0.2">
      <c r="A23" t="s">
        <v>332</v>
      </c>
      <c r="B23" s="11" t="s">
        <v>333</v>
      </c>
      <c r="C23">
        <v>5</v>
      </c>
      <c r="D23" t="s">
        <v>156</v>
      </c>
    </row>
    <row r="24" spans="1:4" ht="16" x14ac:dyDescent="0.2">
      <c r="A24" t="s">
        <v>334</v>
      </c>
      <c r="B24" s="11" t="s">
        <v>335</v>
      </c>
      <c r="C24">
        <v>1</v>
      </c>
      <c r="D24" t="s">
        <v>148</v>
      </c>
    </row>
    <row r="25" spans="1:4" ht="16" x14ac:dyDescent="0.2">
      <c r="A25" t="s">
        <v>336</v>
      </c>
      <c r="B25" s="11" t="s">
        <v>337</v>
      </c>
      <c r="C25">
        <v>7</v>
      </c>
      <c r="D25" t="s">
        <v>160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50504-7577-403d-8bfd-cd0f33dbfe10" xsi:nil="true"/>
    <lcf76f155ced4ddcb4097134ff3c332f xmlns="f5952aad-cd65-4de3-8d4e-24c335e63d1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2991E374CF643A565692E6FA309E6" ma:contentTypeVersion="15" ma:contentTypeDescription="Create a new document." ma:contentTypeScope="" ma:versionID="bf3c971fd2b84cf5805bed21c13f320a">
  <xsd:schema xmlns:xsd="http://www.w3.org/2001/XMLSchema" xmlns:xs="http://www.w3.org/2001/XMLSchema" xmlns:p="http://schemas.microsoft.com/office/2006/metadata/properties" xmlns:ns2="f5952aad-cd65-4de3-8d4e-24c335e63d1a" xmlns:ns3="7cf50504-7577-403d-8bfd-cd0f33dbfe10" targetNamespace="http://schemas.microsoft.com/office/2006/metadata/properties" ma:root="true" ma:fieldsID="a576cfbba1105ff83c94da3679f4ff15" ns2:_="" ns3:_="">
    <xsd:import namespace="f5952aad-cd65-4de3-8d4e-24c335e63d1a"/>
    <xsd:import namespace="7cf50504-7577-403d-8bfd-cd0f33dbf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52aad-cd65-4de3-8d4e-24c335e63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50504-7577-403d-8bfd-cd0f33dbfe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1c43c36-afd4-4c95-9c01-6e5305f551f0}" ma:internalName="TaxCatchAll" ma:showField="CatchAllData" ma:web="7cf50504-7577-403d-8bfd-cd0f33dbf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91FA61-1206-4942-BAE8-9E2FA309CC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5F3109-540C-4D65-B5DD-F4D87451FEAC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f5952aad-cd65-4de3-8d4e-24c335e63d1a"/>
    <ds:schemaRef ds:uri="http://purl.org/dc/terms/"/>
    <ds:schemaRef ds:uri="7cf50504-7577-403d-8bfd-cd0f33dbfe1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276D003-228D-40D9-BB15-6DDBB10A24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Elicited Gestures</vt:lpstr>
      <vt:lpstr>Fig 7</vt:lpstr>
      <vt:lpstr>RefVsGes</vt:lpstr>
    </vt:vector>
  </TitlesOfParts>
  <Manager/>
  <Company>Université Catholique de Louvain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Vanderdonckt</dc:creator>
  <cp:keywords/>
  <dc:description/>
  <cp:lastModifiedBy>Santiago Villarreal Narvaez</cp:lastModifiedBy>
  <cp:revision/>
  <dcterms:created xsi:type="dcterms:W3CDTF">2018-03-08T08:18:24Z</dcterms:created>
  <dcterms:modified xsi:type="dcterms:W3CDTF">2025-03-04T18:26:34Z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0x01010059D2991E374CF643A565692E6FA309E6</vt:lpwstr>
  </property>
  <property fmtid="{D5CDD505-2E9C-101B-9397-08002B2CF9AE}" pid="3" name="MediaServiceImageTags">
    <vt:lpwstr/>
  </property>
</Properties>
</file>