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berger/Desktop/NewMe InvestTech/Financials/"/>
    </mc:Choice>
  </mc:AlternateContent>
  <xr:revisionPtr revIDLastSave="0" documentId="8_{240759E9-7C88-4794-BB1E-C718FDC551F9}" xr6:coauthVersionLast="46" xr6:coauthVersionMax="46" xr10:uidLastSave="{00000000-0000-0000-0000-000000000000}"/>
  <bookViews>
    <workbookView xWindow="460" yWindow="1000" windowWidth="25040" windowHeight="14040" xr2:uid="{5803E9AE-78C5-7F45-9ED9-CBA217D7F889}"/>
  </bookViews>
  <sheets>
    <sheet name="High Level Projections (3)" sheetId="1" r:id="rId1"/>
  </sheets>
  <externalReferences>
    <externalReference r:id="rId2"/>
  </externalReferences>
  <definedNames>
    <definedName name="_xlnm.Print_Area" localSheetId="0">'High Level Projections (3)'!$A$1:$I$40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D17" i="1"/>
  <c r="E17" i="1" s="1"/>
  <c r="F17" i="1" s="1"/>
  <c r="G17" i="1" s="1"/>
  <c r="H17" i="1" s="1"/>
  <c r="I17" i="1" s="1"/>
  <c r="D16" i="1"/>
  <c r="E16" i="1" s="1"/>
  <c r="F16" i="1" s="1"/>
  <c r="G16" i="1" s="1"/>
  <c r="H16" i="1" s="1"/>
  <c r="I16" i="1" s="1"/>
  <c r="D15" i="1"/>
  <c r="E15" i="1" s="1"/>
  <c r="F15" i="1" s="1"/>
  <c r="G15" i="1" s="1"/>
  <c r="H15" i="1" s="1"/>
  <c r="I15" i="1" s="1"/>
  <c r="D14" i="1"/>
  <c r="D13" i="1"/>
  <c r="E13" i="1" s="1"/>
  <c r="F13" i="1" s="1"/>
  <c r="G13" i="1" s="1"/>
  <c r="H13" i="1" s="1"/>
  <c r="I13" i="1" s="1"/>
  <c r="D12" i="1"/>
  <c r="E12" i="1" s="1"/>
  <c r="F12" i="1" s="1"/>
  <c r="G12" i="1" s="1"/>
  <c r="H12" i="1" s="1"/>
  <c r="I12" i="1" s="1"/>
  <c r="D11" i="1"/>
  <c r="E11" i="1" s="1"/>
  <c r="G8" i="1"/>
  <c r="F8" i="1"/>
  <c r="E8" i="1"/>
  <c r="D8" i="1"/>
  <c r="D9" i="1" s="1"/>
  <c r="E6" i="1"/>
  <c r="E9" i="1" l="1"/>
  <c r="F6" i="1"/>
  <c r="G6" i="1" s="1"/>
  <c r="D18" i="1"/>
  <c r="F11" i="1"/>
  <c r="H6" i="1"/>
  <c r="G9" i="1"/>
  <c r="D20" i="1"/>
  <c r="E14" i="1"/>
  <c r="F14" i="1" s="1"/>
  <c r="G14" i="1" s="1"/>
  <c r="H14" i="1" s="1"/>
  <c r="I14" i="1" s="1"/>
  <c r="F9" i="1"/>
  <c r="D21" i="1" l="1"/>
  <c r="D26" i="1"/>
  <c r="H9" i="1"/>
  <c r="I6" i="1"/>
  <c r="E18" i="1"/>
  <c r="E20" i="1" s="1"/>
  <c r="G11" i="1"/>
  <c r="F18" i="1"/>
  <c r="F20" i="1" s="1"/>
  <c r="E26" i="1" l="1"/>
  <c r="E21" i="1"/>
  <c r="G18" i="1"/>
  <c r="G20" i="1" s="1"/>
  <c r="H11" i="1"/>
  <c r="F21" i="1"/>
  <c r="F26" i="1"/>
  <c r="I9" i="1"/>
  <c r="I11" i="1" l="1"/>
  <c r="H18" i="1"/>
  <c r="G21" i="1"/>
  <c r="G26" i="1"/>
  <c r="I18" i="1" l="1"/>
  <c r="H20" i="1"/>
  <c r="I20" i="1" l="1"/>
  <c r="H24" i="1"/>
  <c r="H26" i="1" s="1"/>
  <c r="B28" i="1" s="1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tc={619F4A3D-EBFB-BF46-9A00-1EF0A31132ED}</author>
    <author>tc={1BA9BC45-E676-6342-A7DB-9194D3AA53D5}</author>
    <author>tc={87BCAE9C-F0A8-874A-8B0A-3BBD1BD15231}</author>
  </authors>
  <commentList>
    <comment ref="D5" authorId="0" shapeId="0" xr:uid="{619F4A3D-EBFB-BF46-9A00-1EF0A311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hide</t>
      </text>
    </comment>
    <comment ref="A14" authorId="1" shapeId="0" xr:uid="{1BA9BC45-E676-6342-A7DB-9194D3AA53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Cloud Storage, Tech Ops, etc. </t>
      </text>
    </comment>
    <comment ref="A18" authorId="2" shapeId="0" xr:uid="{87BCAE9C-F0A8-874A-8B0A-3BBD1BD15231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sales, fixed cost.</t>
      </text>
    </comment>
  </commentList>
</comments>
</file>

<file path=xl/sharedStrings.xml><?xml version="1.0" encoding="utf-8"?>
<sst xmlns="http://schemas.openxmlformats.org/spreadsheetml/2006/main" count="27" uniqueCount="22">
  <si>
    <t>Investory</t>
  </si>
  <si>
    <t>Financial Model</t>
  </si>
  <si>
    <t>In 000's</t>
  </si>
  <si>
    <t>CAGR</t>
  </si>
  <si>
    <t>Revenue</t>
  </si>
  <si>
    <t xml:space="preserve">   % growth</t>
  </si>
  <si>
    <t>COGS (Project Cost)</t>
  </si>
  <si>
    <t>Gross Profit</t>
  </si>
  <si>
    <t>% of rev. growth</t>
  </si>
  <si>
    <t>Rent</t>
  </si>
  <si>
    <t>Utilities</t>
  </si>
  <si>
    <t>Selling</t>
  </si>
  <si>
    <t>Partner Technology Services</t>
  </si>
  <si>
    <t>Travel</t>
  </si>
  <si>
    <t>D&amp;A</t>
  </si>
  <si>
    <t>Corporate / Fixed Expenses</t>
  </si>
  <si>
    <t>OPEX</t>
  </si>
  <si>
    <t>EBITA</t>
  </si>
  <si>
    <t>Terminal Value @ YR5</t>
  </si>
  <si>
    <t>Annual Cash Flow</t>
  </si>
  <si>
    <t>ROI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</si>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</sst>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x"/>
  </numFmts>
  <fonts count="8">
    <font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5" fillId="0" borderId="5" xfId="0" applyFont="1" applyBorder="1"/>
    <xf numFmtId="0" fontId="6" fillId="0" borderId="0" xfId="0" applyFont="1"/>
    <xf numFmtId="0" fontId="4" fillId="2" borderId="7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0" fontId="6" fillId="0" borderId="6" xfId="0" applyFont="1" applyBorder="1"/>
    <xf numFmtId="0" fontId="6" fillId="0" borderId="5" xfId="0" applyFont="1" applyBorder="1"/>
    <xf numFmtId="164" fontId="6" fillId="3" borderId="0" xfId="1" applyNumberFormat="1" applyFont="1" applyFill="1" applyBorder="1"/>
    <xf numFmtId="164" fontId="6" fillId="0" borderId="0" xfId="1" applyNumberFormat="1" applyFont="1" applyBorder="1"/>
    <xf numFmtId="165" fontId="6" fillId="0" borderId="0" xfId="2" applyNumberFormat="1" applyFont="1" applyBorder="1"/>
    <xf numFmtId="165" fontId="6" fillId="3" borderId="0" xfId="2" applyNumberFormat="1" applyFont="1" applyFill="1" applyBorder="1"/>
    <xf numFmtId="164" fontId="6" fillId="0" borderId="11" xfId="1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 applyAlignment="1">
      <alignment horizontal="right" wrapText="1"/>
    </xf>
    <xf numFmtId="164" fontId="3" fillId="0" borderId="13" xfId="1" applyNumberFormat="1" applyFont="1" applyBorder="1"/>
    <xf numFmtId="0" fontId="3" fillId="0" borderId="15" xfId="0" applyFont="1" applyBorder="1"/>
    <xf numFmtId="165" fontId="3" fillId="3" borderId="0" xfId="2" applyNumberFormat="1" applyFont="1" applyFill="1"/>
    <xf numFmtId="164" fontId="3" fillId="0" borderId="0" xfId="1" applyNumberFormat="1" applyFont="1"/>
    <xf numFmtId="165" fontId="3" fillId="0" borderId="0" xfId="2" applyNumberFormat="1" applyFont="1"/>
    <xf numFmtId="164" fontId="3" fillId="3" borderId="0" xfId="1" applyNumberFormat="1" applyFont="1" applyFill="1"/>
    <xf numFmtId="165" fontId="3" fillId="3" borderId="11" xfId="2" applyNumberFormat="1" applyFont="1" applyFill="1" applyBorder="1"/>
    <xf numFmtId="164" fontId="3" fillId="0" borderId="11" xfId="1" applyNumberFormat="1" applyFont="1" applyBorder="1"/>
    <xf numFmtId="0" fontId="3" fillId="0" borderId="11" xfId="0" applyFont="1" applyBorder="1"/>
    <xf numFmtId="0" fontId="3" fillId="4" borderId="0" xfId="0" applyFont="1" applyFill="1"/>
    <xf numFmtId="164" fontId="3" fillId="4" borderId="0" xfId="1" applyNumberFormat="1" applyFont="1" applyFill="1"/>
    <xf numFmtId="165" fontId="3" fillId="4" borderId="0" xfId="2" applyNumberFormat="1" applyFont="1" applyFill="1"/>
    <xf numFmtId="166" fontId="3" fillId="0" borderId="0" xfId="1" applyNumberFormat="1" applyFont="1"/>
    <xf numFmtId="164" fontId="3" fillId="0" borderId="0" xfId="0" applyNumberFormat="1" applyFont="1"/>
    <xf numFmtId="165" fontId="6" fillId="5" borderId="16" xfId="2" applyNumberFormat="1" applyFont="1" applyFill="1" applyBorder="1"/>
    <xf numFmtId="0" fontId="7" fillId="0" borderId="0" xfId="0" applyFont="1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naberger/Downloads/Investory%20Financials%20v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 Level Projections (3)"/>
      <sheetName val="High Level Projections (2)"/>
      <sheetName val="High Level Projections"/>
      <sheetName val="Profits by BS"/>
      <sheetName val="Project Income and Projected Ex"/>
      <sheetName val="WIP (IGNORE)"/>
    </sheetNames>
    <sheetDataSet>
      <sheetData sheetId="0"/>
      <sheetData sheetId="1"/>
      <sheetData sheetId="2"/>
      <sheetData sheetId="3"/>
      <sheetData sheetId="4">
        <row r="11">
          <cell r="C11">
            <v>470000</v>
          </cell>
          <cell r="E11">
            <v>1233333.3333333335</v>
          </cell>
          <cell r="G11">
            <v>1578333.3333333335</v>
          </cell>
        </row>
      </sheetData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ina Berger" id="{7891A985-CCD0-8644-AA8D-D431744DAE52}" userId="S::mberger@investory.ca::bdc0135b-e2e4-4619-9cbc-09e320c49a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1-02-18T19:19:52.09" personId="{7891A985-CCD0-8644-AA8D-D431744DAE52}" id="{619F4A3D-EBFB-BF46-9A00-1EF0A31132ED}">
    <text>hide</text>
  </threadedComment>
  <threadedComment ref="A14" dT="2021-02-19T11:51:42.63" personId="{7891A985-CCD0-8644-AA8D-D431744DAE52}" id="{1BA9BC45-E676-6342-A7DB-9194D3AA53D5}">
    <text xml:space="preserve">Cloud Storage, Tech Ops, etc. </text>
  </threadedComment>
  <threadedComment ref="A18" dT="2021-02-19T11:51:55.36" personId="{7891A985-CCD0-8644-AA8D-D431744DAE52}" id="{87BCAE9C-F0A8-874A-8B0A-3BBD1BD15231}">
    <text>sales, fixed cost.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BF1C-4B9F-8542-AE9A-0BE64E697274}">
  <sheetPr>
    <tabColor rgb="FF7030A0"/>
    <pageSetUpPr fitToPage="1"/>
  </sheetPr>
  <dimension ref="A1:M40"/>
  <sheetViews>
    <sheetView tabSelected="1" workbookViewId="0">
      <selection activeCell="M1" sqref="M1"/>
    </sheetView>
  </sheetViews>
  <sheetFormatPr defaultColWidth="18.44140625" defaultRowHeight="12.95"/>
  <cols>
    <col min="1" max="1" width="18.44140625" style="4"/>
    <col min="2" max="2" width="6.109375" style="4" customWidth="1"/>
    <col min="3" max="3" width="11.33203125" style="4" bestFit="1" customWidth="1"/>
    <col min="4" max="4" width="5" style="4" bestFit="1" customWidth="1"/>
    <col min="5" max="6" width="6.109375" style="4" bestFit="1" customWidth="1"/>
    <col min="7" max="7" width="5.6640625" style="4" bestFit="1" customWidth="1"/>
    <col min="8" max="8" width="6.5546875" style="4" bestFit="1" customWidth="1"/>
    <col min="9" max="9" width="12.33203125" style="4" bestFit="1" customWidth="1"/>
    <col min="10" max="16384" width="18.44140625" style="4"/>
  </cols>
  <sheetData>
    <row r="1" spans="1:13" ht="14.1" thickBot="1">
      <c r="A1" s="1" t="s">
        <v>0</v>
      </c>
      <c r="B1" s="2"/>
      <c r="C1" s="2"/>
      <c r="D1" s="2"/>
      <c r="E1" s="2"/>
      <c r="F1" s="2"/>
      <c r="G1" s="2"/>
      <c r="H1" s="2"/>
      <c r="I1" s="3" t="s">
        <v>1</v>
      </c>
      <c r="M1" s="5"/>
    </row>
    <row r="3" spans="1:13">
      <c r="A3" s="6"/>
      <c r="B3" s="7"/>
      <c r="C3" s="7"/>
      <c r="D3" s="7"/>
      <c r="E3" s="7"/>
      <c r="F3" s="7"/>
      <c r="G3" s="7"/>
      <c r="H3" s="7"/>
      <c r="I3" s="7"/>
      <c r="J3" s="8"/>
    </row>
    <row r="4" spans="1:13">
      <c r="A4" s="9"/>
      <c r="J4" s="10"/>
    </row>
    <row r="5" spans="1:13" s="12" customFormat="1">
      <c r="A5" s="11" t="s">
        <v>2</v>
      </c>
      <c r="D5" s="13">
        <v>2021</v>
      </c>
      <c r="E5" s="14">
        <v>2022</v>
      </c>
      <c r="F5" s="14">
        <v>2023</v>
      </c>
      <c r="G5" s="14">
        <v>2024</v>
      </c>
      <c r="H5" s="15">
        <v>2025</v>
      </c>
      <c r="I5" s="16" t="s">
        <v>3</v>
      </c>
      <c r="J5" s="17"/>
    </row>
    <row r="6" spans="1:13" s="12" customFormat="1">
      <c r="A6" s="18" t="s">
        <v>4</v>
      </c>
      <c r="D6" s="19">
        <v>300</v>
      </c>
      <c r="E6" s="20">
        <f>D6*(1+E7)</f>
        <v>2100</v>
      </c>
      <c r="F6" s="20">
        <f t="shared" ref="F6:H6" si="0">E6*(1+F7)</f>
        <v>4410</v>
      </c>
      <c r="G6" s="20">
        <f t="shared" si="0"/>
        <v>7056</v>
      </c>
      <c r="H6" s="20">
        <f t="shared" si="0"/>
        <v>10231.199999999999</v>
      </c>
      <c r="I6" s="21">
        <f>(H6/D6)^(1/4)-1</f>
        <v>1.4165808515528666</v>
      </c>
      <c r="J6" s="17"/>
    </row>
    <row r="7" spans="1:13" s="12" customFormat="1">
      <c r="A7" s="18" t="s">
        <v>5</v>
      </c>
      <c r="D7" s="20"/>
      <c r="E7" s="22">
        <v>6</v>
      </c>
      <c r="F7" s="22">
        <v>1.1000000000000001</v>
      </c>
      <c r="G7" s="22">
        <v>0.6</v>
      </c>
      <c r="H7" s="22">
        <v>0.45</v>
      </c>
      <c r="J7" s="17"/>
    </row>
    <row r="8" spans="1:13" s="12" customFormat="1">
      <c r="A8" s="18" t="s">
        <v>6</v>
      </c>
      <c r="C8" s="22"/>
      <c r="D8" s="23">
        <f>D6*$B$8</f>
        <v>0</v>
      </c>
      <c r="E8" s="23">
        <f>'[1]Project Income and Projected Ex'!C11/1000</f>
        <v>470</v>
      </c>
      <c r="F8" s="23">
        <f>'[1]Project Income and Projected Ex'!E11/1000</f>
        <v>1233.3333333333335</v>
      </c>
      <c r="G8" s="23">
        <f>'[1]Project Income and Projected Ex'!G11/1000</f>
        <v>1578.3333333333335</v>
      </c>
      <c r="H8" s="23">
        <v>2400</v>
      </c>
      <c r="J8" s="17"/>
    </row>
    <row r="9" spans="1:13" s="12" customFormat="1">
      <c r="A9" s="18" t="s">
        <v>7</v>
      </c>
      <c r="D9" s="20">
        <f>D6-D8</f>
        <v>300</v>
      </c>
      <c r="E9" s="20">
        <f t="shared" ref="E9:H9" si="1">E6-E8</f>
        <v>1630</v>
      </c>
      <c r="F9" s="20">
        <f t="shared" si="1"/>
        <v>3176.6666666666665</v>
      </c>
      <c r="G9" s="20">
        <f t="shared" si="1"/>
        <v>5477.6666666666661</v>
      </c>
      <c r="H9" s="20">
        <f t="shared" si="1"/>
        <v>7831.1999999999989</v>
      </c>
      <c r="I9" s="21">
        <f>(H9/D9)^(1/4)-1</f>
        <v>1.2603555859479658</v>
      </c>
      <c r="J9" s="17"/>
    </row>
    <row r="10" spans="1:13" ht="29.1" thickBot="1">
      <c r="A10" s="24"/>
      <c r="B10" s="25"/>
      <c r="C10" s="26" t="s">
        <v>8</v>
      </c>
      <c r="D10" s="27"/>
      <c r="E10" s="25"/>
      <c r="F10" s="25"/>
      <c r="G10" s="25"/>
      <c r="H10" s="25"/>
      <c r="I10" s="25"/>
      <c r="J10" s="28"/>
    </row>
    <row r="11" spans="1:13">
      <c r="A11" s="4" t="s">
        <v>9</v>
      </c>
      <c r="B11" s="29">
        <v>0.01</v>
      </c>
      <c r="C11" s="29">
        <v>0.5</v>
      </c>
      <c r="D11" s="30">
        <f t="shared" ref="D11:D17" si="2">D$6*$B11</f>
        <v>3</v>
      </c>
      <c r="E11" s="30">
        <f>D11*((1+E$7*$C11))</f>
        <v>12</v>
      </c>
      <c r="F11" s="30">
        <f t="shared" ref="F11:H17" si="3">E11*(1+F$7*$C11)</f>
        <v>18.600000000000001</v>
      </c>
      <c r="G11" s="30">
        <f t="shared" si="3"/>
        <v>24.180000000000003</v>
      </c>
      <c r="H11" s="30">
        <f t="shared" si="3"/>
        <v>29.620500000000007</v>
      </c>
      <c r="I11" s="31">
        <f>(H11/D11)^(1/4)-1</f>
        <v>0.77262872487300105</v>
      </c>
    </row>
    <row r="12" spans="1:13">
      <c r="A12" s="4" t="s">
        <v>10</v>
      </c>
      <c r="B12" s="29">
        <v>0.03</v>
      </c>
      <c r="C12" s="29">
        <v>0.8</v>
      </c>
      <c r="D12" s="30">
        <f t="shared" si="2"/>
        <v>9</v>
      </c>
      <c r="E12" s="30">
        <f>D12*((1+E$7)*$C12)</f>
        <v>50.400000000000006</v>
      </c>
      <c r="F12" s="30">
        <f t="shared" si="3"/>
        <v>94.75200000000001</v>
      </c>
      <c r="G12" s="30">
        <f t="shared" si="3"/>
        <v>140.23296000000002</v>
      </c>
      <c r="H12" s="30">
        <f t="shared" si="3"/>
        <v>190.71682560000005</v>
      </c>
      <c r="I12" s="31">
        <f t="shared" ref="I12:I17" si="4">(H12/D12)^(1/4)-1</f>
        <v>1.1455400462970671</v>
      </c>
    </row>
    <row r="13" spans="1:13">
      <c r="A13" s="4" t="s">
        <v>11</v>
      </c>
      <c r="B13" s="29">
        <v>0.25</v>
      </c>
      <c r="C13" s="29">
        <v>0.9</v>
      </c>
      <c r="D13" s="30">
        <f t="shared" si="2"/>
        <v>75</v>
      </c>
      <c r="E13" s="30">
        <f>D13*((1+E$7)*$C13)</f>
        <v>472.5</v>
      </c>
      <c r="F13" s="30">
        <f t="shared" si="3"/>
        <v>940.27500000000009</v>
      </c>
      <c r="G13" s="30">
        <f t="shared" si="3"/>
        <v>1448.0235000000002</v>
      </c>
      <c r="H13" s="32">
        <f t="shared" si="3"/>
        <v>2034.4730175000004</v>
      </c>
      <c r="I13" s="31">
        <f t="shared" si="4"/>
        <v>1.282168295482101</v>
      </c>
    </row>
    <row r="14" spans="1:13">
      <c r="A14" s="4" t="s">
        <v>12</v>
      </c>
      <c r="B14" s="29">
        <v>0.15</v>
      </c>
      <c r="C14" s="29">
        <v>0.9</v>
      </c>
      <c r="D14" s="30">
        <f t="shared" si="2"/>
        <v>45</v>
      </c>
      <c r="E14" s="30">
        <f>D14*((1+E$7)*$C14)</f>
        <v>283.5</v>
      </c>
      <c r="F14" s="30">
        <f t="shared" si="3"/>
        <v>564.16500000000008</v>
      </c>
      <c r="G14" s="30">
        <f t="shared" si="3"/>
        <v>868.81410000000017</v>
      </c>
      <c r="H14" s="30">
        <f t="shared" si="3"/>
        <v>1220.6838105000002</v>
      </c>
      <c r="I14" s="31">
        <f t="shared" si="4"/>
        <v>1.282168295482101</v>
      </c>
    </row>
    <row r="15" spans="1:13">
      <c r="A15" s="4" t="s">
        <v>13</v>
      </c>
      <c r="B15" s="29">
        <v>0.1</v>
      </c>
      <c r="C15" s="29">
        <v>1</v>
      </c>
      <c r="D15" s="30">
        <f t="shared" si="2"/>
        <v>30</v>
      </c>
      <c r="E15" s="30">
        <f>D15*((1+E$7)*$C15)</f>
        <v>210</v>
      </c>
      <c r="F15" s="30">
        <f t="shared" si="3"/>
        <v>441</v>
      </c>
      <c r="G15" s="30">
        <f t="shared" si="3"/>
        <v>705.6</v>
      </c>
      <c r="H15" s="30">
        <f t="shared" si="3"/>
        <v>1023.12</v>
      </c>
      <c r="I15" s="31">
        <f t="shared" si="4"/>
        <v>1.4165808515528666</v>
      </c>
    </row>
    <row r="16" spans="1:13">
      <c r="A16" s="4" t="s">
        <v>14</v>
      </c>
      <c r="B16" s="29">
        <v>0.01</v>
      </c>
      <c r="C16" s="29">
        <v>1</v>
      </c>
      <c r="D16" s="30">
        <f t="shared" si="2"/>
        <v>3</v>
      </c>
      <c r="E16" s="30">
        <f>D16*((1+E$7)*$C16)</f>
        <v>21</v>
      </c>
      <c r="F16" s="30">
        <f t="shared" si="3"/>
        <v>44.1</v>
      </c>
      <c r="G16" s="30">
        <f t="shared" si="3"/>
        <v>70.56</v>
      </c>
      <c r="H16" s="30">
        <f t="shared" si="3"/>
        <v>102.312</v>
      </c>
      <c r="I16" s="31">
        <f t="shared" si="4"/>
        <v>1.4165808515528666</v>
      </c>
    </row>
    <row r="17" spans="1:9">
      <c r="A17" s="4" t="s">
        <v>15</v>
      </c>
      <c r="B17" s="33">
        <v>0.1</v>
      </c>
      <c r="C17" s="29">
        <v>0.75</v>
      </c>
      <c r="D17" s="34">
        <f t="shared" si="2"/>
        <v>30</v>
      </c>
      <c r="E17" s="34">
        <f>D17*((1+E$7*$C17))</f>
        <v>165</v>
      </c>
      <c r="F17" s="34">
        <f t="shared" si="3"/>
        <v>301.12500000000006</v>
      </c>
      <c r="G17" s="34">
        <f t="shared" si="3"/>
        <v>436.63125000000008</v>
      </c>
      <c r="H17" s="34">
        <f t="shared" si="3"/>
        <v>583.99429687500003</v>
      </c>
      <c r="I17" s="31">
        <f t="shared" si="4"/>
        <v>1.1004958982443269</v>
      </c>
    </row>
    <row r="18" spans="1:9">
      <c r="A18" s="4" t="s">
        <v>16</v>
      </c>
      <c r="B18" s="31">
        <f>SUM(B11:B17)</f>
        <v>0.64999999999999991</v>
      </c>
      <c r="C18" s="31"/>
      <c r="D18" s="30">
        <f>SUM(D11:D17)</f>
        <v>195</v>
      </c>
      <c r="E18" s="30">
        <f>SUM(E11:E17)</f>
        <v>1214.4000000000001</v>
      </c>
      <c r="F18" s="30">
        <f>SUM(F11:F17)</f>
        <v>2404.0170000000003</v>
      </c>
      <c r="G18" s="30">
        <f>SUM(G11:G17)</f>
        <v>3694.0418100000002</v>
      </c>
      <c r="H18" s="30">
        <f>SUM(H11:H17)</f>
        <v>5184.9204504750005</v>
      </c>
      <c r="I18" s="31">
        <f>(H18/D18)^(1/4)-1</f>
        <v>1.2707894694632795</v>
      </c>
    </row>
    <row r="19" spans="1:9">
      <c r="D19" s="34"/>
      <c r="E19" s="35"/>
      <c r="F19" s="35"/>
      <c r="G19" s="35"/>
      <c r="H19" s="35"/>
    </row>
    <row r="20" spans="1:9" s="36" customFormat="1">
      <c r="A20" s="36" t="s">
        <v>17</v>
      </c>
      <c r="D20" s="37">
        <f>D9-D18</f>
        <v>105</v>
      </c>
      <c r="E20" s="37">
        <f>E9-E18</f>
        <v>415.59999999999991</v>
      </c>
      <c r="F20" s="37">
        <f>F9-F18</f>
        <v>772.64966666666623</v>
      </c>
      <c r="G20" s="37">
        <f>G9-G18</f>
        <v>1783.6248566666659</v>
      </c>
      <c r="H20" s="37">
        <f>H9-H18</f>
        <v>2646.2795495249984</v>
      </c>
      <c r="I20" s="38">
        <f>(H20/D20)^(1/4)-1</f>
        <v>1.2405859348037684</v>
      </c>
    </row>
    <row r="21" spans="1:9">
      <c r="D21" s="31">
        <f>D20/D6</f>
        <v>0.35</v>
      </c>
      <c r="E21" s="31">
        <f>E20/E6</f>
        <v>0.19790476190476186</v>
      </c>
      <c r="F21" s="31">
        <f>F20/F6</f>
        <v>0.17520400604686309</v>
      </c>
      <c r="G21" s="31">
        <f>G20/G6</f>
        <v>0.25278130054799686</v>
      </c>
      <c r="H21" s="31">
        <f>H20/H6</f>
        <v>0.25864801289438177</v>
      </c>
    </row>
    <row r="22" spans="1:9">
      <c r="D22" s="34"/>
      <c r="E22" s="35"/>
      <c r="F22" s="35"/>
      <c r="G22" s="35"/>
      <c r="H22" s="35"/>
    </row>
    <row r="23" spans="1:9">
      <c r="D23" s="30"/>
    </row>
    <row r="24" spans="1:9">
      <c r="A24" s="4" t="s">
        <v>18</v>
      </c>
      <c r="B24" s="39">
        <v>8</v>
      </c>
      <c r="C24" s="39"/>
      <c r="D24" s="30"/>
      <c r="H24" s="30">
        <f>H20*B24</f>
        <v>21170.236396199987</v>
      </c>
    </row>
    <row r="25" spans="1:9">
      <c r="D25" s="30"/>
    </row>
    <row r="26" spans="1:9" ht="14.1" thickBot="1">
      <c r="A26" s="4" t="s">
        <v>19</v>
      </c>
      <c r="B26" s="32">
        <v>-1000</v>
      </c>
      <c r="D26" s="40">
        <f>D20</f>
        <v>105</v>
      </c>
      <c r="E26" s="40">
        <f t="shared" ref="E26:G26" si="5">E20</f>
        <v>415.59999999999991</v>
      </c>
      <c r="F26" s="40">
        <f t="shared" si="5"/>
        <v>772.64966666666623</v>
      </c>
      <c r="G26" s="40">
        <f t="shared" si="5"/>
        <v>1783.6248566666659</v>
      </c>
      <c r="H26" s="40">
        <f>H20+H24</f>
        <v>23816.515945724987</v>
      </c>
    </row>
    <row r="27" spans="1:9">
      <c r="A27" s="6"/>
      <c r="B27" s="8"/>
    </row>
    <row r="28" spans="1:9" s="12" customFormat="1">
      <c r="A28" s="18" t="s">
        <v>20</v>
      </c>
      <c r="B28" s="41">
        <f>IRR(B26:H26)</f>
        <v>1.0493255897720686</v>
      </c>
    </row>
    <row r="29" spans="1:9" ht="14.1" thickBot="1">
      <c r="A29" s="24"/>
      <c r="B29" s="28"/>
    </row>
    <row r="39" spans="5:11">
      <c r="H39" s="42"/>
      <c r="I39" s="42"/>
      <c r="J39" s="42"/>
      <c r="K39" s="42"/>
    </row>
    <row r="40" spans="5:11">
      <c r="E40" s="42"/>
      <c r="F40" s="42" t="s">
        <v>21</v>
      </c>
      <c r="G40" s="42" t="s">
        <v>21</v>
      </c>
      <c r="H40" s="42" t="s">
        <v>21</v>
      </c>
      <c r="I40" s="42" t="s">
        <v>21</v>
      </c>
      <c r="J40" s="42" t="s">
        <v>21</v>
      </c>
      <c r="K40" s="42" t="s">
        <v>21</v>
      </c>
    </row>
  </sheetData>
  <pageMargins left="0.7" right="0.7" top="0.75" bottom="0.75" header="0.3" footer="0.3"/>
  <pageSetup scale="75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Berger</dc:creator>
  <cp:keywords/>
  <dc:description/>
  <cp:lastModifiedBy>Marina Berger</cp:lastModifiedBy>
  <cp:revision/>
  <dcterms:created xsi:type="dcterms:W3CDTF">2021-04-19T16:05:19Z</dcterms:created>
  <dcterms:modified xsi:type="dcterms:W3CDTF">2021-04-21T06:48:46Z</dcterms:modified>
  <cp:category/>
  <cp:contentStatus/>
</cp:coreProperties>
</file>