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berger/Desktop/NewMe InvestTech/Financials/"/>
    </mc:Choice>
  </mc:AlternateContent>
  <xr:revisionPtr revIDLastSave="0" documentId="8_{DA503184-8502-42D9-991E-8D19D146E620}" xr6:coauthVersionLast="46" xr6:coauthVersionMax="46" xr10:uidLastSave="{00000000-0000-0000-0000-000000000000}"/>
  <bookViews>
    <workbookView xWindow="480" yWindow="1000" windowWidth="25040" windowHeight="14040" xr2:uid="{301803DC-DCEF-F645-9E73-0E873A0121F1}"/>
  </bookViews>
  <sheets>
    <sheet name="Project Income and Projected Ex" sheetId="1" r:id="rId1"/>
  </sheets>
  <externalReferences>
    <externalReference r:id="rId2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E27" i="1"/>
  <c r="E28" i="1" s="1"/>
  <c r="C27" i="1"/>
  <c r="C28" i="1" s="1"/>
  <c r="F24" i="1"/>
  <c r="D24" i="1"/>
  <c r="B24" i="1"/>
  <c r="F23" i="1"/>
  <c r="D23" i="1"/>
  <c r="E18" i="1"/>
  <c r="G18" i="1" s="1"/>
  <c r="E16" i="1"/>
  <c r="G16" i="1" s="1"/>
  <c r="G19" i="1" s="1"/>
  <c r="C16" i="1"/>
  <c r="C15" i="1"/>
  <c r="C19" i="1" s="1"/>
  <c r="G10" i="1"/>
  <c r="E10" i="1"/>
  <c r="C10" i="1"/>
  <c r="E9" i="1"/>
  <c r="G9" i="1" s="1"/>
  <c r="C9" i="1"/>
  <c r="G8" i="1"/>
  <c r="E8" i="1"/>
  <c r="C8" i="1"/>
  <c r="C7" i="1"/>
  <c r="E7" i="1" s="1"/>
  <c r="G7" i="1" s="1"/>
  <c r="C6" i="1"/>
  <c r="E6" i="1" s="1"/>
  <c r="G6" i="1" s="1"/>
  <c r="G5" i="1"/>
  <c r="E5" i="1"/>
  <c r="E11" i="1" s="1"/>
  <c r="C5" i="1"/>
  <c r="C11" i="1" s="1"/>
  <c r="C22" i="1" s="1"/>
  <c r="C24" i="1" s="1"/>
  <c r="F27" i="1" l="1"/>
  <c r="C25" i="1"/>
  <c r="C26" i="1" s="1"/>
  <c r="C29" i="1" s="1"/>
  <c r="D30" i="1" s="1"/>
  <c r="G11" i="1"/>
  <c r="G22" i="1" s="1"/>
  <c r="E19" i="1"/>
  <c r="E22" i="1" s="1"/>
  <c r="D27" i="1"/>
  <c r="G28" i="1"/>
  <c r="E24" i="1" l="1"/>
  <c r="D22" i="1"/>
  <c r="G24" i="1"/>
  <c r="F22" i="1"/>
  <c r="E25" i="1" l="1"/>
  <c r="E26" i="1" s="1"/>
  <c r="G25" i="1"/>
  <c r="G26" i="1" s="1"/>
  <c r="F26" i="1" l="1"/>
  <c r="G29" i="1"/>
  <c r="H30" i="1" s="1"/>
  <c r="D26" i="1"/>
  <c r="E29" i="1"/>
</calcChain>
</file>

<file path=xl/sharedStrings.xml><?xml version="1.0" encoding="utf-8"?>
<sst xmlns="http://schemas.openxmlformats.org/spreadsheetml/2006/main" count="30" uniqueCount="29">
  <si>
    <t>Headcount 2021</t>
  </si>
  <si>
    <t>2021 (8 months)</t>
  </si>
  <si>
    <t>Headcount 2022</t>
  </si>
  <si>
    <t>Headcount 2023</t>
  </si>
  <si>
    <t>Personnel (Development Cost)</t>
  </si>
  <si>
    <t>Average Salary</t>
  </si>
  <si>
    <t>Technical Consultant</t>
  </si>
  <si>
    <t>Security Architect</t>
  </si>
  <si>
    <t>Senior Developer - Skillset Rank # 3</t>
  </si>
  <si>
    <t>Cloud Engineer- Skillset Rank # 2 (NA and Offshore)</t>
  </si>
  <si>
    <t>Integration QA Consultant</t>
  </si>
  <si>
    <t>Support Analyst (Offshore)</t>
  </si>
  <si>
    <t>Development Variable Expenses</t>
  </si>
  <si>
    <t>Corporate</t>
  </si>
  <si>
    <t>CEO/CTO</t>
  </si>
  <si>
    <t>Project Manager (Offshore)</t>
  </si>
  <si>
    <t xml:space="preserve">Legal/CFO &amp; Compliance </t>
  </si>
  <si>
    <t>Relationship / Support Manager</t>
  </si>
  <si>
    <t>Corporate Fixed Expenses</t>
  </si>
  <si>
    <t>YOY</t>
  </si>
  <si>
    <t>Employee-Related Expenses</t>
  </si>
  <si>
    <t>Technology / Project Expenses (non-employee driven: Cloud storage, Security Tools, etc.)</t>
  </si>
  <si>
    <t>Total Project Execution Expense</t>
  </si>
  <si>
    <t>Contingency (15%)</t>
  </si>
  <si>
    <t>Totals</t>
  </si>
  <si>
    <t>Revenue</t>
  </si>
  <si>
    <t>Less Business Development - Revenue-Driven</t>
  </si>
  <si>
    <t>Net Income</t>
  </si>
  <si>
    <t>Initial Capital / Carry-Over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</si>
</sst>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4"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indexed="9"/>
      <name val="Verdana"/>
      <family val="2"/>
    </font>
    <font>
      <b/>
      <sz val="10"/>
      <color theme="1"/>
      <name val="Arial Black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3" xfId="0" applyFont="1" applyBorder="1"/>
    <xf numFmtId="164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5" fontId="1" fillId="0" borderId="0" xfId="0" applyNumberFormat="1" applyFont="1"/>
    <xf numFmtId="0" fontId="1" fillId="0" borderId="7" xfId="0" applyFont="1" applyBorder="1"/>
    <xf numFmtId="0" fontId="3" fillId="0" borderId="6" xfId="0" applyFont="1" applyBorder="1"/>
    <xf numFmtId="0" fontId="3" fillId="0" borderId="0" xfId="0" applyFont="1"/>
    <xf numFmtId="165" fontId="3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7" xfId="0" applyFont="1" applyBorder="1"/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9" xfId="0" applyNumberFormat="1" applyFont="1" applyBorder="1"/>
    <xf numFmtId="165" fontId="1" fillId="0" borderId="9" xfId="0" applyNumberFormat="1" applyFont="1" applyBorder="1" applyAlignment="1">
      <alignment horizontal="center"/>
    </xf>
    <xf numFmtId="0" fontId="1" fillId="0" borderId="9" xfId="0" applyFont="1" applyBorder="1"/>
    <xf numFmtId="165" fontId="3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naberger/Downloads/Investory%20Financials%20v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 Level Projections"/>
      <sheetName val="Profits by BS"/>
      <sheetName val="Project Income and Projected Ex"/>
      <sheetName val="WIP (IGNORE)"/>
    </sheetNames>
    <sheetDataSet>
      <sheetData sheetId="0">
        <row r="6">
          <cell r="E6">
            <v>2100</v>
          </cell>
          <cell r="F6">
            <v>4410</v>
          </cell>
        </row>
      </sheetData>
      <sheetData sheetId="1">
        <row r="9">
          <cell r="B9">
            <v>300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D2E6-C75C-E846-B94D-2069E91D199C}">
  <sheetPr>
    <tabColor rgb="FF9310AD"/>
  </sheetPr>
  <dimension ref="A1:H35"/>
  <sheetViews>
    <sheetView tabSelected="1" workbookViewId="0">
      <selection activeCell="I14" sqref="I14"/>
    </sheetView>
  </sheetViews>
  <sheetFormatPr defaultColWidth="30.109375" defaultRowHeight="12.95"/>
  <cols>
    <col min="1" max="1" width="35.33203125" style="1" bestFit="1" customWidth="1"/>
    <col min="2" max="2" width="14.5546875" style="1" bestFit="1" customWidth="1"/>
    <col min="3" max="3" width="14.33203125" style="1" bestFit="1" customWidth="1"/>
    <col min="4" max="4" width="14.5546875" style="1" bestFit="1" customWidth="1"/>
    <col min="5" max="5" width="12.44140625" style="1" bestFit="1" customWidth="1"/>
    <col min="6" max="6" width="14.5546875" style="1" bestFit="1" customWidth="1"/>
    <col min="7" max="8" width="12.44140625" style="1" bestFit="1" customWidth="1"/>
    <col min="9" max="16384" width="30.109375" style="1"/>
  </cols>
  <sheetData>
    <row r="1" spans="1:7">
      <c r="B1" s="2" t="s">
        <v>0</v>
      </c>
      <c r="C1" s="2" t="s">
        <v>1</v>
      </c>
      <c r="D1" s="2" t="s">
        <v>2</v>
      </c>
      <c r="E1" s="2">
        <v>2022</v>
      </c>
      <c r="F1" s="2" t="s">
        <v>3</v>
      </c>
      <c r="G1" s="2">
        <v>2023</v>
      </c>
    </row>
    <row r="2" spans="1:7">
      <c r="A2" s="1" t="s">
        <v>4</v>
      </c>
    </row>
    <row r="4" spans="1:7">
      <c r="A4" s="1" t="s">
        <v>5</v>
      </c>
      <c r="G4" s="3"/>
    </row>
    <row r="5" spans="1:7">
      <c r="A5" s="4" t="s">
        <v>6</v>
      </c>
      <c r="B5" s="1">
        <v>2</v>
      </c>
      <c r="C5" s="3">
        <f>110000/12*8*2</f>
        <v>146666.66666666666</v>
      </c>
      <c r="D5" s="1">
        <v>4</v>
      </c>
      <c r="E5" s="3">
        <f>110000*4</f>
        <v>440000</v>
      </c>
      <c r="F5" s="1">
        <v>5</v>
      </c>
      <c r="G5" s="3">
        <f>110000*5</f>
        <v>550000</v>
      </c>
    </row>
    <row r="6" spans="1:7">
      <c r="A6" s="4" t="s">
        <v>7</v>
      </c>
      <c r="B6" s="1">
        <v>1</v>
      </c>
      <c r="C6" s="3">
        <f>120000/12*8</f>
        <v>80000</v>
      </c>
      <c r="D6" s="1">
        <v>2</v>
      </c>
      <c r="E6" s="3">
        <f t="shared" ref="E6:E7" si="0">C6*2</f>
        <v>160000</v>
      </c>
      <c r="F6" s="1">
        <v>2</v>
      </c>
      <c r="G6" s="3">
        <f>E6</f>
        <v>160000</v>
      </c>
    </row>
    <row r="7" spans="1:7">
      <c r="A7" s="4" t="s">
        <v>8</v>
      </c>
      <c r="B7" s="1">
        <v>1</v>
      </c>
      <c r="C7" s="3">
        <f>100000/12*8</f>
        <v>66666.666666666672</v>
      </c>
      <c r="D7" s="1">
        <v>2</v>
      </c>
      <c r="E7" s="3">
        <f t="shared" si="0"/>
        <v>133333.33333333334</v>
      </c>
      <c r="F7" s="1">
        <v>2</v>
      </c>
      <c r="G7" s="3">
        <f>E7</f>
        <v>133333.33333333334</v>
      </c>
    </row>
    <row r="8" spans="1:7">
      <c r="A8" s="4" t="s">
        <v>9</v>
      </c>
      <c r="B8" s="1">
        <v>2</v>
      </c>
      <c r="C8" s="3">
        <f>90000/12*8</f>
        <v>60000</v>
      </c>
      <c r="D8" s="1">
        <v>3</v>
      </c>
      <c r="E8" s="3">
        <f>90000*3</f>
        <v>270000</v>
      </c>
      <c r="F8" s="1">
        <v>5</v>
      </c>
      <c r="G8" s="3">
        <f>90000*5</f>
        <v>450000</v>
      </c>
    </row>
    <row r="9" spans="1:7">
      <c r="A9" s="4" t="s">
        <v>10</v>
      </c>
      <c r="B9" s="1">
        <v>2</v>
      </c>
      <c r="C9" s="3">
        <f>60000/12*8*2</f>
        <v>80000</v>
      </c>
      <c r="D9" s="1">
        <v>2</v>
      </c>
      <c r="E9" s="3">
        <f>60000*2</f>
        <v>120000</v>
      </c>
      <c r="F9" s="1">
        <v>2</v>
      </c>
      <c r="G9" s="3">
        <f>E9</f>
        <v>120000</v>
      </c>
    </row>
    <row r="10" spans="1:7">
      <c r="A10" s="4" t="s">
        <v>11</v>
      </c>
      <c r="B10" s="1">
        <v>1</v>
      </c>
      <c r="C10" s="3">
        <f>55000/12*8</f>
        <v>36666.666666666664</v>
      </c>
      <c r="D10" s="1">
        <v>2</v>
      </c>
      <c r="E10" s="3">
        <f>55000*2</f>
        <v>110000</v>
      </c>
      <c r="F10" s="1">
        <v>3</v>
      </c>
      <c r="G10" s="1">
        <f>55000*3</f>
        <v>165000</v>
      </c>
    </row>
    <row r="11" spans="1:7">
      <c r="A11" s="1" t="s">
        <v>12</v>
      </c>
      <c r="C11" s="3">
        <f>SUM(C5:C10)</f>
        <v>470000</v>
      </c>
      <c r="D11" s="3"/>
      <c r="E11" s="3">
        <f t="shared" ref="E11" si="1">SUM(E5:E10)</f>
        <v>1233333.3333333335</v>
      </c>
      <c r="F11" s="3"/>
      <c r="G11" s="3">
        <f t="shared" ref="G11" si="2">SUM(G5:G10)</f>
        <v>1578333.3333333335</v>
      </c>
    </row>
    <row r="13" spans="1:7">
      <c r="A13" s="5"/>
      <c r="B13" s="5"/>
      <c r="C13" s="5"/>
      <c r="D13" s="5"/>
      <c r="E13" s="5"/>
      <c r="F13" s="5"/>
      <c r="G13" s="5"/>
    </row>
    <row r="14" spans="1:7">
      <c r="A14" s="1" t="s">
        <v>13</v>
      </c>
    </row>
    <row r="15" spans="1:7">
      <c r="A15" s="4" t="s">
        <v>14</v>
      </c>
      <c r="C15" s="3">
        <f>160000/12*8</f>
        <v>106666.66666666667</v>
      </c>
      <c r="E15" s="3">
        <v>160000</v>
      </c>
      <c r="G15" s="3">
        <v>160000</v>
      </c>
    </row>
    <row r="16" spans="1:7">
      <c r="A16" s="4" t="s">
        <v>15</v>
      </c>
      <c r="B16" s="1">
        <v>1</v>
      </c>
      <c r="C16" s="3">
        <f>60000/12*8</f>
        <v>40000</v>
      </c>
      <c r="D16" s="1">
        <v>2</v>
      </c>
      <c r="E16" s="3">
        <f>60000*2</f>
        <v>120000</v>
      </c>
      <c r="F16" s="1">
        <v>2</v>
      </c>
      <c r="G16" s="3">
        <f>E16</f>
        <v>120000</v>
      </c>
    </row>
    <row r="17" spans="1:8">
      <c r="A17" s="4" t="s">
        <v>16</v>
      </c>
      <c r="B17" s="1">
        <v>2</v>
      </c>
      <c r="C17" s="3">
        <v>50000</v>
      </c>
      <c r="D17" s="1">
        <v>2</v>
      </c>
      <c r="E17" s="3">
        <v>50000</v>
      </c>
      <c r="F17" s="1">
        <v>2</v>
      </c>
      <c r="G17" s="3">
        <v>50000</v>
      </c>
    </row>
    <row r="18" spans="1:8">
      <c r="A18" s="4" t="s">
        <v>17</v>
      </c>
      <c r="B18" s="1">
        <v>1</v>
      </c>
      <c r="C18" s="3">
        <v>80000</v>
      </c>
      <c r="D18" s="1">
        <v>1</v>
      </c>
      <c r="E18" s="3">
        <f>C18</f>
        <v>80000</v>
      </c>
      <c r="F18" s="1">
        <v>1</v>
      </c>
      <c r="G18" s="3">
        <f>E18</f>
        <v>80000</v>
      </c>
    </row>
    <row r="19" spans="1:8">
      <c r="A19" s="1" t="s">
        <v>18</v>
      </c>
      <c r="C19" s="3">
        <f>SUM(C15:C18)</f>
        <v>276666.66666666669</v>
      </c>
      <c r="D19" s="3"/>
      <c r="E19" s="3">
        <f t="shared" ref="E19:G19" si="3">SUM(E15:E18)</f>
        <v>410000</v>
      </c>
      <c r="F19" s="3"/>
      <c r="G19" s="3">
        <f t="shared" si="3"/>
        <v>410000</v>
      </c>
    </row>
    <row r="21" spans="1:8">
      <c r="A21" s="5"/>
      <c r="B21" s="5"/>
      <c r="C21" s="5"/>
      <c r="D21" s="6" t="s">
        <v>19</v>
      </c>
      <c r="E21" s="6"/>
      <c r="F21" s="6" t="s">
        <v>19</v>
      </c>
      <c r="G21" s="5"/>
    </row>
    <row r="22" spans="1:8">
      <c r="A22" s="1" t="s">
        <v>20</v>
      </c>
      <c r="C22" s="3">
        <f>C11+C19</f>
        <v>746666.66666666674</v>
      </c>
      <c r="D22" s="7">
        <f>(E22-C22)/C22</f>
        <v>1.2008928571428572</v>
      </c>
      <c r="E22" s="3">
        <f t="shared" ref="E22:G22" si="4">E11+E19</f>
        <v>1643333.3333333335</v>
      </c>
      <c r="F22" s="7">
        <f>(G22-E22)/E22</f>
        <v>0.2099391480730223</v>
      </c>
      <c r="G22" s="3">
        <f t="shared" si="4"/>
        <v>1988333.3333333335</v>
      </c>
    </row>
    <row r="23" spans="1:8" ht="29.1" thickBot="1">
      <c r="A23" s="8" t="s">
        <v>21</v>
      </c>
      <c r="C23" s="3">
        <v>65000</v>
      </c>
      <c r="D23" s="7">
        <f t="shared" ref="D23:D27" si="5">(E23-C23)/C23</f>
        <v>0.15384615384615385</v>
      </c>
      <c r="E23" s="3">
        <v>75000</v>
      </c>
      <c r="F23" s="7">
        <f t="shared" ref="F23:F27" si="6">(G23-E23)/E23</f>
        <v>6.6666666666666666E-2</v>
      </c>
      <c r="G23" s="3">
        <v>80000</v>
      </c>
    </row>
    <row r="24" spans="1:8" s="13" customFormat="1" ht="14.1" thickBot="1">
      <c r="A24" s="9" t="s">
        <v>22</v>
      </c>
      <c r="B24" s="10">
        <f>SUM(B5:B23)</f>
        <v>13</v>
      </c>
      <c r="C24" s="11">
        <f>C22+C23</f>
        <v>811666.66666666674</v>
      </c>
      <c r="D24" s="10">
        <f>SUM(D5:D18)</f>
        <v>20</v>
      </c>
      <c r="E24" s="11">
        <f>E22+E23</f>
        <v>1718333.3333333335</v>
      </c>
      <c r="F24" s="10">
        <f>SUM(F5:F19)</f>
        <v>24</v>
      </c>
      <c r="G24" s="11">
        <f>G22+G23</f>
        <v>2068333.3333333335</v>
      </c>
      <c r="H24" s="12"/>
    </row>
    <row r="25" spans="1:8" ht="14.1" thickTop="1">
      <c r="A25" s="14" t="s">
        <v>23</v>
      </c>
      <c r="B25" s="1">
        <v>2</v>
      </c>
      <c r="C25" s="15">
        <f>C24*0.15</f>
        <v>121750</v>
      </c>
      <c r="D25" s="1">
        <v>3</v>
      </c>
      <c r="E25" s="15">
        <f t="shared" ref="E25:G25" si="7">E24*0.15</f>
        <v>257750</v>
      </c>
      <c r="F25" s="1">
        <v>28</v>
      </c>
      <c r="G25" s="15">
        <f t="shared" si="7"/>
        <v>310250</v>
      </c>
      <c r="H25" s="16"/>
    </row>
    <row r="26" spans="1:8" s="18" customFormat="1" ht="15.95">
      <c r="A26" s="17" t="s">
        <v>24</v>
      </c>
      <c r="C26" s="19">
        <f>C24+C25</f>
        <v>933416.66666666674</v>
      </c>
      <c r="D26" s="20">
        <f t="shared" si="5"/>
        <v>1.1170431211498972</v>
      </c>
      <c r="E26" s="19">
        <f t="shared" ref="E26:G26" si="8">E24+E25</f>
        <v>1976083.3333333335</v>
      </c>
      <c r="F26" s="20">
        <f t="shared" si="6"/>
        <v>0.20368574199806011</v>
      </c>
      <c r="G26" s="19">
        <f t="shared" si="8"/>
        <v>2378583.3333333335</v>
      </c>
      <c r="H26" s="21"/>
    </row>
    <row r="27" spans="1:8">
      <c r="A27" s="22" t="s">
        <v>25</v>
      </c>
      <c r="C27" s="15">
        <f>'[1]Profits by BS'!B9*1000</f>
        <v>300000</v>
      </c>
      <c r="D27" s="7">
        <f t="shared" si="5"/>
        <v>6</v>
      </c>
      <c r="E27" s="15">
        <f>'[1]High Level Projections'!E6*1000</f>
        <v>2100000</v>
      </c>
      <c r="F27" s="7">
        <f t="shared" si="6"/>
        <v>1.1000000000000001</v>
      </c>
      <c r="G27" s="15">
        <f>'[1]High Level Projections'!F6*1000</f>
        <v>4410000</v>
      </c>
      <c r="H27" s="16"/>
    </row>
    <row r="28" spans="1:8">
      <c r="A28" s="22" t="s">
        <v>26</v>
      </c>
      <c r="C28" s="3">
        <f>C27*0.15</f>
        <v>45000</v>
      </c>
      <c r="D28" s="7"/>
      <c r="E28" s="15">
        <f>E27*0.08</f>
        <v>168000</v>
      </c>
      <c r="F28" s="7"/>
      <c r="G28" s="15">
        <f>G27*0.06</f>
        <v>264600</v>
      </c>
      <c r="H28" s="16"/>
    </row>
    <row r="29" spans="1:8">
      <c r="A29" s="22" t="s">
        <v>27</v>
      </c>
      <c r="C29" s="15">
        <f>B30+C27-C26-C28</f>
        <v>521583.33333333326</v>
      </c>
      <c r="D29" s="15"/>
      <c r="E29" s="15">
        <f>E27-E26-E28+D30</f>
        <v>477499.99999999977</v>
      </c>
      <c r="F29" s="15"/>
      <c r="G29" s="15">
        <f>G27-G26-G28</f>
        <v>1766816.6666666665</v>
      </c>
      <c r="H29" s="16"/>
    </row>
    <row r="30" spans="1:8" ht="17.100000000000001" thickBot="1">
      <c r="A30" s="23" t="s">
        <v>28</v>
      </c>
      <c r="B30" s="24">
        <v>1200000</v>
      </c>
      <c r="C30" s="24"/>
      <c r="D30" s="24">
        <f>C29</f>
        <v>521583.33333333326</v>
      </c>
      <c r="E30" s="24"/>
      <c r="F30" s="25"/>
      <c r="G30" s="26"/>
      <c r="H30" s="27">
        <f>F30+G29</f>
        <v>1766816.6666666665</v>
      </c>
    </row>
    <row r="31" spans="1:8">
      <c r="D31" s="7"/>
      <c r="F31" s="7"/>
    </row>
    <row r="32" spans="1:8">
      <c r="D32" s="7"/>
      <c r="F32" s="7"/>
    </row>
    <row r="33" spans="4:6">
      <c r="D33" s="7"/>
      <c r="F33" s="7"/>
    </row>
    <row r="34" spans="4:6">
      <c r="D34" s="7"/>
      <c r="F34" s="7"/>
    </row>
    <row r="35" spans="4:6">
      <c r="F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Berger</dc:creator>
  <cp:keywords/>
  <dc:description/>
  <cp:lastModifiedBy>Marina Berger</cp:lastModifiedBy>
  <cp:revision/>
  <dcterms:created xsi:type="dcterms:W3CDTF">2021-04-19T16:09:33Z</dcterms:created>
  <dcterms:modified xsi:type="dcterms:W3CDTF">2021-04-21T06:48:29Z</dcterms:modified>
  <cp:category/>
  <cp:contentStatus/>
</cp:coreProperties>
</file>