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Final Documentation\"/>
    </mc:Choice>
  </mc:AlternateContent>
  <xr:revisionPtr revIDLastSave="0" documentId="13_ncr:1_{8AD38C7C-D512-473F-913E-79215E072190}" xr6:coauthVersionLast="47" xr6:coauthVersionMax="47" xr10:uidLastSave="{00000000-0000-0000-0000-000000000000}"/>
  <bookViews>
    <workbookView xWindow="-96" yWindow="-96" windowWidth="23232" windowHeight="12552" tabRatio="920" activeTab="3" xr2:uid="{00000000-000D-0000-FFFF-FFFF00000000}"/>
  </bookViews>
  <sheets>
    <sheet name="Buprenorphine IQVIA" sheetId="8" r:id="rId1"/>
    <sheet name="Vivitrol IQVIA" sheetId="22" r:id="rId2"/>
    <sheet name="Nx kits HR + IQVIA" sheetId="25" r:id="rId3"/>
    <sheet name="Opioid Rx Data IQVIA SH" sheetId="2" r:id="rId4"/>
  </sheets>
  <externalReferences>
    <externalReference r:id="rId5"/>
  </externalReferences>
  <definedNames>
    <definedName name="_xlnm._FilterDatabase" localSheetId="2" hidden="1">'[1]LEO Nx estimates'!$A$30:$U$35</definedName>
    <definedName name="test">#REF!</definedName>
  </definedNames>
  <calcPr calcId="181029"/>
</workbook>
</file>

<file path=xl/calcChain.xml><?xml version="1.0" encoding="utf-8"?>
<calcChain xmlns="http://schemas.openxmlformats.org/spreadsheetml/2006/main">
  <c r="B7" i="2" l="1"/>
  <c r="C7" i="2"/>
  <c r="D7" i="2"/>
  <c r="E7" i="2"/>
  <c r="F7" i="2"/>
  <c r="G7" i="2"/>
  <c r="H7" i="2"/>
  <c r="U6" i="2"/>
  <c r="V6" i="2"/>
  <c r="J6" i="2"/>
  <c r="K6" i="2"/>
  <c r="L6" i="2"/>
  <c r="M6" i="2"/>
  <c r="N6" i="2"/>
  <c r="O6" i="2"/>
  <c r="P6" i="2"/>
  <c r="Q6" i="2"/>
  <c r="R6" i="2"/>
  <c r="S6" i="2"/>
  <c r="T6" i="2"/>
  <c r="I6" i="2"/>
  <c r="V7" i="2"/>
  <c r="U7" i="2"/>
  <c r="T7" i="2"/>
  <c r="S7" i="2"/>
  <c r="R7" i="2"/>
  <c r="Q7" i="2"/>
  <c r="P7" i="2"/>
  <c r="O7" i="2"/>
  <c r="N7" i="2"/>
  <c r="M7" i="2"/>
  <c r="L7" i="2"/>
  <c r="K7" i="2"/>
  <c r="J7" i="2"/>
  <c r="I7" i="2"/>
  <c r="C15" i="22" l="1"/>
  <c r="D23" i="22" s="1"/>
  <c r="E23" i="22" s="1"/>
  <c r="U29" i="22" s="1"/>
  <c r="U2" i="22" s="1"/>
  <c r="E13" i="22"/>
  <c r="E12" i="22"/>
  <c r="E11" i="22"/>
  <c r="E10" i="22"/>
  <c r="E9" i="22"/>
  <c r="E8" i="22"/>
  <c r="E7" i="22"/>
  <c r="L2" i="22"/>
  <c r="K2" i="22"/>
  <c r="J2" i="22"/>
  <c r="I2" i="22"/>
  <c r="H2" i="22"/>
  <c r="G2" i="22"/>
  <c r="F2" i="22"/>
  <c r="E2" i="22"/>
  <c r="D2" i="22"/>
  <c r="C2" i="22"/>
  <c r="B2" i="22"/>
  <c r="D16" i="22" l="1"/>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Q28" i="25" l="1"/>
  <c r="Q27" i="25"/>
  <c r="R27" i="25" s="1"/>
  <c r="AO2" i="25" s="1"/>
  <c r="W23" i="2" l="1"/>
  <c r="L23" i="2"/>
  <c r="C9" i="25" l="1"/>
  <c r="H8" i="25"/>
  <c r="H9" i="25"/>
  <c r="H10" i="25"/>
  <c r="H11" i="25"/>
  <c r="H12" i="25"/>
  <c r="H13" i="25"/>
  <c r="H14" i="25"/>
  <c r="H15" i="25"/>
  <c r="H16" i="25"/>
  <c r="H17" i="25"/>
  <c r="H18" i="25"/>
  <c r="H19" i="25"/>
  <c r="H20" i="25"/>
  <c r="H21" i="25"/>
  <c r="H22" i="25"/>
  <c r="G8" i="25"/>
  <c r="R28" i="25" l="1"/>
  <c r="AP2" i="25" s="1"/>
  <c r="C22" i="25"/>
  <c r="V23" i="2" l="1"/>
  <c r="Q11" i="25" l="1"/>
  <c r="Q12" i="25"/>
  <c r="Q13" i="25"/>
  <c r="Q14" i="25"/>
  <c r="Q15" i="25"/>
  <c r="Q16" i="25"/>
  <c r="Q17" i="25"/>
  <c r="R17" i="25" s="1"/>
  <c r="AE2" i="25" s="1"/>
  <c r="Q18" i="25"/>
  <c r="Q19" i="25"/>
  <c r="Q20" i="25"/>
  <c r="Q21" i="25"/>
  <c r="R21" i="25" s="1"/>
  <c r="AI2" i="25" s="1"/>
  <c r="Q22" i="25"/>
  <c r="Q23" i="25"/>
  <c r="Q24" i="25"/>
  <c r="Q25" i="25"/>
  <c r="Q26" i="25"/>
  <c r="Q10" i="25"/>
  <c r="T23" i="2" l="1"/>
  <c r="U23" i="2"/>
  <c r="M23" i="2"/>
  <c r="N23" i="2"/>
  <c r="O23" i="2"/>
  <c r="P23" i="2"/>
  <c r="Q23" i="2"/>
  <c r="R23" i="2"/>
  <c r="S23" i="2"/>
  <c r="R22" i="25" l="1"/>
  <c r="AJ2" i="25" s="1"/>
  <c r="G22" i="25"/>
  <c r="G21" i="25"/>
  <c r="G20" i="25"/>
  <c r="G19" i="25"/>
  <c r="C18" i="25"/>
  <c r="R18" i="25" s="1"/>
  <c r="AF2" i="25" s="1"/>
  <c r="G18" i="25"/>
  <c r="G17" i="25"/>
  <c r="G16" i="25"/>
  <c r="G15" i="25"/>
  <c r="G14" i="25"/>
  <c r="G13" i="25"/>
  <c r="G12" i="25"/>
  <c r="G11" i="25"/>
  <c r="G10" i="25"/>
  <c r="G9" i="25"/>
  <c r="C19" i="25" l="1"/>
  <c r="R19" i="25" s="1"/>
  <c r="AG2" i="25" s="1"/>
  <c r="C23" i="25"/>
  <c r="R23" i="25" s="1"/>
  <c r="AK2" i="25" s="1"/>
  <c r="C24" i="25" l="1"/>
  <c r="R24" i="25" s="1"/>
  <c r="AL2" i="25" s="1"/>
  <c r="C20" i="25"/>
  <c r="R20" i="25" s="1"/>
  <c r="AH2" i="25" s="1"/>
  <c r="C25" i="25" l="1"/>
  <c r="R25" i="25" l="1"/>
  <c r="AM2" i="25" s="1"/>
  <c r="C26" i="25"/>
  <c r="R26" i="25"/>
  <c r="AN2" i="25" s="1"/>
  <c r="C10" i="25" l="1"/>
  <c r="C11" i="25" s="1"/>
  <c r="C12" i="25" s="1"/>
  <c r="R10" i="25" l="1"/>
  <c r="X2" i="25" s="1"/>
  <c r="Q9" i="25"/>
  <c r="C13" i="25"/>
  <c r="R12" i="25"/>
  <c r="Z2" i="25" s="1"/>
  <c r="R11" i="25"/>
  <c r="Y2" i="25" s="1"/>
  <c r="R9" i="25" l="1"/>
  <c r="W2" i="25" s="1"/>
  <c r="R13" i="25"/>
  <c r="AA2" i="25" s="1"/>
  <c r="C14" i="25"/>
  <c r="C15" i="25" l="1"/>
  <c r="R14" i="25"/>
  <c r="AB2" i="25" s="1"/>
  <c r="C7" i="25" l="1"/>
  <c r="C16" i="25"/>
  <c r="R15" i="25"/>
  <c r="AC2" i="25" s="1"/>
  <c r="C8" i="25" l="1"/>
  <c r="R16" i="25"/>
  <c r="AD2" i="25" s="1"/>
  <c r="Q8" i="25" l="1"/>
  <c r="Q7" i="25" s="1"/>
  <c r="R7" i="25" s="1"/>
  <c r="U2" i="25" s="1"/>
  <c r="R8" i="25" l="1"/>
  <c r="V2" i="25" s="1"/>
</calcChain>
</file>

<file path=xl/sharedStrings.xml><?xml version="1.0" encoding="utf-8"?>
<sst xmlns="http://schemas.openxmlformats.org/spreadsheetml/2006/main" count="191" uniqueCount="116">
  <si>
    <t>Total prescription opioid Rx IQVIA</t>
  </si>
  <si>
    <t>Tx point patients Viv IQVIA</t>
  </si>
  <si>
    <t>Tx annual BUP patients IQVIA TPT</t>
  </si>
  <si>
    <t>Source</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</si>
  <si>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</si>
  <si>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</si>
  <si>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</si>
  <si>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</si>
  <si>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</si>
  <si>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</si>
  <si>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</si>
  <si>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</si>
  <si>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</si>
  <si>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</si>
  <si>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</si>
  <si>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</si>
  <si>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</si>
  <si>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</si>
  <si>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</si>
  <si>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</si>
  <si>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</si>
  <si>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</si>
  <si>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</si>
  <si>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</si>
  <si>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</si>
  <si>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</si>
  <si>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</si>
  <si>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</si>
  <si>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</si>
  <si>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</si>
  <si>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</si>
  <si>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</si>
  <si>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This sheet contains the total number of vivitrol units per IQVIA NSP. It is assumed that the vivitrol units between 2006-2010 are being used for the treatment of Alcohol Use Disorder, and that any growth following 2010 can be attributed to treatment of OUD. One ext. unit is one injection</t>
  </si>
  <si>
    <t>year</t>
  </si>
  <si>
    <t xml:space="preserve">total number of Vivitrol units </t>
  </si>
  <si>
    <t>Average # of units between 06-10</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</si>
  <si>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</si>
  <si>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</si>
  <si>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</si>
  <si>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</si>
  <si>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</si>
  <si>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</si>
  <si>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t xml:space="preserve">Provided by OSE via Lukas Glos - FDA </t>
  </si>
  <si>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</si>
  <si>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</si>
  <si>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</si>
  <si>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</si>
  <si>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</si>
  <si>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</si>
  <si>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</si>
  <si>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</si>
  <si>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</si>
  <si>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</si>
  <si>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</si>
  <si>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</si>
  <si>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</si>
  <si>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</si>
  <si>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</si>
  <si>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</si>
  <si>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</si>
  <si>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</si>
  <si>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</si>
  <si>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</si>
  <si>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</si>
  <si>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</si>
  <si>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</si>
  <si>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</si>
  <si>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*During recent 12-month period (2009 or July 2009–June 2010)</t>
  </si>
  <si>
    <t>**Injectable only, through OSNN naloxone buyer's club</t>
  </si>
  <si>
    <t>% of all OD reversals that were for opioid other than Rx, from Wheeler 2015</t>
  </si>
  <si>
    <t>Patients</t>
  </si>
  <si>
    <t>Share</t>
  </si>
  <si>
    <t>Naloxone HCL Total</t>
  </si>
  <si>
    <t>Narcan</t>
  </si>
  <si>
    <t>&lt;0.1%</t>
  </si>
  <si>
    <t xml:space="preserve">Narcan HCL </t>
  </si>
  <si>
    <t>Naloxone HC1 C Ject</t>
  </si>
  <si>
    <t>Evzio</t>
  </si>
  <si>
    <t>-</t>
  </si>
  <si>
    <t>The IQVIA National Sales Perspectives™ (NSP) database was used to determine the setting of care for the utilization of naloxone products based on the estimated number of naloxone units (e.g., auto-injector, nasal spray, vial) sold from manufacturers to various U.S. settings of care from 2016 through 2020. The sales distribution data do not reflect what is being sold to or administered to patients directly; rather, these data provide a national estimate of units sold from the manufacturer into various channels of distribution. Of note, donations and some direct sales of naloxone are not captured in this data source.</t>
  </si>
  <si>
    <r>
      <t>The IQVIA</t>
    </r>
    <r>
      <rPr>
        <sz val="12"/>
        <color theme="1"/>
        <rFont val="Times New Roman"/>
        <family val="1"/>
        <charset val="1"/>
      </rPr>
      <t xml:space="preserve"> Total Patient Tracker™ (TPT) database was used to obtain the nationally estimated number of unique patients who received a dispensed prescription for a naloxone product from U.S. outpatient retail pharmacies, from 2006 through 2020.</t>
    </r>
  </si>
  <si>
    <t>The data below were received from OSE except where indicated and used directly in the model. No adjustments were necessary.</t>
  </si>
  <si>
    <t>Estimated number of opioid analgesic prescriptions dispensed from U.S. outpatient pharmacies, retail and mail only included here. Included are all opioid analgesics, all formulations from IQVIA's National Prescription Audit (NPA).</t>
  </si>
  <si>
    <t>*1999-2001 come from  Pezalla 2017 (NPA), minus 2.6% as this is how much Pezalla's estimates exceeded OSE's in 2002 (193.89 billion)</t>
  </si>
  <si>
    <t>Peak prescribing**</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</si>
  <si>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</si>
  <si>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</si>
  <si>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</si>
  <si>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MMEs of abuse-deterrent formulation opioid analgesics dispensed from U.S. outpatient pharmacies, 2009-2019 annually.</t>
  </si>
  <si>
    <t>See "MMEs for ADF OAs 2009-2019.xlsx" for original file provided by FDA</t>
  </si>
  <si>
    <t>Data source: IQVIA National Prescription Audit™, data years 2009-2019, data extracted October 2020.</t>
  </si>
  <si>
    <t xml:space="preserve">MME conversion factors: Source: https://www.cdc.gov/drugoverdose/pdf/calculating_total_daily_dose-a.pdf </t>
  </si>
  <si>
    <t>Provided by Lukas Glos - FDA (calculated By OSE)</t>
  </si>
  <si>
    <t>ADF opioid products included:</t>
  </si>
  <si>
    <t>HYSINGLA ER</t>
  </si>
  <si>
    <t>ARYMO ER</t>
  </si>
  <si>
    <t>MORPHABOND ER</t>
  </si>
  <si>
    <t>EMBEDA</t>
  </si>
  <si>
    <t>OXYCONTIN</t>
  </si>
  <si>
    <t>ROXYBOND</t>
  </si>
  <si>
    <t>XTAMPZA ER</t>
  </si>
  <si>
    <t>From old data from Lukas - Only includes Embeda prior to 2011**</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</si>
  <si>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</si>
  <si>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Doe-Simkins 2021**</t>
  </si>
  <si>
    <t>2020 value: Maya Doe-Simkins report of Buyers' club purchases on 5/24/2021</t>
  </si>
  <si>
    <t>*Strong reason to believe 2020 slowed growth in Nx Rx  is an anomaly due to COVID</t>
  </si>
  <si>
    <t>Additional data provided by OSE May 2021 but not used in model</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</si>
  <si>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communicatoin,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</si>
  <si>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t>Estimated opioid analgesic oral morphine milligram equivalents* (MME) dispensed from U.S. outpatient pharmacies IQVIA</t>
  </si>
  <si>
    <t>ADF fraction of prescribed Rx opioids base IQVIA</t>
  </si>
  <si>
    <t>All data were provided by OSE via Lukas Glos at FDA</t>
  </si>
  <si>
    <t>Estimated annual patients who received opioid analgesic prescriptions dispensed from U.S. outpatient retail pharmacies</t>
  </si>
  <si>
    <t>Patients receiving opioid prescription IQVIA TPT</t>
  </si>
  <si>
    <t>Avg Rx per patient (IQVIA NPA/TPT)</t>
  </si>
  <si>
    <t xml:space="preserve">Patients receiving opioid prescription IQVIA </t>
  </si>
  <si>
    <t>***1999-2005 are calculated by carrying backwards the 2006 ratio of TPT patients to NPA total prescriptions, times the NPA total prescriptions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</si>
</sst>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_(* #,##0_);_(* \(#,##0\);_(* &quot;-&quot;??_);_(@_)"/>
    <numFmt numFmtId="166" formatCode="_(* #,##0.0000_);_(* \(#,##0.0000\);_(* &quot;-&quot;??_);_(@_)"/>
    <numFmt numFmtId="167" formatCode="#,##0;\(#,##0\)"/>
    <numFmt numFmtId="168" formatCode="0.0000"/>
    <numFmt numFmtId="169" formatCode="0.0,,&quot;M&quot;"/>
    <numFmt numFmtId="170" formatCode="_(* #,##0.000_);_(* \(#,##0.000\);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rgb="FF000000"/>
      <name val="Calibri"/>
      <family val="2"/>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1"/>
      <color rgb="FFFF0000"/>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b/>
      <u/>
      <sz val="11"/>
      <color rgb="FF000000"/>
      <name val="Calibri"/>
      <family val="2"/>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sz val="8"/>
      <name val="Calibri"/>
      <family val="2"/>
      <scheme val="minor"/>
    </font>
    <font>
      <sz val="9"/>
      <color theme="1"/>
      <name val="Calibri"/>
      <family val="2"/>
      <scheme val="minor"/>
    </font>
    <font>
      <b/>
      <sz val="11"/>
      <color rgb="FF000000"/>
      <name val="Calibri"/>
      <family val="2"/>
      <scheme val="minor"/>
    </font>
    <font>
      <sz val="11"/>
      <color rgb="FFFF0000"/>
      <name val="Calibri"/>
      <family val="2"/>
      <scheme val="minor"/>
    </font>
    <font>
      <sz val="13.5"/>
      <color rgb="FF000000"/>
      <name val="Times New Roman"/>
      <family val="1"/>
    </font>
    <font>
      <b/>
      <sz val="13.5"/>
      <color rgb="FF000000"/>
      <name val="Times New Roman"/>
      <family val="1"/>
    </font>
    <font>
      <b/>
      <sz val="12"/>
      <color rgb="FF000000"/>
      <name val="Times New Roman"/>
      <family val="1"/>
      <charset val="1"/>
    </font>
    <font>
      <sz val="12"/>
      <color rgb="FF000000"/>
      <name val="Times New Roman"/>
      <family val="1"/>
      <charset val="1"/>
    </font>
    <font>
      <sz val="12"/>
      <color theme="1"/>
      <name val="Times New Roman"/>
      <family val="1"/>
      <charset val="1"/>
    </font>
    <font>
      <b/>
      <u/>
      <sz val="11"/>
      <color rgb="FFFF0000"/>
      <name val="Calibri"/>
      <family val="2"/>
      <scheme val="minor"/>
    </font>
    <font>
      <b/>
      <sz val="11"/>
      <color rgb="FF2F2F2F"/>
      <name val="Calibri"/>
      <family val="2"/>
      <scheme val="minor"/>
    </font>
    <font>
      <sz val="11"/>
      <color rgb="FF2F2F2F"/>
      <name val="Calibri"/>
      <family val="2"/>
      <scheme val="minor"/>
    </font>
    <font>
      <b/>
      <sz val="10"/>
      <color rgb="FF000000"/>
      <name val="Calibri"/>
      <family val="2"/>
      <scheme val="minor"/>
    </font>
    <font>
      <sz val="10"/>
      <color rgb="FF000000"/>
      <name val="Calibri"/>
      <family val="2"/>
      <scheme val="minor"/>
    </font>
    <font>
      <sz val="12"/>
      <name val="Calibri"/>
      <family val="2"/>
      <scheme val="minor"/>
    </font>
    <font>
      <b/>
      <sz val="14"/>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ED7D31"/>
        <bgColor rgb="FF000000"/>
      </patternFill>
    </fill>
    <fill>
      <patternFill patternType="solid">
        <fgColor theme="0" tint="-0.14999847407452621"/>
        <bgColor theme="0" tint="-0.14999847407452621"/>
      </patternFill>
    </fill>
    <fill>
      <patternFill patternType="solid">
        <fgColor rgb="FFF2F2F2"/>
        <bgColor indexed="64"/>
      </patternFill>
    </fill>
  </fills>
  <borders count="42">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top/>
      <bottom style="thin">
        <color theme="1"/>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
      <left/>
      <right/>
      <top style="thin">
        <color theme="1"/>
      </top>
      <bottom style="thin">
        <color theme="1"/>
      </bottom>
      <diagonal/>
    </border>
    <border>
      <left/>
      <right/>
      <top style="thin">
        <color theme="1"/>
      </top>
      <bottom style="thin">
        <color indexed="64"/>
      </bottom>
      <diagonal/>
    </border>
    <border>
      <left/>
      <right/>
      <top style="thin">
        <color rgb="FFC1C1C1"/>
      </top>
      <bottom/>
      <diagonal/>
    </border>
    <border>
      <left/>
      <right/>
      <top style="thin">
        <color theme="1"/>
      </top>
      <bottom/>
      <diagonal/>
    </border>
    <border>
      <left/>
      <right/>
      <top style="thin">
        <color indexed="64"/>
      </top>
      <bottom style="thin">
        <color theme="1"/>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1">
    <xf numFmtId="0" fontId="0" fillId="0" borderId="0"/>
    <xf numFmtId="0" fontId="1" fillId="0" borderId="0"/>
    <xf numFmtId="43" fontId="1" fillId="0" borderId="0" applyFont="0" applyFill="0" applyBorder="0" applyAlignment="0" applyProtection="0"/>
    <xf numFmtId="0" fontId="9" fillId="0" borderId="0"/>
    <xf numFmtId="43"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xf numFmtId="0" fontId="9" fillId="0" borderId="0"/>
    <xf numFmtId="43" fontId="9" fillId="0" borderId="0" applyFont="0" applyFill="0" applyBorder="0" applyAlignment="0" applyProtection="0"/>
    <xf numFmtId="0" fontId="22" fillId="0" borderId="0" applyNumberFormat="0" applyFill="0" applyBorder="0" applyAlignment="0" applyProtection="0"/>
    <xf numFmtId="0" fontId="3" fillId="0" borderId="0"/>
  </cellStyleXfs>
  <cellXfs count="235">
    <xf numFmtId="0" fontId="0" fillId="0" borderId="0" xfId="0"/>
    <xf numFmtId="0" fontId="2" fillId="0" borderId="0" xfId="0" applyFont="1"/>
    <xf numFmtId="3" fontId="0" fillId="0" borderId="0" xfId="0" applyNumberFormat="1"/>
    <xf numFmtId="1" fontId="0" fillId="0" borderId="0" xfId="0" applyNumberFormat="1"/>
    <xf numFmtId="0" fontId="13" fillId="0" borderId="0" xfId="6"/>
    <xf numFmtId="10" fontId="13" fillId="0" borderId="0" xfId="6" applyNumberFormat="1"/>
    <xf numFmtId="9" fontId="0" fillId="0" borderId="0" xfId="5" applyFont="1"/>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xf>
    <xf numFmtId="0" fontId="2" fillId="0" borderId="10" xfId="0" applyFont="1" applyBorder="1" applyAlignment="1">
      <alignment horizontal="right" vertical="center"/>
    </xf>
    <xf numFmtId="0" fontId="2" fillId="0" borderId="12" xfId="0" applyFont="1" applyBorder="1" applyAlignment="1">
      <alignment horizontal="right" vertical="center"/>
    </xf>
    <xf numFmtId="0" fontId="2" fillId="0" borderId="11" xfId="0" applyFont="1" applyBorder="1" applyAlignment="1">
      <alignment horizontal="right" vertical="center"/>
    </xf>
    <xf numFmtId="0" fontId="2" fillId="0" borderId="12" xfId="0" applyFont="1" applyBorder="1" applyAlignment="1">
      <alignment vertical="center"/>
    </xf>
    <xf numFmtId="0" fontId="2" fillId="0" borderId="11" xfId="0" applyFont="1" applyBorder="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9" fillId="0" borderId="0" xfId="7"/>
    <xf numFmtId="0" fontId="20" fillId="0" borderId="0" xfId="7" applyFont="1"/>
    <xf numFmtId="0" fontId="0" fillId="0" borderId="0" xfId="0" applyAlignment="1">
      <alignment wrapText="1"/>
    </xf>
    <xf numFmtId="0" fontId="23" fillId="0" borderId="0" xfId="7" applyFont="1"/>
    <xf numFmtId="0" fontId="8" fillId="0" borderId="0" xfId="7" applyFont="1" applyAlignment="1">
      <alignment horizontal="center" vertical="center" wrapText="1"/>
    </xf>
    <xf numFmtId="0" fontId="0" fillId="5" borderId="0" xfId="0" applyFill="1" applyAlignment="1">
      <alignment wrapText="1"/>
    </xf>
    <xf numFmtId="165" fontId="16" fillId="5" borderId="0" xfId="4" applyNumberFormat="1" applyFont="1" applyFill="1" applyAlignment="1">
      <alignment horizontal="left"/>
    </xf>
    <xf numFmtId="165" fontId="6" fillId="0" borderId="3" xfId="4" applyNumberFormat="1" applyFont="1" applyFill="1" applyBorder="1" applyAlignment="1">
      <alignment horizontal="right"/>
    </xf>
    <xf numFmtId="165" fontId="6" fillId="0" borderId="2" xfId="4" applyNumberFormat="1" applyFont="1" applyFill="1" applyBorder="1" applyAlignment="1">
      <alignment horizontal="right"/>
    </xf>
    <xf numFmtId="165" fontId="6" fillId="0" borderId="0" xfId="4" applyNumberFormat="1" applyFont="1" applyFill="1" applyAlignment="1">
      <alignment horizontal="right"/>
    </xf>
    <xf numFmtId="165" fontId="6" fillId="0" borderId="5" xfId="4" applyNumberFormat="1" applyFont="1" applyFill="1" applyBorder="1" applyAlignment="1">
      <alignment horizontal="right"/>
    </xf>
    <xf numFmtId="165" fontId="6" fillId="0" borderId="2" xfId="4" applyNumberFormat="1" applyFont="1" applyFill="1" applyBorder="1"/>
    <xf numFmtId="165" fontId="6" fillId="0" borderId="0" xfId="4" applyNumberFormat="1" applyFont="1" applyFill="1"/>
    <xf numFmtId="165" fontId="0" fillId="0" borderId="0" xfId="4" applyNumberFormat="1" applyFont="1"/>
    <xf numFmtId="165" fontId="6" fillId="0" borderId="17" xfId="4" applyNumberFormat="1" applyFont="1" applyFill="1" applyBorder="1" applyAlignment="1">
      <alignment horizontal="right"/>
    </xf>
    <xf numFmtId="0" fontId="2" fillId="0" borderId="3" xfId="0" applyFont="1" applyBorder="1" applyAlignment="1">
      <alignment horizontal="right" vertical="center"/>
    </xf>
    <xf numFmtId="0" fontId="0" fillId="0" borderId="14" xfId="0" applyBorder="1" applyAlignment="1">
      <alignment vertical="top"/>
    </xf>
    <xf numFmtId="0" fontId="0" fillId="0" borderId="0" xfId="0" applyAlignment="1">
      <alignment horizontal="left"/>
    </xf>
    <xf numFmtId="1" fontId="0" fillId="0" borderId="0" xfId="0" applyNumberFormat="1" applyAlignment="1">
      <alignment horizontal="right"/>
    </xf>
    <xf numFmtId="0" fontId="17" fillId="0" borderId="0" xfId="0" applyFont="1" applyAlignment="1">
      <alignment vertical="top"/>
    </xf>
    <xf numFmtId="165" fontId="15" fillId="0" borderId="0" xfId="4" applyNumberFormat="1" applyFont="1" applyBorder="1" applyAlignment="1">
      <alignment vertical="top"/>
    </xf>
    <xf numFmtId="165" fontId="14" fillId="0" borderId="0" xfId="4" applyNumberFormat="1" applyFont="1" applyBorder="1" applyAlignment="1">
      <alignment vertical="top"/>
    </xf>
    <xf numFmtId="165" fontId="28" fillId="0" borderId="0" xfId="4" applyNumberFormat="1" applyFont="1" applyFill="1" applyBorder="1" applyAlignment="1">
      <alignment vertical="top"/>
    </xf>
    <xf numFmtId="165" fontId="14" fillId="0" borderId="11" xfId="4" applyNumberFormat="1" applyFont="1" applyBorder="1" applyAlignment="1">
      <alignment vertical="top"/>
    </xf>
    <xf numFmtId="0" fontId="0" fillId="0" borderId="11" xfId="0" applyBorder="1" applyAlignment="1">
      <alignment horizontal="right" vertical="top"/>
    </xf>
    <xf numFmtId="0" fontId="0" fillId="0" borderId="11" xfId="0" applyBorder="1" applyAlignment="1">
      <alignment vertical="top"/>
    </xf>
    <xf numFmtId="0" fontId="13" fillId="0" borderId="0" xfId="6" applyAlignment="1">
      <alignment vertical="top"/>
    </xf>
    <xf numFmtId="0" fontId="2" fillId="0" borderId="0" xfId="0" applyFont="1" applyAlignment="1">
      <alignment vertical="top"/>
    </xf>
    <xf numFmtId="0" fontId="17" fillId="0" borderId="0" xfId="0" applyFont="1" applyAlignment="1">
      <alignment horizontal="left" vertical="center"/>
    </xf>
    <xf numFmtId="0" fontId="3" fillId="5" borderId="4" xfId="0" applyFont="1" applyFill="1" applyBorder="1" applyAlignment="1">
      <alignment horizontal="left" wrapText="1"/>
    </xf>
    <xf numFmtId="1" fontId="1"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24" fillId="0" borderId="7" xfId="0" applyFont="1" applyBorder="1" applyAlignment="1">
      <alignment vertical="top"/>
    </xf>
    <xf numFmtId="165" fontId="25" fillId="0" borderId="0" xfId="4" applyNumberFormat="1" applyFont="1" applyBorder="1" applyAlignment="1">
      <alignment vertical="top"/>
    </xf>
    <xf numFmtId="0" fontId="6" fillId="0" borderId="7" xfId="0" applyFont="1" applyBorder="1" applyAlignment="1">
      <alignment vertical="top"/>
    </xf>
    <xf numFmtId="0" fontId="0" fillId="0" borderId="0" xfId="0" applyAlignment="1">
      <alignment horizontal="right" vertical="top"/>
    </xf>
    <xf numFmtId="0" fontId="6" fillId="0" borderId="8"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2" fillId="0" borderId="18" xfId="0" applyFont="1" applyBorder="1"/>
    <xf numFmtId="0" fontId="2" fillId="0" borderId="19" xfId="0" applyFont="1" applyBorder="1"/>
    <xf numFmtId="0" fontId="18" fillId="0" borderId="0" xfId="7" applyFont="1" applyAlignment="1">
      <alignment horizontal="right" wrapText="1"/>
    </xf>
    <xf numFmtId="167" fontId="19" fillId="0" borderId="0" xfId="7" applyNumberFormat="1" applyFont="1" applyAlignment="1">
      <alignment horizontal="right" vertical="center"/>
    </xf>
    <xf numFmtId="0" fontId="19" fillId="0" borderId="0" xfId="7" applyFont="1" applyAlignment="1">
      <alignment horizontal="right" wrapText="1"/>
    </xf>
    <xf numFmtId="165" fontId="19" fillId="0" borderId="0" xfId="4" applyNumberFormat="1" applyFont="1" applyFill="1" applyBorder="1" applyAlignment="1">
      <alignment horizontal="right" wrapText="1"/>
    </xf>
    <xf numFmtId="165" fontId="6" fillId="0" borderId="0" xfId="4" applyNumberFormat="1" applyFont="1" applyFill="1" applyBorder="1" applyAlignment="1">
      <alignment vertical="top"/>
    </xf>
    <xf numFmtId="165" fontId="6" fillId="0" borderId="0" xfId="0" applyNumberFormat="1" applyFont="1" applyAlignment="1">
      <alignment vertical="top"/>
    </xf>
    <xf numFmtId="0" fontId="0" fillId="0" borderId="0" xfId="0" applyAlignment="1">
      <alignment vertical="top" wrapText="1"/>
    </xf>
    <xf numFmtId="165" fontId="6" fillId="0" borderId="0" xfId="4" applyNumberFormat="1" applyFont="1" applyFill="1" applyBorder="1" applyAlignment="1">
      <alignment horizontal="right"/>
    </xf>
    <xf numFmtId="165" fontId="6" fillId="0" borderId="3" xfId="4" applyNumberFormat="1" applyFont="1" applyFill="1" applyBorder="1" applyAlignment="1">
      <alignment horizontal="left"/>
    </xf>
    <xf numFmtId="165" fontId="16" fillId="0" borderId="0" xfId="4" applyNumberFormat="1" applyFont="1" applyFill="1" applyAlignment="1">
      <alignment horizontal="left"/>
    </xf>
    <xf numFmtId="165" fontId="13" fillId="0" borderId="0" xfId="6" applyNumberFormat="1" applyFill="1" applyBorder="1" applyAlignment="1">
      <alignment horizontal="left"/>
    </xf>
    <xf numFmtId="3" fontId="6" fillId="0" borderId="0" xfId="4" applyNumberFormat="1" applyFont="1" applyFill="1" applyBorder="1" applyAlignment="1">
      <alignment vertical="top"/>
    </xf>
    <xf numFmtId="3" fontId="2" fillId="0" borderId="0" xfId="0" applyNumberFormat="1" applyFont="1"/>
    <xf numFmtId="3" fontId="15" fillId="0" borderId="0" xfId="0" applyNumberFormat="1" applyFont="1" applyAlignment="1">
      <alignment vertical="top"/>
    </xf>
    <xf numFmtId="3" fontId="24" fillId="0" borderId="0" xfId="4" applyNumberFormat="1" applyFont="1" applyFill="1" applyBorder="1" applyAlignment="1">
      <alignment vertical="top"/>
    </xf>
    <xf numFmtId="3" fontId="6" fillId="0" borderId="0" xfId="0" applyNumberFormat="1" applyFont="1" applyAlignment="1">
      <alignment vertical="top"/>
    </xf>
    <xf numFmtId="0" fontId="4" fillId="0" borderId="0" xfId="0" applyFont="1" applyAlignment="1">
      <alignment wrapText="1"/>
    </xf>
    <xf numFmtId="0" fontId="2" fillId="0" borderId="0" xfId="0" applyFont="1" applyAlignment="1">
      <alignment horizontal="center" vertical="center" wrapText="1"/>
    </xf>
    <xf numFmtId="3" fontId="16" fillId="0" borderId="0" xfId="4" applyNumberFormat="1" applyFont="1" applyFill="1" applyBorder="1" applyAlignment="1">
      <alignment horizontal="center" vertical="center" wrapText="1"/>
    </xf>
    <xf numFmtId="0" fontId="0" fillId="0" borderId="0" xfId="1" applyFont="1"/>
    <xf numFmtId="0" fontId="0" fillId="0" borderId="0" xfId="0" applyAlignment="1">
      <alignment horizontal="center" vertical="center" wrapText="1"/>
    </xf>
    <xf numFmtId="165" fontId="0" fillId="0" borderId="0" xfId="0" applyNumberFormat="1" applyAlignment="1">
      <alignment vertical="top"/>
    </xf>
    <xf numFmtId="0" fontId="25" fillId="0" borderId="0" xfId="0" applyFont="1"/>
    <xf numFmtId="0" fontId="25" fillId="0" borderId="0" xfId="1" applyFont="1" applyAlignment="1">
      <alignment horizontal="center"/>
    </xf>
    <xf numFmtId="165" fontId="25" fillId="0" borderId="0" xfId="4" applyNumberFormat="1" applyFont="1"/>
    <xf numFmtId="0" fontId="25" fillId="0" borderId="0" xfId="1" applyFont="1"/>
    <xf numFmtId="0" fontId="0" fillId="0" borderId="16" xfId="0" applyBorder="1"/>
    <xf numFmtId="0" fontId="0" fillId="0" borderId="11" xfId="0" applyBorder="1"/>
    <xf numFmtId="0" fontId="0" fillId="0" borderId="8" xfId="0" applyBorder="1" applyAlignment="1">
      <alignment wrapText="1"/>
    </xf>
    <xf numFmtId="0" fontId="17" fillId="0" borderId="7" xfId="0" applyFont="1" applyBorder="1" applyAlignment="1">
      <alignment horizontal="right" wrapText="1"/>
    </xf>
    <xf numFmtId="165" fontId="25" fillId="0" borderId="0" xfId="4" applyNumberFormat="1" applyFont="1" applyFill="1" applyBorder="1" applyAlignment="1">
      <alignment vertical="top"/>
    </xf>
    <xf numFmtId="3" fontId="0" fillId="0" borderId="9" xfId="0" applyNumberFormat="1" applyBorder="1"/>
    <xf numFmtId="0" fontId="2" fillId="0" borderId="21" xfId="0" applyFont="1" applyBorder="1"/>
    <xf numFmtId="0" fontId="3" fillId="5" borderId="18" xfId="0" applyFont="1" applyFill="1" applyBorder="1" applyAlignment="1">
      <alignment horizontal="left" wrapText="1"/>
    </xf>
    <xf numFmtId="0" fontId="0" fillId="8" borderId="18" xfId="0" applyFill="1" applyBorder="1"/>
    <xf numFmtId="165" fontId="0" fillId="8" borderId="18" xfId="4" applyNumberFormat="1" applyFont="1" applyFill="1" applyBorder="1"/>
    <xf numFmtId="165" fontId="0" fillId="8" borderId="22" xfId="4" applyNumberFormat="1" applyFont="1" applyFill="1" applyBorder="1"/>
    <xf numFmtId="0" fontId="5" fillId="0" borderId="0" xfId="1" applyFont="1" applyAlignment="1">
      <alignment horizontal="left" vertical="center" wrapText="1"/>
    </xf>
    <xf numFmtId="0" fontId="0" fillId="0" borderId="0" xfId="0" applyAlignment="1">
      <alignment horizontal="left" vertical="top" wrapText="1"/>
    </xf>
    <xf numFmtId="166" fontId="0" fillId="0" borderId="0" xfId="2" applyNumberFormat="1" applyFont="1" applyFill="1" applyAlignment="1">
      <alignment horizontal="center" vertical="center"/>
    </xf>
    <xf numFmtId="0" fontId="2" fillId="0" borderId="16" xfId="1" applyFont="1" applyBorder="1" applyAlignment="1">
      <alignment horizontal="center" vertical="center" wrapText="1"/>
    </xf>
    <xf numFmtId="165" fontId="0" fillId="0" borderId="16" xfId="2" applyNumberFormat="1" applyFont="1" applyBorder="1" applyAlignment="1">
      <alignment horizontal="center" vertical="center"/>
    </xf>
    <xf numFmtId="165" fontId="0" fillId="0" borderId="15" xfId="2" applyNumberFormat="1" applyFont="1" applyBorder="1" applyAlignment="1">
      <alignment horizontal="center" vertical="center"/>
    </xf>
    <xf numFmtId="43" fontId="0" fillId="0" borderId="11" xfId="2" applyFont="1" applyBorder="1" applyAlignment="1">
      <alignment horizontal="center" vertical="center"/>
    </xf>
    <xf numFmtId="43" fontId="0" fillId="0" borderId="13" xfId="2" applyFont="1" applyBorder="1" applyAlignment="1">
      <alignment horizontal="center" vertical="center"/>
    </xf>
    <xf numFmtId="0" fontId="2" fillId="0" borderId="16" xfId="1" applyFont="1" applyBorder="1" applyAlignment="1">
      <alignment horizontal="center" vertical="center"/>
    </xf>
    <xf numFmtId="0" fontId="2" fillId="0" borderId="15" xfId="1" applyFont="1" applyBorder="1" applyAlignment="1">
      <alignment horizontal="center" vertical="center"/>
    </xf>
    <xf numFmtId="165" fontId="25" fillId="0" borderId="0" xfId="4" applyNumberFormat="1" applyFont="1" applyBorder="1"/>
    <xf numFmtId="165" fontId="25" fillId="0" borderId="9" xfId="4" applyNumberFormat="1" applyFont="1" applyBorder="1"/>
    <xf numFmtId="0" fontId="33" fillId="0" borderId="11" xfId="0" applyFont="1" applyBorder="1"/>
    <xf numFmtId="0" fontId="25" fillId="0" borderId="11" xfId="0" applyFont="1" applyBorder="1"/>
    <xf numFmtId="0" fontId="25" fillId="0" borderId="13" xfId="0" applyFont="1" applyBorder="1"/>
    <xf numFmtId="0" fontId="21" fillId="0" borderId="14" xfId="0" applyFont="1" applyBorder="1" applyAlignment="1">
      <alignment wrapText="1"/>
    </xf>
    <xf numFmtId="0" fontId="31" fillId="0" borderId="7" xfId="0" applyFont="1" applyBorder="1"/>
    <xf numFmtId="0" fontId="31" fillId="0" borderId="0" xfId="0" applyFont="1"/>
    <xf numFmtId="0" fontId="33" fillId="0" borderId="0" xfId="1" applyFont="1"/>
    <xf numFmtId="0" fontId="31" fillId="0" borderId="11" xfId="0" applyFont="1" applyBorder="1" applyAlignment="1">
      <alignment wrapText="1"/>
    </xf>
    <xf numFmtId="0" fontId="31" fillId="0" borderId="11" xfId="0" applyFont="1" applyBorder="1"/>
    <xf numFmtId="0" fontId="2" fillId="0" borderId="0" xfId="0" applyFont="1" applyAlignment="1">
      <alignment horizontal="left"/>
    </xf>
    <xf numFmtId="0" fontId="6" fillId="0" borderId="0" xfId="0" applyFont="1" applyAlignment="1">
      <alignment vertical="top"/>
    </xf>
    <xf numFmtId="0" fontId="34" fillId="0" borderId="0" xfId="0" applyFont="1" applyAlignment="1">
      <alignment wrapText="1"/>
    </xf>
    <xf numFmtId="0" fontId="36" fillId="9" borderId="34" xfId="0" applyFont="1" applyFill="1" applyBorder="1" applyAlignment="1">
      <alignment wrapText="1"/>
    </xf>
    <xf numFmtId="10" fontId="36" fillId="9" borderId="1" xfId="0" applyNumberFormat="1" applyFont="1" applyFill="1" applyBorder="1" applyAlignment="1">
      <alignment wrapText="1"/>
    </xf>
    <xf numFmtId="10" fontId="36" fillId="9" borderId="35" xfId="0" applyNumberFormat="1" applyFont="1" applyFill="1" applyBorder="1" applyAlignment="1">
      <alignment wrapText="1"/>
    </xf>
    <xf numFmtId="0" fontId="36" fillId="9" borderId="1" xfId="0" applyFont="1" applyFill="1" applyBorder="1" applyAlignment="1">
      <alignment wrapText="1"/>
    </xf>
    <xf numFmtId="0" fontId="37" fillId="0" borderId="7" xfId="0" applyFont="1" applyBorder="1" applyAlignment="1">
      <alignment wrapText="1"/>
    </xf>
    <xf numFmtId="10" fontId="37" fillId="0" borderId="9" xfId="0" applyNumberFormat="1" applyFont="1" applyBorder="1" applyAlignment="1">
      <alignment wrapText="1"/>
    </xf>
    <xf numFmtId="3" fontId="36" fillId="9" borderId="34" xfId="0" applyNumberFormat="1" applyFont="1" applyFill="1" applyBorder="1" applyAlignment="1">
      <alignment wrapText="1"/>
    </xf>
    <xf numFmtId="3" fontId="37" fillId="0" borderId="7" xfId="0" applyNumberFormat="1" applyFont="1" applyBorder="1" applyAlignment="1">
      <alignment wrapText="1"/>
    </xf>
    <xf numFmtId="3" fontId="36" fillId="9" borderId="1" xfId="0" applyNumberFormat="1" applyFont="1" applyFill="1" applyBorder="1" applyAlignment="1">
      <alignment wrapText="1"/>
    </xf>
    <xf numFmtId="0" fontId="0" fillId="0" borderId="23" xfId="0" applyBorder="1" applyAlignment="1">
      <alignment vertical="top"/>
    </xf>
    <xf numFmtId="0" fontId="0" fillId="0" borderId="25" xfId="0" applyBorder="1" applyAlignment="1">
      <alignment vertical="top"/>
    </xf>
    <xf numFmtId="0" fontId="35" fillId="0" borderId="25" xfId="0" applyFont="1" applyBorder="1" applyAlignment="1">
      <alignment wrapText="1"/>
    </xf>
    <xf numFmtId="10" fontId="36" fillId="9" borderId="36" xfId="0" applyNumberFormat="1" applyFont="1" applyFill="1" applyBorder="1" applyAlignment="1">
      <alignment wrapText="1"/>
    </xf>
    <xf numFmtId="0" fontId="34" fillId="0" borderId="25" xfId="0" applyFont="1" applyBorder="1" applyAlignment="1">
      <alignment wrapText="1"/>
    </xf>
    <xf numFmtId="10" fontId="37" fillId="0" borderId="0" xfId="0" applyNumberFormat="1" applyFont="1" applyAlignment="1">
      <alignment wrapText="1"/>
    </xf>
    <xf numFmtId="0" fontId="37" fillId="0" borderId="0" xfId="0" applyFont="1" applyAlignment="1">
      <alignment wrapText="1"/>
    </xf>
    <xf numFmtId="3" fontId="37" fillId="0" borderId="0" xfId="0" applyNumberFormat="1" applyFont="1" applyAlignment="1">
      <alignment wrapText="1"/>
    </xf>
    <xf numFmtId="10" fontId="37" fillId="0" borderId="26" xfId="0" applyNumberFormat="1" applyFont="1" applyBorder="1" applyAlignment="1">
      <alignment wrapText="1"/>
    </xf>
    <xf numFmtId="0" fontId="34" fillId="0" borderId="27" xfId="0" applyFont="1" applyBorder="1" applyAlignment="1">
      <alignment wrapText="1"/>
    </xf>
    <xf numFmtId="0" fontId="37" fillId="0" borderId="37" xfId="0" quotePrefix="1" applyFont="1" applyBorder="1" applyAlignment="1">
      <alignment wrapText="1"/>
    </xf>
    <xf numFmtId="0" fontId="37" fillId="0" borderId="30" xfId="0" quotePrefix="1" applyFont="1" applyBorder="1" applyAlignment="1">
      <alignment wrapText="1"/>
    </xf>
    <xf numFmtId="0" fontId="37" fillId="0" borderId="38" xfId="0" quotePrefix="1" applyFont="1" applyBorder="1" applyAlignment="1">
      <alignment wrapText="1"/>
    </xf>
    <xf numFmtId="3" fontId="37" fillId="0" borderId="37" xfId="0" applyNumberFormat="1" applyFont="1" applyBorder="1" applyAlignment="1">
      <alignment wrapText="1"/>
    </xf>
    <xf numFmtId="10" fontId="37" fillId="0" borderId="30" xfId="0" applyNumberFormat="1" applyFont="1" applyBorder="1" applyAlignment="1">
      <alignment wrapText="1"/>
    </xf>
    <xf numFmtId="10" fontId="37" fillId="0" borderId="38" xfId="0" applyNumberFormat="1" applyFont="1" applyBorder="1" applyAlignment="1">
      <alignment wrapText="1"/>
    </xf>
    <xf numFmtId="3" fontId="37" fillId="0" borderId="30" xfId="0" applyNumberFormat="1" applyFont="1" applyBorder="1" applyAlignment="1">
      <alignment wrapText="1"/>
    </xf>
    <xf numFmtId="0" fontId="37" fillId="0" borderId="37" xfId="0" applyFont="1" applyBorder="1" applyAlignment="1">
      <alignment wrapText="1"/>
    </xf>
    <xf numFmtId="0" fontId="37" fillId="0" borderId="28" xfId="0" applyFont="1" applyBorder="1" applyAlignment="1">
      <alignment wrapText="1"/>
    </xf>
    <xf numFmtId="0" fontId="2" fillId="0" borderId="29" xfId="0" applyFont="1" applyBorder="1" applyAlignment="1">
      <alignment vertical="top"/>
    </xf>
    <xf numFmtId="0" fontId="2" fillId="0" borderId="24" xfId="0" applyFont="1" applyBorder="1" applyAlignment="1">
      <alignment vertical="top"/>
    </xf>
    <xf numFmtId="0" fontId="0" fillId="0" borderId="31" xfId="0" applyBorder="1" applyAlignment="1">
      <alignment vertical="top"/>
    </xf>
    <xf numFmtId="0" fontId="0" fillId="0" borderId="32" xfId="0" applyBorder="1" applyAlignment="1">
      <alignment vertical="top"/>
    </xf>
    <xf numFmtId="0" fontId="0" fillId="0" borderId="33" xfId="0" applyBorder="1" applyAlignment="1">
      <alignment vertical="top"/>
    </xf>
    <xf numFmtId="0" fontId="2" fillId="0" borderId="23" xfId="0" applyFont="1" applyBorder="1" applyAlignment="1">
      <alignment vertical="top"/>
    </xf>
    <xf numFmtId="0" fontId="5" fillId="0" borderId="11" xfId="1" applyFont="1" applyBorder="1" applyAlignment="1">
      <alignment horizontal="left" vertical="center" wrapText="1"/>
    </xf>
    <xf numFmtId="3" fontId="33" fillId="3" borderId="0" xfId="0" applyNumberFormat="1" applyFont="1" applyFill="1"/>
    <xf numFmtId="0" fontId="2" fillId="0" borderId="0" xfId="1" applyFont="1" applyAlignment="1">
      <alignment horizontal="center" vertical="center" wrapText="1"/>
    </xf>
    <xf numFmtId="0" fontId="11" fillId="0" borderId="0" xfId="0" applyFont="1"/>
    <xf numFmtId="0" fontId="40" fillId="2" borderId="0" xfId="7" applyFont="1" applyFill="1" applyAlignment="1">
      <alignment wrapText="1"/>
    </xf>
    <xf numFmtId="0" fontId="40" fillId="2" borderId="0" xfId="7" applyFont="1" applyFill="1" applyAlignment="1">
      <alignment horizontal="center" wrapText="1"/>
    </xf>
    <xf numFmtId="0" fontId="40" fillId="2" borderId="0" xfId="7" applyFont="1" applyFill="1" applyAlignment="1">
      <alignment horizontal="right" wrapText="1"/>
    </xf>
    <xf numFmtId="0" fontId="40" fillId="4" borderId="0" xfId="7" applyFont="1" applyFill="1" applyAlignment="1">
      <alignment horizontal="left" vertical="center" wrapText="1"/>
    </xf>
    <xf numFmtId="167" fontId="41" fillId="4" borderId="0" xfId="7" applyNumberFormat="1" applyFont="1" applyFill="1" applyAlignment="1">
      <alignment horizontal="right" vertical="center"/>
    </xf>
    <xf numFmtId="0" fontId="40" fillId="2" borderId="0" xfId="7" applyFont="1" applyFill="1" applyAlignment="1">
      <alignment horizontal="left" vertical="center" wrapText="1"/>
    </xf>
    <xf numFmtId="0" fontId="41" fillId="2" borderId="0" xfId="7" applyFont="1" applyFill="1" applyAlignment="1">
      <alignment horizontal="right" wrapText="1"/>
    </xf>
    <xf numFmtId="165" fontId="41" fillId="2" borderId="0" xfId="4" applyNumberFormat="1" applyFont="1" applyFill="1" applyBorder="1" applyAlignment="1">
      <alignment horizontal="right" wrapText="1"/>
    </xf>
    <xf numFmtId="0" fontId="0" fillId="0" borderId="14" xfId="0" applyBorder="1"/>
    <xf numFmtId="0" fontId="0" fillId="0" borderId="9" xfId="0" applyBorder="1"/>
    <xf numFmtId="0" fontId="0" fillId="0" borderId="11" xfId="1" applyFont="1" applyBorder="1" applyAlignment="1">
      <alignment horizontal="center" vertical="center"/>
    </xf>
    <xf numFmtId="0" fontId="0" fillId="0" borderId="13" xfId="0" applyBorder="1"/>
    <xf numFmtId="0" fontId="32" fillId="6" borderId="8" xfId="1" applyFont="1" applyFill="1" applyBorder="1" applyAlignment="1">
      <alignment horizontal="left" vertical="center" wrapText="1"/>
    </xf>
    <xf numFmtId="0" fontId="42" fillId="5" borderId="14" xfId="3" applyFont="1" applyFill="1" applyBorder="1" applyAlignment="1">
      <alignment wrapText="1"/>
    </xf>
    <xf numFmtId="0" fontId="0" fillId="0" borderId="0" xfId="1" applyFont="1" applyAlignment="1">
      <alignment wrapText="1"/>
    </xf>
    <xf numFmtId="0" fontId="32" fillId="6" borderId="7" xfId="1" applyFont="1" applyFill="1" applyBorder="1" applyAlignment="1">
      <alignment horizontal="left" vertical="center" wrapText="1"/>
    </xf>
    <xf numFmtId="0" fontId="0" fillId="0" borderId="7" xfId="1" applyFont="1" applyBorder="1" applyAlignment="1">
      <alignment horizontal="left" wrapText="1"/>
    </xf>
    <xf numFmtId="3" fontId="0" fillId="0" borderId="0" xfId="1" applyNumberFormat="1" applyFont="1" applyAlignment="1">
      <alignment horizontal="center"/>
    </xf>
    <xf numFmtId="0" fontId="0" fillId="0" borderId="11" xfId="1" applyFont="1" applyBorder="1"/>
    <xf numFmtId="3" fontId="0" fillId="3" borderId="6" xfId="0" applyNumberFormat="1" applyFill="1" applyBorder="1"/>
    <xf numFmtId="3" fontId="43" fillId="0" borderId="0" xfId="0" applyNumberFormat="1" applyFont="1" applyAlignment="1">
      <alignment horizontal="center" vertical="center"/>
    </xf>
    <xf numFmtId="3" fontId="43" fillId="0" borderId="9" xfId="0" applyNumberFormat="1" applyFont="1" applyBorder="1" applyAlignment="1">
      <alignment horizontal="center" vertical="center"/>
    </xf>
    <xf numFmtId="0" fontId="0" fillId="3" borderId="11" xfId="0" applyFill="1" applyBorder="1"/>
    <xf numFmtId="0" fontId="0" fillId="0" borderId="0" xfId="0" applyBorder="1"/>
    <xf numFmtId="3" fontId="0" fillId="0" borderId="0" xfId="0" applyNumberFormat="1" applyBorder="1"/>
    <xf numFmtId="0" fontId="2" fillId="0" borderId="16" xfId="0" applyFont="1" applyBorder="1" applyAlignment="1">
      <alignment horizontal="center" vertical="center" wrapText="1"/>
    </xf>
    <xf numFmtId="0" fontId="2" fillId="0" borderId="15" xfId="0" applyFont="1" applyBorder="1" applyAlignment="1">
      <alignment horizontal="center" vertical="center" wrapText="1"/>
    </xf>
    <xf numFmtId="0" fontId="0" fillId="0" borderId="20" xfId="0" applyBorder="1" applyAlignment="1">
      <alignment wrapText="1"/>
    </xf>
    <xf numFmtId="0" fontId="0" fillId="0" borderId="0" xfId="0" applyBorder="1" applyAlignment="1">
      <alignment vertical="top"/>
    </xf>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applyAlignment="1">
      <alignment horizontal="right" vertical="center" wrapText="1"/>
    </xf>
    <xf numFmtId="0" fontId="26" fillId="0" borderId="0" xfId="0" applyFont="1" applyBorder="1" applyAlignment="1">
      <alignment horizontal="right" wrapText="1"/>
    </xf>
    <xf numFmtId="1" fontId="24" fillId="0" borderId="0" xfId="0" applyNumberFormat="1" applyFont="1" applyBorder="1" applyAlignment="1">
      <alignment vertical="top"/>
    </xf>
    <xf numFmtId="168" fontId="6" fillId="0" borderId="0" xfId="0" applyNumberFormat="1" applyFont="1" applyBorder="1" applyAlignment="1">
      <alignment vertical="top"/>
    </xf>
    <xf numFmtId="0" fontId="17" fillId="0" borderId="0" xfId="0" applyFont="1" applyBorder="1" applyAlignment="1">
      <alignment vertical="top"/>
    </xf>
    <xf numFmtId="0" fontId="26" fillId="0" borderId="0" xfId="0" applyFont="1" applyBorder="1" applyAlignment="1">
      <alignment vertical="top"/>
    </xf>
    <xf numFmtId="1" fontId="26" fillId="0" borderId="0" xfId="0" applyNumberFormat="1" applyFont="1" applyBorder="1" applyAlignment="1">
      <alignment vertical="top"/>
    </xf>
    <xf numFmtId="165" fontId="15" fillId="0" borderId="0" xfId="0" applyNumberFormat="1" applyFont="1" applyBorder="1" applyAlignment="1">
      <alignment vertical="top"/>
    </xf>
    <xf numFmtId="1" fontId="27" fillId="0" borderId="0" xfId="0" applyNumberFormat="1" applyFont="1" applyBorder="1" applyAlignment="1">
      <alignment vertical="top"/>
    </xf>
    <xf numFmtId="1" fontId="6" fillId="0" borderId="0" xfId="0" applyNumberFormat="1" applyFont="1" applyBorder="1" applyAlignment="1">
      <alignment vertical="top"/>
    </xf>
    <xf numFmtId="0" fontId="0" fillId="0" borderId="0" xfId="0" applyBorder="1" applyAlignment="1">
      <alignment horizontal="right" vertical="top"/>
    </xf>
    <xf numFmtId="1" fontId="29" fillId="0" borderId="0" xfId="0" applyNumberFormat="1" applyFont="1" applyBorder="1" applyAlignment="1">
      <alignment vertical="top"/>
    </xf>
    <xf numFmtId="0" fontId="0" fillId="0" borderId="7" xfId="0" applyBorder="1" applyAlignment="1">
      <alignment horizontal="center" wrapText="1"/>
    </xf>
    <xf numFmtId="0" fontId="0" fillId="5" borderId="9" xfId="0" applyFill="1" applyBorder="1" applyAlignment="1">
      <alignment wrapText="1"/>
    </xf>
    <xf numFmtId="165" fontId="28" fillId="0" borderId="11" xfId="0" applyNumberFormat="1" applyFont="1" applyBorder="1" applyAlignment="1">
      <alignment vertical="top"/>
    </xf>
    <xf numFmtId="3" fontId="0" fillId="0" borderId="13" xfId="0" applyNumberFormat="1" applyBorder="1"/>
    <xf numFmtId="1" fontId="0" fillId="0" borderId="0" xfId="4" applyNumberFormat="1" applyFont="1" applyBorder="1"/>
    <xf numFmtId="1" fontId="0" fillId="0" borderId="9" xfId="4" applyNumberFormat="1" applyFont="1" applyBorder="1"/>
    <xf numFmtId="0" fontId="2" fillId="0" borderId="0" xfId="0" applyFont="1" applyAlignment="1">
      <alignment horizontal="left" vertical="center" wrapText="1"/>
    </xf>
    <xf numFmtId="0" fontId="8" fillId="0" borderId="0" xfId="7" applyFont="1" applyAlignment="1">
      <alignment horizontal="left" vertical="top" wrapText="1"/>
    </xf>
    <xf numFmtId="0" fontId="11" fillId="0" borderId="0" xfId="0" applyFont="1" applyAlignment="1">
      <alignment horizontal="center" wrapText="1"/>
    </xf>
    <xf numFmtId="0" fontId="2" fillId="0" borderId="0" xfId="0" applyFont="1" applyAlignment="1">
      <alignment horizontal="center" vertical="center" wrapText="1"/>
    </xf>
    <xf numFmtId="0" fontId="10" fillId="7" borderId="0" xfId="0" applyFont="1" applyFill="1" applyAlignment="1">
      <alignment horizontal="center"/>
    </xf>
    <xf numFmtId="0" fontId="37" fillId="0" borderId="0" xfId="0" applyFont="1" applyAlignment="1">
      <alignment horizontal="center" wrapText="1"/>
    </xf>
    <xf numFmtId="0" fontId="0" fillId="0" borderId="0" xfId="0" applyBorder="1" applyAlignment="1">
      <alignment horizontal="right" vertical="center"/>
    </xf>
    <xf numFmtId="0" fontId="3" fillId="0" borderId="7"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2" fillId="0" borderId="16" xfId="0" applyFont="1" applyBorder="1" applyAlignment="1">
      <alignment horizontal="center" vertical="center"/>
    </xf>
    <xf numFmtId="0" fontId="2" fillId="0" borderId="16" xfId="0" applyFont="1" applyBorder="1" applyAlignment="1">
      <alignment horizontal="center" vertical="center" wrapText="1"/>
    </xf>
    <xf numFmtId="0" fontId="0" fillId="0" borderId="0" xfId="0" applyBorder="1" applyAlignment="1">
      <alignment horizontal="center" vertical="center"/>
    </xf>
    <xf numFmtId="0" fontId="7" fillId="3" borderId="11" xfId="1" applyFont="1" applyFill="1" applyBorder="1" applyAlignment="1">
      <alignment horizontal="center" vertical="center" wrapText="1"/>
    </xf>
    <xf numFmtId="0" fontId="10" fillId="7" borderId="8" xfId="0" applyFont="1" applyFill="1" applyBorder="1" applyAlignment="1">
      <alignment horizontal="center"/>
    </xf>
    <xf numFmtId="0" fontId="10" fillId="7" borderId="11" xfId="0" applyFont="1" applyFill="1" applyBorder="1" applyAlignment="1">
      <alignment horizontal="center"/>
    </xf>
    <xf numFmtId="0" fontId="5" fillId="0" borderId="8" xfId="1" applyFont="1" applyBorder="1" applyAlignment="1">
      <alignment horizontal="left" vertical="center" wrapText="1"/>
    </xf>
    <xf numFmtId="0" fontId="5" fillId="0" borderId="11" xfId="1" applyFont="1" applyBorder="1" applyAlignment="1">
      <alignment horizontal="left" vertical="center" wrapText="1"/>
    </xf>
    <xf numFmtId="0" fontId="12" fillId="0" borderId="0" xfId="1" applyFont="1" applyAlignment="1">
      <alignment horizontal="left" vertical="top" wrapText="1"/>
    </xf>
    <xf numFmtId="0" fontId="33" fillId="3" borderId="0" xfId="0" applyFont="1" applyFill="1" applyAlignment="1">
      <alignment horizontal="center" wrapText="1"/>
    </xf>
    <xf numFmtId="169" fontId="45" fillId="3" borderId="39" xfId="1" applyNumberFormat="1" applyFont="1" applyFill="1" applyBorder="1" applyAlignment="1">
      <alignment horizontal="center"/>
    </xf>
    <xf numFmtId="169" fontId="45" fillId="3" borderId="40" xfId="1" applyNumberFormat="1" applyFont="1" applyFill="1" applyBorder="1" applyAlignment="1">
      <alignment horizontal="center"/>
    </xf>
    <xf numFmtId="169" fontId="45" fillId="3" borderId="41" xfId="1" applyNumberFormat="1" applyFont="1" applyFill="1" applyBorder="1" applyAlignment="1">
      <alignment horizontal="center"/>
    </xf>
    <xf numFmtId="2" fontId="33" fillId="0" borderId="0" xfId="0" applyNumberFormat="1" applyFont="1"/>
    <xf numFmtId="0" fontId="33" fillId="0" borderId="0" xfId="0" applyFont="1"/>
    <xf numFmtId="169" fontId="0" fillId="0" borderId="0" xfId="0" applyNumberFormat="1"/>
    <xf numFmtId="43" fontId="0" fillId="0" borderId="0" xfId="0" applyNumberFormat="1"/>
    <xf numFmtId="170" fontId="0" fillId="0" borderId="0" xfId="0" applyNumberFormat="1"/>
  </cellXfs>
  <cellStyles count="11">
    <cellStyle name="Comma" xfId="4" builtinId="3"/>
    <cellStyle name="Comma 2" xfId="2" xr:uid="{F31C87CC-62CC-45F9-8253-960CDFD31554}"/>
    <cellStyle name="Comma 3" xfId="8" xr:uid="{793BAEC7-7D05-4E03-B917-0CD4566425ED}"/>
    <cellStyle name="Hyperlink" xfId="6" builtinId="8"/>
    <cellStyle name="Hyperlink 2" xfId="9" xr:uid="{3A8C0ED0-F20F-4FED-B3CD-1FD485BB28C3}"/>
    <cellStyle name="Normal" xfId="0" builtinId="0"/>
    <cellStyle name="Normal 2" xfId="1" xr:uid="{047748C9-3266-4D9B-BBB2-FE47BEBFE296}"/>
    <cellStyle name="Normal 2 2" xfId="3" xr:uid="{B9B65194-2281-4F65-B25F-3D806511FB84}"/>
    <cellStyle name="Normal 3" xfId="7" xr:uid="{7F531934-4625-44FC-906F-AFDCF4DFCC23}"/>
    <cellStyle name="Normal 4" xfId="10" xr:uid="{02CA17CB-176D-4C34-883C-99239CD62ADE}"/>
    <cellStyle name="Percent" xfId="5"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24" Type="http://schemas.microsoft.com/office/2017/10/relationships/person" Target="persons/person.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rtnershealthcare.sharepoint.com/sites/FDAOpioidmodelingteam/Shared%20Documents/Opioid%20Model/Modeling%20files/Documentation%20Files/nx%20update%20Combined%20modeling%20files%20update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Stringfellow, Erin" id="{E2EB7554-4E80-4485-A876-3AC210C7ABBD}" userId="Stringfellow, Erin" providerId="None"/>
  <person displayName="Stafford, Celia A." id="{2915C3EC-1AA1-4532-9734-A6C190918A1C}" userId="CASTAFFORD@mgh.harvard.edu" providerId="PeoplePicker"/>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98" dT="2021-04-14T14:09:56.47" personId="{E2EB7554-4E80-4485-A876-3AC210C7ABBD}" id="{018578F1-A137-4636-A740-58C058FBC390}">
    <text>@Stafford, Celia A. can you check these against the new table we got from OSE?</text>
    <mentions>
      <mention mentionpersonId="{2915C3EC-1AA1-4532-9734-A6C190918A1C}" mentionId="{0B18236A-FB64-4EB5-ADA6-4C6E9E08F4CB}" startIndex="0" length="19"/>
    </mentions>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ncbi.nlm.nih.gov/pubmed/1708822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82B7-8325-4F78-AB69-E28897CAA503}">
  <dimension ref="A1:AP39"/>
  <sheetViews>
    <sheetView zoomScale="85" zoomScaleNormal="85" workbookViewId="0">
      <selection activeCell="A7" sqref="A7:O7"/>
    </sheetView>
  </sheetViews>
  <sheetFormatPr defaultColWidth="8.89453125" defaultRowHeight="14.4" x14ac:dyDescent="0.55000000000000004"/>
  <cols>
    <col min="1" max="1" width="50.1015625" customWidth="1"/>
    <col min="2" max="2" width="10.41796875" customWidth="1"/>
    <col min="3" max="3" width="8" bestFit="1" customWidth="1"/>
    <col min="4" max="4" width="10.41796875" customWidth="1"/>
    <col min="5" max="6" width="11.89453125" customWidth="1"/>
    <col min="7" max="7" width="9.41796875" bestFit="1" customWidth="1"/>
    <col min="8" max="15" width="9" bestFit="1" customWidth="1"/>
    <col min="16" max="16" width="11.68359375" customWidth="1"/>
    <col min="17" max="23" width="13.1015625" customWidth="1"/>
  </cols>
  <sheetData>
    <row r="1" spans="1:23" ht="73.349999999999994" customHeight="1" x14ac:dyDescent="0.55000000000000004">
      <c r="A1" s="21" t="s">
        <v>4</v>
      </c>
      <c r="B1" s="17"/>
      <c r="C1" s="17"/>
      <c r="D1" s="17"/>
      <c r="E1" s="17"/>
      <c r="F1" s="17"/>
      <c r="G1" s="17"/>
      <c r="H1" s="17"/>
      <c r="I1" s="17"/>
      <c r="J1" s="17"/>
      <c r="K1" s="17"/>
      <c r="L1" s="17"/>
      <c r="M1" s="17"/>
      <c r="N1" s="17"/>
      <c r="O1" s="17"/>
      <c r="P1" s="17"/>
      <c r="Q1" s="17"/>
      <c r="R1" s="17"/>
      <c r="S1" s="17"/>
    </row>
    <row r="2" spans="1:23" ht="27" customHeight="1" x14ac:dyDescent="0.55000000000000004">
      <c r="A2" s="79" t="s">
        <v>5</v>
      </c>
      <c r="B2" s="10">
        <v>1999</v>
      </c>
      <c r="C2" s="10">
        <v>2000</v>
      </c>
      <c r="D2" s="10">
        <v>2001</v>
      </c>
      <c r="E2" s="10">
        <v>2002</v>
      </c>
      <c r="F2" s="10">
        <v>2003</v>
      </c>
      <c r="G2" s="10">
        <v>2004</v>
      </c>
      <c r="H2" s="11">
        <v>2005</v>
      </c>
      <c r="I2" s="12">
        <v>2006</v>
      </c>
      <c r="J2" s="11">
        <v>2007</v>
      </c>
      <c r="K2" s="12">
        <v>2008</v>
      </c>
      <c r="L2" s="11">
        <v>2009</v>
      </c>
      <c r="M2" s="12">
        <v>2010</v>
      </c>
      <c r="N2" s="11">
        <v>2011</v>
      </c>
      <c r="O2" s="12">
        <v>2012</v>
      </c>
      <c r="P2" s="11">
        <v>2013</v>
      </c>
      <c r="Q2" s="12">
        <v>2014</v>
      </c>
      <c r="R2" s="11">
        <v>2015</v>
      </c>
      <c r="S2" s="12">
        <v>2016</v>
      </c>
      <c r="T2" s="13">
        <v>2017</v>
      </c>
      <c r="U2" s="14">
        <v>2018</v>
      </c>
      <c r="V2" s="13">
        <v>2019</v>
      </c>
      <c r="W2" s="13">
        <v>2020</v>
      </c>
    </row>
    <row r="3" spans="1:23" s="30" customFormat="1" x14ac:dyDescent="0.55000000000000004">
      <c r="A3" s="23" t="s">
        <v>2</v>
      </c>
      <c r="B3" s="31">
        <v>0</v>
      </c>
      <c r="C3" s="31">
        <v>0</v>
      </c>
      <c r="D3" s="31">
        <v>0</v>
      </c>
      <c r="E3" s="31">
        <v>0</v>
      </c>
      <c r="F3" s="24">
        <v>19026</v>
      </c>
      <c r="G3" s="24">
        <v>63174</v>
      </c>
      <c r="H3" s="25">
        <v>108325</v>
      </c>
      <c r="I3" s="26">
        <v>170005</v>
      </c>
      <c r="J3" s="27">
        <v>288677</v>
      </c>
      <c r="K3" s="26">
        <v>436904</v>
      </c>
      <c r="L3" s="25">
        <v>517292</v>
      </c>
      <c r="M3" s="26">
        <v>603494</v>
      </c>
      <c r="N3" s="25">
        <v>710244</v>
      </c>
      <c r="O3" s="26">
        <v>730890</v>
      </c>
      <c r="P3" s="25">
        <v>774276</v>
      </c>
      <c r="Q3" s="26">
        <v>861312</v>
      </c>
      <c r="R3" s="25">
        <v>914792</v>
      </c>
      <c r="S3" s="26">
        <v>1003521</v>
      </c>
      <c r="T3" s="28">
        <v>1113512</v>
      </c>
      <c r="U3" s="29">
        <v>1186830</v>
      </c>
      <c r="V3" s="28">
        <v>1295524</v>
      </c>
      <c r="W3" s="28">
        <v>1361265</v>
      </c>
    </row>
    <row r="4" spans="1:23" s="30" customFormat="1" x14ac:dyDescent="0.55000000000000004">
      <c r="A4" s="68"/>
      <c r="B4" s="67"/>
      <c r="C4" s="69" t="s">
        <v>6</v>
      </c>
      <c r="D4" s="66"/>
      <c r="E4" s="66"/>
      <c r="F4" s="66"/>
      <c r="G4" s="66"/>
      <c r="H4" s="66"/>
      <c r="I4" s="66"/>
      <c r="J4" s="66"/>
      <c r="K4" s="66"/>
      <c r="L4" s="66"/>
      <c r="M4" s="66"/>
      <c r="N4" s="66"/>
      <c r="O4" s="66"/>
      <c r="P4" s="66"/>
      <c r="Q4" s="66"/>
      <c r="R4" s="66"/>
      <c r="S4" s="66"/>
    </row>
    <row r="5" spans="1:23" x14ac:dyDescent="0.55000000000000004">
      <c r="A5" s="45" t="s">
        <v>7</v>
      </c>
      <c r="B5" s="32"/>
      <c r="C5" s="15"/>
      <c r="D5" s="15"/>
      <c r="E5" s="15"/>
      <c r="F5" s="15"/>
      <c r="G5" s="15"/>
      <c r="H5" s="15"/>
      <c r="I5" s="15"/>
      <c r="J5" s="15"/>
      <c r="K5" s="15"/>
      <c r="L5" s="15"/>
      <c r="M5" s="15"/>
      <c r="N5" s="15"/>
      <c r="O5" s="15"/>
      <c r="P5" s="15"/>
      <c r="Q5" s="16"/>
      <c r="R5" s="16"/>
      <c r="S5" s="16"/>
    </row>
    <row r="6" spans="1:23" x14ac:dyDescent="0.55000000000000004">
      <c r="A6" s="20" t="s">
        <v>8</v>
      </c>
      <c r="B6" s="17"/>
      <c r="C6" s="17"/>
      <c r="D6" s="17"/>
      <c r="E6" s="17"/>
      <c r="F6" s="17"/>
      <c r="G6" s="17"/>
      <c r="H6" s="17"/>
      <c r="I6" s="17"/>
      <c r="J6" s="17"/>
      <c r="K6" s="17"/>
      <c r="L6" s="17"/>
      <c r="M6" s="17"/>
      <c r="N6" s="17"/>
      <c r="O6" s="17"/>
      <c r="V6" s="6"/>
    </row>
    <row r="7" spans="1:23" ht="56.85" customHeight="1" x14ac:dyDescent="0.55000000000000004">
      <c r="A7" s="208" t="s">
        <v>9</v>
      </c>
      <c r="B7" s="208"/>
      <c r="C7" s="208"/>
      <c r="D7" s="208"/>
      <c r="E7" s="208"/>
      <c r="F7" s="208"/>
      <c r="G7" s="208"/>
      <c r="H7" s="208"/>
      <c r="I7" s="208"/>
      <c r="J7" s="208"/>
      <c r="K7" s="208"/>
      <c r="L7" s="208"/>
      <c r="M7" s="208"/>
      <c r="N7" s="208"/>
      <c r="O7" s="208"/>
      <c r="V7" s="5"/>
    </row>
    <row r="8" spans="1:23" ht="14.85" customHeight="1" x14ac:dyDescent="0.55000000000000004">
      <c r="W8" s="207"/>
    </row>
    <row r="9" spans="1:23" x14ac:dyDescent="0.55000000000000004">
      <c r="W9" s="207"/>
    </row>
    <row r="10" spans="1:23" x14ac:dyDescent="0.55000000000000004">
      <c r="W10" s="207"/>
    </row>
    <row r="14" spans="1:23" x14ac:dyDescent="0.55000000000000004">
      <c r="F14" s="3"/>
      <c r="G14" s="3"/>
      <c r="H14" s="3"/>
      <c r="I14" s="3"/>
      <c r="J14" s="3"/>
      <c r="K14" s="3"/>
      <c r="L14" s="3"/>
      <c r="P14" s="3"/>
      <c r="Q14" s="3"/>
      <c r="R14" s="3"/>
      <c r="S14" s="3"/>
    </row>
    <row r="15" spans="1:23" x14ac:dyDescent="0.55000000000000004">
      <c r="H15" s="3"/>
      <c r="I15" s="3"/>
      <c r="J15" s="3"/>
      <c r="K15" s="3"/>
      <c r="L15" s="3"/>
      <c r="M15" s="3"/>
      <c r="P15" s="3"/>
      <c r="Q15" s="3"/>
      <c r="R15" s="3"/>
      <c r="S15" s="3"/>
    </row>
    <row r="16" spans="1:23" x14ac:dyDescent="0.55000000000000004">
      <c r="P16" s="3"/>
      <c r="Q16" s="3"/>
      <c r="R16" s="3"/>
      <c r="S16" s="3"/>
    </row>
    <row r="18" spans="1:42" x14ac:dyDescent="0.55000000000000004">
      <c r="Q18" s="3"/>
      <c r="R18" s="3"/>
    </row>
    <row r="20" spans="1:42" ht="54.75" customHeight="1" x14ac:dyDescent="0.55000000000000004">
      <c r="A20" s="7"/>
    </row>
    <row r="21" spans="1:42" ht="50.25" customHeight="1" x14ac:dyDescent="0.55000000000000004">
      <c r="A21" s="7"/>
    </row>
    <row r="22" spans="1:42" ht="45.75" customHeight="1" x14ac:dyDescent="0.55000000000000004">
      <c r="A22" s="7"/>
    </row>
    <row r="23" spans="1:42" ht="25.5" customHeight="1" x14ac:dyDescent="0.55000000000000004">
      <c r="A23" s="7"/>
    </row>
    <row r="24" spans="1:42" x14ac:dyDescent="0.55000000000000004">
      <c r="A24" s="7"/>
    </row>
    <row r="25" spans="1:42" ht="67.5" customHeight="1" x14ac:dyDescent="0.55000000000000004">
      <c r="A25" s="8"/>
    </row>
    <row r="30" spans="1:42" x14ac:dyDescent="0.55000000000000004">
      <c r="B30" s="65"/>
      <c r="C30" s="65"/>
      <c r="D30" s="65"/>
    </row>
    <row r="31" spans="1:42" x14ac:dyDescent="0.55000000000000004">
      <c r="A31" s="9"/>
      <c r="B31" s="65"/>
      <c r="C31" s="65"/>
      <c r="D31" s="65"/>
      <c r="AP31" s="17"/>
    </row>
    <row r="32" spans="1:42" x14ac:dyDescent="0.55000000000000004">
      <c r="AP32" s="17"/>
    </row>
    <row r="33" spans="42:42" x14ac:dyDescent="0.55000000000000004">
      <c r="AP33" s="17"/>
    </row>
    <row r="34" spans="42:42" x14ac:dyDescent="0.55000000000000004">
      <c r="AP34" s="17"/>
    </row>
    <row r="35" spans="42:42" x14ac:dyDescent="0.55000000000000004">
      <c r="AP35" s="17"/>
    </row>
    <row r="36" spans="42:42" x14ac:dyDescent="0.55000000000000004">
      <c r="AP36" s="17"/>
    </row>
    <row r="37" spans="42:42" x14ac:dyDescent="0.55000000000000004">
      <c r="AP37" s="17"/>
    </row>
    <row r="39" spans="42:42" ht="61.5" customHeight="1" x14ac:dyDescent="0.55000000000000004"/>
  </sheetData>
  <mergeCells count="2">
    <mergeCell ref="W8:W10"/>
    <mergeCell ref="A7:O7"/>
  </mergeCells>
  <hyperlinks>
    <hyperlink ref="C4" r:id="rId1" xr:uid="{F76F9A57-446B-4165-9925-B4011AE224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6A9D-B405-464D-8CF0-C890580B1DF0}">
  <dimension ref="A1:W43"/>
  <sheetViews>
    <sheetView zoomScale="64" zoomScaleNormal="85" workbookViewId="0">
      <selection activeCell="E6" sqref="E6"/>
    </sheetView>
  </sheetViews>
  <sheetFormatPr defaultColWidth="8.41796875" defaultRowHeight="14.4" x14ac:dyDescent="0.55000000000000004"/>
  <cols>
    <col min="1" max="1" width="25.41796875" customWidth="1"/>
    <col min="2" max="2" width="11.68359375" customWidth="1"/>
    <col min="3" max="3" width="18" customWidth="1"/>
    <col min="4" max="4" width="14.89453125" bestFit="1" customWidth="1"/>
    <col min="5" max="5" width="19.5234375" customWidth="1"/>
    <col min="6" max="12" width="5.3125" bestFit="1" customWidth="1"/>
    <col min="13" max="13" width="5.41796875" bestFit="1" customWidth="1"/>
    <col min="14" max="17" width="7" bestFit="1" customWidth="1"/>
    <col min="18" max="23" width="8.1015625" bestFit="1" customWidth="1"/>
  </cols>
  <sheetData>
    <row r="1" spans="1:23" x14ac:dyDescent="0.55000000000000004">
      <c r="B1" s="57" t="s">
        <v>10</v>
      </c>
      <c r="C1" s="57" t="s">
        <v>11</v>
      </c>
      <c r="D1" s="57" t="s">
        <v>12</v>
      </c>
      <c r="E1" s="57" t="s">
        <v>13</v>
      </c>
      <c r="F1" s="57" t="s">
        <v>14</v>
      </c>
      <c r="G1" s="57" t="s">
        <v>15</v>
      </c>
      <c r="H1" s="57" t="s">
        <v>16</v>
      </c>
      <c r="I1" s="57" t="s">
        <v>17</v>
      </c>
      <c r="J1" s="57" t="s">
        <v>18</v>
      </c>
      <c r="K1" s="57" t="s">
        <v>19</v>
      </c>
      <c r="L1" s="57" t="s">
        <v>20</v>
      </c>
      <c r="M1" s="57" t="s">
        <v>21</v>
      </c>
      <c r="N1" s="57" t="s">
        <v>22</v>
      </c>
      <c r="O1" s="57" t="s">
        <v>23</v>
      </c>
      <c r="P1" s="57" t="s">
        <v>24</v>
      </c>
      <c r="Q1" s="57" t="s">
        <v>25</v>
      </c>
      <c r="R1" s="57" t="s">
        <v>26</v>
      </c>
      <c r="S1" s="57" t="s">
        <v>27</v>
      </c>
      <c r="T1" s="57" t="s">
        <v>28</v>
      </c>
      <c r="U1" s="57" t="s">
        <v>29</v>
      </c>
      <c r="V1" s="58" t="s">
        <v>30</v>
      </c>
      <c r="W1" s="58" t="s">
        <v>31</v>
      </c>
    </row>
    <row r="2" spans="1:23" ht="15.6" x14ac:dyDescent="0.6">
      <c r="A2" s="46" t="s">
        <v>1</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3">
        <f t="shared" si="1"/>
        <v>434.77083333333331</v>
      </c>
      <c r="N2" s="3">
        <f t="shared" si="1"/>
        <v>1543.5208333333333</v>
      </c>
      <c r="O2" s="3">
        <f t="shared" si="1"/>
        <v>2990.2708333333335</v>
      </c>
      <c r="P2" s="3">
        <f t="shared" si="1"/>
        <v>4705.6875</v>
      </c>
      <c r="Q2" s="3">
        <f t="shared" si="1"/>
        <v>6685.270833333333</v>
      </c>
      <c r="R2" s="3">
        <f t="shared" si="1"/>
        <v>10849.4375</v>
      </c>
      <c r="S2" s="3">
        <f t="shared" si="1"/>
        <v>19529.104166666668</v>
      </c>
      <c r="T2" s="3">
        <f t="shared" si="1"/>
        <v>26956.604166666668</v>
      </c>
      <c r="U2" s="3">
        <f t="shared" si="1"/>
        <v>30646.604166666668</v>
      </c>
      <c r="V2" s="3">
        <f t="shared" si="1"/>
        <v>32227.1875</v>
      </c>
      <c r="W2" s="3">
        <f t="shared" si="1"/>
        <v>28917.104166666668</v>
      </c>
    </row>
    <row r="4" spans="1:23" ht="65.849999999999994" customHeight="1" x14ac:dyDescent="0.75">
      <c r="A4" s="209" t="s">
        <v>32</v>
      </c>
      <c r="B4" s="209"/>
      <c r="C4" s="209"/>
      <c r="D4" s="209"/>
      <c r="E4" s="209"/>
      <c r="F4" s="209"/>
      <c r="G4" s="209"/>
      <c r="H4" s="209"/>
    </row>
    <row r="5" spans="1:23" x14ac:dyDescent="0.55000000000000004">
      <c r="A5" s="210"/>
      <c r="B5" s="210"/>
      <c r="C5" s="76"/>
      <c r="E5" s="19"/>
      <c r="F5" s="4"/>
    </row>
    <row r="6" spans="1:23" ht="50.85" customHeight="1" x14ac:dyDescent="0.55000000000000004">
      <c r="A6" s="158" t="s">
        <v>33</v>
      </c>
      <c r="B6" s="159" t="s">
        <v>34</v>
      </c>
      <c r="C6" s="159" t="s">
        <v>35</v>
      </c>
      <c r="D6" s="159" t="s">
        <v>36</v>
      </c>
      <c r="E6" s="160" t="s">
        <v>37</v>
      </c>
      <c r="K6" s="59"/>
    </row>
    <row r="7" spans="1:23" x14ac:dyDescent="0.55000000000000004">
      <c r="A7" s="161">
        <v>2002</v>
      </c>
      <c r="B7" s="162">
        <v>0</v>
      </c>
      <c r="C7" s="162"/>
      <c r="D7" s="162">
        <v>0</v>
      </c>
      <c r="E7" s="162">
        <f>0</f>
        <v>0</v>
      </c>
      <c r="K7" s="60"/>
    </row>
    <row r="8" spans="1:23" x14ac:dyDescent="0.55000000000000004">
      <c r="A8" s="163">
        <v>2003</v>
      </c>
      <c r="B8" s="164">
        <v>0</v>
      </c>
      <c r="C8" s="164"/>
      <c r="D8" s="164">
        <v>0</v>
      </c>
      <c r="E8" s="164">
        <f>0</f>
        <v>0</v>
      </c>
      <c r="K8" s="61"/>
    </row>
    <row r="9" spans="1:23" x14ac:dyDescent="0.55000000000000004">
      <c r="A9" s="161">
        <v>2004</v>
      </c>
      <c r="B9" s="162">
        <v>0</v>
      </c>
      <c r="C9" s="162"/>
      <c r="D9" s="162">
        <v>0</v>
      </c>
      <c r="E9" s="162">
        <f>0</f>
        <v>0</v>
      </c>
      <c r="K9" s="60"/>
    </row>
    <row r="10" spans="1:23" x14ac:dyDescent="0.55000000000000004">
      <c r="A10" s="163">
        <v>2005</v>
      </c>
      <c r="B10" s="164">
        <v>0</v>
      </c>
      <c r="C10" s="164"/>
      <c r="D10" s="164">
        <v>0</v>
      </c>
      <c r="E10" s="164">
        <f>0</f>
        <v>0</v>
      </c>
      <c r="K10" s="61"/>
    </row>
    <row r="11" spans="1:23" x14ac:dyDescent="0.55000000000000004">
      <c r="A11" s="161">
        <v>2006</v>
      </c>
      <c r="B11" s="162">
        <v>4081</v>
      </c>
      <c r="C11" s="162"/>
      <c r="D11" s="162">
        <v>0</v>
      </c>
      <c r="E11" s="162">
        <f>0</f>
        <v>0</v>
      </c>
      <c r="K11" s="60"/>
    </row>
    <row r="12" spans="1:23" x14ac:dyDescent="0.55000000000000004">
      <c r="A12" s="163">
        <v>2007</v>
      </c>
      <c r="B12" s="164">
        <v>23767</v>
      </c>
      <c r="C12" s="164"/>
      <c r="D12" s="164">
        <v>0</v>
      </c>
      <c r="E12" s="164">
        <f>0</f>
        <v>0</v>
      </c>
      <c r="K12" s="61"/>
    </row>
    <row r="13" spans="1:23" x14ac:dyDescent="0.55000000000000004">
      <c r="A13" s="161">
        <v>2008</v>
      </c>
      <c r="B13" s="162">
        <v>23555</v>
      </c>
      <c r="C13" s="162"/>
      <c r="D13" s="162">
        <v>0</v>
      </c>
      <c r="E13" s="162">
        <f>0</f>
        <v>0</v>
      </c>
      <c r="K13" s="60"/>
    </row>
    <row r="14" spans="1:23" x14ac:dyDescent="0.55000000000000004">
      <c r="A14" s="163">
        <v>2009</v>
      </c>
      <c r="B14" s="164">
        <v>24029</v>
      </c>
      <c r="C14" s="164"/>
      <c r="D14" s="164">
        <v>0</v>
      </c>
      <c r="E14" s="164">
        <v>0</v>
      </c>
      <c r="K14" s="61"/>
    </row>
    <row r="15" spans="1:23" x14ac:dyDescent="0.55000000000000004">
      <c r="A15" s="161">
        <v>2010</v>
      </c>
      <c r="B15" s="162">
        <v>30740</v>
      </c>
      <c r="C15" s="162">
        <f>AVERAGE(B12:B15)</f>
        <v>25522.75</v>
      </c>
      <c r="D15" s="162">
        <f t="shared" ref="D15:D25" si="2">B15-$C$15</f>
        <v>5217.25</v>
      </c>
      <c r="E15" s="162">
        <f t="shared" ref="E15:E25" si="3">D15/12</f>
        <v>434.77083333333331</v>
      </c>
      <c r="K15" s="60"/>
    </row>
    <row r="16" spans="1:23" x14ac:dyDescent="0.55000000000000004">
      <c r="A16" s="163">
        <v>2011</v>
      </c>
      <c r="B16" s="165">
        <v>44045</v>
      </c>
      <c r="C16" s="165"/>
      <c r="D16" s="165">
        <f t="shared" si="2"/>
        <v>18522.25</v>
      </c>
      <c r="E16" s="165">
        <f t="shared" si="3"/>
        <v>1543.5208333333333</v>
      </c>
      <c r="K16" s="62"/>
    </row>
    <row r="17" spans="1:23" x14ac:dyDescent="0.55000000000000004">
      <c r="A17" s="161">
        <v>2012</v>
      </c>
      <c r="B17" s="162">
        <v>61406</v>
      </c>
      <c r="C17" s="162"/>
      <c r="D17" s="162">
        <f t="shared" si="2"/>
        <v>35883.25</v>
      </c>
      <c r="E17" s="162">
        <f t="shared" si="3"/>
        <v>2990.2708333333335</v>
      </c>
      <c r="K17" s="60"/>
    </row>
    <row r="18" spans="1:23" x14ac:dyDescent="0.55000000000000004">
      <c r="A18" s="163">
        <v>2013</v>
      </c>
      <c r="B18" s="165">
        <v>81991</v>
      </c>
      <c r="C18" s="165"/>
      <c r="D18" s="165">
        <f t="shared" si="2"/>
        <v>56468.25</v>
      </c>
      <c r="E18" s="165">
        <f t="shared" si="3"/>
        <v>4705.6875</v>
      </c>
      <c r="K18" s="62"/>
    </row>
    <row r="19" spans="1:23" x14ac:dyDescent="0.55000000000000004">
      <c r="A19" s="161">
        <v>2014</v>
      </c>
      <c r="B19" s="162">
        <v>105746</v>
      </c>
      <c r="C19" s="162"/>
      <c r="D19" s="162">
        <f t="shared" si="2"/>
        <v>80223.25</v>
      </c>
      <c r="E19" s="162">
        <f t="shared" si="3"/>
        <v>6685.270833333333</v>
      </c>
      <c r="K19" s="60"/>
    </row>
    <row r="20" spans="1:23" x14ac:dyDescent="0.55000000000000004">
      <c r="A20" s="163">
        <v>2015</v>
      </c>
      <c r="B20" s="165">
        <v>155716</v>
      </c>
      <c r="C20" s="165"/>
      <c r="D20" s="165">
        <f t="shared" si="2"/>
        <v>130193.25</v>
      </c>
      <c r="E20" s="165">
        <f t="shared" si="3"/>
        <v>10849.4375</v>
      </c>
      <c r="K20" s="62"/>
    </row>
    <row r="21" spans="1:23" x14ac:dyDescent="0.55000000000000004">
      <c r="A21" s="161">
        <v>2016</v>
      </c>
      <c r="B21" s="162">
        <v>259872</v>
      </c>
      <c r="C21" s="162"/>
      <c r="D21" s="162">
        <f t="shared" si="2"/>
        <v>234349.25</v>
      </c>
      <c r="E21" s="162">
        <f t="shared" si="3"/>
        <v>19529.104166666668</v>
      </c>
      <c r="K21" s="60"/>
    </row>
    <row r="22" spans="1:23" x14ac:dyDescent="0.55000000000000004">
      <c r="A22" s="163">
        <v>2017</v>
      </c>
      <c r="B22" s="165">
        <v>349002</v>
      </c>
      <c r="C22" s="165"/>
      <c r="D22" s="165">
        <f t="shared" si="2"/>
        <v>323479.25</v>
      </c>
      <c r="E22" s="165">
        <f t="shared" si="3"/>
        <v>26956.604166666668</v>
      </c>
      <c r="K22" s="62"/>
    </row>
    <row r="23" spans="1:23" x14ac:dyDescent="0.55000000000000004">
      <c r="A23" s="161">
        <v>2018</v>
      </c>
      <c r="B23" s="162">
        <v>393282</v>
      </c>
      <c r="C23" s="162"/>
      <c r="D23" s="162">
        <f t="shared" si="2"/>
        <v>367759.25</v>
      </c>
      <c r="E23" s="162">
        <f t="shared" si="3"/>
        <v>30646.604166666668</v>
      </c>
      <c r="K23" s="60"/>
    </row>
    <row r="24" spans="1:23" x14ac:dyDescent="0.55000000000000004">
      <c r="A24" s="163">
        <v>2019</v>
      </c>
      <c r="B24" s="165">
        <v>412249</v>
      </c>
      <c r="C24" s="165"/>
      <c r="D24" s="165">
        <f t="shared" si="2"/>
        <v>386726.25</v>
      </c>
      <c r="E24" s="165">
        <f t="shared" si="3"/>
        <v>32227.1875</v>
      </c>
      <c r="K24" s="62"/>
    </row>
    <row r="25" spans="1:23" x14ac:dyDescent="0.55000000000000004">
      <c r="A25" s="117">
        <v>2020</v>
      </c>
      <c r="B25" s="162">
        <v>372528</v>
      </c>
      <c r="D25" s="162">
        <f t="shared" si="2"/>
        <v>347005.25</v>
      </c>
      <c r="E25" s="162">
        <f t="shared" si="3"/>
        <v>28917.104166666668</v>
      </c>
    </row>
    <row r="26" spans="1:23" x14ac:dyDescent="0.55000000000000004">
      <c r="A26" s="1"/>
    </row>
    <row r="28" spans="1:23" x14ac:dyDescent="0.55000000000000004">
      <c r="A28" s="91"/>
      <c r="B28" s="91" t="s">
        <v>10</v>
      </c>
      <c r="C28" s="91" t="s">
        <v>11</v>
      </c>
      <c r="D28" s="91" t="s">
        <v>12</v>
      </c>
      <c r="E28" s="91" t="s">
        <v>13</v>
      </c>
      <c r="F28" s="91" t="s">
        <v>14</v>
      </c>
      <c r="G28" s="91" t="s">
        <v>15</v>
      </c>
      <c r="H28" s="91" t="s">
        <v>16</v>
      </c>
      <c r="I28" s="91" t="s">
        <v>17</v>
      </c>
      <c r="J28" s="91" t="s">
        <v>18</v>
      </c>
      <c r="K28" s="91" t="s">
        <v>19</v>
      </c>
      <c r="L28" s="91" t="s">
        <v>20</v>
      </c>
      <c r="M28" s="91" t="s">
        <v>21</v>
      </c>
      <c r="N28" s="91" t="s">
        <v>22</v>
      </c>
      <c r="O28" s="91" t="s">
        <v>23</v>
      </c>
      <c r="P28" s="91" t="s">
        <v>24</v>
      </c>
      <c r="Q28" s="91" t="s">
        <v>25</v>
      </c>
      <c r="R28" s="91" t="s">
        <v>26</v>
      </c>
      <c r="S28" s="91" t="s">
        <v>27</v>
      </c>
      <c r="T28" s="91" t="s">
        <v>28</v>
      </c>
      <c r="U28" s="91" t="s">
        <v>29</v>
      </c>
      <c r="V28" s="91" t="s">
        <v>30</v>
      </c>
      <c r="W28" s="1" t="s">
        <v>31</v>
      </c>
    </row>
    <row r="29" spans="1:23" ht="15.6" x14ac:dyDescent="0.6">
      <c r="A29" s="92" t="s">
        <v>1</v>
      </c>
      <c r="B29" s="93">
        <v>0</v>
      </c>
      <c r="C29" s="93">
        <v>0</v>
      </c>
      <c r="D29" s="93">
        <v>0</v>
      </c>
      <c r="E29" s="93">
        <v>0</v>
      </c>
      <c r="F29" s="93">
        <v>0</v>
      </c>
      <c r="G29" s="93">
        <v>0</v>
      </c>
      <c r="H29" s="93">
        <v>0</v>
      </c>
      <c r="I29" s="93">
        <v>0</v>
      </c>
      <c r="J29" s="93">
        <v>0</v>
      </c>
      <c r="K29" s="93">
        <v>0</v>
      </c>
      <c r="L29" s="93">
        <v>0</v>
      </c>
      <c r="M29" s="94">
        <f>$E15</f>
        <v>434.77083333333331</v>
      </c>
      <c r="N29" s="94">
        <f>$E16</f>
        <v>1543.5208333333333</v>
      </c>
      <c r="O29" s="94">
        <f>$E17</f>
        <v>2990.2708333333335</v>
      </c>
      <c r="P29" s="94">
        <f>$E18</f>
        <v>4705.6875</v>
      </c>
      <c r="Q29" s="94">
        <f>$E19</f>
        <v>6685.270833333333</v>
      </c>
      <c r="R29" s="94">
        <f>$E20</f>
        <v>10849.4375</v>
      </c>
      <c r="S29" s="94">
        <f>$E21</f>
        <v>19529.104166666668</v>
      </c>
      <c r="T29" s="94">
        <f>$E22</f>
        <v>26956.604166666668</v>
      </c>
      <c r="U29" s="94">
        <f>$E23</f>
        <v>30646.604166666668</v>
      </c>
      <c r="V29" s="95">
        <f>$E24</f>
        <v>32227.1875</v>
      </c>
      <c r="W29" s="95">
        <f>$E25</f>
        <v>28917.104166666668</v>
      </c>
    </row>
    <row r="30" spans="1:23" x14ac:dyDescent="0.55000000000000004">
      <c r="A30" s="18"/>
      <c r="B30" s="17"/>
      <c r="C30" s="17"/>
      <c r="D30" s="17"/>
      <c r="E30" s="17"/>
      <c r="F30" s="17"/>
      <c r="G30" s="17"/>
      <c r="H30" s="17"/>
      <c r="I30" s="17"/>
      <c r="J30" s="17"/>
      <c r="K30" s="17"/>
      <c r="L30" s="17"/>
      <c r="M30" s="17"/>
      <c r="N30" s="17"/>
      <c r="O30" s="17"/>
      <c r="P30" s="17"/>
      <c r="Q30" s="17"/>
      <c r="R30" s="17"/>
    </row>
    <row r="31" spans="1:23" ht="26.1" customHeight="1" x14ac:dyDescent="0.55000000000000004">
      <c r="A31" s="1" t="s">
        <v>38</v>
      </c>
      <c r="B31" s="1"/>
      <c r="C31" s="1"/>
      <c r="D31" s="1"/>
      <c r="E31" s="1"/>
      <c r="F31" s="1"/>
      <c r="G31" s="1"/>
      <c r="H31" s="1"/>
      <c r="I31" s="1"/>
      <c r="J31" s="1"/>
      <c r="K31" s="1"/>
      <c r="L31" s="1"/>
      <c r="M31" s="1"/>
      <c r="N31" s="1"/>
      <c r="O31" s="1"/>
      <c r="P31" s="1"/>
      <c r="Q31" s="1"/>
      <c r="R31" s="1"/>
    </row>
    <row r="32" spans="1:23" x14ac:dyDescent="0.55000000000000004">
      <c r="A32" s="1" t="s">
        <v>39</v>
      </c>
      <c r="B32" s="1"/>
      <c r="C32" s="1"/>
      <c r="D32" s="1"/>
      <c r="E32" s="1"/>
      <c r="F32" s="1"/>
      <c r="G32" s="1"/>
      <c r="H32" s="1"/>
      <c r="I32" s="1"/>
      <c r="J32" s="1"/>
      <c r="K32" s="1"/>
      <c r="L32" s="1"/>
      <c r="M32" s="1"/>
      <c r="N32" s="1"/>
      <c r="O32" s="1"/>
      <c r="P32" s="1"/>
      <c r="Q32" s="1"/>
      <c r="R32" s="1"/>
    </row>
    <row r="33" spans="1:18" x14ac:dyDescent="0.55000000000000004">
      <c r="A33" s="1" t="s">
        <v>40</v>
      </c>
      <c r="B33" s="1"/>
      <c r="C33" s="1"/>
      <c r="D33" s="1"/>
      <c r="E33" s="1"/>
      <c r="F33" s="1"/>
      <c r="G33" s="1"/>
      <c r="H33" s="1"/>
      <c r="I33" s="1"/>
      <c r="J33" s="1"/>
      <c r="K33" s="1"/>
      <c r="L33" s="1"/>
      <c r="M33" s="1"/>
      <c r="N33" s="1"/>
      <c r="O33" s="1"/>
      <c r="P33" s="1"/>
      <c r="Q33" s="1"/>
      <c r="R33" s="1"/>
    </row>
    <row r="34" spans="1:18" x14ac:dyDescent="0.55000000000000004">
      <c r="A34" s="1" t="s">
        <v>41</v>
      </c>
      <c r="B34" s="1"/>
      <c r="C34" s="1"/>
      <c r="D34" s="1"/>
      <c r="E34" s="1"/>
      <c r="F34" s="1"/>
      <c r="G34" s="1"/>
      <c r="H34" s="1"/>
      <c r="I34" s="1"/>
      <c r="J34" s="1"/>
      <c r="K34" s="1"/>
      <c r="L34" s="1"/>
      <c r="M34" s="1"/>
      <c r="N34" s="1"/>
      <c r="O34" s="1"/>
      <c r="P34" s="1"/>
      <c r="Q34" s="1"/>
      <c r="R34" s="1"/>
    </row>
    <row r="38" spans="1:18" x14ac:dyDescent="0.55000000000000004">
      <c r="A38" s="211" t="s">
        <v>42</v>
      </c>
      <c r="B38" s="211"/>
      <c r="C38" s="211"/>
    </row>
    <row r="41" spans="1:18" ht="15.6" customHeight="1" x14ac:dyDescent="0.55000000000000004"/>
    <row r="43" spans="1:18" ht="40.5" customHeight="1" x14ac:dyDescent="0.55000000000000004"/>
  </sheetData>
  <mergeCells count="3">
    <mergeCell ref="A4:H4"/>
    <mergeCell ref="A5:B5"/>
    <mergeCell ref="A38:C38"/>
  </mergeCells>
  <phoneticPr fontId="3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E34E-AB1F-4030-B6F0-F27D84030360}">
  <dimension ref="A1:BD49"/>
  <sheetViews>
    <sheetView zoomScale="68" zoomScaleNormal="100" workbookViewId="0">
      <selection activeCell="C35" sqref="C35"/>
    </sheetView>
  </sheetViews>
  <sheetFormatPr defaultColWidth="8.89453125" defaultRowHeight="14.4" x14ac:dyDescent="0.55000000000000004"/>
  <cols>
    <col min="1" max="1" width="26.41796875" style="9" customWidth="1"/>
    <col min="2" max="3" width="17.3125" style="9" customWidth="1"/>
    <col min="4" max="4" width="25.7890625" style="9" customWidth="1"/>
    <col min="5" max="8" width="17.3125" style="9" customWidth="1"/>
    <col min="9" max="16" width="17.3125" customWidth="1"/>
    <col min="17" max="32" width="17.3125" style="9" customWidth="1"/>
    <col min="33" max="34" width="6.68359375" style="9" bestFit="1" customWidth="1"/>
    <col min="35" max="37" width="7.68359375" style="9" bestFit="1" customWidth="1"/>
    <col min="38" max="38" width="8.41796875" style="9" bestFit="1" customWidth="1"/>
    <col min="39" max="39" width="7.68359375" style="9" bestFit="1" customWidth="1"/>
    <col min="40" max="41" width="8.89453125" style="9" bestFit="1" customWidth="1"/>
    <col min="42" max="42" width="13.41796875" style="9" customWidth="1"/>
    <col min="43" max="53" width="10.89453125" style="9" bestFit="1" customWidth="1"/>
    <col min="54" max="16384" width="8.89453125" style="9"/>
  </cols>
  <sheetData>
    <row r="1" spans="1:56" ht="14.85" customHeight="1" x14ac:dyDescent="0.55000000000000004">
      <c r="A1" s="214" t="s">
        <v>107</v>
      </c>
      <c r="B1" s="215"/>
      <c r="C1" s="215"/>
      <c r="D1" s="215"/>
      <c r="E1" s="215"/>
      <c r="F1" s="215"/>
      <c r="G1" s="215"/>
      <c r="H1" s="215"/>
      <c r="I1" s="215"/>
      <c r="J1" s="215"/>
      <c r="K1" s="215"/>
      <c r="L1" s="215"/>
      <c r="M1" s="215"/>
      <c r="N1" s="215"/>
      <c r="O1" s="215"/>
      <c r="P1" s="215"/>
      <c r="Q1" s="215"/>
      <c r="R1" s="215"/>
      <c r="U1" s="44">
        <v>1999</v>
      </c>
      <c r="V1" s="44">
        <v>2000</v>
      </c>
      <c r="W1" s="44">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44">
        <v>2019</v>
      </c>
      <c r="AP1" s="44">
        <v>2020</v>
      </c>
      <c r="AQ1" s="44"/>
      <c r="AR1" s="44"/>
      <c r="AS1" s="44"/>
      <c r="AT1" s="44"/>
      <c r="AU1" s="44"/>
      <c r="AV1" s="44"/>
      <c r="AW1" s="44"/>
      <c r="AX1" s="44"/>
      <c r="AY1" s="44"/>
      <c r="AZ1" s="44"/>
      <c r="BA1" s="44"/>
      <c r="BB1" s="44"/>
      <c r="BC1" s="44"/>
      <c r="BD1" s="44"/>
    </row>
    <row r="2" spans="1:56" ht="14.85" customHeight="1" x14ac:dyDescent="0.55000000000000004">
      <c r="A2" s="214"/>
      <c r="B2" s="215"/>
      <c r="C2" s="215"/>
      <c r="D2" s="215"/>
      <c r="E2" s="215"/>
      <c r="F2" s="215"/>
      <c r="G2" s="215"/>
      <c r="H2" s="215"/>
      <c r="I2" s="215"/>
      <c r="J2" s="215"/>
      <c r="K2" s="215"/>
      <c r="L2" s="215"/>
      <c r="M2" s="215"/>
      <c r="N2" s="215"/>
      <c r="O2" s="215"/>
      <c r="P2" s="215"/>
      <c r="Q2" s="215"/>
      <c r="R2" s="215"/>
      <c r="T2" s="22" t="s">
        <v>43</v>
      </c>
      <c r="U2" s="55">
        <f>R7</f>
        <v>1103.5</v>
      </c>
      <c r="V2" s="55">
        <f>R8</f>
        <v>3310.4999999999995</v>
      </c>
      <c r="W2" s="55">
        <f>R9</f>
        <v>4414</v>
      </c>
      <c r="X2" s="55">
        <f>R10</f>
        <v>5517.5</v>
      </c>
      <c r="Y2" s="55">
        <f>R11</f>
        <v>9350.5</v>
      </c>
      <c r="Z2" s="55">
        <f>R12</f>
        <v>13113.5</v>
      </c>
      <c r="AA2" s="56">
        <f>R13</f>
        <v>14940.499999999998</v>
      </c>
      <c r="AB2" s="55">
        <f>R14</f>
        <v>24726.499999999996</v>
      </c>
      <c r="AC2" s="55">
        <f>R15</f>
        <v>26676.499999999996</v>
      </c>
      <c r="AD2" s="55">
        <f>R16</f>
        <v>35490.999999999993</v>
      </c>
      <c r="AE2" s="55">
        <f>R17</f>
        <v>39442</v>
      </c>
      <c r="AF2" s="55">
        <f>R18</f>
        <v>47435</v>
      </c>
      <c r="AG2" s="55">
        <f>R19</f>
        <v>49586</v>
      </c>
      <c r="AH2" s="55">
        <f>R20</f>
        <v>69053</v>
      </c>
      <c r="AI2" s="55">
        <f>R21</f>
        <v>141502</v>
      </c>
      <c r="AJ2" s="55">
        <f>R22</f>
        <v>211278.68817204301</v>
      </c>
      <c r="AK2" s="55">
        <f>R23</f>
        <v>325817.17840212741</v>
      </c>
      <c r="AL2" s="55">
        <f>R24</f>
        <v>573797.06734074547</v>
      </c>
      <c r="AM2" s="55">
        <f>R25</f>
        <v>916335.75439076754</v>
      </c>
      <c r="AN2" s="55">
        <f>R26</f>
        <v>1500485.9526574665</v>
      </c>
      <c r="AO2" s="56">
        <f>R27</f>
        <v>1931149</v>
      </c>
      <c r="AP2" s="56">
        <f>R28</f>
        <v>2303624</v>
      </c>
      <c r="AQ2" s="80"/>
      <c r="AR2" s="80"/>
      <c r="AS2" s="80"/>
      <c r="AT2" s="80"/>
      <c r="AU2" s="80"/>
      <c r="AV2" s="80"/>
      <c r="AW2" s="80"/>
      <c r="AX2" s="80"/>
      <c r="AY2" s="80"/>
      <c r="AZ2" s="80"/>
      <c r="BA2" s="80"/>
    </row>
    <row r="3" spans="1:56" ht="40.35" customHeight="1" x14ac:dyDescent="0.55000000000000004">
      <c r="A3" s="214"/>
      <c r="B3" s="215"/>
      <c r="C3" s="215"/>
      <c r="D3" s="215"/>
      <c r="E3" s="215"/>
      <c r="F3" s="215"/>
      <c r="G3" s="215"/>
      <c r="H3" s="215"/>
      <c r="I3" s="215"/>
      <c r="J3" s="215"/>
      <c r="K3" s="215"/>
      <c r="L3" s="215"/>
      <c r="M3" s="215"/>
      <c r="N3" s="215"/>
      <c r="O3" s="215"/>
      <c r="P3" s="215"/>
      <c r="Q3" s="215"/>
      <c r="R3" s="215"/>
      <c r="X3" s="70"/>
      <c r="Y3" s="74"/>
      <c r="Z3" s="73"/>
      <c r="AA3" s="74"/>
      <c r="AB3" s="74"/>
      <c r="AC3" s="74"/>
      <c r="AD3" s="74"/>
      <c r="AE3" s="74"/>
      <c r="AF3" s="74"/>
      <c r="AG3" s="74"/>
      <c r="AH3" s="70"/>
      <c r="AI3" s="74"/>
      <c r="AJ3" s="74"/>
      <c r="AK3" s="74"/>
      <c r="AL3" s="70"/>
      <c r="AM3" s="74"/>
      <c r="AN3" s="74"/>
      <c r="AO3" s="74"/>
    </row>
    <row r="4" spans="1:56" ht="45.6" customHeight="1" thickBot="1" x14ac:dyDescent="0.6">
      <c r="A4" s="214"/>
      <c r="B4" s="216"/>
      <c r="C4" s="216"/>
      <c r="D4" s="216"/>
      <c r="E4" s="216"/>
      <c r="F4" s="216"/>
      <c r="G4" s="216"/>
      <c r="H4" s="216"/>
      <c r="I4" s="216"/>
      <c r="J4" s="216"/>
      <c r="K4" s="216"/>
      <c r="L4" s="216"/>
      <c r="M4" s="216"/>
      <c r="N4" s="216"/>
      <c r="O4" s="216"/>
      <c r="P4" s="216"/>
      <c r="Q4" s="216"/>
      <c r="R4" s="216"/>
      <c r="X4" s="70"/>
      <c r="Y4" s="64"/>
      <c r="Z4" s="64"/>
      <c r="AA4" s="64"/>
      <c r="AB4" s="64"/>
      <c r="AC4" s="64"/>
      <c r="AD4" s="64"/>
      <c r="AE4" s="64"/>
      <c r="AF4" s="63"/>
      <c r="AG4" s="64"/>
      <c r="AH4" s="64"/>
      <c r="AI4" s="64"/>
      <c r="AJ4" s="63"/>
      <c r="AK4" s="64"/>
      <c r="AL4" s="64"/>
      <c r="AM4" s="64"/>
      <c r="AN4" s="64"/>
      <c r="AO4" s="64"/>
      <c r="AP4" s="63"/>
    </row>
    <row r="5" spans="1:56" x14ac:dyDescent="0.55000000000000004">
      <c r="A5" s="33"/>
      <c r="B5" s="217" t="s">
        <v>44</v>
      </c>
      <c r="C5" s="217"/>
      <c r="D5" s="217"/>
      <c r="E5" s="217"/>
      <c r="F5" s="217"/>
      <c r="G5" s="217"/>
      <c r="H5" s="217"/>
      <c r="I5" s="218" t="s">
        <v>45</v>
      </c>
      <c r="J5" s="218"/>
      <c r="K5" s="218"/>
      <c r="L5" s="218"/>
      <c r="M5" s="218" t="s">
        <v>46</v>
      </c>
      <c r="N5" s="218"/>
      <c r="O5" s="218"/>
      <c r="P5" s="218"/>
      <c r="Q5" s="183" t="s">
        <v>47</v>
      </c>
      <c r="R5" s="184" t="s">
        <v>48</v>
      </c>
      <c r="X5" s="71"/>
      <c r="Y5" s="1"/>
      <c r="Z5" s="1"/>
      <c r="AA5" s="1"/>
      <c r="AB5" s="1"/>
      <c r="AC5" s="1"/>
      <c r="AD5" s="1"/>
      <c r="AE5" s="1"/>
      <c r="AF5" s="1"/>
      <c r="AG5" s="1"/>
      <c r="AH5" s="1"/>
      <c r="AI5" s="1"/>
      <c r="AJ5" s="1"/>
      <c r="AK5" s="1"/>
      <c r="AL5" s="1"/>
      <c r="AM5" s="1"/>
      <c r="AN5" s="1"/>
    </row>
    <row r="6" spans="1:56" ht="57.6" x14ac:dyDescent="0.55000000000000004">
      <c r="A6" s="201" t="s">
        <v>49</v>
      </c>
      <c r="B6" s="187" t="s">
        <v>50</v>
      </c>
      <c r="C6" s="187" t="s">
        <v>51</v>
      </c>
      <c r="D6" s="188" t="s">
        <v>3</v>
      </c>
      <c r="E6" s="187" t="s">
        <v>52</v>
      </c>
      <c r="F6" s="187" t="s">
        <v>3</v>
      </c>
      <c r="G6" s="187" t="s">
        <v>53</v>
      </c>
      <c r="H6" s="187" t="s">
        <v>54</v>
      </c>
      <c r="I6" s="189" t="s">
        <v>55</v>
      </c>
      <c r="J6" s="189" t="s">
        <v>56</v>
      </c>
      <c r="K6" s="189" t="s">
        <v>57</v>
      </c>
      <c r="L6" s="189" t="s">
        <v>58</v>
      </c>
      <c r="M6" s="189" t="s">
        <v>55</v>
      </c>
      <c r="N6" s="189" t="s">
        <v>56</v>
      </c>
      <c r="O6" s="189" t="s">
        <v>57</v>
      </c>
      <c r="P6" s="189" t="s">
        <v>58</v>
      </c>
      <c r="Q6" s="189" t="s">
        <v>59</v>
      </c>
      <c r="R6" s="202" t="s">
        <v>43</v>
      </c>
      <c r="S6" s="76"/>
      <c r="T6" s="76"/>
      <c r="U6" s="76"/>
      <c r="V6" s="76"/>
      <c r="W6" s="76"/>
      <c r="X6" s="77"/>
      <c r="Y6" s="76"/>
      <c r="Z6" s="47"/>
      <c r="AA6" s="47"/>
      <c r="AB6" s="47"/>
      <c r="AC6" s="47"/>
      <c r="AD6" s="47"/>
      <c r="AE6" s="47"/>
      <c r="AF6" s="47"/>
      <c r="AG6" s="47"/>
      <c r="AH6" s="47"/>
      <c r="AI6" s="47"/>
      <c r="AJ6" s="47"/>
      <c r="AK6" s="47"/>
      <c r="AL6" s="47"/>
      <c r="AM6" s="47"/>
      <c r="AN6" s="47"/>
      <c r="AO6" s="55"/>
    </row>
    <row r="7" spans="1:56" x14ac:dyDescent="0.55000000000000004">
      <c r="A7" s="88">
        <v>1999</v>
      </c>
      <c r="B7" s="187"/>
      <c r="C7" s="89">
        <f t="shared" ref="C7" si="0">C15/E15*E7</f>
        <v>971.49999999999989</v>
      </c>
      <c r="D7" s="188"/>
      <c r="E7" s="190">
        <v>1</v>
      </c>
      <c r="F7" s="219" t="s">
        <v>60</v>
      </c>
      <c r="G7" s="191">
        <v>0</v>
      </c>
      <c r="H7" s="192">
        <v>0</v>
      </c>
      <c r="I7" s="182"/>
      <c r="J7" s="182"/>
      <c r="K7" s="182"/>
      <c r="L7" s="182"/>
      <c r="M7" s="182"/>
      <c r="N7" s="182"/>
      <c r="O7" s="182"/>
      <c r="P7" s="182"/>
      <c r="Q7" s="182">
        <f t="shared" ref="Q7:Q8" si="1">(Q8/C8)*C7</f>
        <v>132</v>
      </c>
      <c r="R7" s="90">
        <f t="shared" ref="R7:R9" si="2">SUM(C7,Q7)</f>
        <v>1103.5</v>
      </c>
      <c r="S7" s="76"/>
      <c r="T7" s="76"/>
      <c r="U7" s="76"/>
      <c r="V7" s="76"/>
      <c r="W7" s="76"/>
      <c r="X7" s="77"/>
      <c r="Y7" s="76"/>
      <c r="Z7" s="47"/>
      <c r="AA7" s="47"/>
      <c r="AB7" s="47"/>
      <c r="AC7" s="47"/>
      <c r="AD7" s="47"/>
      <c r="AE7" s="47"/>
      <c r="AF7" s="47"/>
      <c r="AG7" s="47"/>
      <c r="AH7" s="47"/>
      <c r="AI7" s="47"/>
      <c r="AJ7" s="47"/>
      <c r="AK7" s="47"/>
      <c r="AL7" s="47"/>
      <c r="AM7" s="47"/>
      <c r="AN7" s="47"/>
      <c r="AO7" s="55"/>
    </row>
    <row r="8" spans="1:56" x14ac:dyDescent="0.55000000000000004">
      <c r="A8" s="50">
        <v>2000</v>
      </c>
      <c r="B8" s="51"/>
      <c r="C8" s="89">
        <f>C7*H8</f>
        <v>2914.4999999999995</v>
      </c>
      <c r="D8" s="193"/>
      <c r="E8" s="194">
        <v>3</v>
      </c>
      <c r="F8" s="219"/>
      <c r="G8" s="191">
        <f t="shared" ref="G8" si="3">E8-E7</f>
        <v>2</v>
      </c>
      <c r="H8" s="192">
        <f t="shared" ref="H8:H9" si="4">E8/E7</f>
        <v>3</v>
      </c>
      <c r="I8" s="182"/>
      <c r="J8" s="182"/>
      <c r="K8" s="182"/>
      <c r="L8" s="182"/>
      <c r="M8" s="182"/>
      <c r="N8" s="182"/>
      <c r="O8" s="182"/>
      <c r="P8" s="182"/>
      <c r="Q8" s="182">
        <f t="shared" si="1"/>
        <v>395.99999999999994</v>
      </c>
      <c r="R8" s="90">
        <f t="shared" si="2"/>
        <v>3310.4999999999995</v>
      </c>
      <c r="X8" s="72"/>
      <c r="Z8" s="48"/>
      <c r="AA8" s="48"/>
      <c r="AB8" s="48"/>
      <c r="AC8" s="48"/>
      <c r="AD8" s="48"/>
      <c r="AE8" s="48"/>
      <c r="AF8" s="48"/>
      <c r="AG8" s="48"/>
      <c r="AH8" s="48"/>
      <c r="AI8" s="48"/>
      <c r="AJ8" s="48"/>
      <c r="AK8" s="48"/>
      <c r="AL8" s="48"/>
      <c r="AM8" s="48"/>
      <c r="AN8" s="48"/>
      <c r="AO8" s="34"/>
    </row>
    <row r="9" spans="1:56" x14ac:dyDescent="0.55000000000000004">
      <c r="A9" s="50">
        <v>2001</v>
      </c>
      <c r="B9" s="193"/>
      <c r="C9" s="89">
        <f>C17/E17*E9</f>
        <v>3886</v>
      </c>
      <c r="D9" s="193"/>
      <c r="E9" s="195">
        <v>4</v>
      </c>
      <c r="F9" s="219"/>
      <c r="G9" s="191">
        <f t="shared" ref="G9:G22" si="5">E9-E8</f>
        <v>1</v>
      </c>
      <c r="H9" s="192">
        <f t="shared" si="4"/>
        <v>1.3333333333333333</v>
      </c>
      <c r="I9" s="182"/>
      <c r="J9" s="182"/>
      <c r="K9" s="182"/>
      <c r="L9" s="182"/>
      <c r="M9" s="182"/>
      <c r="N9" s="182"/>
      <c r="O9" s="182"/>
      <c r="P9" s="182"/>
      <c r="Q9" s="182">
        <f>(Q10/C10)*C9</f>
        <v>528</v>
      </c>
      <c r="R9" s="90">
        <f t="shared" si="2"/>
        <v>4414</v>
      </c>
      <c r="X9" s="72"/>
      <c r="Z9" s="49"/>
      <c r="AA9" s="49"/>
      <c r="AB9" s="49"/>
      <c r="AC9" s="49"/>
      <c r="AD9" s="49"/>
      <c r="AE9" s="49"/>
      <c r="AF9" s="49"/>
      <c r="AG9" s="49"/>
      <c r="AH9" s="49"/>
      <c r="AI9" s="49"/>
      <c r="AJ9" s="49"/>
      <c r="AK9" s="49"/>
      <c r="AL9" s="49"/>
      <c r="AM9" s="49"/>
      <c r="AN9" s="49"/>
      <c r="AO9" s="35"/>
    </row>
    <row r="10" spans="1:56" x14ac:dyDescent="0.55000000000000004">
      <c r="A10" s="52">
        <v>2002</v>
      </c>
      <c r="B10" s="37"/>
      <c r="C10" s="196">
        <f t="shared" ref="C10:C16" si="6">C9*H10</f>
        <v>4857.5</v>
      </c>
      <c r="D10" s="186"/>
      <c r="E10" s="197">
        <v>5</v>
      </c>
      <c r="F10" s="219"/>
      <c r="G10" s="198">
        <f t="shared" si="5"/>
        <v>1</v>
      </c>
      <c r="H10" s="192">
        <f>E10/E9</f>
        <v>1.25</v>
      </c>
      <c r="I10" s="182">
        <v>0</v>
      </c>
      <c r="J10" s="182">
        <v>0</v>
      </c>
      <c r="K10" s="182">
        <v>67</v>
      </c>
      <c r="L10" s="182">
        <v>573</v>
      </c>
      <c r="M10" s="182">
        <v>0</v>
      </c>
      <c r="N10" s="182">
        <v>0</v>
      </c>
      <c r="O10" s="182">
        <v>0</v>
      </c>
      <c r="P10" s="182">
        <v>20</v>
      </c>
      <c r="Q10" s="182">
        <f>SUM(I10:P10)</f>
        <v>660</v>
      </c>
      <c r="R10" s="90">
        <f t="shared" ref="R10:R26" si="7">SUM(C10,Q10)</f>
        <v>5517.5</v>
      </c>
      <c r="S10" s="75"/>
      <c r="T10"/>
      <c r="U10"/>
      <c r="V10"/>
      <c r="W10"/>
      <c r="X10" s="72"/>
      <c r="Y10"/>
      <c r="Z10" s="3"/>
      <c r="AA10" s="3"/>
      <c r="AB10" s="3"/>
      <c r="AC10" s="3"/>
      <c r="AD10" s="3"/>
      <c r="AE10" s="3"/>
      <c r="AF10" s="3"/>
      <c r="AG10" s="3"/>
      <c r="AH10" s="3"/>
      <c r="AI10" s="3"/>
      <c r="AJ10" s="3"/>
      <c r="AK10" s="3"/>
      <c r="AL10" s="3"/>
      <c r="AM10" s="3"/>
      <c r="AN10" s="3"/>
      <c r="AO10" s="34"/>
    </row>
    <row r="11" spans="1:56" s="36" customFormat="1" x14ac:dyDescent="0.55000000000000004">
      <c r="A11" s="52">
        <v>2003</v>
      </c>
      <c r="B11" s="37"/>
      <c r="C11" s="196">
        <f t="shared" si="6"/>
        <v>8743.5</v>
      </c>
      <c r="D11" s="186"/>
      <c r="E11" s="197">
        <v>9</v>
      </c>
      <c r="F11" s="219"/>
      <c r="G11" s="198">
        <f t="shared" si="5"/>
        <v>4</v>
      </c>
      <c r="H11" s="192">
        <f t="shared" ref="H11:H22" si="8">E11/E10</f>
        <v>1.8</v>
      </c>
      <c r="I11" s="182">
        <v>0</v>
      </c>
      <c r="J11" s="182">
        <v>0</v>
      </c>
      <c r="K11" s="182">
        <v>62</v>
      </c>
      <c r="L11" s="182">
        <v>444</v>
      </c>
      <c r="M11" s="182">
        <v>0</v>
      </c>
      <c r="N11" s="182">
        <v>0</v>
      </c>
      <c r="O11" s="182">
        <v>1</v>
      </c>
      <c r="P11" s="182">
        <v>100</v>
      </c>
      <c r="Q11" s="182">
        <f t="shared" ref="Q11:Q26" si="9">SUM(I11:P11)</f>
        <v>607</v>
      </c>
      <c r="R11" s="90">
        <f t="shared" si="7"/>
        <v>9350.5</v>
      </c>
      <c r="S11" s="75"/>
      <c r="T11"/>
      <c r="U11"/>
      <c r="V11"/>
      <c r="W11"/>
      <c r="X11" s="72"/>
      <c r="Y11"/>
      <c r="Z11" s="3"/>
      <c r="AA11" s="3"/>
      <c r="AB11" s="3"/>
      <c r="AC11" s="3"/>
      <c r="AD11" s="3"/>
      <c r="AE11" s="3"/>
      <c r="AF11" s="3"/>
      <c r="AG11" s="3"/>
      <c r="AH11" s="3"/>
      <c r="AI11" s="3"/>
      <c r="AJ11" s="3"/>
      <c r="AK11" s="3"/>
      <c r="AL11" s="3"/>
      <c r="AM11" s="3"/>
      <c r="AN11" s="3"/>
    </row>
    <row r="12" spans="1:56" s="36" customFormat="1" x14ac:dyDescent="0.55000000000000004">
      <c r="A12" s="52">
        <v>2004</v>
      </c>
      <c r="B12" s="37"/>
      <c r="C12" s="196">
        <f t="shared" si="6"/>
        <v>12629.5</v>
      </c>
      <c r="D12" s="186"/>
      <c r="E12" s="197">
        <v>13</v>
      </c>
      <c r="F12" s="219"/>
      <c r="G12" s="198">
        <f t="shared" si="5"/>
        <v>4</v>
      </c>
      <c r="H12" s="192">
        <f t="shared" si="8"/>
        <v>1.4444444444444444</v>
      </c>
      <c r="I12" s="182">
        <v>0</v>
      </c>
      <c r="J12" s="182">
        <v>0</v>
      </c>
      <c r="K12" s="182">
        <v>134</v>
      </c>
      <c r="L12" s="182">
        <v>271</v>
      </c>
      <c r="M12" s="182">
        <v>0</v>
      </c>
      <c r="N12" s="182">
        <v>0</v>
      </c>
      <c r="O12" s="182">
        <v>0</v>
      </c>
      <c r="P12" s="182">
        <v>79</v>
      </c>
      <c r="Q12" s="182">
        <f t="shared" si="9"/>
        <v>484</v>
      </c>
      <c r="R12" s="90">
        <f t="shared" si="7"/>
        <v>13113.5</v>
      </c>
      <c r="S12" s="75"/>
      <c r="T12"/>
      <c r="U12"/>
      <c r="V12"/>
      <c r="W12"/>
      <c r="X12" s="72"/>
      <c r="Y12"/>
      <c r="Z12" s="3"/>
      <c r="AA12" s="48"/>
      <c r="AB12" s="48"/>
      <c r="AC12" s="48"/>
      <c r="AD12" s="48"/>
      <c r="AE12" s="48"/>
      <c r="AF12" s="48"/>
      <c r="AG12" s="48"/>
      <c r="AH12" s="48"/>
      <c r="AI12" s="48"/>
      <c r="AJ12" s="48"/>
      <c r="AK12" s="48"/>
      <c r="AL12" s="48"/>
      <c r="AM12" s="48"/>
      <c r="AN12" s="48"/>
      <c r="AO12" s="9"/>
    </row>
    <row r="13" spans="1:56" ht="14.85" customHeight="1" x14ac:dyDescent="0.55000000000000004">
      <c r="A13" s="52">
        <v>2005</v>
      </c>
      <c r="B13" s="37"/>
      <c r="C13" s="196">
        <f t="shared" si="6"/>
        <v>14572.499999999998</v>
      </c>
      <c r="D13" s="186"/>
      <c r="E13" s="197">
        <v>15</v>
      </c>
      <c r="F13" s="219"/>
      <c r="G13" s="198">
        <f t="shared" si="5"/>
        <v>2</v>
      </c>
      <c r="H13" s="192">
        <f t="shared" si="8"/>
        <v>1.1538461538461537</v>
      </c>
      <c r="I13" s="182">
        <v>0</v>
      </c>
      <c r="J13" s="182">
        <v>0</v>
      </c>
      <c r="K13" s="182">
        <v>120</v>
      </c>
      <c r="L13" s="182">
        <v>200</v>
      </c>
      <c r="M13" s="182">
        <v>0</v>
      </c>
      <c r="N13" s="182">
        <v>0</v>
      </c>
      <c r="O13" s="182">
        <v>0</v>
      </c>
      <c r="P13" s="182">
        <v>48</v>
      </c>
      <c r="Q13" s="182">
        <f t="shared" si="9"/>
        <v>368</v>
      </c>
      <c r="R13" s="90">
        <f t="shared" si="7"/>
        <v>14940.499999999998</v>
      </c>
      <c r="S13" s="75"/>
      <c r="T13"/>
      <c r="U13"/>
      <c r="V13"/>
      <c r="W13"/>
      <c r="X13" s="72"/>
      <c r="Y13"/>
      <c r="Z13" s="3"/>
      <c r="AA13" s="49"/>
      <c r="AB13" s="49"/>
      <c r="AC13" s="49"/>
      <c r="AD13" s="49"/>
      <c r="AE13" s="49"/>
      <c r="AF13" s="49"/>
      <c r="AG13" s="49"/>
      <c r="AH13" s="49"/>
      <c r="AI13" s="49"/>
      <c r="AJ13" s="49"/>
      <c r="AK13" s="49"/>
      <c r="AL13" s="49"/>
      <c r="AM13" s="49"/>
      <c r="AN13" s="49"/>
    </row>
    <row r="14" spans="1:56" x14ac:dyDescent="0.55000000000000004">
      <c r="A14" s="52">
        <v>2006</v>
      </c>
      <c r="B14" s="37"/>
      <c r="C14" s="196">
        <f t="shared" si="6"/>
        <v>24287.499999999996</v>
      </c>
      <c r="D14" s="186"/>
      <c r="E14" s="197">
        <v>25</v>
      </c>
      <c r="F14" s="219"/>
      <c r="G14" s="198">
        <f t="shared" si="5"/>
        <v>10</v>
      </c>
      <c r="H14" s="192">
        <f t="shared" si="8"/>
        <v>1.6666666666666667</v>
      </c>
      <c r="I14" s="182">
        <v>0</v>
      </c>
      <c r="J14" s="182">
        <v>0</v>
      </c>
      <c r="K14" s="182">
        <v>201</v>
      </c>
      <c r="L14" s="182">
        <v>235</v>
      </c>
      <c r="M14" s="182">
        <v>0</v>
      </c>
      <c r="N14" s="182">
        <v>0</v>
      </c>
      <c r="O14" s="182">
        <v>2</v>
      </c>
      <c r="P14" s="182">
        <v>1</v>
      </c>
      <c r="Q14" s="182">
        <f t="shared" si="9"/>
        <v>439</v>
      </c>
      <c r="R14" s="90">
        <f t="shared" si="7"/>
        <v>24726.499999999996</v>
      </c>
      <c r="S14" s="75"/>
      <c r="T14"/>
      <c r="U14"/>
      <c r="V14"/>
      <c r="W14"/>
      <c r="X14" s="72"/>
      <c r="Y14"/>
      <c r="Z14" s="3"/>
      <c r="AO14"/>
    </row>
    <row r="15" spans="1:56" x14ac:dyDescent="0.55000000000000004">
      <c r="A15" s="52">
        <v>2007</v>
      </c>
      <c r="B15" s="37"/>
      <c r="C15" s="196">
        <f t="shared" si="6"/>
        <v>26230.499999999996</v>
      </c>
      <c r="D15" s="186"/>
      <c r="E15" s="197">
        <v>27</v>
      </c>
      <c r="F15" s="219"/>
      <c r="G15" s="198">
        <f t="shared" si="5"/>
        <v>2</v>
      </c>
      <c r="H15" s="192">
        <f t="shared" si="8"/>
        <v>1.08</v>
      </c>
      <c r="I15" s="182">
        <v>0</v>
      </c>
      <c r="J15" s="182">
        <v>0</v>
      </c>
      <c r="K15" s="182">
        <v>220</v>
      </c>
      <c r="L15" s="182">
        <v>212</v>
      </c>
      <c r="M15" s="182">
        <v>0</v>
      </c>
      <c r="N15" s="182">
        <v>0</v>
      </c>
      <c r="O15" s="182">
        <v>2</v>
      </c>
      <c r="P15" s="182">
        <v>12</v>
      </c>
      <c r="Q15" s="182">
        <f t="shared" si="9"/>
        <v>446</v>
      </c>
      <c r="R15" s="90">
        <f t="shared" si="7"/>
        <v>26676.499999999996</v>
      </c>
      <c r="S15" s="75"/>
      <c r="T15"/>
      <c r="U15"/>
      <c r="V15"/>
      <c r="W15"/>
      <c r="X15" s="72"/>
      <c r="Y15"/>
      <c r="Z15" s="3"/>
      <c r="AO15"/>
    </row>
    <row r="16" spans="1:56" ht="14.85" customHeight="1" x14ac:dyDescent="0.55000000000000004">
      <c r="A16" s="52">
        <v>2008</v>
      </c>
      <c r="B16" s="37"/>
      <c r="C16" s="196">
        <f t="shared" si="6"/>
        <v>34973.999999999993</v>
      </c>
      <c r="D16" s="186"/>
      <c r="E16" s="197">
        <v>36</v>
      </c>
      <c r="F16" s="219"/>
      <c r="G16" s="198">
        <f t="shared" si="5"/>
        <v>9</v>
      </c>
      <c r="H16" s="192">
        <f t="shared" si="8"/>
        <v>1.3333333333333333</v>
      </c>
      <c r="I16" s="182">
        <v>0</v>
      </c>
      <c r="J16" s="182">
        <v>0</v>
      </c>
      <c r="K16" s="182">
        <v>172</v>
      </c>
      <c r="L16" s="182">
        <v>300</v>
      </c>
      <c r="M16" s="182">
        <v>0</v>
      </c>
      <c r="N16" s="182">
        <v>0</v>
      </c>
      <c r="O16" s="182">
        <v>0</v>
      </c>
      <c r="P16" s="182">
        <v>45</v>
      </c>
      <c r="Q16" s="182">
        <f t="shared" si="9"/>
        <v>517</v>
      </c>
      <c r="R16" s="90">
        <f t="shared" si="7"/>
        <v>35490.999999999993</v>
      </c>
      <c r="S16" s="75"/>
      <c r="T16"/>
      <c r="U16"/>
      <c r="V16"/>
      <c r="W16"/>
      <c r="X16" s="72"/>
      <c r="Y16"/>
      <c r="Z16" s="3"/>
      <c r="AO16"/>
    </row>
    <row r="17" spans="1:41" ht="14.85" customHeight="1" x14ac:dyDescent="0.55000000000000004">
      <c r="A17" s="52">
        <v>2009</v>
      </c>
      <c r="B17" s="38">
        <v>38860</v>
      </c>
      <c r="C17" s="39">
        <v>38860</v>
      </c>
      <c r="D17" s="199" t="s">
        <v>61</v>
      </c>
      <c r="E17" s="197">
        <v>40</v>
      </c>
      <c r="F17" s="219"/>
      <c r="G17" s="198">
        <f t="shared" si="5"/>
        <v>4</v>
      </c>
      <c r="H17" s="192">
        <f t="shared" si="8"/>
        <v>1.1111111111111112</v>
      </c>
      <c r="I17" s="182">
        <v>0</v>
      </c>
      <c r="J17" s="182">
        <v>0</v>
      </c>
      <c r="K17" s="182">
        <v>213</v>
      </c>
      <c r="L17" s="182">
        <v>357</v>
      </c>
      <c r="M17" s="182">
        <v>0</v>
      </c>
      <c r="N17" s="182">
        <v>0</v>
      </c>
      <c r="O17" s="182">
        <v>1</v>
      </c>
      <c r="P17" s="182">
        <v>11</v>
      </c>
      <c r="Q17" s="182">
        <f t="shared" si="9"/>
        <v>582</v>
      </c>
      <c r="R17" s="90">
        <f t="shared" si="7"/>
        <v>39442</v>
      </c>
      <c r="S17" s="75"/>
      <c r="T17"/>
      <c r="U17"/>
      <c r="V17"/>
      <c r="W17"/>
      <c r="X17" s="72"/>
      <c r="Y17"/>
      <c r="Z17" s="3"/>
      <c r="AO17"/>
    </row>
    <row r="18" spans="1:41" ht="14.85" customHeight="1" x14ac:dyDescent="0.55000000000000004">
      <c r="A18" s="52">
        <v>2010</v>
      </c>
      <c r="B18" s="37"/>
      <c r="C18" s="196">
        <f>C17*H18</f>
        <v>46632</v>
      </c>
      <c r="D18" s="199"/>
      <c r="E18" s="197">
        <v>48</v>
      </c>
      <c r="F18" s="219"/>
      <c r="G18" s="198">
        <f t="shared" si="5"/>
        <v>8</v>
      </c>
      <c r="H18" s="192">
        <f t="shared" si="8"/>
        <v>1.2</v>
      </c>
      <c r="I18" s="182">
        <v>0</v>
      </c>
      <c r="J18" s="182">
        <v>0</v>
      </c>
      <c r="K18" s="182">
        <v>297</v>
      </c>
      <c r="L18" s="182">
        <v>503</v>
      </c>
      <c r="M18" s="182">
        <v>0</v>
      </c>
      <c r="N18" s="182">
        <v>0</v>
      </c>
      <c r="O18" s="182">
        <v>0</v>
      </c>
      <c r="P18" s="182">
        <v>3</v>
      </c>
      <c r="Q18" s="182">
        <f t="shared" si="9"/>
        <v>803</v>
      </c>
      <c r="R18" s="90">
        <f t="shared" si="7"/>
        <v>47435</v>
      </c>
      <c r="S18" s="75"/>
      <c r="T18"/>
      <c r="U18"/>
      <c r="V18"/>
      <c r="W18"/>
      <c r="X18" s="72"/>
      <c r="Y18"/>
      <c r="Z18" s="3"/>
      <c r="AO18"/>
    </row>
    <row r="19" spans="1:41" ht="14.85" customHeight="1" x14ac:dyDescent="0.55000000000000004">
      <c r="A19" s="52">
        <v>2011</v>
      </c>
      <c r="B19" s="37"/>
      <c r="C19" s="196">
        <f>C18*H19</f>
        <v>48575</v>
      </c>
      <c r="D19" s="199"/>
      <c r="E19" s="197">
        <v>50</v>
      </c>
      <c r="F19" s="213" t="s">
        <v>62</v>
      </c>
      <c r="G19" s="198">
        <f t="shared" si="5"/>
        <v>2</v>
      </c>
      <c r="H19" s="192">
        <f t="shared" si="8"/>
        <v>1.0416666666666667</v>
      </c>
      <c r="I19" s="182">
        <v>0</v>
      </c>
      <c r="J19" s="182">
        <v>0</v>
      </c>
      <c r="K19" s="182">
        <v>305</v>
      </c>
      <c r="L19" s="182">
        <v>693</v>
      </c>
      <c r="M19" s="182">
        <v>0</v>
      </c>
      <c r="N19" s="182">
        <v>0</v>
      </c>
      <c r="O19" s="182">
        <v>0</v>
      </c>
      <c r="P19" s="182">
        <v>13</v>
      </c>
      <c r="Q19" s="182">
        <f t="shared" si="9"/>
        <v>1011</v>
      </c>
      <c r="R19" s="90">
        <f t="shared" si="7"/>
        <v>49586</v>
      </c>
      <c r="S19" s="75"/>
      <c r="T19"/>
      <c r="U19"/>
      <c r="V19"/>
      <c r="W19"/>
      <c r="X19" s="72"/>
      <c r="Y19"/>
      <c r="Z19" s="3"/>
      <c r="AO19"/>
    </row>
    <row r="20" spans="1:41" ht="14.85" customHeight="1" x14ac:dyDescent="0.55000000000000004">
      <c r="A20" s="52">
        <v>2012</v>
      </c>
      <c r="B20" s="37"/>
      <c r="C20" s="196">
        <f>C19*H20</f>
        <v>68005</v>
      </c>
      <c r="D20" s="199"/>
      <c r="E20" s="197">
        <v>70</v>
      </c>
      <c r="F20" s="213"/>
      <c r="G20" s="198">
        <f t="shared" si="5"/>
        <v>20</v>
      </c>
      <c r="H20" s="192">
        <f t="shared" si="8"/>
        <v>1.4</v>
      </c>
      <c r="I20" s="182">
        <v>0</v>
      </c>
      <c r="J20" s="182">
        <v>0</v>
      </c>
      <c r="K20" s="182">
        <v>456</v>
      </c>
      <c r="L20" s="182">
        <v>589</v>
      </c>
      <c r="M20" s="182">
        <v>0</v>
      </c>
      <c r="N20" s="182">
        <v>0</v>
      </c>
      <c r="O20" s="182">
        <v>0</v>
      </c>
      <c r="P20" s="182">
        <v>3</v>
      </c>
      <c r="Q20" s="182">
        <f t="shared" si="9"/>
        <v>1048</v>
      </c>
      <c r="R20" s="90">
        <f t="shared" si="7"/>
        <v>69053</v>
      </c>
      <c r="S20" s="75"/>
      <c r="T20"/>
      <c r="U20"/>
      <c r="V20"/>
      <c r="W20"/>
      <c r="X20" s="72"/>
      <c r="Y20"/>
      <c r="Z20" s="3"/>
      <c r="AO20"/>
    </row>
    <row r="21" spans="1:41" ht="14.85" customHeight="1" x14ac:dyDescent="0.55000000000000004">
      <c r="A21" s="52">
        <v>2013</v>
      </c>
      <c r="B21" s="38">
        <v>140053</v>
      </c>
      <c r="C21" s="39">
        <v>140053</v>
      </c>
      <c r="D21" s="199" t="s">
        <v>62</v>
      </c>
      <c r="E21" s="200">
        <v>93</v>
      </c>
      <c r="F21" s="213"/>
      <c r="G21" s="198">
        <f t="shared" si="5"/>
        <v>23</v>
      </c>
      <c r="H21" s="192">
        <f t="shared" si="8"/>
        <v>1.3285714285714285</v>
      </c>
      <c r="I21" s="182">
        <v>0</v>
      </c>
      <c r="J21" s="182">
        <v>0</v>
      </c>
      <c r="K21" s="182">
        <v>767</v>
      </c>
      <c r="L21" s="182">
        <v>677</v>
      </c>
      <c r="M21" s="182">
        <v>0</v>
      </c>
      <c r="N21" s="182">
        <v>0</v>
      </c>
      <c r="O21" s="182">
        <v>0</v>
      </c>
      <c r="P21" s="182">
        <v>5</v>
      </c>
      <c r="Q21" s="182">
        <f t="shared" si="9"/>
        <v>1449</v>
      </c>
      <c r="R21" s="90">
        <f t="shared" si="7"/>
        <v>141502</v>
      </c>
      <c r="S21" s="75"/>
      <c r="T21"/>
      <c r="U21"/>
      <c r="V21"/>
      <c r="W21"/>
      <c r="X21" s="72"/>
      <c r="Y21"/>
      <c r="Z21" s="3"/>
      <c r="AO21"/>
    </row>
    <row r="22" spans="1:41" ht="14.85" customHeight="1" x14ac:dyDescent="0.55000000000000004">
      <c r="A22" s="52">
        <v>2014</v>
      </c>
      <c r="B22" s="37"/>
      <c r="C22" s="196">
        <f>C21*H22</f>
        <v>204808.68817204301</v>
      </c>
      <c r="D22" s="199"/>
      <c r="E22" s="200">
        <v>136</v>
      </c>
      <c r="F22" s="213"/>
      <c r="G22" s="198">
        <f t="shared" si="5"/>
        <v>43</v>
      </c>
      <c r="H22" s="192">
        <f t="shared" si="8"/>
        <v>1.4623655913978495</v>
      </c>
      <c r="I22" s="182">
        <v>0</v>
      </c>
      <c r="J22" s="182">
        <v>1366</v>
      </c>
      <c r="K22" s="182">
        <v>3824</v>
      </c>
      <c r="L22" s="182">
        <v>1254</v>
      </c>
      <c r="M22" s="182">
        <v>0</v>
      </c>
      <c r="N22" s="182">
        <v>11</v>
      </c>
      <c r="O22" s="182">
        <v>0</v>
      </c>
      <c r="P22" s="182">
        <v>15</v>
      </c>
      <c r="Q22" s="182">
        <f t="shared" si="9"/>
        <v>6470</v>
      </c>
      <c r="R22" s="90">
        <f t="shared" si="7"/>
        <v>211278.68817204301</v>
      </c>
      <c r="S22" s="75"/>
      <c r="T22"/>
      <c r="U22"/>
      <c r="V22"/>
      <c r="W22"/>
      <c r="X22" s="72"/>
      <c r="Y22"/>
      <c r="Z22" s="3"/>
      <c r="AO22"/>
    </row>
    <row r="23" spans="1:41" ht="14.85" customHeight="1" x14ac:dyDescent="0.55000000000000004">
      <c r="A23" s="52">
        <v>2015</v>
      </c>
      <c r="B23" s="37"/>
      <c r="C23" s="196">
        <f>C22*$H$22</f>
        <v>299505.17840212741</v>
      </c>
      <c r="D23" s="199"/>
      <c r="E23" s="186"/>
      <c r="F23" s="186"/>
      <c r="G23" s="186"/>
      <c r="H23" s="186"/>
      <c r="I23" s="182">
        <v>2</v>
      </c>
      <c r="J23" s="182">
        <v>11921</v>
      </c>
      <c r="K23" s="182">
        <v>11840</v>
      </c>
      <c r="L23" s="182">
        <v>2392</v>
      </c>
      <c r="M23" s="182">
        <v>0</v>
      </c>
      <c r="N23" s="182">
        <v>142</v>
      </c>
      <c r="O23" s="182">
        <v>9</v>
      </c>
      <c r="P23" s="182">
        <v>6</v>
      </c>
      <c r="Q23" s="182">
        <f t="shared" si="9"/>
        <v>26312</v>
      </c>
      <c r="R23" s="90">
        <f t="shared" si="7"/>
        <v>325817.17840212741</v>
      </c>
      <c r="S23" s="75"/>
      <c r="T23"/>
      <c r="U23"/>
      <c r="V23"/>
      <c r="W23"/>
      <c r="X23" s="72"/>
      <c r="Y23"/>
      <c r="Z23" s="3"/>
      <c r="AO23"/>
    </row>
    <row r="24" spans="1:41" ht="14.85" customHeight="1" x14ac:dyDescent="0.55000000000000004">
      <c r="A24" s="52">
        <v>2016</v>
      </c>
      <c r="B24" s="37"/>
      <c r="C24" s="196">
        <f>C23*$H$22</f>
        <v>437986.06734074547</v>
      </c>
      <c r="D24" s="199"/>
      <c r="E24" s="186"/>
      <c r="F24" s="186"/>
      <c r="G24" s="186"/>
      <c r="H24" s="186"/>
      <c r="I24" s="182">
        <v>48123</v>
      </c>
      <c r="J24" s="182">
        <v>47043</v>
      </c>
      <c r="K24" s="182">
        <v>31435</v>
      </c>
      <c r="L24" s="182">
        <v>7381</v>
      </c>
      <c r="M24" s="182">
        <v>158</v>
      </c>
      <c r="N24" s="182">
        <v>1614</v>
      </c>
      <c r="O24" s="182">
        <v>47</v>
      </c>
      <c r="P24" s="182">
        <v>10</v>
      </c>
      <c r="Q24" s="182">
        <f t="shared" si="9"/>
        <v>135811</v>
      </c>
      <c r="R24" s="90">
        <f t="shared" si="7"/>
        <v>573797.06734074547</v>
      </c>
      <c r="S24" s="75"/>
      <c r="T24"/>
      <c r="U24"/>
      <c r="V24"/>
      <c r="W24"/>
      <c r="X24" s="72"/>
      <c r="Y24"/>
      <c r="Z24" s="3"/>
      <c r="AO24"/>
    </row>
    <row r="25" spans="1:41" ht="14.85" customHeight="1" x14ac:dyDescent="0.55000000000000004">
      <c r="A25" s="52">
        <v>2017</v>
      </c>
      <c r="B25" s="186"/>
      <c r="C25" s="196">
        <f>C24*$H$22</f>
        <v>640495.75439076754</v>
      </c>
      <c r="D25" s="199"/>
      <c r="E25" s="186"/>
      <c r="F25" s="186"/>
      <c r="G25" s="186"/>
      <c r="H25" s="186"/>
      <c r="I25" s="182">
        <v>188256</v>
      </c>
      <c r="J25" s="182">
        <v>47357</v>
      </c>
      <c r="K25" s="182">
        <v>25895</v>
      </c>
      <c r="L25" s="182">
        <v>8986</v>
      </c>
      <c r="M25" s="182">
        <v>962</v>
      </c>
      <c r="N25" s="182">
        <v>4256</v>
      </c>
      <c r="O25" s="182">
        <v>87</v>
      </c>
      <c r="P25" s="182">
        <v>41</v>
      </c>
      <c r="Q25" s="182">
        <f t="shared" si="9"/>
        <v>275840</v>
      </c>
      <c r="R25" s="90">
        <f t="shared" si="7"/>
        <v>916335.75439076754</v>
      </c>
      <c r="S25" s="75"/>
      <c r="T25"/>
      <c r="U25"/>
      <c r="V25"/>
      <c r="W25"/>
      <c r="X25" s="72"/>
      <c r="Y25"/>
      <c r="Z25" s="3"/>
      <c r="AO25"/>
    </row>
    <row r="26" spans="1:41" ht="14.85" customHeight="1" x14ac:dyDescent="0.55000000000000004">
      <c r="A26" s="52">
        <v>2018</v>
      </c>
      <c r="B26" s="186"/>
      <c r="C26" s="196">
        <f>C25*$H$22</f>
        <v>936638.95265746652</v>
      </c>
      <c r="D26" s="199"/>
      <c r="E26" s="186"/>
      <c r="F26" s="186"/>
      <c r="G26" s="186"/>
      <c r="H26" s="186"/>
      <c r="I26" s="182">
        <v>491235</v>
      </c>
      <c r="J26" s="182">
        <v>29859</v>
      </c>
      <c r="K26" s="182">
        <v>23956</v>
      </c>
      <c r="L26" s="182">
        <v>11599</v>
      </c>
      <c r="M26" s="182">
        <v>5297</v>
      </c>
      <c r="N26" s="182">
        <v>1601</v>
      </c>
      <c r="O26" s="182">
        <v>186</v>
      </c>
      <c r="P26" s="182">
        <v>114</v>
      </c>
      <c r="Q26" s="182">
        <f t="shared" si="9"/>
        <v>563847</v>
      </c>
      <c r="R26" s="90">
        <f t="shared" si="7"/>
        <v>1500485.9526574665</v>
      </c>
      <c r="S26" s="75"/>
      <c r="T26"/>
      <c r="U26"/>
      <c r="V26"/>
      <c r="W26"/>
      <c r="X26" s="72"/>
      <c r="Y26"/>
      <c r="Z26" s="3"/>
      <c r="AO26"/>
    </row>
    <row r="27" spans="1:41" ht="14.85" customHeight="1" x14ac:dyDescent="0.55000000000000004">
      <c r="A27" s="52">
        <v>2019</v>
      </c>
      <c r="B27" s="38">
        <v>1012700</v>
      </c>
      <c r="C27" s="39">
        <v>1012700</v>
      </c>
      <c r="D27" s="199" t="s">
        <v>63</v>
      </c>
      <c r="E27" s="186"/>
      <c r="F27" s="186"/>
      <c r="G27" s="186"/>
      <c r="H27" s="186"/>
      <c r="I27" s="182">
        <v>874141</v>
      </c>
      <c r="J27" s="182">
        <v>6109</v>
      </c>
      <c r="K27" s="182">
        <v>17028</v>
      </c>
      <c r="L27" s="182">
        <v>7573</v>
      </c>
      <c r="M27" s="182">
        <v>6874</v>
      </c>
      <c r="N27" s="182">
        <v>6493</v>
      </c>
      <c r="O27" s="182">
        <v>107</v>
      </c>
      <c r="P27" s="182">
        <v>124</v>
      </c>
      <c r="Q27" s="182">
        <f>SUM(I27:P27)</f>
        <v>918449</v>
      </c>
      <c r="R27" s="90">
        <f>SUM(C27,Q27)</f>
        <v>1931149</v>
      </c>
      <c r="S27" s="75"/>
      <c r="T27"/>
      <c r="U27"/>
      <c r="V27"/>
      <c r="W27"/>
      <c r="X27" s="72"/>
      <c r="Y27"/>
      <c r="Z27" s="3"/>
      <c r="AO27"/>
    </row>
    <row r="28" spans="1:41" ht="14.85" customHeight="1" thickBot="1" x14ac:dyDescent="0.6">
      <c r="A28" s="54">
        <v>2020</v>
      </c>
      <c r="B28" s="40"/>
      <c r="C28" s="203">
        <v>1296290</v>
      </c>
      <c r="D28" s="41" t="s">
        <v>103</v>
      </c>
      <c r="E28" s="42"/>
      <c r="F28" s="42"/>
      <c r="G28" s="42"/>
      <c r="H28" s="42"/>
      <c r="I28" s="42">
        <v>981142</v>
      </c>
      <c r="J28" s="42">
        <v>313</v>
      </c>
      <c r="K28" s="42">
        <v>11636</v>
      </c>
      <c r="L28" s="42">
        <v>5906</v>
      </c>
      <c r="M28" s="42">
        <v>8001</v>
      </c>
      <c r="N28" s="42">
        <v>5</v>
      </c>
      <c r="O28" s="42">
        <v>87</v>
      </c>
      <c r="P28" s="42">
        <v>244</v>
      </c>
      <c r="Q28" s="42">
        <f>SUM(I28:P28)</f>
        <v>1007334</v>
      </c>
      <c r="R28" s="204">
        <f>SUM(C28,Q28)</f>
        <v>2303624</v>
      </c>
      <c r="S28" s="185"/>
      <c r="T28"/>
      <c r="U28"/>
      <c r="V28"/>
      <c r="W28"/>
      <c r="X28" s="72"/>
      <c r="Y28"/>
      <c r="Z28" s="3"/>
      <c r="AO28"/>
    </row>
    <row r="29" spans="1:41" ht="14.85" customHeight="1" x14ac:dyDescent="0.55000000000000004">
      <c r="A29" s="118"/>
      <c r="B29" s="38"/>
      <c r="C29" s="39"/>
      <c r="D29" s="53"/>
      <c r="I29" s="2"/>
      <c r="J29" s="2"/>
      <c r="K29" s="2"/>
      <c r="L29" s="2"/>
      <c r="M29" s="2"/>
      <c r="N29" s="2"/>
      <c r="O29" s="2"/>
      <c r="P29" s="2"/>
      <c r="Q29" s="155" t="s">
        <v>105</v>
      </c>
      <c r="R29" s="2"/>
      <c r="S29" s="19"/>
      <c r="T29"/>
      <c r="U29"/>
      <c r="V29"/>
      <c r="W29"/>
      <c r="X29" s="72"/>
      <c r="Y29"/>
      <c r="Z29" s="3"/>
      <c r="AO29"/>
    </row>
    <row r="30" spans="1:41" x14ac:dyDescent="0.55000000000000004">
      <c r="A30" s="43" t="s">
        <v>64</v>
      </c>
      <c r="AO30"/>
    </row>
    <row r="31" spans="1:41" x14ac:dyDescent="0.55000000000000004">
      <c r="A31" s="43" t="s">
        <v>65</v>
      </c>
      <c r="B31" s="97"/>
      <c r="C31" s="97"/>
    </row>
    <row r="32" spans="1:41" x14ac:dyDescent="0.55000000000000004">
      <c r="A32" s="43" t="s">
        <v>66</v>
      </c>
      <c r="B32" s="43"/>
      <c r="C32" s="43"/>
    </row>
    <row r="33" spans="1:31" x14ac:dyDescent="0.55000000000000004">
      <c r="A33" s="43" t="s">
        <v>104</v>
      </c>
      <c r="B33" s="43"/>
      <c r="C33" s="43"/>
    </row>
    <row r="34" spans="1:31" x14ac:dyDescent="0.55000000000000004">
      <c r="A34" s="9" t="s">
        <v>67</v>
      </c>
      <c r="B34" s="43"/>
      <c r="C34" s="43"/>
    </row>
    <row r="35" spans="1:31" ht="18" customHeight="1" x14ac:dyDescent="0.55000000000000004">
      <c r="A35" s="9" t="s">
        <v>68</v>
      </c>
    </row>
    <row r="37" spans="1:31" ht="43.2" x14ac:dyDescent="0.55000000000000004">
      <c r="A37" s="65" t="s">
        <v>69</v>
      </c>
      <c r="B37" s="9">
        <v>0.86</v>
      </c>
    </row>
    <row r="38" spans="1:31" x14ac:dyDescent="0.55000000000000004">
      <c r="A38" s="65"/>
    </row>
    <row r="39" spans="1:31" ht="14.7" thickBot="1" x14ac:dyDescent="0.6">
      <c r="A39" s="44" t="s">
        <v>106</v>
      </c>
    </row>
    <row r="40" spans="1:31" ht="30" customHeight="1" thickBot="1" x14ac:dyDescent="0.6">
      <c r="A40" s="129"/>
      <c r="B40" s="153">
        <v>2006</v>
      </c>
      <c r="C40" s="148">
        <v>2006</v>
      </c>
      <c r="D40" s="153">
        <v>2007</v>
      </c>
      <c r="E40" s="148">
        <v>2007</v>
      </c>
      <c r="F40" s="148">
        <v>2008</v>
      </c>
      <c r="G40" s="148">
        <v>2008</v>
      </c>
      <c r="H40" s="148">
        <v>2009</v>
      </c>
      <c r="I40" s="148">
        <v>2009</v>
      </c>
      <c r="J40" s="148">
        <v>2010</v>
      </c>
      <c r="K40" s="148">
        <v>2010</v>
      </c>
      <c r="L40" s="148">
        <v>2011</v>
      </c>
      <c r="M40" s="148">
        <v>2011</v>
      </c>
      <c r="N40" s="148">
        <v>2012</v>
      </c>
      <c r="O40" s="148">
        <v>2012</v>
      </c>
      <c r="P40" s="148">
        <v>2013</v>
      </c>
      <c r="Q40" s="148">
        <v>2013</v>
      </c>
      <c r="R40" s="148">
        <v>2014</v>
      </c>
      <c r="S40" s="148">
        <v>2014</v>
      </c>
      <c r="T40" s="148">
        <v>2015</v>
      </c>
      <c r="U40" s="148">
        <v>2015</v>
      </c>
      <c r="V40" s="148">
        <v>2016</v>
      </c>
      <c r="W40" s="148">
        <v>2016</v>
      </c>
      <c r="X40" s="148">
        <v>2017</v>
      </c>
      <c r="Y40" s="148">
        <v>2017</v>
      </c>
      <c r="Z40" s="148">
        <v>2018</v>
      </c>
      <c r="AA40" s="148">
        <v>2018</v>
      </c>
      <c r="AB40" s="148">
        <v>2019</v>
      </c>
      <c r="AC40" s="148">
        <v>2019</v>
      </c>
      <c r="AD40" s="148">
        <v>2020</v>
      </c>
      <c r="AE40" s="149">
        <v>2020</v>
      </c>
    </row>
    <row r="41" spans="1:31" ht="33" customHeight="1" x14ac:dyDescent="0.55000000000000004">
      <c r="A41" s="130"/>
      <c r="B41" s="150" t="s">
        <v>70</v>
      </c>
      <c r="C41" s="151" t="s">
        <v>71</v>
      </c>
      <c r="D41" s="150" t="s">
        <v>70</v>
      </c>
      <c r="E41" s="151" t="s">
        <v>71</v>
      </c>
      <c r="F41" s="151" t="s">
        <v>70</v>
      </c>
      <c r="G41" s="151" t="s">
        <v>71</v>
      </c>
      <c r="H41" s="151" t="s">
        <v>70</v>
      </c>
      <c r="I41" s="151" t="s">
        <v>71</v>
      </c>
      <c r="J41" s="151" t="s">
        <v>70</v>
      </c>
      <c r="K41" s="151" t="s">
        <v>71</v>
      </c>
      <c r="L41" s="151" t="s">
        <v>70</v>
      </c>
      <c r="M41" s="151" t="s">
        <v>71</v>
      </c>
      <c r="N41" s="151" t="s">
        <v>70</v>
      </c>
      <c r="O41" s="151" t="s">
        <v>71</v>
      </c>
      <c r="P41" s="151" t="s">
        <v>70</v>
      </c>
      <c r="Q41" s="151" t="s">
        <v>71</v>
      </c>
      <c r="R41" s="151" t="s">
        <v>70</v>
      </c>
      <c r="S41" s="151" t="s">
        <v>71</v>
      </c>
      <c r="T41" s="151" t="s">
        <v>70</v>
      </c>
      <c r="U41" s="151" t="s">
        <v>71</v>
      </c>
      <c r="V41" s="151" t="s">
        <v>70</v>
      </c>
      <c r="W41" s="151" t="s">
        <v>71</v>
      </c>
      <c r="X41" s="151" t="s">
        <v>70</v>
      </c>
      <c r="Y41" s="151" t="s">
        <v>71</v>
      </c>
      <c r="Z41" s="151" t="s">
        <v>70</v>
      </c>
      <c r="AA41" s="151" t="s">
        <v>71</v>
      </c>
      <c r="AB41" s="151" t="s">
        <v>70</v>
      </c>
      <c r="AC41" s="151" t="s">
        <v>71</v>
      </c>
      <c r="AD41" s="151" t="s">
        <v>70</v>
      </c>
      <c r="AE41" s="152" t="s">
        <v>71</v>
      </c>
    </row>
    <row r="42" spans="1:31" ht="44.85" customHeight="1" x14ac:dyDescent="0.55000000000000004">
      <c r="A42" s="131" t="s">
        <v>72</v>
      </c>
      <c r="B42" s="120">
        <v>928</v>
      </c>
      <c r="C42" s="121">
        <v>1</v>
      </c>
      <c r="D42" s="120">
        <v>810</v>
      </c>
      <c r="E42" s="122">
        <v>1</v>
      </c>
      <c r="F42" s="123">
        <v>845</v>
      </c>
      <c r="G42" s="121">
        <v>1</v>
      </c>
      <c r="H42" s="120">
        <v>893</v>
      </c>
      <c r="I42" s="122">
        <v>1</v>
      </c>
      <c r="J42" s="123">
        <v>914</v>
      </c>
      <c r="K42" s="121">
        <v>1</v>
      </c>
      <c r="L42" s="120">
        <v>775</v>
      </c>
      <c r="M42" s="121">
        <v>1</v>
      </c>
      <c r="N42" s="120">
        <v>821</v>
      </c>
      <c r="O42" s="121">
        <v>1</v>
      </c>
      <c r="P42" s="126">
        <v>1238</v>
      </c>
      <c r="Q42" s="121">
        <v>1</v>
      </c>
      <c r="R42" s="126">
        <v>5688</v>
      </c>
      <c r="S42" s="121">
        <v>1</v>
      </c>
      <c r="T42" s="126">
        <v>23183</v>
      </c>
      <c r="U42" s="121">
        <v>1</v>
      </c>
      <c r="V42" s="126">
        <v>120340</v>
      </c>
      <c r="W42" s="122">
        <v>1</v>
      </c>
      <c r="X42" s="128">
        <v>241661</v>
      </c>
      <c r="Y42" s="121">
        <v>1</v>
      </c>
      <c r="Z42" s="126">
        <v>501898</v>
      </c>
      <c r="AA42" s="121">
        <v>1</v>
      </c>
      <c r="AB42" s="126">
        <v>814693</v>
      </c>
      <c r="AC42" s="121">
        <v>1</v>
      </c>
      <c r="AD42" s="126">
        <v>895419</v>
      </c>
      <c r="AE42" s="132">
        <v>1</v>
      </c>
    </row>
    <row r="43" spans="1:31" ht="17.100000000000001" x14ac:dyDescent="0.6">
      <c r="A43" s="133" t="s">
        <v>73</v>
      </c>
      <c r="B43" s="124">
        <v>148</v>
      </c>
      <c r="C43" s="134">
        <v>0.16</v>
      </c>
      <c r="D43" s="124">
        <v>34</v>
      </c>
      <c r="E43" s="125">
        <v>4.2000000000000003E-2</v>
      </c>
      <c r="F43" s="135">
        <v>13</v>
      </c>
      <c r="G43" s="134">
        <v>1.4999999999999999E-2</v>
      </c>
      <c r="H43" s="124">
        <v>4</v>
      </c>
      <c r="I43" s="125">
        <v>4.0000000000000001E-3</v>
      </c>
      <c r="J43" s="135">
        <v>1</v>
      </c>
      <c r="K43" s="134">
        <v>1E-3</v>
      </c>
      <c r="L43" s="124">
        <v>1</v>
      </c>
      <c r="M43" s="134">
        <v>2E-3</v>
      </c>
      <c r="N43" s="124">
        <v>2</v>
      </c>
      <c r="O43" s="134">
        <v>3.0000000000000001E-3</v>
      </c>
      <c r="P43" s="124">
        <v>1</v>
      </c>
      <c r="Q43" s="134">
        <v>1E-3</v>
      </c>
      <c r="R43" s="124">
        <v>2</v>
      </c>
      <c r="S43" s="135" t="s">
        <v>74</v>
      </c>
      <c r="T43" s="124">
        <v>3</v>
      </c>
      <c r="U43" s="135" t="s">
        <v>74</v>
      </c>
      <c r="V43" s="127">
        <v>44508</v>
      </c>
      <c r="W43" s="125">
        <v>0.37</v>
      </c>
      <c r="X43" s="136">
        <v>170825</v>
      </c>
      <c r="Y43" s="134">
        <v>0.70699999999999996</v>
      </c>
      <c r="Z43" s="127">
        <v>447068</v>
      </c>
      <c r="AA43" s="134">
        <v>0.89100000000000001</v>
      </c>
      <c r="AB43" s="127">
        <v>789374</v>
      </c>
      <c r="AC43" s="134">
        <v>0.96899999999999997</v>
      </c>
      <c r="AD43" s="127">
        <v>880307</v>
      </c>
      <c r="AE43" s="137">
        <v>0.98299999999999998</v>
      </c>
    </row>
    <row r="44" spans="1:31" ht="17.100000000000001" x14ac:dyDescent="0.6">
      <c r="A44" s="133" t="s">
        <v>75</v>
      </c>
      <c r="B44" s="124">
        <v>811</v>
      </c>
      <c r="C44" s="134">
        <v>0.873</v>
      </c>
      <c r="D44" s="124">
        <v>778</v>
      </c>
      <c r="E44" s="125">
        <v>0.96099999999999997</v>
      </c>
      <c r="F44" s="135">
        <v>811</v>
      </c>
      <c r="G44" s="134">
        <v>0.96</v>
      </c>
      <c r="H44" s="124">
        <v>853</v>
      </c>
      <c r="I44" s="125">
        <v>0.95499999999999996</v>
      </c>
      <c r="J44" s="135">
        <v>886</v>
      </c>
      <c r="K44" s="134">
        <v>0.96899999999999997</v>
      </c>
      <c r="L44" s="124">
        <v>709</v>
      </c>
      <c r="M44" s="134">
        <v>0.91500000000000004</v>
      </c>
      <c r="N44" s="124">
        <v>703</v>
      </c>
      <c r="O44" s="134">
        <v>0.85599999999999998</v>
      </c>
      <c r="P44" s="127">
        <v>1120</v>
      </c>
      <c r="Q44" s="134">
        <v>0.90500000000000003</v>
      </c>
      <c r="R44" s="127">
        <v>4225</v>
      </c>
      <c r="S44" s="134">
        <v>0.74299999999999999</v>
      </c>
      <c r="T44" s="127">
        <v>12081</v>
      </c>
      <c r="U44" s="134">
        <v>0.52100000000000002</v>
      </c>
      <c r="V44" s="127">
        <v>32007</v>
      </c>
      <c r="W44" s="125">
        <v>0.26600000000000001</v>
      </c>
      <c r="X44" s="136">
        <v>28815</v>
      </c>
      <c r="Y44" s="134">
        <v>0.11899999999999999</v>
      </c>
      <c r="Z44" s="127">
        <v>31012</v>
      </c>
      <c r="AA44" s="134">
        <v>6.2E-2</v>
      </c>
      <c r="AB44" s="127">
        <v>21476</v>
      </c>
      <c r="AC44" s="134">
        <v>2.5999999999999999E-2</v>
      </c>
      <c r="AD44" s="127">
        <v>15681</v>
      </c>
      <c r="AE44" s="137">
        <v>1.7999999999999999E-2</v>
      </c>
    </row>
    <row r="45" spans="1:31" ht="17.100000000000001" x14ac:dyDescent="0.6">
      <c r="A45" s="133" t="s">
        <v>76</v>
      </c>
      <c r="B45" s="124">
        <v>15</v>
      </c>
      <c r="C45" s="134">
        <v>1.6E-2</v>
      </c>
      <c r="D45" s="124">
        <v>9</v>
      </c>
      <c r="E45" s="125">
        <v>1.0999999999999999E-2</v>
      </c>
      <c r="F45" s="135">
        <v>24</v>
      </c>
      <c r="G45" s="134">
        <v>2.8000000000000001E-2</v>
      </c>
      <c r="H45" s="124">
        <v>46</v>
      </c>
      <c r="I45" s="125">
        <v>5.1999999999999998E-2</v>
      </c>
      <c r="J45" s="135">
        <v>32</v>
      </c>
      <c r="K45" s="134">
        <v>3.5000000000000003E-2</v>
      </c>
      <c r="L45" s="124">
        <v>72</v>
      </c>
      <c r="M45" s="134">
        <v>9.2999999999999999E-2</v>
      </c>
      <c r="N45" s="124">
        <v>132</v>
      </c>
      <c r="O45" s="134">
        <v>0.161</v>
      </c>
      <c r="P45" s="124">
        <v>130</v>
      </c>
      <c r="Q45" s="134">
        <v>0.105</v>
      </c>
      <c r="R45" s="124">
        <v>241</v>
      </c>
      <c r="S45" s="134">
        <v>4.2000000000000003E-2</v>
      </c>
      <c r="T45" s="124">
        <v>382</v>
      </c>
      <c r="U45" s="134">
        <v>1.6E-2</v>
      </c>
      <c r="V45" s="127">
        <v>2970</v>
      </c>
      <c r="W45" s="125">
        <v>2.5000000000000001E-2</v>
      </c>
      <c r="X45" s="136">
        <v>2797</v>
      </c>
      <c r="Y45" s="134">
        <v>1.2E-2</v>
      </c>
      <c r="Z45" s="127">
        <v>1350</v>
      </c>
      <c r="AA45" s="134">
        <v>3.0000000000000001E-3</v>
      </c>
      <c r="AB45" s="124">
        <v>965</v>
      </c>
      <c r="AC45" s="134">
        <v>1E-3</v>
      </c>
      <c r="AD45" s="124">
        <v>723</v>
      </c>
      <c r="AE45" s="137">
        <v>1E-3</v>
      </c>
    </row>
    <row r="46" spans="1:31" ht="17.399999999999999" thickBot="1" x14ac:dyDescent="0.65">
      <c r="A46" s="138" t="s">
        <v>77</v>
      </c>
      <c r="B46" s="139" t="s">
        <v>78</v>
      </c>
      <c r="C46" s="140" t="s">
        <v>78</v>
      </c>
      <c r="D46" s="139" t="s">
        <v>78</v>
      </c>
      <c r="E46" s="141" t="s">
        <v>78</v>
      </c>
      <c r="F46" s="140" t="s">
        <v>78</v>
      </c>
      <c r="G46" s="140" t="s">
        <v>78</v>
      </c>
      <c r="H46" s="139" t="s">
        <v>78</v>
      </c>
      <c r="I46" s="141" t="s">
        <v>78</v>
      </c>
      <c r="J46" s="140" t="s">
        <v>78</v>
      </c>
      <c r="K46" s="140" t="s">
        <v>78</v>
      </c>
      <c r="L46" s="139" t="s">
        <v>78</v>
      </c>
      <c r="M46" s="140" t="s">
        <v>78</v>
      </c>
      <c r="N46" s="139" t="s">
        <v>78</v>
      </c>
      <c r="O46" s="140" t="s">
        <v>78</v>
      </c>
      <c r="P46" s="139" t="s">
        <v>78</v>
      </c>
      <c r="Q46" s="140" t="s">
        <v>78</v>
      </c>
      <c r="R46" s="142">
        <v>1257</v>
      </c>
      <c r="S46" s="143">
        <v>0.221</v>
      </c>
      <c r="T46" s="142">
        <v>10880</v>
      </c>
      <c r="U46" s="143">
        <v>0.46899999999999997</v>
      </c>
      <c r="V46" s="142">
        <v>43011</v>
      </c>
      <c r="W46" s="144">
        <v>0.35699999999999998</v>
      </c>
      <c r="X46" s="145">
        <v>41788</v>
      </c>
      <c r="Y46" s="143">
        <v>0.17299999999999999</v>
      </c>
      <c r="Z46" s="142">
        <v>24375</v>
      </c>
      <c r="AA46" s="143">
        <v>4.9000000000000002E-2</v>
      </c>
      <c r="AB46" s="142">
        <v>5269</v>
      </c>
      <c r="AC46" s="143">
        <v>6.0000000000000001E-3</v>
      </c>
      <c r="AD46" s="146">
        <v>262</v>
      </c>
      <c r="AE46" s="147" t="s">
        <v>74</v>
      </c>
    </row>
    <row r="47" spans="1:31" ht="17.100000000000001" x14ac:dyDescent="0.6">
      <c r="C47" s="119"/>
    </row>
    <row r="48" spans="1:31" ht="64.2" customHeight="1" x14ac:dyDescent="0.55000000000000004">
      <c r="A48" s="212" t="s">
        <v>79</v>
      </c>
      <c r="B48" s="212"/>
      <c r="C48" s="212"/>
      <c r="D48" s="212"/>
      <c r="E48" s="212"/>
    </row>
    <row r="49" spans="1:5" ht="127.5" customHeight="1" x14ac:dyDescent="0.55000000000000004">
      <c r="A49" s="212" t="s">
        <v>80</v>
      </c>
      <c r="B49" s="212"/>
      <c r="C49" s="212"/>
      <c r="D49" s="212"/>
      <c r="E49" s="212"/>
    </row>
  </sheetData>
  <mergeCells count="8">
    <mergeCell ref="A48:E48"/>
    <mergeCell ref="A49:E49"/>
    <mergeCell ref="F19:F22"/>
    <mergeCell ref="A1:R4"/>
    <mergeCell ref="B5:H5"/>
    <mergeCell ref="I5:L5"/>
    <mergeCell ref="M5:P5"/>
    <mergeCell ref="F7:F18"/>
  </mergeCells>
  <hyperlinks>
    <hyperlink ref="A30" r:id="rId1" location="tab" display="https://www.cdc.gov/mmwr/preview/mmwrhtml/mm6106a1.htm?s_cid=mm6106a1_w#tab" xr:uid="{B159624B-4E68-4E12-A6EA-D812F3D69CC2}"/>
    <hyperlink ref="A32" r:id="rId2" display="https://medium.com/@ejwharmreduction/harm-reduction-programs-distribute-one-million-doses-of-naloxone-in-2019-4884d3535256" xr:uid="{72A680CF-3F0F-451F-ACE4-C12C4CA706A3}"/>
    <hyperlink ref="A31" r:id="rId3" display="https://www.cdc.gov/mmwr/preview/mmwrhtml/mm6423a2.htm" xr:uid="{1C73A1D8-DADE-4DF2-BB31-F2FC0AB9B1A3}"/>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5EE9-2B6F-46E3-8E78-3355AAA71A4E}">
  <dimension ref="A1:AH26"/>
  <sheetViews>
    <sheetView tabSelected="1" topLeftCell="A2" zoomScale="66" zoomScaleNormal="70" workbookViewId="0">
      <selection activeCell="H7" sqref="B7:H7"/>
    </sheetView>
  </sheetViews>
  <sheetFormatPr defaultColWidth="8.89453125" defaultRowHeight="14.4" x14ac:dyDescent="0.55000000000000004"/>
  <cols>
    <col min="1" max="1" width="39.89453125" customWidth="1"/>
    <col min="2" max="23" width="15.7890625" customWidth="1"/>
    <col min="24" max="24" width="18.3125" customWidth="1"/>
    <col min="25" max="25" width="16.68359375" bestFit="1" customWidth="1"/>
    <col min="26" max="26" width="16" customWidth="1"/>
    <col min="27" max="27" width="17.89453125" customWidth="1"/>
    <col min="28" max="28" width="16.68359375" bestFit="1" customWidth="1"/>
    <col min="29" max="29" width="17.68359375" bestFit="1" customWidth="1"/>
    <col min="30" max="30" width="22.41796875" customWidth="1"/>
    <col min="31" max="31" width="17.3125" customWidth="1"/>
    <col min="32" max="32" width="12.41796875" customWidth="1"/>
    <col min="33" max="33" width="12.68359375" customWidth="1"/>
    <col min="34" max="36" width="9" bestFit="1" customWidth="1"/>
  </cols>
  <sheetData>
    <row r="1" spans="1:34" ht="51.6" customHeight="1" x14ac:dyDescent="0.55000000000000004">
      <c r="V1" s="181"/>
      <c r="W1" s="85"/>
    </row>
    <row r="2" spans="1:34" ht="20.7" thickBot="1" x14ac:dyDescent="0.8">
      <c r="A2" s="157" t="s">
        <v>81</v>
      </c>
    </row>
    <row r="3" spans="1:34" ht="18.600000000000001" thickBot="1" x14ac:dyDescent="0.75">
      <c r="A3" s="227" t="s">
        <v>110</v>
      </c>
      <c r="B3" s="228"/>
      <c r="C3" s="229"/>
      <c r="X3" s="19"/>
      <c r="Y3" s="230"/>
      <c r="Z3" s="231"/>
    </row>
    <row r="4" spans="1:34" ht="43.5" thickBot="1" x14ac:dyDescent="0.6">
      <c r="A4" s="19" t="s">
        <v>111</v>
      </c>
      <c r="B4" s="99">
        <v>1999</v>
      </c>
      <c r="C4" s="99">
        <v>2000</v>
      </c>
      <c r="D4" s="99">
        <v>2001</v>
      </c>
      <c r="E4" s="99">
        <v>2002</v>
      </c>
      <c r="F4" s="99">
        <v>2003</v>
      </c>
      <c r="G4" s="99">
        <v>2004</v>
      </c>
      <c r="H4" s="99">
        <v>2005</v>
      </c>
      <c r="I4" s="99">
        <v>2006</v>
      </c>
      <c r="J4" s="99">
        <v>2007</v>
      </c>
      <c r="K4" s="99">
        <v>2008</v>
      </c>
      <c r="L4" s="99">
        <v>2009</v>
      </c>
      <c r="M4" s="99">
        <v>2010</v>
      </c>
      <c r="N4" s="99">
        <v>2011</v>
      </c>
      <c r="O4" s="99">
        <v>2012</v>
      </c>
      <c r="P4" s="99">
        <v>2013</v>
      </c>
      <c r="Q4" s="99">
        <v>2014</v>
      </c>
      <c r="R4" s="99">
        <v>2015</v>
      </c>
      <c r="S4" s="99">
        <v>2016</v>
      </c>
      <c r="T4" s="99">
        <v>2017</v>
      </c>
      <c r="U4" s="99">
        <v>2018</v>
      </c>
      <c r="V4" s="104">
        <v>2019</v>
      </c>
      <c r="W4" s="105">
        <v>2020</v>
      </c>
    </row>
    <row r="5" spans="1:34" x14ac:dyDescent="0.55000000000000004">
      <c r="A5" s="171" t="s">
        <v>112</v>
      </c>
      <c r="I5" s="232">
        <v>72484377.091890693</v>
      </c>
      <c r="J5" s="232">
        <v>71731564.967042297</v>
      </c>
      <c r="K5" s="232">
        <v>71966640.718910307</v>
      </c>
      <c r="L5" s="232">
        <v>70242672.282253996</v>
      </c>
      <c r="M5" s="232">
        <v>72196826.934210598</v>
      </c>
      <c r="N5" s="232">
        <v>72354218.425861493</v>
      </c>
      <c r="O5" s="232">
        <v>72620520.514616698</v>
      </c>
      <c r="P5" s="232">
        <v>69782268.831006601</v>
      </c>
      <c r="Q5" s="232">
        <v>68451960.146435499</v>
      </c>
      <c r="R5" s="232">
        <v>67098851.729051702</v>
      </c>
      <c r="S5" s="232">
        <v>64662029.880932502</v>
      </c>
      <c r="T5" s="232">
        <v>57543442.3193608</v>
      </c>
      <c r="U5" s="232">
        <v>50847486.582352601</v>
      </c>
      <c r="V5" s="232">
        <v>45900215</v>
      </c>
    </row>
    <row r="6" spans="1:34" ht="14.7" thickBot="1" x14ac:dyDescent="0.6">
      <c r="A6" t="s">
        <v>113</v>
      </c>
      <c r="I6" s="233">
        <f>I10/I5</f>
        <v>3.0966497196416092</v>
      </c>
      <c r="J6" s="233">
        <f t="shared" ref="J6:T6" si="0">J10/J5</f>
        <v>3.3121192477699299</v>
      </c>
      <c r="K6" s="233">
        <f t="shared" si="0"/>
        <v>3.4316631780077822</v>
      </c>
      <c r="L6" s="233">
        <f t="shared" si="0"/>
        <v>3.6024889113441345</v>
      </c>
      <c r="M6" s="233">
        <f t="shared" si="0"/>
        <v>3.6003537279673679</v>
      </c>
      <c r="N6" s="233">
        <f t="shared" si="0"/>
        <v>3.6020835090223953</v>
      </c>
      <c r="O6" s="233">
        <f t="shared" si="0"/>
        <v>3.6225010387670107</v>
      </c>
      <c r="P6" s="233">
        <f t="shared" si="0"/>
        <v>3.6387373505284355</v>
      </c>
      <c r="Q6" s="233">
        <f t="shared" si="0"/>
        <v>3.5985284347306883</v>
      </c>
      <c r="R6" s="233">
        <f t="shared" si="0"/>
        <v>3.4149697661784177</v>
      </c>
      <c r="S6" s="233">
        <f t="shared" si="0"/>
        <v>3.3607662394786866</v>
      </c>
      <c r="T6" s="233">
        <f t="shared" si="0"/>
        <v>3.3675885589972916</v>
      </c>
      <c r="U6" s="233">
        <f>U10/U5</f>
        <v>3.3406557613204404</v>
      </c>
      <c r="V6" s="233">
        <f t="shared" ref="V6" si="1">V10/V5</f>
        <v>3.3694461561890288</v>
      </c>
    </row>
    <row r="7" spans="1:34" x14ac:dyDescent="0.55000000000000004">
      <c r="A7" s="171" t="s">
        <v>114</v>
      </c>
      <c r="B7" s="234">
        <f t="shared" ref="B7:G7" si="2">B10/$I$6</f>
        <v>50608436.274199456</v>
      </c>
      <c r="C7" s="234">
        <f t="shared" si="2"/>
        <v>54244443.255739212</v>
      </c>
      <c r="D7" s="234">
        <f t="shared" si="2"/>
        <v>59327304.226472974</v>
      </c>
      <c r="E7" s="234">
        <f t="shared" si="2"/>
        <v>60598209.351788692</v>
      </c>
      <c r="F7" s="234">
        <f t="shared" si="2"/>
        <v>62956141.84692575</v>
      </c>
      <c r="G7" s="234">
        <f t="shared" si="2"/>
        <v>65886554.008960731</v>
      </c>
      <c r="H7" s="234">
        <f>H10/$I$6</f>
        <v>68443151.853975073</v>
      </c>
      <c r="I7" s="234">
        <f>I5</f>
        <v>72484377.091890693</v>
      </c>
      <c r="J7" s="234">
        <f t="shared" ref="J7:V7" si="3">J5</f>
        <v>71731564.967042297</v>
      </c>
      <c r="K7" s="234">
        <f t="shared" si="3"/>
        <v>71966640.718910307</v>
      </c>
      <c r="L7" s="234">
        <f t="shared" si="3"/>
        <v>70242672.282253996</v>
      </c>
      <c r="M7" s="234">
        <f t="shared" si="3"/>
        <v>72196826.934210598</v>
      </c>
      <c r="N7" s="234">
        <f t="shared" si="3"/>
        <v>72354218.425861493</v>
      </c>
      <c r="O7" s="234">
        <f t="shared" si="3"/>
        <v>72620520.514616698</v>
      </c>
      <c r="P7" s="234">
        <f t="shared" si="3"/>
        <v>69782268.831006601</v>
      </c>
      <c r="Q7" s="234">
        <f t="shared" si="3"/>
        <v>68451960.146435499</v>
      </c>
      <c r="R7" s="234">
        <f t="shared" si="3"/>
        <v>67098851.729051702</v>
      </c>
      <c r="S7" s="234">
        <f t="shared" si="3"/>
        <v>64662029.880932502</v>
      </c>
      <c r="T7" s="234">
        <f t="shared" si="3"/>
        <v>57543442.3193608</v>
      </c>
      <c r="U7" s="234">
        <f t="shared" si="3"/>
        <v>50847486.582352601</v>
      </c>
      <c r="V7" s="234">
        <f t="shared" si="3"/>
        <v>45900215</v>
      </c>
    </row>
    <row r="8" spans="1:34" x14ac:dyDescent="0.55000000000000004">
      <c r="A8" s="1" t="s">
        <v>115</v>
      </c>
    </row>
    <row r="9" spans="1:34" ht="14.7" thickBot="1" x14ac:dyDescent="0.6">
      <c r="B9" s="156"/>
      <c r="C9" s="156"/>
      <c r="D9" s="156"/>
      <c r="E9" s="156"/>
      <c r="F9" s="156"/>
      <c r="G9" s="156"/>
      <c r="H9" s="156"/>
      <c r="I9" s="156"/>
      <c r="J9" s="156"/>
      <c r="K9" s="156"/>
      <c r="L9" s="98"/>
      <c r="M9" s="98"/>
      <c r="N9" s="98"/>
      <c r="O9" s="98"/>
      <c r="P9" s="98"/>
      <c r="Q9" s="98"/>
      <c r="R9" s="98"/>
      <c r="S9" s="98"/>
      <c r="T9" s="98"/>
      <c r="U9" s="98"/>
      <c r="V9" s="98"/>
      <c r="W9" s="98"/>
    </row>
    <row r="10" spans="1:34" x14ac:dyDescent="0.55000000000000004">
      <c r="A10" s="171" t="s">
        <v>0</v>
      </c>
      <c r="B10" s="100">
        <v>156716600</v>
      </c>
      <c r="C10" s="100">
        <v>167976040</v>
      </c>
      <c r="D10" s="100">
        <v>183715880</v>
      </c>
      <c r="E10" s="100">
        <v>187651428</v>
      </c>
      <c r="F10" s="100">
        <v>194953119</v>
      </c>
      <c r="G10" s="100">
        <v>204027579</v>
      </c>
      <c r="H10" s="100">
        <v>211944467</v>
      </c>
      <c r="I10" s="100">
        <v>224458726</v>
      </c>
      <c r="J10" s="100">
        <v>237583497</v>
      </c>
      <c r="K10" s="100">
        <v>246965271</v>
      </c>
      <c r="L10" s="100">
        <v>253048448</v>
      </c>
      <c r="M10" s="100">
        <v>259934115</v>
      </c>
      <c r="N10" s="100">
        <v>260625937</v>
      </c>
      <c r="O10" s="100">
        <v>263067911</v>
      </c>
      <c r="P10" s="100">
        <v>253919348</v>
      </c>
      <c r="Q10" s="100">
        <v>246326325</v>
      </c>
      <c r="R10" s="100">
        <v>229140550</v>
      </c>
      <c r="S10" s="100">
        <v>217313967</v>
      </c>
      <c r="T10" s="100">
        <v>193782638</v>
      </c>
      <c r="U10" s="100">
        <v>169863949</v>
      </c>
      <c r="V10" s="100">
        <v>154658303</v>
      </c>
      <c r="W10" s="101">
        <v>144174733</v>
      </c>
      <c r="X10" s="172"/>
    </row>
    <row r="11" spans="1:34" ht="40.950000000000003" customHeight="1" thickBot="1" x14ac:dyDescent="0.6">
      <c r="A11" s="87" t="s">
        <v>82</v>
      </c>
      <c r="B11" s="220" t="s">
        <v>83</v>
      </c>
      <c r="C11" s="220"/>
      <c r="D11" s="220"/>
      <c r="E11" s="102"/>
      <c r="F11" s="102"/>
      <c r="G11" s="102"/>
      <c r="H11" s="102"/>
      <c r="I11" s="102"/>
      <c r="J11" s="102"/>
      <c r="K11" s="102"/>
      <c r="L11" s="102"/>
      <c r="M11" s="102"/>
      <c r="N11" s="102"/>
      <c r="O11" s="168" t="s">
        <v>84</v>
      </c>
      <c r="P11" s="102"/>
      <c r="Q11" s="102"/>
      <c r="R11" s="102"/>
      <c r="S11" s="102"/>
      <c r="T11" s="102"/>
      <c r="U11" s="102"/>
      <c r="V11" s="102"/>
      <c r="W11" s="103"/>
      <c r="X11" s="172"/>
    </row>
    <row r="12" spans="1:34" x14ac:dyDescent="0.55000000000000004">
      <c r="A12" s="166"/>
      <c r="B12" s="99">
        <v>1999</v>
      </c>
      <c r="C12" s="99">
        <v>2000</v>
      </c>
      <c r="D12" s="99">
        <v>2001</v>
      </c>
      <c r="E12" s="99">
        <v>2002</v>
      </c>
      <c r="F12" s="99">
        <v>2003</v>
      </c>
      <c r="G12" s="99">
        <v>2004</v>
      </c>
      <c r="H12" s="99">
        <v>2005</v>
      </c>
      <c r="I12" s="99">
        <v>2006</v>
      </c>
      <c r="J12" s="99">
        <v>2007</v>
      </c>
      <c r="K12" s="99">
        <v>2008</v>
      </c>
      <c r="L12" s="99">
        <v>2009</v>
      </c>
      <c r="M12" s="99">
        <v>2010</v>
      </c>
      <c r="N12" s="99">
        <v>2011</v>
      </c>
      <c r="O12" s="99">
        <v>2012</v>
      </c>
      <c r="P12" s="99">
        <v>2013</v>
      </c>
      <c r="Q12" s="99">
        <v>2014</v>
      </c>
      <c r="R12" s="99">
        <v>2015</v>
      </c>
      <c r="S12" s="99">
        <v>2016</v>
      </c>
      <c r="T12" s="99">
        <v>2017</v>
      </c>
      <c r="U12" s="99">
        <v>2018</v>
      </c>
      <c r="V12" s="104">
        <v>2019</v>
      </c>
      <c r="W12" s="105">
        <v>2020</v>
      </c>
      <c r="X12" s="81"/>
    </row>
    <row r="13" spans="1:34" ht="66.599999999999994" customHeight="1" x14ac:dyDescent="0.55000000000000004">
      <c r="A13" s="173" t="s">
        <v>108</v>
      </c>
      <c r="B13" s="205"/>
      <c r="C13" s="205"/>
      <c r="D13" s="205"/>
      <c r="E13" s="205">
        <v>113914397673</v>
      </c>
      <c r="F13" s="205">
        <v>128182380208</v>
      </c>
      <c r="G13" s="205">
        <v>141266597589</v>
      </c>
      <c r="H13" s="205">
        <v>152741116253</v>
      </c>
      <c r="I13" s="205">
        <v>172377484435</v>
      </c>
      <c r="J13" s="205">
        <v>194816933897</v>
      </c>
      <c r="K13" s="205">
        <v>214803554568</v>
      </c>
      <c r="L13" s="205">
        <v>227757668789</v>
      </c>
      <c r="M13" s="205">
        <v>245404960604</v>
      </c>
      <c r="N13" s="205">
        <v>246463188398</v>
      </c>
      <c r="O13" s="205">
        <v>239867616739</v>
      </c>
      <c r="P13" s="205">
        <v>228965844787</v>
      </c>
      <c r="Q13" s="205">
        <v>221271525079</v>
      </c>
      <c r="R13" s="205">
        <v>209409702158</v>
      </c>
      <c r="S13" s="205">
        <v>197124327717</v>
      </c>
      <c r="T13" s="205">
        <v>170285611746</v>
      </c>
      <c r="U13" s="205">
        <v>141100706124</v>
      </c>
      <c r="V13" s="205">
        <v>120407890118</v>
      </c>
      <c r="W13" s="206">
        <v>110314545203</v>
      </c>
      <c r="X13" s="81"/>
    </row>
    <row r="14" spans="1:34" ht="43.2" x14ac:dyDescent="0.55000000000000004">
      <c r="A14" s="174" t="s">
        <v>85</v>
      </c>
      <c r="B14" s="226" t="s">
        <v>86</v>
      </c>
      <c r="C14" s="226"/>
      <c r="D14" s="226"/>
      <c r="E14" s="175"/>
      <c r="F14" s="175"/>
      <c r="G14" s="175"/>
      <c r="H14" s="175"/>
      <c r="I14" s="175"/>
      <c r="J14" s="175"/>
      <c r="K14" s="175"/>
      <c r="L14" s="175"/>
      <c r="M14" s="175"/>
      <c r="N14" s="175"/>
      <c r="O14" s="175"/>
      <c r="P14" s="175"/>
      <c r="Q14" s="175"/>
      <c r="R14" s="175"/>
      <c r="S14" s="175"/>
      <c r="T14" s="175"/>
      <c r="U14" s="175"/>
      <c r="V14" s="106"/>
      <c r="W14" s="107"/>
      <c r="X14" s="81"/>
      <c r="Y14" s="82"/>
    </row>
    <row r="15" spans="1:34" ht="14.7" thickBot="1" x14ac:dyDescent="0.6">
      <c r="A15" s="223" t="s">
        <v>87</v>
      </c>
      <c r="B15" s="224"/>
      <c r="C15" s="224"/>
      <c r="D15" s="224"/>
      <c r="E15" s="224"/>
      <c r="F15" s="224"/>
      <c r="G15" s="224"/>
      <c r="H15" s="224"/>
      <c r="I15" s="224"/>
      <c r="J15" s="224"/>
      <c r="K15" s="224"/>
      <c r="L15" s="224"/>
      <c r="M15" s="224"/>
      <c r="N15" s="224"/>
      <c r="O15" s="176"/>
      <c r="P15" s="176"/>
      <c r="Q15" s="176"/>
      <c r="R15" s="108"/>
      <c r="S15" s="86"/>
      <c r="T15" s="109"/>
      <c r="U15" s="109"/>
      <c r="V15" s="109"/>
      <c r="W15" s="110"/>
      <c r="X15" s="82"/>
      <c r="Y15" s="83"/>
      <c r="Z15" s="82"/>
      <c r="AA15" s="82"/>
      <c r="AB15" s="82"/>
      <c r="AC15" s="82"/>
      <c r="AD15" s="82"/>
      <c r="AE15" s="82"/>
      <c r="AF15" s="82"/>
      <c r="AG15" s="82"/>
      <c r="AH15" s="82"/>
    </row>
    <row r="16" spans="1:34" ht="14.7" thickBot="1" x14ac:dyDescent="0.6">
      <c r="A16" s="96"/>
      <c r="B16" s="96"/>
      <c r="C16" s="96"/>
      <c r="D16" s="96"/>
      <c r="E16" s="96"/>
      <c r="F16" s="96"/>
      <c r="G16" s="96"/>
      <c r="H16" s="96"/>
      <c r="I16" s="96"/>
      <c r="J16" s="96"/>
      <c r="K16" s="96"/>
      <c r="L16" s="96"/>
      <c r="M16" s="96"/>
      <c r="N16" s="78"/>
      <c r="O16" s="78"/>
      <c r="P16" s="78"/>
      <c r="Q16" s="78"/>
      <c r="R16" s="84"/>
      <c r="S16" s="81"/>
      <c r="T16" s="81"/>
      <c r="U16" s="81"/>
      <c r="V16" s="81"/>
      <c r="W16" s="81"/>
      <c r="X16" s="83"/>
      <c r="Z16" s="83"/>
      <c r="AA16" s="83"/>
      <c r="AB16" s="83"/>
      <c r="AC16" s="83"/>
      <c r="AD16" s="83"/>
      <c r="AE16" s="83"/>
      <c r="AF16" s="83"/>
      <c r="AG16" s="83"/>
      <c r="AH16" s="83"/>
    </row>
    <row r="17" spans="1:34" ht="46.8" x14ac:dyDescent="0.6">
      <c r="A17" s="111" t="s">
        <v>88</v>
      </c>
      <c r="B17" s="85" t="s">
        <v>89</v>
      </c>
      <c r="C17" s="85"/>
      <c r="D17" s="85"/>
      <c r="E17" s="85"/>
      <c r="F17" s="85"/>
      <c r="G17" s="85"/>
      <c r="H17" s="85"/>
      <c r="I17" s="85"/>
      <c r="J17" s="85"/>
      <c r="K17" s="85"/>
      <c r="L17" s="99">
        <v>2009</v>
      </c>
      <c r="M17" s="99">
        <v>2010</v>
      </c>
      <c r="N17" s="99">
        <v>2011</v>
      </c>
      <c r="O17" s="99">
        <v>2012</v>
      </c>
      <c r="P17" s="99">
        <v>2013</v>
      </c>
      <c r="Q17" s="99">
        <v>2014</v>
      </c>
      <c r="R17" s="99">
        <v>2015</v>
      </c>
      <c r="S17" s="99">
        <v>2016</v>
      </c>
      <c r="T17" s="99">
        <v>2017</v>
      </c>
      <c r="U17" s="99">
        <v>2018</v>
      </c>
      <c r="V17" s="104">
        <v>2019</v>
      </c>
      <c r="W17" s="105">
        <v>2020</v>
      </c>
      <c r="Y17" s="82"/>
      <c r="Z17" s="81"/>
      <c r="AA17" s="81"/>
      <c r="AB17" s="81"/>
      <c r="AC17" s="81"/>
      <c r="AD17" s="81"/>
      <c r="AE17" s="81"/>
    </row>
    <row r="18" spans="1:34" x14ac:dyDescent="0.55000000000000004">
      <c r="A18" s="112"/>
      <c r="B18" s="113" t="s">
        <v>90</v>
      </c>
      <c r="L18" s="177">
        <v>29308200</v>
      </c>
      <c r="M18" s="177">
        <v>7470138321.3125</v>
      </c>
      <c r="N18" s="178">
        <v>25526772505</v>
      </c>
      <c r="O18" s="178">
        <v>21681058255</v>
      </c>
      <c r="P18" s="178">
        <v>19489917045</v>
      </c>
      <c r="Q18" s="178">
        <v>17662370318</v>
      </c>
      <c r="R18" s="178">
        <v>15852132750</v>
      </c>
      <c r="S18" s="178">
        <v>13926451995</v>
      </c>
      <c r="T18" s="178">
        <v>11120411540</v>
      </c>
      <c r="U18" s="178">
        <v>8773490163</v>
      </c>
      <c r="V18" s="178">
        <v>6712160240</v>
      </c>
      <c r="W18" s="179">
        <v>5435455348</v>
      </c>
      <c r="Y18" s="83"/>
      <c r="Z18" s="82"/>
      <c r="AA18" s="82"/>
      <c r="AB18" s="82"/>
      <c r="AC18" s="82"/>
      <c r="AD18" s="82"/>
      <c r="AE18" s="82"/>
      <c r="AF18" s="82"/>
      <c r="AG18" s="82"/>
      <c r="AH18" s="82"/>
    </row>
    <row r="19" spans="1:34" x14ac:dyDescent="0.55000000000000004">
      <c r="A19" s="112"/>
      <c r="B19" s="113" t="s">
        <v>91</v>
      </c>
      <c r="M19" s="96"/>
      <c r="N19" s="96"/>
      <c r="O19" s="78"/>
      <c r="P19" s="78"/>
      <c r="Q19" s="78"/>
      <c r="R19" s="114"/>
      <c r="W19" s="167"/>
      <c r="Y19" s="83"/>
      <c r="Z19" s="83"/>
      <c r="AA19" s="83"/>
      <c r="AB19" s="83"/>
      <c r="AC19" s="83"/>
      <c r="AD19" s="83"/>
      <c r="AE19" s="83"/>
      <c r="AF19" s="83"/>
      <c r="AG19" s="83"/>
      <c r="AH19" s="83"/>
    </row>
    <row r="20" spans="1:34" ht="28.5" customHeight="1" thickBot="1" x14ac:dyDescent="0.6">
      <c r="A20" s="221" t="s">
        <v>92</v>
      </c>
      <c r="B20" s="222"/>
      <c r="C20" s="222"/>
      <c r="D20" s="115" t="s">
        <v>93</v>
      </c>
      <c r="E20" s="116" t="s">
        <v>94</v>
      </c>
      <c r="F20" s="116" t="s">
        <v>95</v>
      </c>
      <c r="G20" s="116" t="s">
        <v>96</v>
      </c>
      <c r="H20" s="116" t="s">
        <v>97</v>
      </c>
      <c r="I20" s="116" t="s">
        <v>98</v>
      </c>
      <c r="J20" s="116" t="s">
        <v>99</v>
      </c>
      <c r="K20" s="116" t="s">
        <v>100</v>
      </c>
      <c r="L20" s="180" t="s">
        <v>101</v>
      </c>
      <c r="M20" s="180"/>
      <c r="N20" s="154"/>
      <c r="O20" s="176"/>
      <c r="P20" s="176"/>
      <c r="Q20" s="176"/>
      <c r="R20" s="86"/>
      <c r="S20" s="86"/>
      <c r="T20" s="86"/>
      <c r="U20" s="86"/>
      <c r="V20" s="86"/>
      <c r="W20" s="169"/>
      <c r="Y20" s="81"/>
      <c r="Z20" s="83"/>
      <c r="AA20" s="83"/>
      <c r="AB20" s="83"/>
      <c r="AC20" s="83"/>
      <c r="AD20" s="83"/>
      <c r="AE20" s="83"/>
      <c r="AF20" s="83"/>
      <c r="AG20" s="83"/>
      <c r="AH20" s="83"/>
    </row>
    <row r="21" spans="1:34" ht="14.7" thickBot="1" x14ac:dyDescent="0.6">
      <c r="O21" s="78"/>
      <c r="P21" s="78"/>
      <c r="Q21" s="78"/>
      <c r="Z21" s="81"/>
      <c r="AA21" s="81"/>
      <c r="AB21" s="81"/>
      <c r="AC21" s="81"/>
      <c r="AD21" s="81"/>
      <c r="AE21" s="81"/>
    </row>
    <row r="22" spans="1:34" x14ac:dyDescent="0.55000000000000004">
      <c r="A22" s="166"/>
      <c r="B22" s="99">
        <v>1999</v>
      </c>
      <c r="C22" s="99">
        <v>2000</v>
      </c>
      <c r="D22" s="99">
        <v>2001</v>
      </c>
      <c r="E22" s="99">
        <v>2002</v>
      </c>
      <c r="F22" s="99">
        <v>2003</v>
      </c>
      <c r="G22" s="99">
        <v>2004</v>
      </c>
      <c r="H22" s="99">
        <v>2005</v>
      </c>
      <c r="I22" s="99">
        <v>2006</v>
      </c>
      <c r="J22" s="99">
        <v>2007</v>
      </c>
      <c r="K22" s="99">
        <v>2008</v>
      </c>
      <c r="L22" s="99">
        <v>2009</v>
      </c>
      <c r="M22" s="99">
        <v>2010</v>
      </c>
      <c r="N22" s="99">
        <v>2011</v>
      </c>
      <c r="O22" s="99">
        <v>2012</v>
      </c>
      <c r="P22" s="99">
        <v>2013</v>
      </c>
      <c r="Q22" s="99">
        <v>2014</v>
      </c>
      <c r="R22" s="99">
        <v>2015</v>
      </c>
      <c r="S22" s="99">
        <v>2016</v>
      </c>
      <c r="T22" s="99">
        <v>2017</v>
      </c>
      <c r="U22" s="99">
        <v>2018</v>
      </c>
      <c r="V22" s="104">
        <v>2019</v>
      </c>
      <c r="W22" s="105">
        <v>2020</v>
      </c>
    </row>
    <row r="23" spans="1:34" ht="37.799999999999997" customHeight="1" thickBot="1" x14ac:dyDescent="0.6">
      <c r="A23" s="170" t="s">
        <v>109</v>
      </c>
      <c r="B23" s="86">
        <v>0</v>
      </c>
      <c r="C23" s="86">
        <v>0</v>
      </c>
      <c r="D23" s="86">
        <v>0</v>
      </c>
      <c r="E23" s="86">
        <v>0</v>
      </c>
      <c r="F23" s="86">
        <v>0</v>
      </c>
      <c r="G23" s="86">
        <v>0</v>
      </c>
      <c r="H23" s="86">
        <v>0</v>
      </c>
      <c r="I23" s="86">
        <v>0</v>
      </c>
      <c r="J23" s="86">
        <v>0</v>
      </c>
      <c r="K23" s="86">
        <v>0</v>
      </c>
      <c r="L23" s="86">
        <f t="shared" ref="L23:W23" si="4">L18/L13</f>
        <v>1.2868150677794213E-4</v>
      </c>
      <c r="M23" s="86">
        <f t="shared" si="4"/>
        <v>3.0440046129983321E-2</v>
      </c>
      <c r="N23" s="86">
        <f t="shared" si="4"/>
        <v>0.10357235362782942</v>
      </c>
      <c r="O23" s="86">
        <f t="shared" si="4"/>
        <v>9.0387600251146713E-2</v>
      </c>
      <c r="P23" s="86">
        <f t="shared" si="4"/>
        <v>8.5121503878147764E-2</v>
      </c>
      <c r="Q23" s="86">
        <f t="shared" si="4"/>
        <v>7.9822156563950336E-2</v>
      </c>
      <c r="R23" s="86">
        <f t="shared" si="4"/>
        <v>7.5699132306866743E-2</v>
      </c>
      <c r="S23" s="86">
        <f t="shared" si="4"/>
        <v>7.0648063363307451E-2</v>
      </c>
      <c r="T23" s="86">
        <f t="shared" si="4"/>
        <v>6.5304469508482815E-2</v>
      </c>
      <c r="U23" s="86">
        <f t="shared" si="4"/>
        <v>6.2178924571006849E-2</v>
      </c>
      <c r="V23" s="86">
        <f t="shared" si="4"/>
        <v>5.5745186078936089E-2</v>
      </c>
      <c r="W23" s="169">
        <f t="shared" si="4"/>
        <v>4.9272336100354815E-2</v>
      </c>
    </row>
    <row r="26" spans="1:34" ht="70.95" customHeight="1" x14ac:dyDescent="0.55000000000000004">
      <c r="A26" s="225" t="s">
        <v>102</v>
      </c>
      <c r="B26" s="225"/>
      <c r="C26" s="225"/>
      <c r="D26" s="225"/>
      <c r="E26" s="225"/>
      <c r="F26" s="225"/>
      <c r="G26" s="225"/>
      <c r="H26" s="225"/>
      <c r="I26" s="225"/>
      <c r="J26" s="225"/>
      <c r="K26" s="225"/>
      <c r="L26" s="225"/>
      <c r="M26" s="225"/>
      <c r="N26" s="225"/>
      <c r="O26" s="225"/>
      <c r="P26" s="225"/>
      <c r="Q26" s="225"/>
      <c r="R26" s="225"/>
    </row>
  </sheetData>
  <mergeCells count="6">
    <mergeCell ref="A3:C3"/>
    <mergeCell ref="B11:D11"/>
    <mergeCell ref="A20:C20"/>
    <mergeCell ref="A15:N15"/>
    <mergeCell ref="A26:R26"/>
    <mergeCell ref="B14:D14"/>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1" ma:contentTypeDescription="Create a new document." ma:contentTypeScope="" ma:versionID="0b231b0256d86f46edf0b74cb15f0732">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3e0f08dad9a9dd49ec8fe5b22f031ccf"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2EFE88-F0B0-4CEB-A790-D35D5BED6864}">
  <ds:schemaRefs>
    <ds:schemaRef ds:uri="http://schemas.microsoft.com/sharepoint/v3/contenttype/forms"/>
  </ds:schemaRefs>
</ds:datastoreItem>
</file>

<file path=customXml/itemProps2.xml><?xml version="1.0" encoding="utf-8"?>
<ds:datastoreItem xmlns:ds="http://schemas.openxmlformats.org/officeDocument/2006/customXml" ds:itemID="{8F1832FE-3A96-421A-9179-C70D882F76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BCC93E-EAFD-4FDF-8B88-2730FA1D1CB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Buprenorphine IQVIA</vt:lpstr>
      <vt:lpstr>Vivitrol IQVIA</vt:lpstr>
      <vt:lpstr>Nx kits HR + IQVIA</vt:lpstr>
      <vt:lpstr>Opioid Rx Data IQVIA 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Celia</cp:lastModifiedBy>
  <cp:revision/>
  <dcterms:created xsi:type="dcterms:W3CDTF">2020-10-06T18:41:18Z</dcterms:created>
  <dcterms:modified xsi:type="dcterms:W3CDTF">2021-07-29T20:40:31Z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